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g\MIGRACION\01_MONITOREO_CRTL\"/>
    </mc:Choice>
  </mc:AlternateContent>
  <bookViews>
    <workbookView xWindow="0" yWindow="0" windowWidth="25200" windowHeight="11385" firstSheet="1" activeTab="4"/>
  </bookViews>
  <sheets>
    <sheet name="10. Reaseguro" sheetId="1" r:id="rId1"/>
    <sheet name="9. Producción" sheetId="3" r:id="rId2"/>
    <sheet name="13. Siniestros" sheetId="5" r:id="rId3"/>
    <sheet name="campos" sheetId="2" r:id="rId4"/>
    <sheet name="AvanceCarga" sheetId="6" r:id="rId5"/>
    <sheet name="Hoja2" sheetId="7" r:id="rId6"/>
    <sheet name="Hoja3" sheetId="8" r:id="rId7"/>
    <sheet name="Hoja4" sheetId="9" r:id="rId8"/>
  </sheets>
  <definedNames>
    <definedName name="_xlnm._FilterDatabase" localSheetId="3" hidden="1">campos!$K$1:$Q$67</definedName>
    <definedName name="_Toc493853262" localSheetId="3">campos!$E$1925</definedName>
    <definedName name="_Toc493853263" localSheetId="3">campos!$F$1925</definedName>
    <definedName name="_Toc493853264" localSheetId="3">campos!$G$1925</definedName>
    <definedName name="_Toc493853265" localSheetId="3">campos!$H$1925</definedName>
    <definedName name="_Toc493853267" localSheetId="3">campos!$E$1926</definedName>
    <definedName name="_Toc493853268" localSheetId="3">campos!$F$1926</definedName>
    <definedName name="_Toc493853269" localSheetId="3">campos!$G$1926</definedName>
    <definedName name="_Toc493853270" localSheetId="3">campos!$H$1926</definedName>
    <definedName name="_Toc493853272" localSheetId="3">campos!$E$1927</definedName>
    <definedName name="_Toc493853273" localSheetId="3">campos!$F$1927</definedName>
    <definedName name="_Toc493853274" localSheetId="3">campos!$G$1927</definedName>
    <definedName name="_Toc493853275" localSheetId="3">campos!$H$1927</definedName>
    <definedName name="_Toc493853277" localSheetId="3">campos!$E$1928</definedName>
    <definedName name="_Toc493853278" localSheetId="3">campos!$F$1928</definedName>
    <definedName name="_Toc493853279" localSheetId="3">campos!$G$1928</definedName>
    <definedName name="_Toc493853280" localSheetId="3">campos!$H$1928</definedName>
    <definedName name="_Toc493853282" localSheetId="3">campos!$E$1929</definedName>
    <definedName name="_Toc493853283" localSheetId="3">campos!$F$1929</definedName>
    <definedName name="_Toc493853284" localSheetId="3">campos!$G$1929</definedName>
    <definedName name="_Toc493853285" localSheetId="3">campos!$H$1929</definedName>
    <definedName name="_Toc493853287" localSheetId="3">campos!$E$1930</definedName>
    <definedName name="_Toc493853288" localSheetId="3">campos!$F$1930</definedName>
    <definedName name="_Toc493853289" localSheetId="3">campos!$G$1930</definedName>
    <definedName name="_Toc493853290" localSheetId="3">campos!$H$1930</definedName>
    <definedName name="_Toc493853292" localSheetId="3">campos!$E$1931</definedName>
    <definedName name="_Toc493853293" localSheetId="3">campos!$F$1931</definedName>
    <definedName name="_Toc493853294" localSheetId="3">campos!$G$1931</definedName>
    <definedName name="_Toc493853295" localSheetId="3">campos!$H$1931</definedName>
    <definedName name="_Toc493853297" localSheetId="3">campos!$E$1932</definedName>
    <definedName name="_Toc493853298" localSheetId="3">campos!$F$1932</definedName>
    <definedName name="_Toc493853299" localSheetId="3">campos!$G$1932</definedName>
    <definedName name="_Toc493853300" localSheetId="3">campos!$H$1932</definedName>
    <definedName name="_Toc493853302" localSheetId="3">campos!$E$1933</definedName>
    <definedName name="_Toc493853303" localSheetId="3">campos!$F$1933</definedName>
    <definedName name="_Toc493853304" localSheetId="3">campos!$G$1933</definedName>
    <definedName name="_Toc493853305" localSheetId="3">campos!$H$1933</definedName>
    <definedName name="_Toc493853307" localSheetId="3">campos!$E$1934</definedName>
    <definedName name="_Toc493853308" localSheetId="3">campos!$F$1934</definedName>
    <definedName name="_Toc493853309" localSheetId="3">campos!$G$1934</definedName>
    <definedName name="_Toc493853310" localSheetId="3">campos!$H$1934</definedName>
    <definedName name="_Toc493853312" localSheetId="3">campos!$E$1935</definedName>
    <definedName name="_Toc493853313" localSheetId="3">campos!$F$1935</definedName>
    <definedName name="_Toc493853314" localSheetId="3">campos!$G$1935</definedName>
    <definedName name="_Toc493853315" localSheetId="3">campos!$H$1935</definedName>
    <definedName name="_Toc493853317" localSheetId="3">campos!$E$1936</definedName>
    <definedName name="_Toc493853318" localSheetId="3">campos!$F$1936</definedName>
    <definedName name="_Toc493853319" localSheetId="3">campos!$G$1936</definedName>
    <definedName name="_Toc493853320" localSheetId="3">campos!$H$1936</definedName>
    <definedName name="_Toc493853322" localSheetId="3">campos!$E$1937</definedName>
    <definedName name="_Toc493853323" localSheetId="3">campos!$F$1937</definedName>
    <definedName name="_Toc493853324" localSheetId="3">campos!$G$1937</definedName>
    <definedName name="_Toc493853325" localSheetId="3">campos!$H$1937</definedName>
    <definedName name="_Toc493853327" localSheetId="3">campos!$E$1938</definedName>
    <definedName name="_Toc493853328" localSheetId="3">campos!$F$1938</definedName>
    <definedName name="_Toc493853329" localSheetId="3">campos!$G$1938</definedName>
    <definedName name="_Toc493853330" localSheetId="3">campos!$H$1938</definedName>
    <definedName name="_Toc493853332" localSheetId="3">campos!$E$1939</definedName>
    <definedName name="_Toc493853333" localSheetId="3">campos!$F$1939</definedName>
    <definedName name="_Toc493853334" localSheetId="3">campos!$G$1939</definedName>
    <definedName name="_Toc493853335" localSheetId="3">campos!$H$1939</definedName>
    <definedName name="_Toc493853337" localSheetId="3">campos!$E$1940</definedName>
    <definedName name="_Toc493853338" localSheetId="3">campos!$F$1940</definedName>
    <definedName name="_Toc493853339" localSheetId="3">campos!$G$1940</definedName>
    <definedName name="_Toc493853340" localSheetId="3">campos!$H$1940</definedName>
    <definedName name="_Toc493853342" localSheetId="3">campos!$E$1941</definedName>
    <definedName name="_Toc493853343" localSheetId="3">campos!$F$1941</definedName>
    <definedName name="_Toc493853344" localSheetId="3">campos!$G$1941</definedName>
    <definedName name="_Toc493853345" localSheetId="3">campos!$H$1941</definedName>
    <definedName name="_Toc493853347" localSheetId="3">campos!$E$1942</definedName>
    <definedName name="_Toc493853348" localSheetId="3">campos!$F$1942</definedName>
    <definedName name="_Toc493853349" localSheetId="3">campos!$G$1942</definedName>
    <definedName name="_Toc493853350" localSheetId="3">campos!$H$1942</definedName>
    <definedName name="_Toc493853352" localSheetId="3">campos!$E$1943</definedName>
    <definedName name="_Toc493853353" localSheetId="3">campos!$F$1943</definedName>
    <definedName name="_Toc493853354" localSheetId="3">campos!$G$1943</definedName>
    <definedName name="_Toc493853355" localSheetId="3">campos!$H$1943</definedName>
    <definedName name="_Toc493853357" localSheetId="3">campos!$E$1944</definedName>
    <definedName name="_Toc493853358" localSheetId="3">campos!$F$1944</definedName>
    <definedName name="_Toc493853359" localSheetId="3">campos!$G$1944</definedName>
    <definedName name="_Toc493853360" localSheetId="3">campos!$H$1944</definedName>
    <definedName name="_Toc493853362" localSheetId="3">campos!$E$1945</definedName>
    <definedName name="_Toc493853363" localSheetId="3">campos!$F$1945</definedName>
    <definedName name="_Toc493853364" localSheetId="3">campos!$G$1945</definedName>
    <definedName name="_Toc493853365" localSheetId="3">campos!$H$1945</definedName>
    <definedName name="_Toc493853367" localSheetId="3">campos!$E$1946</definedName>
    <definedName name="_Toc493853368" localSheetId="3">campos!$F$1946</definedName>
    <definedName name="_Toc493853369" localSheetId="3">campos!$G$1946</definedName>
    <definedName name="_Toc493853370" localSheetId="3">campos!$H$1946</definedName>
    <definedName name="_Toc493853372" localSheetId="3">campos!$E$1947</definedName>
    <definedName name="_Toc493853373" localSheetId="3">campos!$F$1947</definedName>
    <definedName name="_Toc493853374" localSheetId="3">campos!$G$1947</definedName>
    <definedName name="_Toc493853375" localSheetId="3">campos!$H$1947</definedName>
    <definedName name="_Toc493853377" localSheetId="3">campos!$E$1948</definedName>
    <definedName name="_Toc493853378" localSheetId="3">campos!$F$1948</definedName>
    <definedName name="_Toc493853379" localSheetId="3">campos!$G$1948</definedName>
    <definedName name="_Toc493853380" localSheetId="3">campos!$H$1948</definedName>
    <definedName name="_Toc493853382" localSheetId="3">campos!$E$1949</definedName>
    <definedName name="_Toc493853383" localSheetId="3">campos!$F$1949</definedName>
    <definedName name="_Toc493853384" localSheetId="3">campos!$G$1949</definedName>
    <definedName name="_Toc493853385" localSheetId="3">campos!$H$1949</definedName>
    <definedName name="_Toc493853387" localSheetId="3">campos!$E$1950</definedName>
    <definedName name="_Toc493853388" localSheetId="3">campos!$F$1950</definedName>
    <definedName name="_Toc493853389" localSheetId="3">campos!$G$1950</definedName>
    <definedName name="_Toc493853390" localSheetId="3">campos!$H$1950</definedName>
    <definedName name="_Toc493853392" localSheetId="3">campos!$E$1951</definedName>
    <definedName name="_Toc493853393" localSheetId="3">campos!$F$1951</definedName>
    <definedName name="_Toc493853394" localSheetId="3">campos!$G$1951</definedName>
    <definedName name="_Toc493853395" localSheetId="3">campos!$H$1951</definedName>
    <definedName name="_Toc493853397" localSheetId="3">campos!$E$1952</definedName>
    <definedName name="_Toc493853398" localSheetId="3">campos!$F$1952</definedName>
    <definedName name="_Toc493853399" localSheetId="3">campos!$G$1952</definedName>
    <definedName name="_Toc493853400" localSheetId="3">campos!$H$1952</definedName>
    <definedName name="_Toc493853402" localSheetId="3">campos!$E$1953</definedName>
    <definedName name="_Toc493853403" localSheetId="3">campos!$F$1953</definedName>
    <definedName name="_Toc493853404" localSheetId="3">campos!$G$1953</definedName>
    <definedName name="_Toc493853405" localSheetId="3">campos!$H$1953</definedName>
    <definedName name="_Toc493853407" localSheetId="3">campos!$E$1954</definedName>
    <definedName name="_Toc493853408" localSheetId="3">campos!$F$1954</definedName>
    <definedName name="_Toc493853409" localSheetId="3">campos!$G$1954</definedName>
    <definedName name="_Toc493853410" localSheetId="3">campos!$H$1954</definedName>
    <definedName name="_Toc493853412" localSheetId="3">campos!$E$1955</definedName>
    <definedName name="_Toc493853413" localSheetId="3">campos!$F$1955</definedName>
    <definedName name="_Toc493853414" localSheetId="3">campos!$G$1955</definedName>
    <definedName name="_Toc493853415" localSheetId="3">campos!$H$1955</definedName>
    <definedName name="_Toc493853417" localSheetId="3">campos!$E$1956</definedName>
    <definedName name="_Toc493853418" localSheetId="3">campos!$F$1956</definedName>
    <definedName name="_Toc493853419" localSheetId="3">campos!$G$1956</definedName>
    <definedName name="_Toc493853420" localSheetId="3">campos!$H$1956</definedName>
    <definedName name="_Toc493853422" localSheetId="3">campos!$E$1957</definedName>
    <definedName name="_Toc493853423" localSheetId="3">campos!$F$1957</definedName>
    <definedName name="_Toc493853424" localSheetId="3">campos!$G$1957</definedName>
    <definedName name="_Toc493853425" localSheetId="3">campos!$H$1957</definedName>
    <definedName name="_Toc493853427" localSheetId="3">campos!$E$1958</definedName>
    <definedName name="_Toc493853428" localSheetId="3">campos!$F$1958</definedName>
    <definedName name="_Toc493853429" localSheetId="3">campos!$G$1958</definedName>
    <definedName name="_Toc493853430" localSheetId="3">campos!$H$1958</definedName>
    <definedName name="_Toc493853432" localSheetId="3">campos!$E$1959</definedName>
    <definedName name="_Toc493853433" localSheetId="3">campos!$F$1959</definedName>
    <definedName name="_Toc493853434" localSheetId="3">campos!$G$1959</definedName>
    <definedName name="_Toc493853435" localSheetId="3">campos!$H$1959</definedName>
    <definedName name="_Toc493853437" localSheetId="3">campos!$E$1960</definedName>
    <definedName name="_Toc493853438" localSheetId="3">campos!$F$1960</definedName>
    <definedName name="_Toc493853439" localSheetId="3">campos!$G$1960</definedName>
    <definedName name="_Toc493853440" localSheetId="3">campos!$H$1960</definedName>
    <definedName name="_Toc493853442" localSheetId="3">campos!$E$1961</definedName>
    <definedName name="_Toc493853443" localSheetId="3">campos!$F$1961</definedName>
    <definedName name="_Toc493853444" localSheetId="3">campos!$G$1961</definedName>
    <definedName name="_Toc493853445" localSheetId="3">campos!$H$1961</definedName>
    <definedName name="_Toc493853447" localSheetId="3">campos!$E$1962</definedName>
    <definedName name="_Toc493853448" localSheetId="3">campos!$F$1962</definedName>
    <definedName name="_Toc493853449" localSheetId="3">campos!$G$1962</definedName>
    <definedName name="_Toc493853450" localSheetId="3">campos!$H$1962</definedName>
    <definedName name="_Toc493853452" localSheetId="3">campos!$E$1963</definedName>
    <definedName name="_Toc493853453" localSheetId="3">campos!$F$1963</definedName>
    <definedName name="_Toc493853454" localSheetId="3">campos!$G$1963</definedName>
    <definedName name="_Toc493853455" localSheetId="3">campos!$H$1963</definedName>
    <definedName name="_Toc493853457" localSheetId="3">campos!$E$1964</definedName>
    <definedName name="_Toc493853458" localSheetId="3">campos!$F$1964</definedName>
    <definedName name="_Toc493853459" localSheetId="3">campos!$G$1964</definedName>
    <definedName name="_Toc493853460" localSheetId="3">campos!$H$1964</definedName>
    <definedName name="_Toc493853462" localSheetId="3">campos!$E$1965</definedName>
    <definedName name="_Toc493853463" localSheetId="3">campos!$F$1965</definedName>
    <definedName name="_Toc493853464" localSheetId="3">campos!$G$1965</definedName>
    <definedName name="_Toc493853465" localSheetId="3">campos!$H$1965</definedName>
    <definedName name="_Toc493853467" localSheetId="3">campos!$E$1966</definedName>
    <definedName name="_Toc493853468" localSheetId="3">campos!$F$1966</definedName>
    <definedName name="_Toc493853469" localSheetId="3">campos!$G$1966</definedName>
    <definedName name="_Toc493853470" localSheetId="3">campos!$H$1966</definedName>
    <definedName name="_Toc493853472" localSheetId="3">campos!$E$1967</definedName>
    <definedName name="_Toc493853473" localSheetId="3">campos!$F$1967</definedName>
    <definedName name="_Toc493853474" localSheetId="3">campos!$G$1967</definedName>
    <definedName name="_Toc493853475" localSheetId="3">campos!$H$1967</definedName>
    <definedName name="_Toc493853477" localSheetId="3">campos!$E$1968</definedName>
    <definedName name="_Toc493853478" localSheetId="3">campos!$F$1968</definedName>
    <definedName name="_Toc493853479" localSheetId="3">campos!$G$1968</definedName>
    <definedName name="_Toc493853480" localSheetId="3">campos!$H$1968</definedName>
    <definedName name="_Toc493853482" localSheetId="3">campos!$E$1969</definedName>
    <definedName name="_Toc493853483" localSheetId="3">campos!$F$1969</definedName>
    <definedName name="_Toc493853484" localSheetId="3">campos!$G$1969</definedName>
    <definedName name="_Toc493853485" localSheetId="3">campos!$H$1969</definedName>
    <definedName name="_Toc493853487" localSheetId="3">campos!$E$1970</definedName>
    <definedName name="_Toc493853488" localSheetId="3">campos!$F$1970</definedName>
    <definedName name="_Toc493853489" localSheetId="3">campos!$G$1970</definedName>
    <definedName name="_Toc493853490" localSheetId="3">campos!$H$1970</definedName>
    <definedName name="_Toc493853498" localSheetId="3">campos!$E$1533</definedName>
    <definedName name="_Toc493853499" localSheetId="3">campos!$F$1533</definedName>
    <definedName name="_Toc493853500" localSheetId="3">campos!$G$1533</definedName>
    <definedName name="_Toc493853501" localSheetId="3">campos!$H$1533</definedName>
    <definedName name="_Toc493853503" localSheetId="3">campos!$E$1534</definedName>
    <definedName name="_Toc493853504" localSheetId="3">campos!$F$1534</definedName>
    <definedName name="_Toc493853505" localSheetId="3">campos!$G$1534</definedName>
    <definedName name="_Toc493853506" localSheetId="3">campos!$H$1534</definedName>
    <definedName name="_Toc493853508" localSheetId="3">campos!$E$1535</definedName>
    <definedName name="_Toc493853509" localSheetId="3">campos!$F$1535</definedName>
    <definedName name="_Toc493853510" localSheetId="3">campos!$G$1535</definedName>
    <definedName name="_Toc493853511" localSheetId="3">campos!$H$1535</definedName>
    <definedName name="_Toc493853513" localSheetId="3">campos!$E$1536</definedName>
    <definedName name="_Toc493853514" localSheetId="3">campos!$F$1536</definedName>
    <definedName name="_Toc493853515" localSheetId="3">campos!$G$1536</definedName>
    <definedName name="_Toc493853516" localSheetId="3">campos!$H$1536</definedName>
    <definedName name="_Toc493853518" localSheetId="3">campos!$E$1537</definedName>
    <definedName name="_Toc493853519" localSheetId="3">campos!$F$1537</definedName>
    <definedName name="_Toc493853520" localSheetId="3">campos!$G$1537</definedName>
    <definedName name="_Toc493853521" localSheetId="3">campos!$H$1537</definedName>
    <definedName name="_Toc493853523" localSheetId="3">campos!$E$1538</definedName>
    <definedName name="_Toc493853524" localSheetId="3">campos!$F$1538</definedName>
    <definedName name="_Toc493853525" localSheetId="3">campos!$G$1538</definedName>
    <definedName name="_Toc493853526" localSheetId="3">campos!$H$1538</definedName>
    <definedName name="_Toc493853528" localSheetId="3">campos!$E$1539</definedName>
    <definedName name="_Toc493853529" localSheetId="3">campos!$F$1539</definedName>
    <definedName name="_Toc493853530" localSheetId="3">campos!$G$1539</definedName>
    <definedName name="_Toc493853531" localSheetId="3">campos!$H$1539</definedName>
    <definedName name="_Toc493853533" localSheetId="3">campos!$E$1540</definedName>
    <definedName name="_Toc493853534" localSheetId="3">campos!$F$1540</definedName>
    <definedName name="_Toc493853535" localSheetId="3">campos!$G$1540</definedName>
    <definedName name="_Toc493853536" localSheetId="3">campos!$H$1540</definedName>
    <definedName name="_Toc493853538" localSheetId="3">campos!$E$1541</definedName>
    <definedName name="_Toc493853539" localSheetId="3">campos!$F$1541</definedName>
    <definedName name="_Toc493853540" localSheetId="3">campos!$G$1541</definedName>
    <definedName name="_Toc493853541" localSheetId="3">campos!$H$1541</definedName>
    <definedName name="_Toc493853543" localSheetId="3">campos!$E$1542</definedName>
    <definedName name="_Toc493853544" localSheetId="3">campos!$F$1542</definedName>
    <definedName name="_Toc493853545" localSheetId="3">campos!$G$1542</definedName>
    <definedName name="_Toc493853546" localSheetId="3">campos!$H$1542</definedName>
    <definedName name="_Toc493853548" localSheetId="3">campos!$E$1543</definedName>
    <definedName name="_Toc493853549" localSheetId="3">campos!$F$1543</definedName>
    <definedName name="_Toc493853550" localSheetId="3">campos!$G$1543</definedName>
    <definedName name="_Toc493853551" localSheetId="3">campos!$H$1543</definedName>
    <definedName name="_Toc493853553" localSheetId="3">campos!$E$1544</definedName>
    <definedName name="_Toc493853554" localSheetId="3">campos!$F$1544</definedName>
    <definedName name="_Toc493853555" localSheetId="3">campos!$G$1544</definedName>
    <definedName name="_Toc493853556" localSheetId="3">campos!$H$1544</definedName>
    <definedName name="_Toc493853558" localSheetId="3">campos!$E$1545</definedName>
    <definedName name="_Toc493853559" localSheetId="3">campos!$F$1545</definedName>
    <definedName name="_Toc493853560" localSheetId="3">campos!$G$1545</definedName>
    <definedName name="_Toc493853561" localSheetId="3">campos!$H$1545</definedName>
    <definedName name="_Toc493853563" localSheetId="3">campos!$E$1546</definedName>
    <definedName name="_Toc493853564" localSheetId="3">campos!$F$1546</definedName>
    <definedName name="_Toc493853565" localSheetId="3">campos!$G$1546</definedName>
    <definedName name="_Toc493853566" localSheetId="3">campos!$H$1546</definedName>
    <definedName name="_Toc493853568" localSheetId="3">campos!$E$1547</definedName>
    <definedName name="_Toc493853569" localSheetId="3">campos!$F$1547</definedName>
    <definedName name="_Toc493853570" localSheetId="3">campos!$G$1547</definedName>
    <definedName name="_Toc493853571" localSheetId="3">campos!$H$1547</definedName>
    <definedName name="_Toc493853573" localSheetId="3">campos!$E$1548</definedName>
    <definedName name="_Toc493853574" localSheetId="3">campos!$F$1548</definedName>
    <definedName name="_Toc493853575" localSheetId="3">campos!$G$1548</definedName>
    <definedName name="_Toc493853576" localSheetId="3">campos!$H$1548</definedName>
    <definedName name="_Toc493853578" localSheetId="3">campos!$E$1549</definedName>
    <definedName name="_Toc493853579" localSheetId="3">campos!$F$1549</definedName>
    <definedName name="_Toc493853580" localSheetId="3">campos!$G$1549</definedName>
    <definedName name="_Toc493853581" localSheetId="3">campos!$H$1549</definedName>
    <definedName name="_Toc493853583" localSheetId="3">campos!$E$1550</definedName>
    <definedName name="_Toc493853584" localSheetId="3">campos!$F$1550</definedName>
    <definedName name="_Toc493853585" localSheetId="3">campos!$G$1550</definedName>
    <definedName name="_Toc493853586" localSheetId="3">campos!$H$1550</definedName>
    <definedName name="_Toc493853588" localSheetId="3">campos!$E$1551</definedName>
    <definedName name="_Toc493853589" localSheetId="3">campos!$F$1551</definedName>
    <definedName name="_Toc493853590" localSheetId="3">campos!$G$1551</definedName>
    <definedName name="_Toc493853591" localSheetId="3">campos!$H$1551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0" i="6" l="1"/>
  <c r="S418" i="6"/>
  <c r="S417" i="6"/>
  <c r="Q106" i="6" l="1"/>
  <c r="Q104" i="6"/>
  <c r="R103" i="6"/>
  <c r="R168" i="6"/>
  <c r="R175" i="6"/>
  <c r="R174" i="6"/>
  <c r="R197" i="6"/>
  <c r="R194" i="6"/>
  <c r="Q194" i="6"/>
  <c r="R186" i="6"/>
  <c r="R189" i="6"/>
  <c r="R181" i="6"/>
  <c r="R182" i="6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1" i="9"/>
  <c r="N1927" i="2" l="1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26" i="2"/>
  <c r="N1906" i="2" l="1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05" i="2"/>
  <c r="N1877" i="2" l="1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876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37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K1838" i="2"/>
  <c r="J1838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K1692" i="2"/>
  <c r="J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692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36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32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K1534" i="2"/>
  <c r="J153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04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472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38" i="2"/>
  <c r="N1421" i="2" l="1"/>
  <c r="N1422" i="2"/>
  <c r="N1423" i="2"/>
  <c r="N1424" i="2"/>
  <c r="N1425" i="2"/>
  <c r="N1426" i="2"/>
  <c r="N1427" i="2"/>
  <c r="N1428" i="2"/>
  <c r="N1429" i="2"/>
  <c r="N1430" i="2"/>
  <c r="N1431" i="2"/>
  <c r="N1432" i="2"/>
  <c r="N1420" i="2"/>
  <c r="Q1420" i="2"/>
  <c r="Q1421" i="2"/>
  <c r="Q1422" i="2"/>
  <c r="Q1423" i="2"/>
  <c r="Q1424" i="2"/>
  <c r="Q1425" i="2"/>
  <c r="Q1426" i="2"/>
  <c r="Q1427" i="2"/>
  <c r="Q1419" i="2"/>
  <c r="K1420" i="2"/>
  <c r="K1421" i="2"/>
  <c r="K1422" i="2"/>
  <c r="K1423" i="2"/>
  <c r="K1424" i="2"/>
  <c r="K1425" i="2"/>
  <c r="K1426" i="2"/>
  <c r="K1427" i="2"/>
  <c r="K1428" i="2"/>
  <c r="J1420" i="2"/>
  <c r="J1421" i="2"/>
  <c r="J1422" i="2"/>
  <c r="J1423" i="2"/>
  <c r="J1424" i="2"/>
  <c r="J1425" i="2"/>
  <c r="J1426" i="2"/>
  <c r="J1427" i="2"/>
  <c r="J1428" i="2"/>
  <c r="K1419" i="2"/>
  <c r="J1419" i="2"/>
  <c r="Q1394" i="2"/>
  <c r="Q1395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393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K1406" i="2"/>
  <c r="J1406" i="2"/>
  <c r="K1397" i="2"/>
  <c r="K1398" i="2"/>
  <c r="K1399" i="2"/>
  <c r="K1400" i="2"/>
  <c r="K1401" i="2"/>
  <c r="K1402" i="2"/>
  <c r="K1403" i="2"/>
  <c r="K1404" i="2"/>
  <c r="K1405" i="2"/>
  <c r="J1397" i="2"/>
  <c r="J1398" i="2"/>
  <c r="J1399" i="2"/>
  <c r="J1400" i="2"/>
  <c r="J1401" i="2"/>
  <c r="J1402" i="2"/>
  <c r="J1403" i="2"/>
  <c r="J1404" i="2"/>
  <c r="J1405" i="2"/>
  <c r="K1396" i="2"/>
  <c r="J1396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40" i="2"/>
  <c r="N1341" i="2"/>
  <c r="N1328" i="2" l="1"/>
  <c r="N1329" i="2"/>
  <c r="N1330" i="2"/>
  <c r="N1331" i="2"/>
  <c r="N1332" i="2"/>
  <c r="N1333" i="2"/>
  <c r="N1334" i="2"/>
  <c r="N1335" i="2"/>
  <c r="N1336" i="2"/>
  <c r="N1337" i="2"/>
  <c r="N1327" i="2"/>
  <c r="N1315" i="2"/>
  <c r="N1316" i="2"/>
  <c r="N1317" i="2"/>
  <c r="N1318" i="2"/>
  <c r="N1319" i="2"/>
  <c r="N1320" i="2"/>
  <c r="N1321" i="2"/>
  <c r="N1322" i="2"/>
  <c r="N1323" i="2"/>
  <c r="N1324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276" i="2" l="1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75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43" i="2"/>
  <c r="N1244" i="2"/>
  <c r="N1245" i="2"/>
  <c r="N1246" i="2"/>
  <c r="N1247" i="2"/>
  <c r="N1248" i="2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349" i="9"/>
  <c r="C350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1" i="9"/>
  <c r="C2" i="8"/>
  <c r="P118" i="6"/>
  <c r="Q117" i="6"/>
  <c r="R117" i="6" s="1"/>
  <c r="Q118" i="6"/>
  <c r="R118" i="6" s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2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10" i="7"/>
  <c r="L11" i="7"/>
  <c r="L2" i="7"/>
  <c r="L3" i="7"/>
  <c r="L4" i="7"/>
  <c r="L5" i="7"/>
  <c r="L6" i="7"/>
  <c r="L7" i="7"/>
  <c r="L8" i="7"/>
  <c r="L9" i="7"/>
  <c r="L1" i="7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07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164" i="2"/>
  <c r="N119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66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64" i="2"/>
  <c r="J1164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097" i="2"/>
  <c r="Q1061" i="2" l="1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60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48" i="2"/>
  <c r="N1049" i="2"/>
  <c r="N1050" i="2"/>
  <c r="N1051" i="2"/>
  <c r="N1052" i="2"/>
  <c r="N1053" i="2"/>
  <c r="N1054" i="2"/>
  <c r="N1047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08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951" i="2"/>
  <c r="N925" i="2" l="1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24" i="2"/>
  <c r="J925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24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899" i="2"/>
  <c r="K903" i="2"/>
  <c r="K904" i="2"/>
  <c r="K905" i="2"/>
  <c r="K906" i="2"/>
  <c r="K907" i="2"/>
  <c r="K908" i="2"/>
  <c r="K909" i="2"/>
  <c r="K910" i="2"/>
  <c r="K911" i="2"/>
  <c r="K902" i="2"/>
  <c r="J903" i="2"/>
  <c r="J904" i="2"/>
  <c r="J905" i="2"/>
  <c r="J906" i="2"/>
  <c r="J907" i="2"/>
  <c r="J908" i="2"/>
  <c r="J909" i="2"/>
  <c r="J910" i="2"/>
  <c r="J911" i="2"/>
  <c r="J902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77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74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73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48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45" i="2"/>
  <c r="N843" i="2"/>
  <c r="N844" i="2"/>
  <c r="N839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44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12" i="2"/>
  <c r="Q809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12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14" i="2"/>
  <c r="J834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5" i="2"/>
  <c r="J836" i="2"/>
  <c r="J837" i="2"/>
  <c r="J838" i="2"/>
  <c r="J839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764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63" i="2"/>
  <c r="L793" i="2"/>
  <c r="L794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63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22" i="2"/>
  <c r="Q714" i="2"/>
  <c r="Q715" i="2"/>
  <c r="Q716" i="2"/>
  <c r="Q717" i="2"/>
  <c r="Q718" i="2"/>
  <c r="Q719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685" i="2"/>
  <c r="Q685" i="2"/>
  <c r="J685" i="2"/>
  <c r="J686" i="2"/>
  <c r="J687" i="2"/>
  <c r="J688" i="2"/>
  <c r="J689" i="2"/>
  <c r="J690" i="2"/>
  <c r="J691" i="2"/>
  <c r="J692" i="2"/>
  <c r="J684" i="2"/>
  <c r="Q667" i="2"/>
  <c r="Q668" i="2"/>
  <c r="Q669" i="2"/>
  <c r="Q670" i="2"/>
  <c r="Q671" i="2"/>
  <c r="Q672" i="2"/>
  <c r="Q673" i="2"/>
  <c r="Q674" i="2"/>
  <c r="Q675" i="2"/>
  <c r="Q676" i="2"/>
  <c r="Q666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37" i="2"/>
  <c r="J645" i="2"/>
  <c r="J646" i="2"/>
  <c r="J647" i="2"/>
  <c r="J648" i="2"/>
  <c r="J649" i="2"/>
  <c r="J650" i="2"/>
  <c r="J651" i="2"/>
  <c r="J652" i="2"/>
  <c r="J653" i="2"/>
  <c r="J654" i="2"/>
  <c r="J655" i="2"/>
  <c r="J638" i="2"/>
  <c r="J639" i="2"/>
  <c r="J640" i="2"/>
  <c r="J641" i="2"/>
  <c r="J642" i="2"/>
  <c r="J643" i="2"/>
  <c r="J644" i="2"/>
  <c r="J637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13" i="2"/>
  <c r="Q576" i="2"/>
  <c r="Q580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Q573" i="2"/>
  <c r="Q574" i="2"/>
  <c r="Q575" i="2"/>
  <c r="Q577" i="2"/>
  <c r="Q578" i="2"/>
  <c r="Q579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72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Q554" i="2" l="1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53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O542" i="2"/>
  <c r="O543" i="2"/>
  <c r="O544" i="2"/>
  <c r="O545" i="2"/>
  <c r="O546" i="2"/>
  <c r="O547" i="2"/>
  <c r="O548" i="2"/>
  <c r="O549" i="2"/>
  <c r="O550" i="2"/>
  <c r="O527" i="2"/>
  <c r="O528" i="2"/>
  <c r="O529" i="2"/>
  <c r="O530" i="2"/>
  <c r="O531" i="2"/>
  <c r="O532" i="2"/>
  <c r="O533" i="2"/>
  <c r="O534" i="2"/>
  <c r="O535" i="2"/>
  <c r="O511" i="2"/>
  <c r="O512" i="2"/>
  <c r="O513" i="2"/>
  <c r="O514" i="2"/>
  <c r="O515" i="2"/>
  <c r="O516" i="2"/>
  <c r="O517" i="2"/>
  <c r="O518" i="2"/>
  <c r="O519" i="2"/>
  <c r="O520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Q476" i="2"/>
  <c r="Q477" i="2"/>
  <c r="Q478" i="2"/>
  <c r="Q479" i="2"/>
  <c r="Q480" i="2"/>
  <c r="Q481" i="2"/>
  <c r="Q482" i="2"/>
  <c r="Q483" i="2"/>
  <c r="Q484" i="2"/>
  <c r="O476" i="2"/>
  <c r="O477" i="2"/>
  <c r="O478" i="2"/>
  <c r="O479" i="2"/>
  <c r="O480" i="2"/>
  <c r="O481" i="2"/>
  <c r="O482" i="2"/>
  <c r="O483" i="2"/>
  <c r="O484" i="2"/>
  <c r="L477" i="2"/>
  <c r="L478" i="2"/>
  <c r="L479" i="2"/>
  <c r="L480" i="2"/>
  <c r="L481" i="2"/>
  <c r="L482" i="2"/>
  <c r="L483" i="2"/>
  <c r="L484" i="2"/>
  <c r="L476" i="2"/>
  <c r="J476" i="2"/>
  <c r="J477" i="2"/>
  <c r="J478" i="2"/>
  <c r="J479" i="2"/>
  <c r="J480" i="2"/>
  <c r="J481" i="2"/>
  <c r="J482" i="2"/>
  <c r="J483" i="2"/>
  <c r="J484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48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Q434" i="2"/>
  <c r="Q435" i="2"/>
  <c r="Q436" i="2"/>
  <c r="Q437" i="2"/>
  <c r="Q438" i="2"/>
  <c r="Q439" i="2"/>
  <c r="Q440" i="2"/>
  <c r="Q441" i="2"/>
  <c r="Q442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L431" i="2"/>
  <c r="L432" i="2"/>
  <c r="L433" i="2"/>
  <c r="L434" i="2"/>
  <c r="L435" i="2"/>
  <c r="L436" i="2"/>
  <c r="L437" i="2"/>
  <c r="L438" i="2"/>
  <c r="L430" i="2"/>
  <c r="L426" i="2"/>
  <c r="J430" i="2"/>
  <c r="J431" i="2"/>
  <c r="J432" i="2"/>
  <c r="J433" i="2"/>
  <c r="J434" i="2"/>
  <c r="J435" i="2"/>
  <c r="J436" i="2"/>
  <c r="J437" i="2"/>
  <c r="J438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13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Q353" i="2" l="1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348" i="2"/>
  <c r="O349" i="2"/>
  <c r="O350" i="2"/>
  <c r="O351" i="2"/>
  <c r="O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352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J278" i="2"/>
  <c r="J279" i="2"/>
  <c r="J280" i="2"/>
  <c r="J281" i="2"/>
  <c r="J282" i="2"/>
  <c r="J283" i="2"/>
  <c r="J284" i="2"/>
  <c r="J285" i="2"/>
  <c r="J286" i="2"/>
  <c r="J287" i="2"/>
  <c r="O217" i="2" l="1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174" i="2"/>
  <c r="O175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59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J146" i="2"/>
  <c r="J147" i="2"/>
  <c r="J148" i="2"/>
  <c r="J149" i="2"/>
  <c r="J150" i="2"/>
  <c r="J151" i="2"/>
  <c r="J152" i="2"/>
  <c r="J153" i="2"/>
  <c r="J154" i="2"/>
  <c r="J155" i="2"/>
  <c r="J156" i="2"/>
  <c r="O127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J127" i="2"/>
  <c r="J130" i="2"/>
  <c r="J131" i="2"/>
  <c r="J132" i="2"/>
  <c r="J133" i="2"/>
  <c r="J134" i="2"/>
  <c r="J135" i="2"/>
  <c r="J136" i="2"/>
  <c r="J137" i="2"/>
  <c r="J138" i="2"/>
  <c r="J139" i="2"/>
  <c r="J122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90" i="2"/>
  <c r="BJ27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92" i="2"/>
  <c r="BR4" i="2"/>
  <c r="BR5" i="2"/>
  <c r="BR6" i="2"/>
  <c r="BR7" i="2"/>
  <c r="BR8" i="2"/>
  <c r="BR9" i="2"/>
  <c r="BR10" i="2"/>
  <c r="BR11" i="2"/>
  <c r="BR12" i="2"/>
  <c r="BR13" i="2"/>
  <c r="BR14" i="2"/>
  <c r="BR3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D3" i="2"/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AY3" i="2"/>
  <c r="AY4" i="2"/>
  <c r="AY5" i="2"/>
  <c r="AY6" i="2"/>
  <c r="AY7" i="2"/>
  <c r="AY8" i="2"/>
  <c r="AY9" i="2"/>
  <c r="AY10" i="2"/>
  <c r="AY11" i="2"/>
  <c r="AU3" i="2"/>
  <c r="AU4" i="2"/>
  <c r="AU5" i="2"/>
  <c r="AU6" i="2"/>
  <c r="AU7" i="2"/>
  <c r="AU8" i="2"/>
  <c r="AU9" i="2"/>
  <c r="AU10" i="2"/>
  <c r="AU11" i="2"/>
  <c r="AU12" i="2"/>
  <c r="AU13" i="2"/>
  <c r="AU14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" i="2"/>
  <c r="AK3" i="2"/>
  <c r="AK4" i="2"/>
  <c r="AK5" i="2"/>
  <c r="AK6" i="2"/>
  <c r="AK7" i="2"/>
  <c r="AK8" i="2"/>
  <c r="AK9" i="2"/>
  <c r="AK10" i="2"/>
  <c r="AK11" i="2"/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" i="2"/>
  <c r="AA6" i="2" l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5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3" i="2"/>
  <c r="G3" i="2" s="1"/>
  <c r="H2" i="2"/>
  <c r="S21" i="2" l="1"/>
  <c r="S44" i="2"/>
  <c r="S45" i="2"/>
  <c r="S48" i="2"/>
  <c r="S49" i="2"/>
  <c r="S55" i="2"/>
  <c r="S56" i="2"/>
  <c r="S57" i="2"/>
  <c r="S58" i="2"/>
  <c r="S59" i="2"/>
  <c r="S60" i="2"/>
  <c r="S61" i="2"/>
  <c r="S63" i="2"/>
  <c r="S4" i="2"/>
  <c r="S3" i="2"/>
  <c r="O5" i="2"/>
  <c r="S5" i="2" s="1"/>
  <c r="O6" i="2"/>
  <c r="S6" i="2" s="1"/>
  <c r="O7" i="2"/>
  <c r="O8" i="2"/>
  <c r="S8" i="2" s="1"/>
  <c r="O9" i="2"/>
  <c r="S9" i="2" s="1"/>
  <c r="O10" i="2"/>
  <c r="S10" i="2" s="1"/>
  <c r="O11" i="2"/>
  <c r="S11" i="2" s="1"/>
  <c r="O13" i="2"/>
  <c r="S13" i="2" s="1"/>
  <c r="O14" i="2"/>
  <c r="S14" i="2" s="1"/>
  <c r="O16" i="2"/>
  <c r="S16" i="2" s="1"/>
  <c r="O12" i="2"/>
  <c r="S12" i="2" s="1"/>
  <c r="O17" i="2"/>
  <c r="S17" i="2" s="1"/>
  <c r="O22" i="2"/>
  <c r="S22" i="2" s="1"/>
  <c r="O18" i="2"/>
  <c r="S18" i="2" s="1"/>
  <c r="O19" i="2"/>
  <c r="S19" i="2" s="1"/>
  <c r="O20" i="2"/>
  <c r="S20" i="2" s="1"/>
  <c r="O23" i="2"/>
  <c r="S23" i="2" s="1"/>
  <c r="O24" i="2"/>
  <c r="S24" i="2" s="1"/>
  <c r="O25" i="2"/>
  <c r="S25" i="2" s="1"/>
  <c r="O26" i="2"/>
  <c r="S26" i="2" s="1"/>
  <c r="O15" i="2"/>
  <c r="S15" i="2" s="1"/>
  <c r="O27" i="2"/>
  <c r="S27" i="2" s="1"/>
  <c r="O28" i="2"/>
  <c r="S28" i="2" s="1"/>
  <c r="O29" i="2"/>
  <c r="S29" i="2" s="1"/>
  <c r="O30" i="2"/>
  <c r="S30" i="2" s="1"/>
  <c r="O32" i="2"/>
  <c r="S32" i="2" s="1"/>
  <c r="O31" i="2"/>
  <c r="S31" i="2" s="1"/>
  <c r="O33" i="2"/>
  <c r="S33" i="2" s="1"/>
  <c r="O34" i="2"/>
  <c r="S34" i="2" s="1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O43" i="2"/>
  <c r="S43" i="2" s="1"/>
  <c r="O46" i="2"/>
  <c r="S46" i="2" s="1"/>
  <c r="O47" i="2"/>
  <c r="S47" i="2" s="1"/>
  <c r="O50" i="2"/>
  <c r="S50" i="2" s="1"/>
  <c r="O51" i="2"/>
  <c r="S51" i="2" s="1"/>
  <c r="O52" i="2"/>
  <c r="S52" i="2" s="1"/>
  <c r="O53" i="2"/>
  <c r="S53" i="2" s="1"/>
  <c r="O54" i="2"/>
  <c r="S54" i="2" s="1"/>
  <c r="O64" i="2"/>
  <c r="S64" i="2" s="1"/>
  <c r="O62" i="2"/>
  <c r="S62" i="2" s="1"/>
  <c r="O66" i="2"/>
  <c r="O67" i="2"/>
  <c r="O65" i="2"/>
  <c r="S65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</calcChain>
</file>

<file path=xl/sharedStrings.xml><?xml version="1.0" encoding="utf-8"?>
<sst xmlns="http://schemas.openxmlformats.org/spreadsheetml/2006/main" count="9729" uniqueCount="2560">
  <si>
    <t>MIG_FK</t>
  </si>
  <si>
    <t>Nota Interna</t>
  </si>
  <si>
    <t>campo MIG_FK no se usa. ¿Por q está en ficha?</t>
  </si>
  <si>
    <t>Caso a Informar a CONF</t>
  </si>
  <si>
    <t>MIG_PK</t>
  </si>
  <si>
    <t>SCONTRA</t>
  </si>
  <si>
    <t>NVERSIO</t>
  </si>
  <si>
    <t>CREAFAC</t>
  </si>
  <si>
    <t>IAGREGA</t>
  </si>
  <si>
    <t>IMAXAGR</t>
  </si>
  <si>
    <t>ROWID</t>
  </si>
  <si>
    <t>NCARGA</t>
  </si>
  <si>
    <t>CESTMIG</t>
  </si>
  <si>
    <t>MIG_FK2</t>
  </si>
  <si>
    <t>Tabla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</si>
  <si>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MIG_CODICONTRATOS   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</si>
  <si>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MIG_CONTRATOS       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</si>
  <si>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MIG_TRAMOS          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</si>
  <si>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MIG_CESIONESREA 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</si>
  <si>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MIG_DET_CESIONESREA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</si>
  <si>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MIG_CUAFACUL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</si>
  <si>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MIG_CUACESFAC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</si>
  <si>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MIG_ECO_TIPOCAMBIO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</si>
  <si>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MIG_CTAPB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</si>
  <si>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MIG_PLANILLAS</t>
    </r>
  </si>
  <si>
    <t>* Se informa que MIG_FK está seteada a 24000 y no está relacionado en la tabla MIG_COMPANIAS (el campo CEMPRESA ya estaría diligenciado con 24 - CONFIANZA)
* campo CMONEDA es A3, quiere decir que debe tomarse de tabla ECO_MONEDAS: COP, USD, etc..
* El campo TDESCRIPCION se sugiere SI tenga TEXTO DESCRIPTIVO, para guía de consulta por pantalla</t>
  </si>
  <si>
    <r>
      <t xml:space="preserve">* SCONTRA debe informarse con valor Cero (0)
* Campo PDEPOSITO está creado con precisión de 5 y puede llegar hasta 17
* Campo IAGREGA está creado con precisión de 2 y puede ser NULL
</t>
    </r>
    <r>
      <rPr>
        <sz val="10"/>
        <color rgb="FFFF0000"/>
        <rFont val="Calibri"/>
        <family val="2"/>
        <scheme val="minor"/>
      </rPr>
      <t>* Campo NPRIORI está creado con precisión de NULL y debe llegar hasta 2 (Hay Datos &gt; 2, para pruebas se trunca el valor)
* Campo IPRIMAESPE está creado con precisión de NULL y debe llegar hasta 17
*La información de la tabla MIG_CONTRATOS_CONF no tiene relacionado ningún MIG_FK válido, de los registros de MIG_CODICONTRATOS_CONF:</t>
    </r>
  </si>
  <si>
    <t xml:space="preserve">* Hay registros duplicados con PK. Ejm PK='20152732' Únicamente hay 425 registros que se procesarían de los 998 cargados. </t>
  </si>
  <si>
    <r>
      <t xml:space="preserve">No se puede cargar data por </t>
    </r>
    <r>
      <rPr>
        <sz val="10"/>
        <color rgb="FFFF0000"/>
        <rFont val="Calibri"/>
        <family val="2"/>
        <scheme val="minor"/>
      </rPr>
      <t>campos en rojo. Para pruebas se cargan 2 registros de contratos modificando las FK.</t>
    </r>
  </si>
  <si>
    <t>CTRAMO</t>
  </si>
  <si>
    <t>NPLENOS</t>
  </si>
  <si>
    <r>
      <rPr>
        <sz val="10"/>
        <rFont val="Calibri"/>
        <family val="2"/>
        <scheme val="minor"/>
      </rPr>
      <t xml:space="preserve">* SCONTRA debe informarse con valor Cero (0)
</t>
    </r>
    <r>
      <rPr>
        <sz val="10"/>
        <color rgb="FFFF0000"/>
        <rFont val="Calibri"/>
        <family val="2"/>
        <scheme val="minor"/>
      </rPr>
      <t>*La información de la tabla MIG_TRAMOS_CONF no tiene relacionado ningún MIG_FK válido, de los registros de MIG_CODICONTRATOS_CONF.
* Hay registros duplicados con PK. Únicamente hay 680 registros que se procesarían de los 1457 cargados. 
* Campo CTRAMO está creado con precisión de 5 y debe llegar hasta 2 (Hay Datos &gt; 2, para pruebas se trunca el valor)
* Campo NORDEN está creado con precisión de 5 y debe llegar hasta 2 (Hay Datos &gt; 2, para pruebas se trunca el valor)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</si>
  <si>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MIG_CUADROCES          </t>
    </r>
  </si>
  <si>
    <t>CCOMREA</t>
  </si>
  <si>
    <t>PCESION</t>
  </si>
  <si>
    <t>ICESFIJ</t>
  </si>
  <si>
    <t>ICOMFIJ</t>
  </si>
  <si>
    <t>ISCONTA</t>
  </si>
  <si>
    <t>PRESERV</t>
  </si>
  <si>
    <t>PINTRES</t>
  </si>
  <si>
    <t>ILIACDE</t>
  </si>
  <si>
    <t>PPAGOSL</t>
  </si>
  <si>
    <t>CCORRED</t>
  </si>
  <si>
    <t>CINTRES</t>
  </si>
  <si>
    <t>CINTREF</t>
  </si>
  <si>
    <t>CRESREF</t>
  </si>
  <si>
    <t>IRESERV</t>
  </si>
  <si>
    <t>PTASAJ</t>
  </si>
  <si>
    <t>FULTLIQ</t>
  </si>
  <si>
    <t>CTIPCOMIS</t>
  </si>
  <si>
    <t>PCTCOMIS</t>
  </si>
  <si>
    <t>CTRAMOCOMISION</t>
  </si>
  <si>
    <t>CFRERES</t>
  </si>
  <si>
    <r>
      <rPr>
        <sz val="10"/>
        <rFont val="Calibri"/>
        <family val="2"/>
        <scheme val="minor"/>
      </rPr>
      <t xml:space="preserve">* SCONTRA debe informarse con valor Cero (0)
</t>
    </r>
    <r>
      <rPr>
        <sz val="10"/>
        <color rgb="FFFF0000"/>
        <rFont val="Calibri"/>
        <family val="2"/>
        <scheme val="minor"/>
      </rPr>
      <t xml:space="preserve"> *La información de la tabla MIG_CUADROCES_CONF no tiene relacionado ningún MIG_FK2 válido, de los registros de MIG_COMPANIAS_CONF.
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</si>
  <si>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MIG_AGR_CONTRATOS          </t>
    </r>
  </si>
  <si>
    <t xml:space="preserve">
</t>
  </si>
  <si>
    <r>
      <t xml:space="preserve">
</t>
    </r>
    <r>
      <rPr>
        <sz val="10"/>
        <rFont val="Calibri"/>
        <family val="2"/>
        <scheme val="minor"/>
      </rPr>
      <t>* SCONTRA debe informarse con valor Cero (0)</t>
    </r>
    <r>
      <rPr>
        <sz val="10"/>
        <color rgb="FFFF0000"/>
        <rFont val="Calibri"/>
        <family val="2"/>
        <scheme val="minor"/>
      </rPr>
      <t xml:space="preserve">
 *La información de la tabla NO tiene relacionado ningún MIG_FK2 válido, de los registros de MIG_CODICONTRATOS_CONF.
* Hay registros duplicados con PK. Únicamente hay 499 registros que se procesarían de los 998 cargados. 
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</si>
  <si>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MIG_CLAUSULAS_REAS          </t>
    </r>
  </si>
  <si>
    <t>No está creada la tabla en TRANSFORMACION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</si>
  <si>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MIG_CTATECNICA           </t>
    </r>
  </si>
  <si>
    <r>
      <t>·</t>
    </r>
    <r>
      <rPr>
        <sz val="10"/>
        <color rgb="FF000000"/>
        <rFont val="Times New Roman"/>
        <family val="1"/>
      </rPr>
      <t>      </t>
    </r>
    <r>
      <rPr>
        <sz val="10"/>
        <color rgb="FF000000"/>
        <rFont val="Arial"/>
        <family val="2"/>
      </rPr>
      <t xml:space="preserve">MIG_CESIONESREA_CONF           </t>
    </r>
  </si>
  <si>
    <t>* Enviar la NVERSIO correctamente por cada PK
* Tener en cuenta que el MIG_PK debe identificar un UNICO Contrato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</si>
  <si>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MIG_SEGUROS   </t>
    </r>
  </si>
  <si>
    <t>Nancy Buitrago</t>
  </si>
  <si>
    <t>Janne Karime Mendoza</t>
  </si>
  <si>
    <t>Sebastian Neira</t>
  </si>
  <si>
    <t>Emperatriz Arias</t>
  </si>
  <si>
    <t>Javier Ricardo Maya</t>
  </si>
  <si>
    <t>Rosa Lilia Echeverria</t>
  </si>
  <si>
    <t>Leider Hernandez</t>
  </si>
  <si>
    <t>Gloria Navas</t>
  </si>
  <si>
    <t>Claudia Maria Gonzalez</t>
  </si>
  <si>
    <t>Luz Jeanneth Torres</t>
  </si>
  <si>
    <t>Rogelio Ordo¿¿ez</t>
  </si>
  <si>
    <t>Diana Yamile Garcia</t>
  </si>
  <si>
    <t>Martha Cruz</t>
  </si>
  <si>
    <t>Lina Maria Madera</t>
  </si>
  <si>
    <t>Claudia Garc¿¿a</t>
  </si>
  <si>
    <t>Ivonne Gissel Cardona</t>
  </si>
  <si>
    <t>Sandra Serrato</t>
  </si>
  <si>
    <t>Monica Osorio</t>
  </si>
  <si>
    <t>Fernando Jose Gomez</t>
  </si>
  <si>
    <t>SPERSON</t>
  </si>
  <si>
    <t>CAGENTE</t>
  </si>
  <si>
    <t>CDOMICI</t>
  </si>
  <si>
    <t>CPOSTAL</t>
  </si>
  <si>
    <t>CPROVIN</t>
  </si>
  <si>
    <t>CPOBLAC</t>
  </si>
  <si>
    <t>CSIGLAS</t>
  </si>
  <si>
    <t>TNOMVIA</t>
  </si>
  <si>
    <t>NNUMVIA</t>
  </si>
  <si>
    <t>TCOMPLE</t>
  </si>
  <si>
    <t>CTIPDIR</t>
  </si>
  <si>
    <t>CVIAVP</t>
  </si>
  <si>
    <t>CLITVP</t>
  </si>
  <si>
    <t>CBISVP</t>
  </si>
  <si>
    <t>CORVP</t>
  </si>
  <si>
    <t>NVIAADCO</t>
  </si>
  <si>
    <t>CLITCO</t>
  </si>
  <si>
    <t>CORCO</t>
  </si>
  <si>
    <t>NPLACACO</t>
  </si>
  <si>
    <t>COR2CO</t>
  </si>
  <si>
    <t>CDET1IA</t>
  </si>
  <si>
    <t>TNUM1IA</t>
  </si>
  <si>
    <t>CDET2IA</t>
  </si>
  <si>
    <t>TNUM2IA</t>
  </si>
  <si>
    <t>CDET3IA</t>
  </si>
  <si>
    <t>TNUM3IA</t>
  </si>
  <si>
    <t>LOCALIDAD</t>
  </si>
  <si>
    <t>PROCESO</t>
  </si>
  <si>
    <t>TNUMTEL</t>
  </si>
  <si>
    <t>TNUMFAX</t>
  </si>
  <si>
    <t>TNUMMOV</t>
  </si>
  <si>
    <t>TEMAIL</t>
  </si>
  <si>
    <t>TALIAS</t>
  </si>
  <si>
    <t>* Se toma muestra de 100 registros. Únicamente 27 registros tienen asociados MIG_FK existente relacionado a la tabla del Tomador MIG_PERSONAS
* Los valores del campo CAGENTE están errados. Deben indicar el código de agente migrado. (Deberíamos crear MIG_FK2 para relacionar la PK de MIG_AGENTE y en la carga taer el CAGENTE de iAxis.)</t>
  </si>
  <si>
    <t>MIG_FKDIR</t>
  </si>
  <si>
    <t>NPOLIZA</t>
  </si>
  <si>
    <t>NCERTIF</t>
  </si>
  <si>
    <t>FEFECTO</t>
  </si>
  <si>
    <t>CACTIVI</t>
  </si>
  <si>
    <t>CCOBBAN</t>
  </si>
  <si>
    <t>CTIPREA</t>
  </si>
  <si>
    <t>CTIPCOM</t>
  </si>
  <si>
    <t>CSITUAC</t>
  </si>
  <si>
    <t>FVENCIM</t>
  </si>
  <si>
    <t>FEMISIO</t>
  </si>
  <si>
    <t>FANULAC</t>
  </si>
  <si>
    <t>IPRIANU</t>
  </si>
  <si>
    <t>CIDIOMA</t>
  </si>
  <si>
    <t>CFORPAG</t>
  </si>
  <si>
    <t>CRETENI</t>
  </si>
  <si>
    <t>CTIPCOA</t>
  </si>
  <si>
    <t>SCIACOA</t>
  </si>
  <si>
    <t>PPARCOA</t>
  </si>
  <si>
    <t>NPOLCOA</t>
  </si>
  <si>
    <t>NSUPCOA</t>
  </si>
  <si>
    <t>NCUACOA</t>
  </si>
  <si>
    <t>PDTOCOM</t>
  </si>
  <si>
    <t>CEMPRES</t>
  </si>
  <si>
    <t>SPRODUC</t>
  </si>
  <si>
    <t>CCOMPANI</t>
  </si>
  <si>
    <t>CTIPCOB</t>
  </si>
  <si>
    <t>CREVALI</t>
  </si>
  <si>
    <t>PREVALI</t>
  </si>
  <si>
    <t>IREVALI</t>
  </si>
  <si>
    <t>CTIPBAN</t>
  </si>
  <si>
    <t>CBANCAR</t>
  </si>
  <si>
    <t>CASEGUR</t>
  </si>
  <si>
    <t>NSUPLEM</t>
  </si>
  <si>
    <t>NPOLINI</t>
  </si>
  <si>
    <t>FCARANT</t>
  </si>
  <si>
    <t>FCARPRO</t>
  </si>
  <si>
    <t>CRECFRA</t>
  </si>
  <si>
    <t>NDURCOB</t>
  </si>
  <si>
    <t>FCARANU</t>
  </si>
  <si>
    <t>NDURACI</t>
  </si>
  <si>
    <t>NEDAMAR</t>
  </si>
  <si>
    <t>FEFEPLAZO</t>
  </si>
  <si>
    <t>FVENCPLAZO</t>
  </si>
  <si>
    <t>FCANCEL</t>
  </si>
  <si>
    <t>SSEGURO</t>
  </si>
  <si>
    <t>CTIPBAN2</t>
  </si>
  <si>
    <t>CBANCOB</t>
  </si>
  <si>
    <t>CTIPRETR</t>
  </si>
  <si>
    <t>CINDREVFRAN</t>
  </si>
  <si>
    <t>PRECARG</t>
  </si>
  <si>
    <t>PDTOTEC</t>
  </si>
  <si>
    <t>PRECCOM</t>
  </si>
  <si>
    <t>FRENOVA</t>
  </si>
  <si>
    <t>CPOLCIA</t>
  </si>
  <si>
    <t>s.MIG_PK,</t>
  </si>
  <si>
    <t>s.CAGENTE,</t>
  </si>
  <si>
    <t>s.NCERTIF,</t>
  </si>
  <si>
    <t>s.FEFECTO,</t>
  </si>
  <si>
    <t>s.CACTIVI,</t>
  </si>
  <si>
    <t>s.CCOBBAN,</t>
  </si>
  <si>
    <t>s.CTIPREA,</t>
  </si>
  <si>
    <t>s.CREAFAC,</t>
  </si>
  <si>
    <t>s.CTIPCOM,</t>
  </si>
  <si>
    <t>s.FVENCIM,</t>
  </si>
  <si>
    <t>s.FEMISIO,</t>
  </si>
  <si>
    <t>s.FANULAC,</t>
  </si>
  <si>
    <t>s.IPRIANU,</t>
  </si>
  <si>
    <t>s.CIDIOMA,</t>
  </si>
  <si>
    <t>s.CFORPAG,</t>
  </si>
  <si>
    <t>s.CRETENI,</t>
  </si>
  <si>
    <t>s.CTIPCOA,</t>
  </si>
  <si>
    <t>s.SCIACOA,</t>
  </si>
  <si>
    <t>s.PPARCOA,</t>
  </si>
  <si>
    <t>s.NPOLCOA,</t>
  </si>
  <si>
    <t>s.NSUPCOA,</t>
  </si>
  <si>
    <t>s.NCUACOA,</t>
  </si>
  <si>
    <t>s.PDTOCOM,</t>
  </si>
  <si>
    <t>s.CEMPRES,</t>
  </si>
  <si>
    <t>s.SPRODUC,</t>
  </si>
  <si>
    <t>s.CCOMPANI,</t>
  </si>
  <si>
    <t>s.CTIPCOB,</t>
  </si>
  <si>
    <t>s.CREVALI,</t>
  </si>
  <si>
    <t>s.PREVALI,</t>
  </si>
  <si>
    <t>s.IREVALI,</t>
  </si>
  <si>
    <t>s.CTIPBAN,</t>
  </si>
  <si>
    <t>s.CBANCAR,</t>
  </si>
  <si>
    <t>s.CASEGUR,</t>
  </si>
  <si>
    <t>s.NSUPLEM,</t>
  </si>
  <si>
    <t>s.CDOMICI,</t>
  </si>
  <si>
    <t>s.NPOLINI,</t>
  </si>
  <si>
    <t>s.FCARANT,</t>
  </si>
  <si>
    <t>s.FCARPRO,</t>
  </si>
  <si>
    <t>s.CRECFRA,</t>
  </si>
  <si>
    <t>s.NDURCOB,</t>
  </si>
  <si>
    <t>s.FCARANU,</t>
  </si>
  <si>
    <t>s.NEDAMAR,</t>
  </si>
  <si>
    <t>s.MIG_FK2,</t>
  </si>
  <si>
    <t>NULL NCARGA,</t>
  </si>
  <si>
    <t>NULL CESTMIG,</t>
  </si>
  <si>
    <t>NULL FCANCEL,</t>
  </si>
  <si>
    <t>NULL SSEGURO,</t>
  </si>
  <si>
    <t>NULL SPERSON,</t>
  </si>
  <si>
    <t>NULL CTIPBAN2,</t>
  </si>
  <si>
    <t>NULL CBANCOB,</t>
  </si>
  <si>
    <t>NULL CTIPRETR,</t>
  </si>
  <si>
    <t>NULL CINDREVFRAN,</t>
  </si>
  <si>
    <t>NULL PRECARG,</t>
  </si>
  <si>
    <t>NULL PDTOTEC,</t>
  </si>
  <si>
    <t>NULL PRECCOM,</t>
  </si>
  <si>
    <t>NULL FRENOVA,</t>
  </si>
  <si>
    <t>NULL CPOLCIA,</t>
  </si>
  <si>
    <t>NULL PROCESO,</t>
  </si>
  <si>
    <t>Estructura MIG_SEGUROS_CONF</t>
  </si>
  <si>
    <t>Estructura
 MIG_SEGUROS</t>
  </si>
  <si>
    <r>
      <rPr>
        <sz val="10"/>
        <rFont val="Calibri"/>
        <family val="2"/>
        <scheme val="minor"/>
      </rPr>
      <t xml:space="preserve">* Para el campo MIG_FKDIR actualmente, el proceso no tiene contemplada ninguna acción.
</t>
    </r>
    <r>
      <rPr>
        <sz val="10"/>
        <color rgb="FFFF0000"/>
        <rFont val="Calibri"/>
        <family val="2"/>
        <scheme val="minor"/>
      </rPr>
      <t>* Se deberá modificar el campo MIG_FK2 como Clave externa para el tomador 2 (MIG_PERSONAS)
* Se deberá crear el campo MIG_FK3 como Clave externa para el agente (MIG_AGENTES)
*Se deberá crear el campo MIG_FK4 como Clave foránea de MIG_BUREAU (Número BUREAU)</t>
    </r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</si>
  <si>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MIG_MOVSEGURO     </t>
    </r>
  </si>
  <si>
    <t>NMOVIMI</t>
  </si>
  <si>
    <t>CMOTMOV</t>
  </si>
  <si>
    <t>FMOVIMI</t>
  </si>
  <si>
    <t>FCONTAB</t>
  </si>
  <si>
    <t xml:space="preserve">                cobjase,</t>
  </si>
  <si>
    <t xml:space="preserve">                ctipreb,</t>
  </si>
  <si>
    <t xml:space="preserve">                cactivi,</t>
  </si>
  <si>
    <t xml:space="preserve">                ccobban,</t>
  </si>
  <si>
    <t xml:space="preserve">                ctipcoa,</t>
  </si>
  <si>
    <t xml:space="preserve">                ctiprea,</t>
  </si>
  <si>
    <t xml:space="preserve">                crecman,</t>
  </si>
  <si>
    <t xml:space="preserve">                creccob,</t>
  </si>
  <si>
    <t xml:space="preserve">                ctipcom,</t>
  </si>
  <si>
    <t xml:space="preserve">                fvencim,</t>
  </si>
  <si>
    <t xml:space="preserve">                femisio,</t>
  </si>
  <si>
    <t xml:space="preserve">                fanulac,</t>
  </si>
  <si>
    <t xml:space="preserve">                fcancel,</t>
  </si>
  <si>
    <t xml:space="preserve">                csituac,</t>
  </si>
  <si>
    <t xml:space="preserve">                cbancar,</t>
  </si>
  <si>
    <t xml:space="preserve">                ctipcol,</t>
  </si>
  <si>
    <t xml:space="preserve">                fcarant,</t>
  </si>
  <si>
    <t xml:space="preserve">                fcarpro,</t>
  </si>
  <si>
    <t xml:space="preserve">                fcaranu,</t>
  </si>
  <si>
    <t xml:space="preserve">                cduraci,</t>
  </si>
  <si>
    <t xml:space="preserve">                nduraci,</t>
  </si>
  <si>
    <t xml:space="preserve">                --nanuali,</t>
  </si>
  <si>
    <t xml:space="preserve">                NVL(TRUNC((xfefecto_mov - fefecto) / 365), 0) + 1 nanuali,</t>
  </si>
  <si>
    <t xml:space="preserve">                iprianu,</t>
  </si>
  <si>
    <t xml:space="preserve">                cidioma,</t>
  </si>
  <si>
    <t xml:space="preserve">                nfracci,</t>
  </si>
  <si>
    <t xml:space="preserve">                cforpag,</t>
  </si>
  <si>
    <t xml:space="preserve">                pdtoord,</t>
  </si>
  <si>
    <t xml:space="preserve">                nrenova,</t>
  </si>
  <si>
    <t xml:space="preserve">                crecfra,</t>
  </si>
  <si>
    <t xml:space="preserve">                tasegur,</t>
  </si>
  <si>
    <t xml:space="preserve">                creteni,</t>
  </si>
  <si>
    <t xml:space="preserve">                ndurcob,</t>
  </si>
  <si>
    <t xml:space="preserve">                sciacoa,</t>
  </si>
  <si>
    <t xml:space="preserve">                pparcoa,</t>
  </si>
  <si>
    <t xml:space="preserve">                npolcoa,</t>
  </si>
  <si>
    <t xml:space="preserve">                nsupcoa,</t>
  </si>
  <si>
    <t xml:space="preserve">                tnatrie,</t>
  </si>
  <si>
    <t xml:space="preserve">                pdtocom,</t>
  </si>
  <si>
    <t xml:space="preserve">                prevali,</t>
  </si>
  <si>
    <t xml:space="preserve">                irevali,</t>
  </si>
  <si>
    <t xml:space="preserve">                ncuacoa,</t>
  </si>
  <si>
    <t xml:space="preserve">                nedamed,</t>
  </si>
  <si>
    <t xml:space="preserve">                crevali,</t>
  </si>
  <si>
    <t xml:space="preserve">                cempres,</t>
  </si>
  <si>
    <t xml:space="preserve">                cagrpro,</t>
  </si>
  <si>
    <t xml:space="preserve">                nsolici,</t>
  </si>
  <si>
    <t xml:space="preserve">                xf1paren,</t>
  </si>
  <si>
    <t xml:space="preserve">                xfcarult,</t>
  </si>
  <si>
    <t xml:space="preserve">                xttexto,</t>
  </si>
  <si>
    <t xml:space="preserve">                ccompani,</t>
  </si>
  <si>
    <t xml:space="preserve">                NULL,</t>
  </si>
  <si>
    <t xml:space="preserve">                xndurper,</t>
  </si>
  <si>
    <t xml:space="preserve">                xfrevisio,</t>
  </si>
  <si>
    <t xml:space="preserve">                xcgasges,</t>
  </si>
  <si>
    <t xml:space="preserve">                xcgasred,</t>
  </si>
  <si>
    <t xml:space="preserve">                xcmodinv,</t>
  </si>
  <si>
    <t xml:space="preserve">                ctipban,</t>
  </si>
  <si>
    <t xml:space="preserve">                ctipcob,</t>
  </si>
  <si>
    <t xml:space="preserve">                xfrevant,</t>
  </si>
  <si>
    <t xml:space="preserve">                sprodtar,</t>
  </si>
  <si>
    <t xml:space="preserve">                ncuotar,   </t>
  </si>
  <si>
    <t xml:space="preserve">                ctipretr,</t>
  </si>
  <si>
    <t xml:space="preserve">                cindrevfran,</t>
  </si>
  <si>
    <t xml:space="preserve">                precarg,</t>
  </si>
  <si>
    <t xml:space="preserve">                pdtotec,</t>
  </si>
  <si>
    <t xml:space="preserve">                preccom,                              </t>
  </si>
  <si>
    <t xml:space="preserve">                x_ctipcol,</t>
  </si>
  <si>
    <t xml:space="preserve">                x_ctipcob,</t>
  </si>
  <si>
    <t xml:space="preserve">                x_ctipvig,</t>
  </si>
  <si>
    <t xml:space="preserve">                x_recpor,</t>
  </si>
  <si>
    <t xml:space="preserve">                x_cagrupa,</t>
  </si>
  <si>
    <t xml:space="preserve">                x_prorrexa,</t>
  </si>
  <si>
    <t xml:space="preserve">                x_cmodalid,   </t>
  </si>
  <si>
    <t xml:space="preserve">                x_cagastexp,</t>
  </si>
  <si>
    <t xml:space="preserve">                x_cperiogast,</t>
  </si>
  <si>
    <t xml:space="preserve">                x_iimporgast,   </t>
  </si>
  <si>
    <t xml:space="preserve">                x_fcorte,</t>
  </si>
  <si>
    <t xml:space="preserve">                x_ffactura,   </t>
  </si>
  <si>
    <t xml:space="preserve">                frenova,   </t>
  </si>
  <si>
    <t xml:space="preserve">                fefeplazo, </t>
  </si>
  <si>
    <t xml:space="preserve">                fvencplazo </t>
  </si>
  <si>
    <r>
      <rPr>
        <sz val="1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 xml:space="preserve">* Valores en el campo CMOTMOV NO pertenecen a los movimientos válidos de iAxis (Anexo 16.1.1.1). Por lo menos deberían tener 100-Alta de Póliza. 404-Renovación de cartera
* Falta campo en la FICHA: CMOVSEG
* Anexo detalle por Producto (Valores que se encuentran incluidos en la Ficha de Migración)
</t>
    </r>
  </si>
  <si>
    <t>NRIESGO</t>
  </si>
  <si>
    <t>NMOVIMA</t>
  </si>
  <si>
    <t>NMOVIMB</t>
  </si>
  <si>
    <t>TNATRIE</t>
  </si>
  <si>
    <t>TDESCRIE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</si>
  <si>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MIG_RIESGOS      </t>
    </r>
  </si>
  <si>
    <t xml:space="preserve">
* Valores en el campo NMOVIMA están todos con valor cero (0). El mínimo movimiento en iAxis es 1. Se debe actualizar.
Número de movimiento de Alta. NMOVIMI de MIG_MOVSEGURO que añadió el riesgo.</t>
  </si>
  <si>
    <t>CGARANT</t>
  </si>
  <si>
    <t>FINIEFE</t>
  </si>
  <si>
    <t>FFINEFE</t>
  </si>
  <si>
    <t>ICAPITAL</t>
  </si>
  <si>
    <t>IEXTRAP</t>
  </si>
  <si>
    <t>IRECARG</t>
  </si>
  <si>
    <t>IPRITAR</t>
  </si>
  <si>
    <t>FALTA</t>
  </si>
  <si>
    <t>IDTOCOM</t>
  </si>
  <si>
    <t>TOTANU</t>
  </si>
  <si>
    <t>PDOTEC</t>
  </si>
  <si>
    <t>IDTOTEC</t>
  </si>
  <si>
    <t>IRECCOM</t>
  </si>
  <si>
    <t>FINIVIG</t>
  </si>
  <si>
    <t>FFINVIG</t>
  </si>
  <si>
    <t>ITOTANU</t>
  </si>
  <si>
    <t>CCOBPRIMA</t>
  </si>
  <si>
    <t>IPRIDEV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</si>
  <si>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MIG_GARANSEG       </t>
    </r>
  </si>
  <si>
    <r>
      <t>* Hay valores de NRIESGO que no existen en MIG_RIESGOS.PK=124010200CU0503611 riesgo =</t>
    </r>
    <r>
      <rPr>
        <b/>
        <sz val="10"/>
        <color rgb="FFFF0000"/>
        <rFont val="Calibri"/>
        <family val="2"/>
        <scheme val="minor"/>
      </rPr>
      <t xml:space="preserve"> 0</t>
    </r>
    <r>
      <rPr>
        <sz val="10"/>
        <color rgb="FFFF0000"/>
        <rFont val="Calibri"/>
        <family val="2"/>
        <scheme val="minor"/>
      </rPr>
      <t xml:space="preserve"> y en Garanseg riesgo = 1</t>
    </r>
  </si>
  <si>
    <t>NBENEFIC</t>
  </si>
  <si>
    <t>CTIPIDE_CONT</t>
  </si>
  <si>
    <t>NNUMIDE_CONT</t>
  </si>
  <si>
    <t>TAPELLI1_CONT</t>
  </si>
  <si>
    <t>TAPELLI2_CONT</t>
  </si>
  <si>
    <t>TNOMBRE1_CONT</t>
  </si>
  <si>
    <t>TNOMBRE2_CONT</t>
  </si>
  <si>
    <t>FINIBEN</t>
  </si>
  <si>
    <t>FFINBEN</t>
  </si>
  <si>
    <t>CTIPBEN</t>
  </si>
  <si>
    <t>CPAREN</t>
  </si>
  <si>
    <t>PPARTICIP</t>
  </si>
  <si>
    <t>CUSUARI</t>
  </si>
  <si>
    <t>CESTADO</t>
  </si>
  <si>
    <t>CTIPOCON</t>
  </si>
  <si>
    <t>NBENEF</t>
  </si>
  <si>
    <t>TIPO_DE_BENEFICIARIO</t>
  </si>
  <si>
    <t>PARENTESCO</t>
  </si>
  <si>
    <t>PORCENTAJE</t>
  </si>
  <si>
    <t>CPREGUN</t>
  </si>
  <si>
    <t>CRESPUE</t>
  </si>
  <si>
    <t>CMODCOM</t>
  </si>
  <si>
    <t>PCOMISI</t>
  </si>
  <si>
    <t>NINIALT</t>
  </si>
  <si>
    <t>NFINALT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</si>
  <si>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MIG_COMISIONSEGU</t>
    </r>
  </si>
  <si>
    <t>* La ficha indica campo NMOVIMI:
No está creado en _CONF. Se debe crear e informar porque es Obligatorio.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</si>
  <si>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MIG_CTASEGUROS  </t>
    </r>
  </si>
  <si>
    <t>NNUMLIN</t>
  </si>
  <si>
    <t>FFECMOV</t>
  </si>
  <si>
    <t>FVALMOV</t>
  </si>
  <si>
    <t>CMOVIMI</t>
  </si>
  <si>
    <t>IMOVIMI</t>
  </si>
  <si>
    <t>CCALINT</t>
  </si>
  <si>
    <t>IMOVIM2</t>
  </si>
  <si>
    <t>NRECIBO</t>
  </si>
  <si>
    <t>NSINIES</t>
  </si>
  <si>
    <t>CMOVANU</t>
  </si>
  <si>
    <t>SMOVREC</t>
  </si>
  <si>
    <t>CESTA</t>
  </si>
  <si>
    <t>NUNIDAD</t>
  </si>
  <si>
    <t>FASIGN</t>
  </si>
  <si>
    <t>NPARPLA</t>
  </si>
  <si>
    <t>CESTPAR</t>
  </si>
  <si>
    <t>IEXCESO</t>
  </si>
  <si>
    <t>SPERMIN</t>
  </si>
  <si>
    <t>SIDEPAG</t>
  </si>
  <si>
    <t>CTIPAPOR</t>
  </si>
  <si>
    <t>SRECREN</t>
  </si>
  <si>
    <t>a.FCONTAB,</t>
  </si>
  <si>
    <t>a.NNUMLIN,</t>
  </si>
  <si>
    <t>a.FFECMOV,</t>
  </si>
  <si>
    <t>a.FVALMOV,</t>
  </si>
  <si>
    <t>a.CMOVIMI,</t>
  </si>
  <si>
    <t>a.IMOVIMI,</t>
  </si>
  <si>
    <t>a.CCALINT,</t>
  </si>
  <si>
    <t>a.IMOVIM2,</t>
  </si>
  <si>
    <t>a.NRECIBO,</t>
  </si>
  <si>
    <t>a.NSINIES,</t>
  </si>
  <si>
    <t>a.CMOVANU,</t>
  </si>
  <si>
    <t>a.SMOVREC,</t>
  </si>
  <si>
    <t>a.CESTA,</t>
  </si>
  <si>
    <t>a.CESTADO,</t>
  </si>
  <si>
    <t>a.SIDEPAG,</t>
  </si>
  <si>
    <t>a.CTIPAPOR,</t>
  </si>
  <si>
    <t>a.SRECREN,</t>
  </si>
  <si>
    <t>a.MIG_PK,</t>
  </si>
  <si>
    <t>a.MIG_FK,</t>
  </si>
  <si>
    <t>a.NCARGA,</t>
  </si>
  <si>
    <t>a.CESTMIG,</t>
  </si>
  <si>
    <t>CTIPREG</t>
  </si>
  <si>
    <t>TTITULO</t>
  </si>
  <si>
    <t>FFINALI</t>
  </si>
  <si>
    <t>TTEXTOS</t>
  </si>
  <si>
    <t>CMANUAL</t>
  </si>
  <si>
    <t>TDOMICI</t>
  </si>
  <si>
    <t>CCIUDAD</t>
  </si>
  <si>
    <t>FGISX</t>
  </si>
  <si>
    <t>FGISY</t>
  </si>
  <si>
    <t>FGISZ</t>
  </si>
  <si>
    <t>CVALIDA</t>
  </si>
  <si>
    <t>IDDOMICI</t>
  </si>
  <si>
    <t>FDEFECTO</t>
  </si>
  <si>
    <t>a.NRIESGO,</t>
  </si>
  <si>
    <t>NULL TDOMICI,</t>
  </si>
  <si>
    <t>a.CPROVIN,</t>
  </si>
  <si>
    <t>a.CPOSTAL,</t>
  </si>
  <si>
    <t>a.CPOBLAC,</t>
  </si>
  <si>
    <t>a.CSIGLAS,</t>
  </si>
  <si>
    <t>a.TNOMVIA,</t>
  </si>
  <si>
    <t>a.NNUMVIA,</t>
  </si>
  <si>
    <t>a.TCOMPLE,</t>
  </si>
  <si>
    <t>NULL CCIUDAD,</t>
  </si>
  <si>
    <t>a.FGISX,</t>
  </si>
  <si>
    <t>a.FGISY,</t>
  </si>
  <si>
    <t>a.FGISZ,</t>
  </si>
  <si>
    <t>a.CVALIDA,</t>
  </si>
  <si>
    <t>NULL CVIAVP,</t>
  </si>
  <si>
    <t>NULL CLITVP,</t>
  </si>
  <si>
    <t>NULL CBISVP,</t>
  </si>
  <si>
    <t>NULL CORVP,</t>
  </si>
  <si>
    <t>NULL NVIAADCO,</t>
  </si>
  <si>
    <t>NULL CLITCO,</t>
  </si>
  <si>
    <t>NULL CORCO,</t>
  </si>
  <si>
    <t>NULL NPLACACO,</t>
  </si>
  <si>
    <t>NULL COR2CO,</t>
  </si>
  <si>
    <t>NULL CDET1IA,</t>
  </si>
  <si>
    <t>NULL TNUM1IA,</t>
  </si>
  <si>
    <t>NULL CDET2IA,</t>
  </si>
  <si>
    <t>NULL TNUM2IA,</t>
  </si>
  <si>
    <t>NULL CDET3IA,</t>
  </si>
  <si>
    <t>NULL TNUM3IA,</t>
  </si>
  <si>
    <t>NULL IDDOMICI,</t>
  </si>
  <si>
    <t>NULL LOCALIDAD,</t>
  </si>
  <si>
    <t>NULL FDEFECTO,</t>
  </si>
  <si>
    <t>* El campo CSIGLAS es obligatorio. Se informa NULL. Se debe corregir.</t>
  </si>
  <si>
    <r>
      <t>·</t>
    </r>
    <r>
      <rPr>
        <sz val="10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MIG_SITRIESGO</t>
    </r>
  </si>
  <si>
    <t>* La tabla fichero no está creada en esquema de [transformacion].  Abajo imagen.</t>
  </si>
  <si>
    <t>SCONTGAR</t>
  </si>
  <si>
    <t>TDESCRIPCION</t>
  </si>
  <si>
    <t>CTIPO</t>
  </si>
  <si>
    <t>CCLASE</t>
  </si>
  <si>
    <t>CMONEDA</t>
  </si>
  <si>
    <t>IVALOR</t>
  </si>
  <si>
    <t>FVENCIMI</t>
  </si>
  <si>
    <t>NEMPRESA</t>
  </si>
  <si>
    <t>NRADICA</t>
  </si>
  <si>
    <t>FCREA</t>
  </si>
  <si>
    <t>DOCUMENTO</t>
  </si>
  <si>
    <t>CTENEDOR</t>
  </si>
  <si>
    <t>TOBSTEN</t>
  </si>
  <si>
    <t>CORIGEN</t>
  </si>
  <si>
    <t>TCAUSA</t>
  </si>
  <si>
    <t>TAUXILIA</t>
  </si>
  <si>
    <t>CIMPRESO</t>
  </si>
  <si>
    <t>CUSUALT</t>
  </si>
  <si>
    <t>CPAIS</t>
  </si>
  <si>
    <t>FEXPEDIC</t>
  </si>
  <si>
    <t>CBANCO</t>
  </si>
  <si>
    <t>TSUCURSAL</t>
  </si>
  <si>
    <t>IINTERES</t>
  </si>
  <si>
    <t>FVENCIMI1</t>
  </si>
  <si>
    <t>FVENCIMI2</t>
  </si>
  <si>
    <t>NPLAZO</t>
  </si>
  <si>
    <t>IASEGURA</t>
  </si>
  <si>
    <t>IINTCAP</t>
  </si>
  <si>
    <t>SPERFIDE</t>
  </si>
  <si>
    <t>NNUMESCR</t>
  </si>
  <si>
    <t>FESCRITURA</t>
  </si>
  <si>
    <t>TDIRECCION</t>
  </si>
  <si>
    <t>FCERTLIB</t>
  </si>
  <si>
    <t>CMARCA</t>
  </si>
  <si>
    <t>NMOTOR</t>
  </si>
  <si>
    <t>NPLACA</t>
  </si>
  <si>
    <t>NCOLOR</t>
  </si>
  <si>
    <t>NSERIE</t>
  </si>
  <si>
    <t>CASEGURA</t>
  </si>
  <si>
    <t>MIF_FK2</t>
  </si>
  <si>
    <t>MIG_CTGAR_SEGURO</t>
  </si>
  <si>
    <t>* El campo MIG_FK2 tiene valores que NO PERTENECEN</t>
  </si>
  <si>
    <t>MIG_SIN_PROF_PROFESIONALES</t>
  </si>
  <si>
    <t>MIG_SIN_PROF_INDICADORES</t>
  </si>
  <si>
    <t>MIG_SIN_SINIESTRO</t>
  </si>
  <si>
    <t>MIG_SIN_MOVSINIESTRO</t>
  </si>
  <si>
    <t>MIG_SIN_TRAMITACION</t>
  </si>
  <si>
    <t>MIG_SIN_TRAMITA_MOVIMIENTO</t>
  </si>
  <si>
    <t>MIG_SIN_TRAMITA_RESERVA</t>
  </si>
  <si>
    <t>MIG_SIN_TRAMITA_PAGO</t>
  </si>
  <si>
    <t>MIG_SIN_TRAMITA_MOVPAGO</t>
  </si>
  <si>
    <t>MIG_SIN_TRAMITA_PAGO_GAR</t>
  </si>
  <si>
    <t>MIG_SIN_TRAMITA_JUDICIAL</t>
  </si>
  <si>
    <t>MIG_SIN_TRAMITA_JUDICIAL_DETPER</t>
  </si>
  <si>
    <t>MIG_SIN_TRAMITA_VALPRETENSION</t>
  </si>
  <si>
    <t>MIG_SIN_TRAMITA_FISCAL</t>
  </si>
  <si>
    <t xml:space="preserve">MIG_SIN_TRAMITA_VALPRETFISCAL </t>
  </si>
  <si>
    <t>MIG_SIN_TRAMITA_CITACIONES</t>
  </si>
  <si>
    <t>MIG_AGD_OBSERVACIONES</t>
  </si>
  <si>
    <t>* Fichero no ha sido creado en [transformacion] Abajo imagen.</t>
  </si>
  <si>
    <t>* Fichero no ha sido creado en [transformacion] Abajo imagen. Aparece una tabla sin el sufijo _conf</t>
  </si>
  <si>
    <t>SPROFES</t>
  </si>
  <si>
    <t>IDPERSON</t>
  </si>
  <si>
    <t>CTIPIDE</t>
  </si>
  <si>
    <t>NNUMIDE</t>
  </si>
  <si>
    <t>TDIGITOIDE</t>
  </si>
  <si>
    <t>NREGMER</t>
  </si>
  <si>
    <t>FREGMER</t>
  </si>
  <si>
    <t>CMODCON</t>
  </si>
  <si>
    <t>NLIMITE</t>
  </si>
  <si>
    <t>CNOASIS</t>
  </si>
  <si>
    <t>A50</t>
  </si>
  <si>
    <t>Sí</t>
  </si>
  <si>
    <t>Clave única de MIG_SIN_SINIESTRO</t>
  </si>
  <si>
    <t>Clave externa para MIG_SEGUROS</t>
  </si>
  <si>
    <t>A14</t>
  </si>
  <si>
    <t xml:space="preserve">Número de siniestro, si nulo lo calcula el proceso de migración </t>
  </si>
  <si>
    <t>N6</t>
  </si>
  <si>
    <t>Si</t>
  </si>
  <si>
    <t>Número de Riesgo (MIG_RIESGOS)</t>
  </si>
  <si>
    <t>N4</t>
  </si>
  <si>
    <t>Número Movimiento Seguro (MIG_MOVSEGURO)</t>
  </si>
  <si>
    <t>FSINIES</t>
  </si>
  <si>
    <t>F</t>
  </si>
  <si>
    <t>Fecha Ocurrencia Siniestro</t>
  </si>
  <si>
    <t>FNOTIFI</t>
  </si>
  <si>
    <t>Fecha Notificación Siniestro</t>
  </si>
  <si>
    <t>CCAUSIN</t>
  </si>
  <si>
    <r>
      <t xml:space="preserve">Código Causa Siniestro . Ver </t>
    </r>
    <r>
      <rPr>
        <sz val="9"/>
        <color theme="1"/>
        <rFont val="Arial"/>
        <family val="2"/>
      </rPr>
      <t>TABLA SIN_DESCAUSA (campo CCAUSIN)</t>
    </r>
  </si>
  <si>
    <t>CMOTSIN</t>
  </si>
  <si>
    <t>Motivo siniestro. Ver TABLA SIN_DESMOTCAU (CMOTSIN, filtrando por CCAUSIN)</t>
  </si>
  <si>
    <t>CEVENTO</t>
  </si>
  <si>
    <t>A20</t>
  </si>
  <si>
    <t>Código Evento Siniestro</t>
  </si>
  <si>
    <t>CCULPAB</t>
  </si>
  <si>
    <t>N1</t>
  </si>
  <si>
    <t>Código Culpabilidad (VALOR FIJO:801)</t>
  </si>
  <si>
    <t>CRECLAMA</t>
  </si>
  <si>
    <t>N2</t>
  </si>
  <si>
    <t>Código reclamación (VALOR FIJO:318)</t>
  </si>
  <si>
    <t>NASEGUR</t>
  </si>
  <si>
    <t>Número asegurado (producto 2 cabezas)</t>
  </si>
  <si>
    <t>CMEDDEC</t>
  </si>
  <si>
    <t>Código Medio declaración (VALOR FIJO:319)</t>
  </si>
  <si>
    <t>CTIPDEC</t>
  </si>
  <si>
    <t>Código Tipo Declarante (VALOR FIJO:321)</t>
  </si>
  <si>
    <t>N</t>
  </si>
  <si>
    <t>Tipo de documento  del declarante</t>
  </si>
  <si>
    <t>A100</t>
  </si>
  <si>
    <t>Número de documento  de identificación del declarante</t>
  </si>
  <si>
    <t>TNOM1DEC</t>
  </si>
  <si>
    <t>A500</t>
  </si>
  <si>
    <t>Nombre Declarante</t>
  </si>
  <si>
    <t>TNOM2DEC</t>
  </si>
  <si>
    <t>Segundo Nombre Declarante (en caso de nombre compuesto</t>
  </si>
  <si>
    <t>TAPE1DEC</t>
  </si>
  <si>
    <t>A60</t>
  </si>
  <si>
    <t>Primer Apellido Declarante</t>
  </si>
  <si>
    <t>TAPE2DEC</t>
  </si>
  <si>
    <t>Segundo Apellido Declarante</t>
  </si>
  <si>
    <t>TTELDEC</t>
  </si>
  <si>
    <t>Teléfono Declarante</t>
  </si>
  <si>
    <t>TSINIES</t>
  </si>
  <si>
    <t>A2000</t>
  </si>
  <si>
    <t>Descripción Siniestro</t>
  </si>
  <si>
    <t>TEMAILDEC</t>
  </si>
  <si>
    <t>Email Declarante</t>
  </si>
  <si>
    <t>Cuadro de coaseguro a aplicar</t>
  </si>
  <si>
    <t>NSINCOA</t>
  </si>
  <si>
    <t>Núm. del siniestro para la empresa COA</t>
  </si>
  <si>
    <t>NCSINCIA</t>
  </si>
  <si>
    <t>Código de siniestro en sistema externo</t>
  </si>
  <si>
    <t>Código Usuario Alta</t>
  </si>
  <si>
    <t>Fecha Alta</t>
  </si>
  <si>
    <t>CUSUMOD</t>
  </si>
  <si>
    <t xml:space="preserve">Código Usuario Modificación    </t>
  </si>
  <si>
    <t>FMODIFI</t>
  </si>
  <si>
    <t>Fecha modificación</t>
  </si>
  <si>
    <t>TNOMDEC</t>
  </si>
  <si>
    <t>CSINCIA</t>
  </si>
  <si>
    <t>CCARPETA</t>
  </si>
  <si>
    <t>a.NMOVIMI,</t>
  </si>
  <si>
    <t>a.FSINIES,</t>
  </si>
  <si>
    <t>a.FNOTIFI,</t>
  </si>
  <si>
    <t>a.CCAUSIN,</t>
  </si>
  <si>
    <t>a.CEVENTO,</t>
  </si>
  <si>
    <t>a.CCULPAB,</t>
  </si>
  <si>
    <t>a.CRECLAMA,</t>
  </si>
  <si>
    <t>a.NASEGUR,</t>
  </si>
  <si>
    <t>a.CTIPDEC,</t>
  </si>
  <si>
    <t>NULL TNOMDEC,</t>
  </si>
  <si>
    <t>a.TAPE1DEC,</t>
  </si>
  <si>
    <t>a.TAPE2DEC,</t>
  </si>
  <si>
    <t>a.TTELDEC,</t>
  </si>
  <si>
    <t>a.TSINIES,</t>
  </si>
  <si>
    <t>a.CUSUALT,</t>
  </si>
  <si>
    <t>a.FALTA,</t>
  </si>
  <si>
    <t>a.CUSUMOD,</t>
  </si>
  <si>
    <t>a.FMODIFI,</t>
  </si>
  <si>
    <t>a.NCUACOA,</t>
  </si>
  <si>
    <t>a.NSINCOA,</t>
  </si>
  <si>
    <t>a.CSINCIA,</t>
  </si>
  <si>
    <t>a.TEMAILDEC,</t>
  </si>
  <si>
    <t>a.CTIPIDE,</t>
  </si>
  <si>
    <t>a.NNUMIDE,</t>
  </si>
  <si>
    <t>a.TNOM2DEC,</t>
  </si>
  <si>
    <t>a.TNOM1DEC,</t>
  </si>
  <si>
    <t>NULL CAGENTE,</t>
  </si>
  <si>
    <t>NULL CCARPETA,</t>
  </si>
  <si>
    <t>NMOVSIN</t>
  </si>
  <si>
    <t>CESTSIN</t>
  </si>
  <si>
    <t>FESTSIN</t>
  </si>
  <si>
    <t>CCAUEST</t>
  </si>
  <si>
    <t>CUNITRA</t>
  </si>
  <si>
    <t>CTRAMITAD</t>
  </si>
  <si>
    <t>N3</t>
  </si>
  <si>
    <t>A4</t>
  </si>
  <si>
    <t>NTRAMIT</t>
  </si>
  <si>
    <t>CTRAMIT</t>
  </si>
  <si>
    <t>CTCAUSIN</t>
  </si>
  <si>
    <t>CINFORM</t>
  </si>
  <si>
    <t>FFORMALIZACION</t>
  </si>
  <si>
    <t>NMOVTRA</t>
  </si>
  <si>
    <t>CESTTRA</t>
  </si>
  <si>
    <t>CSUBTRA</t>
  </si>
  <si>
    <t>FESTTRA</t>
  </si>
  <si>
    <t>CTIPRES</t>
  </si>
  <si>
    <t>NMOVRES</t>
  </si>
  <si>
    <t>CCALRES</t>
  </si>
  <si>
    <t>FMOVRES</t>
  </si>
  <si>
    <t>CMONRES</t>
  </si>
  <si>
    <t>A3</t>
  </si>
  <si>
    <t>IRESERVA</t>
  </si>
  <si>
    <t>IPAGO</t>
  </si>
  <si>
    <t>IINGRESO</t>
  </si>
  <si>
    <t>IRECOBRO</t>
  </si>
  <si>
    <t>ICAPRIE</t>
  </si>
  <si>
    <t>IPENALI</t>
  </si>
  <si>
    <t>FRESINI</t>
  </si>
  <si>
    <t>FRESFIN</t>
  </si>
  <si>
    <t>FULTPAG</t>
  </si>
  <si>
    <t>IPREREC</t>
  </si>
  <si>
    <t>CTIPGAS</t>
  </si>
  <si>
    <t>IFRANQ</t>
  </si>
  <si>
    <t>SPROCES</t>
  </si>
  <si>
    <t>IRESERVA_MONCIA</t>
  </si>
  <si>
    <t>IPAGO_MONCIA</t>
  </si>
  <si>
    <t>IINGRESO_MONCIA</t>
  </si>
  <si>
    <t>IRECOBRO_MONCIA</t>
  </si>
  <si>
    <t>ICAPRIE_MONCIA</t>
  </si>
  <si>
    <t>IPENALI_MONCIA</t>
  </si>
  <si>
    <t>IPREREC_MONCIA</t>
  </si>
  <si>
    <t>FCAMBIO</t>
  </si>
  <si>
    <t>IFRANQ_MONCIA</t>
  </si>
  <si>
    <t>IDRES</t>
  </si>
  <si>
    <t>CMOVRES</t>
  </si>
  <si>
    <t>CTIPDES</t>
  </si>
  <si>
    <t>CTIPPAG</t>
  </si>
  <si>
    <t>CCONPAG</t>
  </si>
  <si>
    <t>CCAUIND</t>
  </si>
  <si>
    <t>FORDPAG</t>
  </si>
  <si>
    <t>ISINRET</t>
  </si>
  <si>
    <t>IRETENC</t>
  </si>
  <si>
    <t>IIVA</t>
  </si>
  <si>
    <t>ISUPLID</t>
  </si>
  <si>
    <t>IRESRCM</t>
  </si>
  <si>
    <t>IRESRED</t>
  </si>
  <si>
    <t>CMONPAG</t>
  </si>
  <si>
    <t>ISINRETPAG</t>
  </si>
  <si>
    <t>IRETENCPAG</t>
  </si>
  <si>
    <t>IIVAPAG</t>
  </si>
  <si>
    <t>ISUPLIDPAG</t>
  </si>
  <si>
    <t>IFRANQPAG</t>
  </si>
  <si>
    <t>IRESRCMPAG</t>
  </si>
  <si>
    <t>IRESREDPAG</t>
  </si>
  <si>
    <t>NFACREF</t>
  </si>
  <si>
    <t>FFACREF</t>
  </si>
  <si>
    <t>CTRANSFER</t>
  </si>
  <si>
    <t>CULTPAG</t>
  </si>
  <si>
    <t>IRETEIVA</t>
  </si>
  <si>
    <t>IRETEICA</t>
  </si>
  <si>
    <t>IICA</t>
  </si>
  <si>
    <t>IRETEIVAPAG</t>
  </si>
  <si>
    <t>IRETEICAPAG</t>
  </si>
  <si>
    <t>IICAPAG</t>
  </si>
  <si>
    <t>CTRIBUTA</t>
  </si>
  <si>
    <t>SPERSON_PRESENTADOR</t>
  </si>
  <si>
    <t>TOBSERVA</t>
  </si>
  <si>
    <t>IOTROSGAS</t>
  </si>
  <si>
    <t>IOTROSGASPAG</t>
  </si>
  <si>
    <t>IBASEIPOC</t>
  </si>
  <si>
    <t>IBASEIPOCPAG</t>
  </si>
  <si>
    <t>IIPOCONSUMO</t>
  </si>
  <si>
    <t>IIPOCONSUMOPAG</t>
  </si>
  <si>
    <t>NULL SIDEPAG,</t>
  </si>
  <si>
    <t>NULL ,</t>
  </si>
  <si>
    <t>a.MIG_FK2,</t>
  </si>
  <si>
    <t>NULL NSINIES,</t>
  </si>
  <si>
    <t>a.CTIPDES,</t>
  </si>
  <si>
    <t>a.CTIPPAG,</t>
  </si>
  <si>
    <t>a.CCONPAG,</t>
  </si>
  <si>
    <t>a.CFORPAG,</t>
  </si>
  <si>
    <t>a.FORDPAG,</t>
  </si>
  <si>
    <t>a.CTIPBAN,</t>
  </si>
  <si>
    <t>a.CBANCAR,</t>
  </si>
  <si>
    <t>a.CMONRES,</t>
  </si>
  <si>
    <t>a.ISINRET,</t>
  </si>
  <si>
    <t>a.IRETENC,</t>
  </si>
  <si>
    <t>a.IIVA,</t>
  </si>
  <si>
    <t>a.ISUPLID,</t>
  </si>
  <si>
    <t>a.IFRANQ,</t>
  </si>
  <si>
    <t>a.IRESRCM,</t>
  </si>
  <si>
    <t>a.IRESRED,</t>
  </si>
  <si>
    <t>a.CMONPAG,</t>
  </si>
  <si>
    <t>a.ISINRETPAG,</t>
  </si>
  <si>
    <t>a.IRETENCPAG,</t>
  </si>
  <si>
    <t>a.IIVAPAG,</t>
  </si>
  <si>
    <t>a.ISUPLIDPAG,</t>
  </si>
  <si>
    <t>a.IFRANQPAG,</t>
  </si>
  <si>
    <t>a.IRESRCMPAG,</t>
  </si>
  <si>
    <t>a.IRESREDPAG,</t>
  </si>
  <si>
    <t>a.FCAMBIO,</t>
  </si>
  <si>
    <t>a.NFACREF,</t>
  </si>
  <si>
    <t>a.FFACREF,</t>
  </si>
  <si>
    <t>a.CTRANSFER,</t>
  </si>
  <si>
    <t>a.CULTPAG,</t>
  </si>
  <si>
    <t>a.IRETEIVA,</t>
  </si>
  <si>
    <t>a.IRETEICA,</t>
  </si>
  <si>
    <t>NULL IICA,</t>
  </si>
  <si>
    <t>NULL IRETEIVAPAG,</t>
  </si>
  <si>
    <t>NULL IRETEICAPAG,</t>
  </si>
  <si>
    <t>NULL IICAPAG,</t>
  </si>
  <si>
    <t>NULL CTRIBUTA,</t>
  </si>
  <si>
    <t>NULL SPERSON_PRESENTADOR,</t>
  </si>
  <si>
    <t>NULL TOBSERVA,</t>
  </si>
  <si>
    <t>NULL IOTROSGAS,</t>
  </si>
  <si>
    <t>NULL IOTROSGASPAG,</t>
  </si>
  <si>
    <t>NULL IBASEIPOC,</t>
  </si>
  <si>
    <t>NULL IBASEIPOCPAG,</t>
  </si>
  <si>
    <t>NULL IIPOCONSUMO,</t>
  </si>
  <si>
    <t>NULL IIPOCONSUMOPAG,</t>
  </si>
  <si>
    <t>NMOVPAG</t>
  </si>
  <si>
    <t>CESTPAG</t>
  </si>
  <si>
    <t>FEFEPAG</t>
  </si>
  <si>
    <t>CESTVAL</t>
  </si>
  <si>
    <t>CSUBPAG</t>
  </si>
  <si>
    <t>FPERINI</t>
  </si>
  <si>
    <t>FPERFIN</t>
  </si>
  <si>
    <t>PRETENC</t>
  </si>
  <si>
    <t>N6,3</t>
  </si>
  <si>
    <t>PIVA</t>
  </si>
  <si>
    <t>PRETEIVA</t>
  </si>
  <si>
    <t>CAPLFRA</t>
  </si>
  <si>
    <t>NORDEN</t>
  </si>
  <si>
    <t>PICA</t>
  </si>
  <si>
    <t>PRETEICA</t>
  </si>
  <si>
    <t>CRESTARESERVA</t>
  </si>
  <si>
    <t>PIPOCONSUMO</t>
  </si>
  <si>
    <t>a.CTIPRES,</t>
  </si>
  <si>
    <t>a.CGARANT,</t>
  </si>
  <si>
    <t>a.FPERINI,</t>
  </si>
  <si>
    <t>a.PRETENC,</t>
  </si>
  <si>
    <t>a.PIVA,</t>
  </si>
  <si>
    <t>NULL CCONPAG,</t>
  </si>
  <si>
    <t>NULL NORDEN,</t>
  </si>
  <si>
    <t>NULL IRETEICA,</t>
  </si>
  <si>
    <t>NULL PICA,</t>
  </si>
  <si>
    <t>a.PRETEIVA,</t>
  </si>
  <si>
    <t>NULL PRETEICA,</t>
  </si>
  <si>
    <t>a.CAPLFRA,</t>
  </si>
  <si>
    <t>NULL IDRES,</t>
  </si>
  <si>
    <t>NULL CRESTARESERVA,</t>
  </si>
  <si>
    <t>NULL PIPOCONSUMO,</t>
  </si>
  <si>
    <t>CPROCESO</t>
  </si>
  <si>
    <t>N8</t>
  </si>
  <si>
    <t>TPROCESO</t>
  </si>
  <si>
    <t>A30</t>
  </si>
  <si>
    <t>N5</t>
  </si>
  <si>
    <t>TIEXTERNO</t>
  </si>
  <si>
    <t>FRECEP</t>
  </si>
  <si>
    <t>D</t>
  </si>
  <si>
    <t>FRESPUES</t>
  </si>
  <si>
    <t>FCONCIL</t>
  </si>
  <si>
    <t>FDESVIN</t>
  </si>
  <si>
    <t>TPRETEN</t>
  </si>
  <si>
    <t>TEXCEP1</t>
  </si>
  <si>
    <t>TEXCEP2</t>
  </si>
  <si>
    <t>FAUDIEN</t>
  </si>
  <si>
    <t>HAUDIEN</t>
  </si>
  <si>
    <t>TAUDIEN</t>
  </si>
  <si>
    <t>A200</t>
  </si>
  <si>
    <t>CCONTI</t>
  </si>
  <si>
    <t>CDESPA</t>
  </si>
  <si>
    <t>TLAUDIE</t>
  </si>
  <si>
    <t>CAUDIEN</t>
  </si>
  <si>
    <t>CDESPAO</t>
  </si>
  <si>
    <t>TLAUDIEO</t>
  </si>
  <si>
    <t>CAUDIENO</t>
  </si>
  <si>
    <t>SABOGAU</t>
  </si>
  <si>
    <t>N10</t>
  </si>
  <si>
    <t>CORAL</t>
  </si>
  <si>
    <t>CRESOLU</t>
  </si>
  <si>
    <t>FINSTA1</t>
  </si>
  <si>
    <t>FINSTA2</t>
  </si>
  <si>
    <t>FNUEVA</t>
  </si>
  <si>
    <t>TRESULT</t>
  </si>
  <si>
    <t>CPOSICI</t>
  </si>
  <si>
    <t>CDEMAND</t>
  </si>
  <si>
    <t>SAPODERA</t>
  </si>
  <si>
    <t>IDEMAND</t>
  </si>
  <si>
    <t>FTDEMAN</t>
  </si>
  <si>
    <t>ICONDEN</t>
  </si>
  <si>
    <t>CSENTEN</t>
  </si>
  <si>
    <t>FSENTE1</t>
  </si>
  <si>
    <t>FSENTE2</t>
  </si>
  <si>
    <t>CTSENTE</t>
  </si>
  <si>
    <t>TFALLO</t>
  </si>
  <si>
    <t>CASACION</t>
  </si>
  <si>
    <t>FCASACI</t>
  </si>
  <si>
    <t>CSENTEN2</t>
  </si>
  <si>
    <t>FTSENTE</t>
  </si>
  <si>
    <t>Clave única de MIG_SIN_TRAMITA_JUDICIAL</t>
  </si>
  <si>
    <t>Clave externa de MIG_SIN_SINIESTRO</t>
  </si>
  <si>
    <t>Clave externa de MIG_SIN_TRAMITACION.</t>
  </si>
  <si>
    <t>Numero Orden Proceso</t>
  </si>
  <si>
    <t>Clase de proceso (VF 8001090)</t>
  </si>
  <si>
    <t>Tipo de proceso (VF 8001091)</t>
  </si>
  <si>
    <t>Código postal</t>
  </si>
  <si>
    <t>Código población</t>
  </si>
  <si>
    <t>Código provincia</t>
  </si>
  <si>
    <t>Identificador Externo</t>
  </si>
  <si>
    <t>Clave externa de MIG_SIN_PROF_PROFESIONALES (Profesional que asiste a la audiencia)</t>
  </si>
  <si>
    <t>Fecha Recepción Oficial</t>
  </si>
  <si>
    <t>Fecha Notificación</t>
  </si>
  <si>
    <t>Fecha Vencimiento Termino</t>
  </si>
  <si>
    <t>Fecha Respuesta</t>
  </si>
  <si>
    <t>Fecha Conciliación</t>
  </si>
  <si>
    <t>Desvinculados por notificación extemporánea</t>
  </si>
  <si>
    <t>Pretensiones de la demanda</t>
  </si>
  <si>
    <t>Excepciones del denunciado</t>
  </si>
  <si>
    <t>Excepciones de la compañía</t>
  </si>
  <si>
    <t>Fecha de audiencia (Null en este caso, pasará la información a nueva tabla)</t>
  </si>
  <si>
    <t>Hora de audiencia (Null, ídem)</t>
  </si>
  <si>
    <t>Clase de audiencia (Null, ídem)</t>
  </si>
  <si>
    <t>Contingencia (VF 8001092) (Null, ídem)</t>
  </si>
  <si>
    <t>Despacho de la audiencia (VF 8001093)( Null, ídem)</t>
  </si>
  <si>
    <t>Lugar de la audiencia (Null, ídem)</t>
  </si>
  <si>
    <t>Código postal - Ciudad audiencia (Null, ídem)</t>
  </si>
  <si>
    <t>Despacho de audiencia origen (VF 8001093) (Null, ídem)</t>
  </si>
  <si>
    <t>Lugar de la audiencia origen (Null, ídem)</t>
  </si>
  <si>
    <t>Código postal - Ciudad audiencia origen (Null, ídem)</t>
  </si>
  <si>
    <r>
      <t>Clave externa de MIG_PERSONAS (</t>
    </r>
    <r>
      <rPr>
        <sz val="9"/>
        <color theme="1"/>
        <rFont val="Arial"/>
        <family val="2"/>
      </rPr>
      <t>Abogado que asiste a la audiencia</t>
    </r>
    <r>
      <rPr>
        <sz val="9"/>
        <color rgb="FF000000"/>
        <rFont val="Segoe UI"/>
        <family val="2"/>
      </rPr>
      <t>) (</t>
    </r>
    <r>
      <rPr>
        <sz val="9"/>
        <color theme="1"/>
        <rFont val="Arial"/>
        <family val="2"/>
      </rPr>
      <t>Null, ídem)</t>
    </r>
  </si>
  <si>
    <t>?La audiencia se llevar? a cabo de manera oral? (VF 8001094) (Null, ídem)</t>
  </si>
  <si>
    <t>Estado audiencia (VF 8001095) (Null, ídem)</t>
  </si>
  <si>
    <t>Resolución de audiencia (VF 8001096) (Null, ídem)</t>
  </si>
  <si>
    <t>Fecha 1 instancia (Null, ídem)</t>
  </si>
  <si>
    <t>Fecha 2 instancia (Null, ídem)</t>
  </si>
  <si>
    <t>Nueva fecha (Null, ídem)</t>
  </si>
  <si>
    <t>Resultado de la audiencia (Null, ídem)</t>
  </si>
  <si>
    <t>Posición de la compañía (VF 8001097)</t>
  </si>
  <si>
    <t>Clase demanda (VF 8001098)</t>
  </si>
  <si>
    <r>
      <t>Clave externa de MIG_PERSONAS (</t>
    </r>
    <r>
      <rPr>
        <sz val="9"/>
        <color theme="1"/>
        <rFont val="Arial"/>
        <family val="2"/>
      </rPr>
      <t>Apoderado)</t>
    </r>
  </si>
  <si>
    <t>Valor de la demanda</t>
  </si>
  <si>
    <t>Terminación anticipada</t>
  </si>
  <si>
    <t>Valor de la condena</t>
  </si>
  <si>
    <t>Resolución de la sentencia (VF 8001100)</t>
  </si>
  <si>
    <t>Fecha 1 sentencia</t>
  </si>
  <si>
    <t>Fecha 2 sentencia</t>
  </si>
  <si>
    <t>Termina el proceso por (VF 8001101)</t>
  </si>
  <si>
    <t>Decisión del fallo</t>
  </si>
  <si>
    <t>Fecha Creación/Modificación</t>
  </si>
  <si>
    <t>Casación de la sentencia 0-No/1-Si</t>
  </si>
  <si>
    <t>Fecha de la casación</t>
  </si>
  <si>
    <t>Resolución de la segunda sentencia (VF 8001100)</t>
  </si>
  <si>
    <t>Fecha de terminación de sentencia</t>
  </si>
  <si>
    <t>a.NORDEN,</t>
  </si>
  <si>
    <t>a.CPROCESO,</t>
  </si>
  <si>
    <t>a.TPROCESO,</t>
  </si>
  <si>
    <t>a.SPROFES,</t>
  </si>
  <si>
    <t>a.FVENCIMI,</t>
  </si>
  <si>
    <t>a.FCONCIL,</t>
  </si>
  <si>
    <t>a.TPRETEN,</t>
  </si>
  <si>
    <t>a.TEXCEP1,</t>
  </si>
  <si>
    <t>a.TEXCEP2,</t>
  </si>
  <si>
    <t>a.FAUDIEN,</t>
  </si>
  <si>
    <t>a.HAUDIEN,</t>
  </si>
  <si>
    <t>a.TAUDIEN,</t>
  </si>
  <si>
    <t>a.CCONTI,</t>
  </si>
  <si>
    <t>a.CDESPA,</t>
  </si>
  <si>
    <t>a.TLAUDIE,</t>
  </si>
  <si>
    <t>a.CAUDIEN,</t>
  </si>
  <si>
    <t>a.CDESPAO,</t>
  </si>
  <si>
    <t>a.TLAUDIEO,</t>
  </si>
  <si>
    <t>a.CAUDIENO,</t>
  </si>
  <si>
    <t>a.SABOGAU,</t>
  </si>
  <si>
    <t>a.CORAL,</t>
  </si>
  <si>
    <t>a.CRESOLU,</t>
  </si>
  <si>
    <t>a.FINSTA1,</t>
  </si>
  <si>
    <t>a.FINSTA2,</t>
  </si>
  <si>
    <t>a.FNUEVA,</t>
  </si>
  <si>
    <t>a.TRESULT,</t>
  </si>
  <si>
    <t>a.CPOSICI,</t>
  </si>
  <si>
    <t>a.CDEMAND,</t>
  </si>
  <si>
    <t>a.SAPODERA,</t>
  </si>
  <si>
    <t>a.IDEMAND,</t>
  </si>
  <si>
    <t>a.FTDEMAN,</t>
  </si>
  <si>
    <t>a.ICONDEN,</t>
  </si>
  <si>
    <t>a.CSENTEN,</t>
  </si>
  <si>
    <t>a.FSENTE1,</t>
  </si>
  <si>
    <t>a.FSENTE2,</t>
  </si>
  <si>
    <t>a.CTSENTE,</t>
  </si>
  <si>
    <t>a.TFALLO,</t>
  </si>
  <si>
    <t>a.CASACION,</t>
  </si>
  <si>
    <t>a.FCASACI,</t>
  </si>
  <si>
    <t>a.CSENTEN2,</t>
  </si>
  <si>
    <t>a.FTSENTE,</t>
  </si>
  <si>
    <t>NROL</t>
  </si>
  <si>
    <t>NPERSONA</t>
  </si>
  <si>
    <t>NTIPPER</t>
  </si>
  <si>
    <t>TNOMBRE</t>
  </si>
  <si>
    <t>IIMPORTE</t>
  </si>
  <si>
    <t>FBAJA</t>
  </si>
  <si>
    <t>Clave única de MIG_SIN_TRAMITA_JUDICIAL_DETPER</t>
  </si>
  <si>
    <t>Clave externa de MIG_SIN_TRAMITA_JUDICIAL</t>
  </si>
  <si>
    <t xml:space="preserve">Rol de persona (1 - Demandados/ 2 - Beneficiarios) </t>
  </si>
  <si>
    <t>Número de persona.</t>
  </si>
  <si>
    <t>Tipo Persona (VF 8001099 Cuando rol sea Beneficiarios) - (VF 800067 cuando rol de persona demandados)</t>
  </si>
  <si>
    <t>Número de Censo/Pasaporte de la persona</t>
  </si>
  <si>
    <t>Nombre de la persona</t>
  </si>
  <si>
    <t>N19,2</t>
  </si>
  <si>
    <t>Importe a pagar</t>
  </si>
  <si>
    <t>Fecha Baja Registro</t>
  </si>
  <si>
    <t>a.NROL,</t>
  </si>
  <si>
    <t>a.NPERSONA,</t>
  </si>
  <si>
    <t>a.NTIPPER,</t>
  </si>
  <si>
    <t>a.TNOMBRE,</t>
  </si>
  <si>
    <t>a.FBAJA,</t>
  </si>
  <si>
    <t>Clave única de MIG_SIN_TRAMITA_VALPRETENSION</t>
  </si>
  <si>
    <t>Código de garantía</t>
  </si>
  <si>
    <t>IPRETEN</t>
  </si>
  <si>
    <t>Importe de pretensión</t>
  </si>
  <si>
    <t>Clave única de MIG_SIN_TRAMITA_FISCAL</t>
  </si>
  <si>
    <t>Número Orden Proceso</t>
  </si>
  <si>
    <t>FAPERTU</t>
  </si>
  <si>
    <t>Fecha de auto de apertura</t>
  </si>
  <si>
    <t>FIMPUTA</t>
  </si>
  <si>
    <t>Fecha del auto de imputación</t>
  </si>
  <si>
    <t>Fecha de notificación</t>
  </si>
  <si>
    <t>Fecha de audiencia de descargas</t>
  </si>
  <si>
    <t>Hora de audiencia de descargas (Null, en este caso)</t>
  </si>
  <si>
    <t>Código postal - Ciudad audiencia  (16.1.1.16 Valor Código Postal)</t>
  </si>
  <si>
    <t xml:space="preserve">Clave externa de MIG_SIN_PROF_PROFESIONALES (Profesional que asiste a la audiencia) </t>
  </si>
  <si>
    <t>COTERRI</t>
  </si>
  <si>
    <t>Orden territorial de la contraloría (VF 8001116)</t>
  </si>
  <si>
    <t>CCONTRA</t>
  </si>
  <si>
    <t>Código postal - Ciudad contraloría (16.1.1.16 Valor Código Postal)</t>
  </si>
  <si>
    <t>CUESPEC</t>
  </si>
  <si>
    <t>Unidades especiales (VF 8001117)</t>
  </si>
  <si>
    <t>TCONTRA</t>
  </si>
  <si>
    <t>Otras contralorías.</t>
  </si>
  <si>
    <t>CTIPTRA</t>
  </si>
  <si>
    <t>Tipo de trámite (VF 8001118)</t>
  </si>
  <si>
    <t>TESTADO</t>
  </si>
  <si>
    <t>Estado de la audiencia.</t>
  </si>
  <si>
    <t>CMEDIO</t>
  </si>
  <si>
    <t>Medio realización de la audiencia (VF Tabla 8001171) (Null, en este caso)</t>
  </si>
  <si>
    <t>FDESCAR</t>
  </si>
  <si>
    <t>Fecha presentación descargos</t>
  </si>
  <si>
    <t>FFALLO</t>
  </si>
  <si>
    <t>Fecha del fallo</t>
  </si>
  <si>
    <t>CFALLO</t>
  </si>
  <si>
    <t>Decisión del Fallo (VF 8001119)</t>
  </si>
  <si>
    <t>Texto decisión o fallo</t>
  </si>
  <si>
    <t>CRECURSO</t>
  </si>
  <si>
    <t>Recurso (VF 8001120)</t>
  </si>
  <si>
    <t>a.FAPERTU,</t>
  </si>
  <si>
    <t>a.FIMPUTA,</t>
  </si>
  <si>
    <t>a.CCONTRA,</t>
  </si>
  <si>
    <t>a.CUESPEC,</t>
  </si>
  <si>
    <t>a.CTIPTRA,</t>
  </si>
  <si>
    <t>a.CMEDIO,</t>
  </si>
  <si>
    <t>a.FDESCAR,</t>
  </si>
  <si>
    <t>a.FFALLO,</t>
  </si>
  <si>
    <t>a.CFALLO,</t>
  </si>
  <si>
    <t>a.CRECURSO,</t>
  </si>
  <si>
    <t>Clave única de MIG_SIN_TRAMITA_VALPRETFISCAL</t>
  </si>
  <si>
    <t>Clave externa de MIG_SIN_TRAMITA_FISCAL</t>
  </si>
  <si>
    <t>CTIPREC</t>
  </si>
  <si>
    <t>CESTREC</t>
  </si>
  <si>
    <t>FRECCOB</t>
  </si>
  <si>
    <t>CESTIMP</t>
  </si>
  <si>
    <t>ESCCERO</t>
  </si>
  <si>
    <t>CRECCIA</t>
  </si>
  <si>
    <t>NRECAUX</t>
  </si>
  <si>
    <t>SUCREA</t>
  </si>
  <si>
    <t>FECHAING</t>
  </si>
  <si>
    <t>MODULO</t>
  </si>
  <si>
    <t>FMOVINI</t>
  </si>
  <si>
    <t>FMOVFIN</t>
  </si>
  <si>
    <t>FEFEADM</t>
  </si>
  <si>
    <t>FMOVDIA</t>
  </si>
  <si>
    <t>CCONCEP</t>
  </si>
  <si>
    <t>ICONCEP</t>
  </si>
  <si>
    <t>ICONCEP_MONPOL</t>
  </si>
  <si>
    <t>NLIQMEN</t>
  </si>
  <si>
    <t>FLIQUID</t>
  </si>
  <si>
    <t>CTIPOLIQ</t>
  </si>
  <si>
    <t>FCOBRO</t>
  </si>
  <si>
    <t>SPROLIQ</t>
  </si>
  <si>
    <t>NTALON</t>
  </si>
  <si>
    <t>CCTATALON</t>
  </si>
  <si>
    <t>FINGTALON</t>
  </si>
  <si>
    <t>CTOTALLIQ</t>
  </si>
  <si>
    <t>CESTAUTOLIQ</t>
  </si>
  <si>
    <t>IDIFGLOBAL</t>
  </si>
  <si>
    <t>ITOTIMP</t>
  </si>
  <si>
    <t>ITOTALR</t>
  </si>
  <si>
    <t>IPRINET</t>
  </si>
  <si>
    <t>ICOMISI</t>
  </si>
  <si>
    <t>IRETENCCOM</t>
  </si>
  <si>
    <t>ISOBRECOMISION</t>
  </si>
  <si>
    <t>IRETENCSOBRECOM</t>
  </si>
  <si>
    <t>ICONVOLEDUCTO</t>
  </si>
  <si>
    <t>IRETENCOLEODUCTO</t>
  </si>
  <si>
    <t>ITOTIMP_MONCIA</t>
  </si>
  <si>
    <t>ITOTALR_MONCIA</t>
  </si>
  <si>
    <t>IPRINET_MONCIA</t>
  </si>
  <si>
    <t>ICOMISI_MONCIA</t>
  </si>
  <si>
    <t>IRETENCCOM_MONCIA</t>
  </si>
  <si>
    <t>ISOBRECOM_MONCIA</t>
  </si>
  <si>
    <t>IRETENCSCOM_MONCIA</t>
  </si>
  <si>
    <t>ICONVOLEOD_MONCIA</t>
  </si>
  <si>
    <t>IRETOLEOD_MONCIA</t>
  </si>
  <si>
    <t>NLIQLIN</t>
  </si>
  <si>
    <t>CAGEREC</t>
  </si>
  <si>
    <t>IDIFERENCIA</t>
  </si>
  <si>
    <t>COM_INC</t>
  </si>
  <si>
    <t>IDIFERPYG</t>
  </si>
  <si>
    <t>IMPPEND</t>
  </si>
  <si>
    <t>VABONO</t>
  </si>
  <si>
    <t>FABONO</t>
  </si>
  <si>
    <t>DOCRECAU</t>
  </si>
  <si>
    <t>CORTEPROD</t>
  </si>
  <si>
    <t>VPAGOUT</t>
  </si>
  <si>
    <t>CAMPO</t>
  </si>
  <si>
    <t>TIPO</t>
  </si>
  <si>
    <t>Oblig.</t>
  </si>
  <si>
    <t>DEFINICION</t>
  </si>
  <si>
    <t>Clave única de MIG_CTCTES</t>
  </si>
  <si>
    <t>Código de agente</t>
  </si>
  <si>
    <t>Número de línea</t>
  </si>
  <si>
    <t>CDEBHAB</t>
  </si>
  <si>
    <t>Código DEBE o HABER</t>
  </si>
  <si>
    <t>CCONCTA</t>
  </si>
  <si>
    <t>Código concepto cta. corriente.</t>
  </si>
  <si>
    <t>Estado del apunte.  0 :Liquidado, 1:pendiente,</t>
  </si>
  <si>
    <t>NDOCUME</t>
  </si>
  <si>
    <t>A10</t>
  </si>
  <si>
    <t>Número de documento</t>
  </si>
  <si>
    <t>Fecha de movimiento</t>
  </si>
  <si>
    <t>IIMPORT</t>
  </si>
  <si>
    <t>Importe</t>
  </si>
  <si>
    <t>TDESCRIP</t>
  </si>
  <si>
    <t>Texto apunte</t>
  </si>
  <si>
    <t>1 Manual</t>
  </si>
  <si>
    <t>Número de recibo (Clave foránea MIG_RECIBOS)</t>
  </si>
  <si>
    <t>Número de siniestro (Clave foránea MIG_SINIESTROS)</t>
  </si>
  <si>
    <t>MIG_FK3</t>
  </si>
  <si>
    <t>Número de póliza (Clave foránea MIG_SEGUROS)</t>
  </si>
  <si>
    <t>FVALOR</t>
  </si>
  <si>
    <t>Fecha valor</t>
  </si>
  <si>
    <t>CFISCAL</t>
  </si>
  <si>
    <t>0 Apunte Fiscal - 1 Apunte NO fiscal</t>
  </si>
  <si>
    <t>Producto de agrupamiento, default 0</t>
  </si>
  <si>
    <t>Código de la compañía, default 0</t>
  </si>
  <si>
    <t>Tipo de liquidación (0 Real - 1 Previo)</t>
  </si>
  <si>
    <t>NNUMLIN_DEPEN</t>
  </si>
  <si>
    <t>PRODUCTO</t>
  </si>
  <si>
    <t xml:space="preserve">Clave de producto iAxis </t>
  </si>
  <si>
    <t>PÓLIZA</t>
  </si>
  <si>
    <t>Id póliza en sistema origen</t>
  </si>
  <si>
    <t>Nº MOVIMIENTO</t>
  </si>
  <si>
    <t>Número de movimiento</t>
  </si>
  <si>
    <t>Número de riesgo</t>
  </si>
  <si>
    <t>RECIBO</t>
  </si>
  <si>
    <t>Id recibo en sistema origen</t>
  </si>
  <si>
    <t>GARANTIA</t>
  </si>
  <si>
    <t>Código de garantía iAXIs</t>
  </si>
  <si>
    <t>FCALCULO</t>
  </si>
  <si>
    <t>Fecha de cálculo de la provisión</t>
  </si>
  <si>
    <t>IPPPC</t>
  </si>
  <si>
    <t>N17,2</t>
  </si>
  <si>
    <t>Provisión de prima pendiente  de cobro</t>
  </si>
  <si>
    <t>IPRICOM</t>
  </si>
  <si>
    <t>No</t>
  </si>
  <si>
    <t xml:space="preserve">Importe Prima </t>
  </si>
  <si>
    <t>IPPNCPRIMA</t>
  </si>
  <si>
    <t>Prima pendiente de cobro no consumida</t>
  </si>
  <si>
    <t>IPPNCCOMIS</t>
  </si>
  <si>
    <t>Comisión pendiente de cobro no consumida.</t>
  </si>
  <si>
    <t>PREA</t>
  </si>
  <si>
    <t>N5,2</t>
  </si>
  <si>
    <t>Porcentaje reaseguro</t>
  </si>
  <si>
    <t>PCOM</t>
  </si>
  <si>
    <t>Porcentaje comisión  anulación (según campo ctramo, 1- 3 meses = 25%, 2 – 3 a 6 meses=50%, 3- mayor que 6 meses = 100%). Se utiliza para calcular el campo IPPPC</t>
  </si>
  <si>
    <t>ICOMIS</t>
  </si>
  <si>
    <t>Importe comisión</t>
  </si>
  <si>
    <t>IPDEVRC</t>
  </si>
  <si>
    <t>Prima reaseguro cedido</t>
  </si>
  <si>
    <t>IPNCSRC</t>
  </si>
  <si>
    <t>Prima no consumida reaseguro cedido</t>
  </si>
  <si>
    <t>ICOMRC</t>
  </si>
  <si>
    <t>Comisión  reaseguro cedido</t>
  </si>
  <si>
    <t>ICNCSRC</t>
  </si>
  <si>
    <t>Comisión  no consumida reaseguro cedido</t>
  </si>
  <si>
    <t>Tramo antigüedad aplicable en meses (valor fijo: 1084)</t>
  </si>
  <si>
    <t>FCALCUL</t>
  </si>
  <si>
    <t>CRAMDGS</t>
  </si>
  <si>
    <t>CRAMO</t>
  </si>
  <si>
    <t>CMODALI</t>
  </si>
  <si>
    <t>CTIPSEG</t>
  </si>
  <si>
    <t>CCOLECT</t>
  </si>
  <si>
    <t>CERROR</t>
  </si>
  <si>
    <t>POLIZA</t>
  </si>
  <si>
    <t>NMOVIMIENTO</t>
  </si>
  <si>
    <t>IPPPC_MONCON</t>
  </si>
  <si>
    <t>IDERREG</t>
  </si>
  <si>
    <t>IDERREG_MONCON</t>
  </si>
  <si>
    <t>TEDAD</t>
  </si>
  <si>
    <t>IPPPC_COA</t>
  </si>
  <si>
    <t>IPPPC_MONCON_COA</t>
  </si>
  <si>
    <t>IPROVMORA</t>
  </si>
  <si>
    <t>CMETODO</t>
  </si>
  <si>
    <t>SFBUREAU</t>
  </si>
  <si>
    <t>CANULADA</t>
  </si>
  <si>
    <t>IDDOC_IMP</t>
  </si>
  <si>
    <t>IDDOC_ADJ</t>
  </si>
  <si>
    <t>FMODIF</t>
  </si>
  <si>
    <t>SBUREAU</t>
  </si>
  <si>
    <t>CINTERMED</t>
  </si>
  <si>
    <t>CREPRESEN</t>
  </si>
  <si>
    <t>CAPODERADO</t>
  </si>
  <si>
    <t>CPAGADOR</t>
  </si>
  <si>
    <t>TOBSEVA</t>
  </si>
  <si>
    <t>Clave única de MIG_CLAUSULAS_REAS</t>
  </si>
  <si>
    <t>CCODIGO</t>
  </si>
  <si>
    <t>Código de cláusula</t>
  </si>
  <si>
    <t>Descripción</t>
  </si>
  <si>
    <t>N3)</t>
  </si>
  <si>
    <t>Tramo (Indica el orden de los tramos)</t>
  </si>
  <si>
    <t>ILIM_INF</t>
  </si>
  <si>
    <t>N14</t>
  </si>
  <si>
    <t>Límite inferior siniest.</t>
  </si>
  <si>
    <t>ILIM_SUP</t>
  </si>
  <si>
    <t>Límite superior siniest.</t>
  </si>
  <si>
    <t>PCTPART</t>
  </si>
  <si>
    <t>% particip.</t>
  </si>
  <si>
    <t>PCTMIN</t>
  </si>
  <si>
    <t>% mínimo</t>
  </si>
  <si>
    <t>PCTMAX</t>
  </si>
  <si>
    <t>% máximo</t>
  </si>
  <si>
    <t>NVERSION</t>
  </si>
  <si>
    <t>TRAMO</t>
  </si>
  <si>
    <t>CDEDHAB</t>
  </si>
  <si>
    <t>IIMPORT_MONCON</t>
  </si>
  <si>
    <t>CTIPMOV</t>
  </si>
  <si>
    <t>NSINIESTRO</t>
  </si>
  <si>
    <t>TDESCRI</t>
  </si>
  <si>
    <t>TDOCUME</t>
  </si>
  <si>
    <t>CUSUCRE</t>
  </si>
  <si>
    <t>FCREAC</t>
  </si>
  <si>
    <t>CTEC_CON_000026</t>
  </si>
  <si>
    <t>a.,</t>
  </si>
  <si>
    <t>a.NVERSION,</t>
  </si>
  <si>
    <t>a.SCONTRA,</t>
  </si>
  <si>
    <t>a.TRAMO,</t>
  </si>
  <si>
    <t>a.TDESCRI,</t>
  </si>
  <si>
    <t>a.TDOCUME,</t>
  </si>
  <si>
    <t>a.FLIQUID,</t>
  </si>
  <si>
    <t>a.CUSUCRE,</t>
  </si>
  <si>
    <t>a.FCREAC,</t>
  </si>
  <si>
    <t>a.CRAMO,</t>
  </si>
  <si>
    <t>a.CCORRED,</t>
  </si>
  <si>
    <t>NCTATEC</t>
  </si>
  <si>
    <t>CFRECUL</t>
  </si>
  <si>
    <t>FESTADO</t>
  </si>
  <si>
    <t>FULTIMP</t>
  </si>
  <si>
    <t>FCIERRE</t>
  </si>
  <si>
    <t>SCESREA</t>
  </si>
  <si>
    <t>CCOMPAPR</t>
  </si>
  <si>
    <t>SPAGREA</t>
  </si>
  <si>
    <t>NID</t>
  </si>
  <si>
    <t>Clave única de MIG_CESIONESREA</t>
  </si>
  <si>
    <t>Secuencia de cesión de reaseguro. Si es nulo se calcula</t>
  </si>
  <si>
    <t>NCESION</t>
  </si>
  <si>
    <t>Número de cesión de reaseguro</t>
  </si>
  <si>
    <t>ICESION</t>
  </si>
  <si>
    <t>Importe prima anual</t>
  </si>
  <si>
    <t>ICAPCES</t>
  </si>
  <si>
    <t>Capacidad de la sesión</t>
  </si>
  <si>
    <t>MIG_FKSEG</t>
  </si>
  <si>
    <t>MIG_FK (SEGUROS) – Clave externa de seguros</t>
  </si>
  <si>
    <t>Versión del contrato</t>
  </si>
  <si>
    <t>Código del contrato</t>
  </si>
  <si>
    <t>Código del tramo 0-Primer tramo (pleno inicial), 1...4-Sucesivos, 5-Facultativo</t>
  </si>
  <si>
    <t>SFACULT</t>
  </si>
  <si>
    <t>Código del cuadro facultativo (Nulo para la migración)</t>
  </si>
  <si>
    <t>MIF_FKSINI</t>
  </si>
  <si>
    <t>MIF_FK_SINI – Siniestro – Clave externa siniestros</t>
  </si>
  <si>
    <t>Fecha efecto reaseguro</t>
  </si>
  <si>
    <t>Fecha vencimiento reaseguro</t>
  </si>
  <si>
    <t>Fecha contable</t>
  </si>
  <si>
    <t>Porcentaje de cesión</t>
  </si>
  <si>
    <t>CGENERA</t>
  </si>
  <si>
    <t>Tipo movimiento 2-Siniestros, 3-Producción(normal), 4 Suplemento y 7-Suplemento anulación, 6 Anulación, 5-Cartera</t>
  </si>
  <si>
    <t>FGENERA</t>
  </si>
  <si>
    <t>Fecha generación reaseguro</t>
  </si>
  <si>
    <t>FREGULA</t>
  </si>
  <si>
    <t>Fecha regularización reaseguro</t>
  </si>
  <si>
    <t>Fecha de anulación de la cesión</t>
  </si>
  <si>
    <t>IPRITARREA</t>
  </si>
  <si>
    <t>Prima de tarifa</t>
  </si>
  <si>
    <t>IDTOSEL</t>
  </si>
  <si>
    <t>Importe descuento de selección</t>
  </si>
  <si>
    <t>PSOBREPRIMA</t>
  </si>
  <si>
    <t>Porcentaje sobreprima</t>
  </si>
  <si>
    <t>CDETCES</t>
  </si>
  <si>
    <t>Indica si se graba o no a reasegemi. Por defecto 1</t>
  </si>
  <si>
    <t>IPLENO</t>
  </si>
  <si>
    <t>Pleno utilizado en el cálculo de la cesión</t>
  </si>
  <si>
    <t>ICAPACI</t>
  </si>
  <si>
    <t>Capacidad utilizada en el cálculo de la cesión</t>
  </si>
  <si>
    <t>NMOVIGEN</t>
  </si>
  <si>
    <t>Conjunto de cesiones generadas.</t>
  </si>
  <si>
    <t>CTRAMPA</t>
  </si>
  <si>
    <t>Tramo padre amparado</t>
  </si>
  <si>
    <t>CTIPOMOV</t>
  </si>
  <si>
    <t>A1</t>
  </si>
  <si>
    <t>Null o M (Las distribuciones son a decisión del cliente)</t>
  </si>
  <si>
    <t>CCUTOFF</t>
  </si>
  <si>
    <t>S-Sí/N-No. Indica si la retención generada es debido a un movimiento de cutoff</t>
  </si>
  <si>
    <t>ICOMREG</t>
  </si>
  <si>
    <t>SCUMULO</t>
  </si>
  <si>
    <t>SPLENO</t>
  </si>
  <si>
    <t>CCALIF1</t>
  </si>
  <si>
    <t>CCALIF2</t>
  </si>
  <si>
    <t>IEXTREA</t>
  </si>
  <si>
    <t>NREEMB</t>
  </si>
  <si>
    <t>NFACT</t>
  </si>
  <si>
    <t>NLINEA</t>
  </si>
  <si>
    <t>ITARIFREA</t>
  </si>
  <si>
    <t>ICOMEXT</t>
  </si>
  <si>
    <t>Clave única de MIG_DET_CESIONESREA</t>
  </si>
  <si>
    <t>Clave foránea de MIG_CESIONESREA</t>
  </si>
  <si>
    <t>Código de Cesión (Nulo en este caso)</t>
  </si>
  <si>
    <t>SDETCESREA</t>
  </si>
  <si>
    <t>Código de Detalle de Cesión  (Nulo en este caso)</t>
  </si>
  <si>
    <t>Código del Seguro  (Nulo en este caso)</t>
  </si>
  <si>
    <t>Número de Movimiento</t>
  </si>
  <si>
    <t>PTRAMO</t>
  </si>
  <si>
    <t>Número del Tramo</t>
  </si>
  <si>
    <t>Garantía</t>
  </si>
  <si>
    <t>Importe de Cesión</t>
  </si>
  <si>
    <t>Capital de Cesión</t>
  </si>
  <si>
    <t>Porcentaje de Cesión</t>
  </si>
  <si>
    <t>Sobreprima</t>
  </si>
  <si>
    <t>Porcentaje Extra Prima</t>
  </si>
  <si>
    <t>Importe Extra Prima</t>
  </si>
  <si>
    <t>Prima Tarifa</t>
  </si>
  <si>
    <t>Importe Tarifa</t>
  </si>
  <si>
    <t>Comisión</t>
  </si>
  <si>
    <t>Compañía</t>
  </si>
  <si>
    <t>A32</t>
  </si>
  <si>
    <t>Usuario Alta</t>
  </si>
  <si>
    <t>Fecha Modifica</t>
  </si>
  <si>
    <t>Usuario Modifica</t>
  </si>
  <si>
    <t>CDEPURA</t>
  </si>
  <si>
    <t>N/S si la garantía aporta</t>
  </si>
  <si>
    <t>FEFECDEMA</t>
  </si>
  <si>
    <t>Fecha efecto manual</t>
  </si>
  <si>
    <t>NMOVDEP</t>
  </si>
  <si>
    <t>Número de depuraciones</t>
  </si>
  <si>
    <t>Para consorcios, 1 reg por garantías x persona</t>
  </si>
  <si>
    <t>Origen _conf</t>
  </si>
  <si>
    <t>Destino MIG_</t>
  </si>
  <si>
    <t>NMOVIDEP</t>
  </si>
  <si>
    <t>Clave única de MIG_CUAFACUL</t>
  </si>
  <si>
    <t>Clave foránea de MIG_CODICONTRATOS</t>
  </si>
  <si>
    <t>Clave foránea de MIG_SEGUROS</t>
  </si>
  <si>
    <t>Secuencia de cuadro facultativo (Nulo en este caso)</t>
  </si>
  <si>
    <t>Estado del cuadro</t>
  </si>
  <si>
    <t>FINICUF</t>
  </si>
  <si>
    <t>Fecha inicio validez</t>
  </si>
  <si>
    <t>CFREBOR</t>
  </si>
  <si>
    <t>Frecuencia del borderó</t>
  </si>
  <si>
    <t>Secuencia de contrato (Nulo en este caso)</t>
  </si>
  <si>
    <t>Número versión contrato reas. (Siempre 1)</t>
  </si>
  <si>
    <t>Número consecutivo de seguro asignado automáticamente. (Nulo en este caso)</t>
  </si>
  <si>
    <t>Código de garantía (Nulo en este caso)</t>
  </si>
  <si>
    <t>Calificación del riesgo (Nulo en este caso)</t>
  </si>
  <si>
    <t>Subcalificación del riesgo (Nulo en este caso)</t>
  </si>
  <si>
    <t>Identificador del Pleno (Nulo en este caso)</t>
  </si>
  <si>
    <t>Identificador de un cúmulo (Nulo en este caso)</t>
  </si>
  <si>
    <t>Número de riesgo (Siempre 1)</t>
  </si>
  <si>
    <t>FFINCUF</t>
  </si>
  <si>
    <t>Fecha fin valide</t>
  </si>
  <si>
    <t>PLOCAL</t>
  </si>
  <si>
    <t>Parte que retenemos del facultativo</t>
  </si>
  <si>
    <t>FULTBOR</t>
  </si>
  <si>
    <t>Fecha impresión último borderó</t>
  </si>
  <si>
    <t>PFACCED</t>
  </si>
  <si>
    <t>N15,6</t>
  </si>
  <si>
    <t>Porcentaje cedido de facultativo</t>
  </si>
  <si>
    <t>IFACCED</t>
  </si>
  <si>
    <t>Importe cedido facultativo</t>
  </si>
  <si>
    <t>Número de cesión</t>
  </si>
  <si>
    <t>CTIPFAC</t>
  </si>
  <si>
    <t>Código tipo facultativo (0-Normal, 1-Fac.XL)</t>
  </si>
  <si>
    <t>PTASAXL</t>
  </si>
  <si>
    <t>N7,5</t>
  </si>
  <si>
    <t>Tasa Facultativo XL</t>
  </si>
  <si>
    <t>CNOTACES</t>
  </si>
  <si>
    <t>Nota cesiones del facultativo para impresión</t>
  </si>
  <si>
    <t>iAxis</t>
  </si>
  <si>
    <t>mig_</t>
  </si>
  <si>
    <t>Clave única de MIG_CUACESFAC</t>
  </si>
  <si>
    <t>Clave foránea de MIG_CUAFACUL</t>
  </si>
  <si>
    <t>Clave foránea de MIG_COMPANIAS</t>
  </si>
  <si>
    <t>Código de compañía (Nulo en este caso)</t>
  </si>
  <si>
    <t>Código de comisión en contratos de reaseguro (Nulo en este caso)</t>
  </si>
  <si>
    <t>N8,5</t>
  </si>
  <si>
    <t>Porcentaje de cesión por compañía</t>
  </si>
  <si>
    <t>Importe fijo de cesión</t>
  </si>
  <si>
    <t>Importe fijo de comisión</t>
  </si>
  <si>
    <t>Importe límite pago siniestro a al contado</t>
  </si>
  <si>
    <t>Porcentaje reserva sobre cesión</t>
  </si>
  <si>
    <t>Porcentaje interés sobre reserva</t>
  </si>
  <si>
    <t>Porcentaje de comisión</t>
  </si>
  <si>
    <t>Codi de la taula interés variable (Nulo en este caso)</t>
  </si>
  <si>
    <t>Porcentaje de impuestos sobre los intereses</t>
  </si>
  <si>
    <t>Código frecuencia liberación/reembolso de Reservas VF:113</t>
  </si>
  <si>
    <t>CRESREA</t>
  </si>
  <si>
    <t>Reserva/Depósito a cuenta de la reaseguradora (0-No, 1-Si)</t>
  </si>
  <si>
    <t>CCONREC</t>
  </si>
  <si>
    <t>Cláusula control de reclamos</t>
  </si>
  <si>
    <t>FGARPRI</t>
  </si>
  <si>
    <t>Fecha garantía de pago de primas</t>
  </si>
  <si>
    <t>FGARDEP</t>
  </si>
  <si>
    <t>Fecha garantía de pago de depósitos</t>
  </si>
  <si>
    <t>PIMPINT</t>
  </si>
  <si>
    <t>Tramo comisión variable (Tabla CLAUSULAS_REAS) (Nulo en este caso)</t>
  </si>
  <si>
    <t>TIDFCOM</t>
  </si>
  <si>
    <t>ID del facultativo en la compañía reaseguradora</t>
  </si>
  <si>
    <t>Id póliza en sistema origen (MIG_PK MIG_SEGUROS)</t>
  </si>
  <si>
    <t>SINESTRO</t>
  </si>
  <si>
    <t>Id de siniestro en sistema origen (MIG_PK MIG_SIN_SINIESTRO)</t>
  </si>
  <si>
    <t>IPPLPSD</t>
  </si>
  <si>
    <t>Importe prestación pendiente de liquidación  pendiente de pago</t>
  </si>
  <si>
    <t>IPPLPRC</t>
  </si>
  <si>
    <t>Importe prestación pendiente de liquidación  pendiente de pago reaseguro cedido</t>
  </si>
  <si>
    <t>IVALBRUTO</t>
  </si>
  <si>
    <t>N13,2</t>
  </si>
  <si>
    <t>Valor bruto</t>
  </si>
  <si>
    <t>IVALPAGO</t>
  </si>
  <si>
    <t>Valor pago</t>
  </si>
  <si>
    <t>IPPL</t>
  </si>
  <si>
    <t>S</t>
  </si>
  <si>
    <t>Importe provisión pendiente de liquidar</t>
  </si>
  <si>
    <t>IPPP</t>
  </si>
  <si>
    <t>Importe provisión pendiente de pagar</t>
  </si>
  <si>
    <t>Póliza</t>
  </si>
  <si>
    <t>Id Póliza en sistema origen (MIG_PK MIG_SEGUROS)</t>
  </si>
  <si>
    <t>RIESGO</t>
  </si>
  <si>
    <t>Código de garantía iAxis</t>
  </si>
  <si>
    <t>Prima devengada</t>
  </si>
  <si>
    <t>IPRINCS</t>
  </si>
  <si>
    <t>Prima no consumida</t>
  </si>
  <si>
    <t>Prima devengada reaseguro cedido</t>
  </si>
  <si>
    <t>Prima reaseguro cedido no consumida</t>
  </si>
  <si>
    <t>FEFEINI</t>
  </si>
  <si>
    <t>Inicio periodo de vigencia de la garantía (inicio)</t>
  </si>
  <si>
    <t>Fecha fin de vigencia de la garantía, fecha vencimiento de la póliza o próxima renovación.</t>
  </si>
  <si>
    <t>ICOMAGE</t>
  </si>
  <si>
    <t>Comisión  del agente</t>
  </si>
  <si>
    <t>ICOMNCS</t>
  </si>
  <si>
    <t>Comisión  del agente no consumida</t>
  </si>
  <si>
    <t>Comisión del reaseguro cedido</t>
  </si>
  <si>
    <t>Comisión del reaseguro cedido no consumida</t>
  </si>
  <si>
    <t>IRECFRA</t>
  </si>
  <si>
    <t>Recargo por fraccionamiento</t>
  </si>
  <si>
    <t>Porcentaje de recargo por fraccionamiento</t>
  </si>
  <si>
    <t>IRECFRANC</t>
  </si>
  <si>
    <t>Recargo por fraccionamiento no consumida</t>
  </si>
  <si>
    <t>MOVIMIENTO</t>
  </si>
  <si>
    <t>SNIP</t>
  </si>
  <si>
    <t>CESTPER</t>
  </si>
  <si>
    <t>CPERTIP</t>
  </si>
  <si>
    <t>FULTMOD</t>
  </si>
  <si>
    <t>SWPUBLI</t>
  </si>
  <si>
    <t>CSEXPER</t>
  </si>
  <si>
    <t>FNACIMI</t>
  </si>
  <si>
    <t>TAPELLI1</t>
  </si>
  <si>
    <t>TAPELLI2</t>
  </si>
  <si>
    <t>CESTCIV</t>
  </si>
  <si>
    <t>CPROFES</t>
  </si>
  <si>
    <t>CNACIO</t>
  </si>
  <si>
    <t>CTIPVIA</t>
  </si>
  <si>
    <t>CTIPDIR2</t>
  </si>
  <si>
    <t>CTIPVIA2</t>
  </si>
  <si>
    <t>TNOMVIA2</t>
  </si>
  <si>
    <t>NNUMVIA2</t>
  </si>
  <si>
    <t>TCOMPLE2</t>
  </si>
  <si>
    <t>CPOSTAL2</t>
  </si>
  <si>
    <t>CPOBLAC2</t>
  </si>
  <si>
    <t>CPROVIN2</t>
  </si>
  <si>
    <t>CTIPIDE2</t>
  </si>
  <si>
    <t>NNUMIDE2</t>
  </si>
  <si>
    <t>FJUBILA</t>
  </si>
  <si>
    <t>TNOMBRE2</t>
  </si>
  <si>
    <t>COCUPACION</t>
  </si>
  <si>
    <t>FANTIGUEDAD</t>
  </si>
  <si>
    <t>FDEFUNC</t>
  </si>
  <si>
    <t>NULL IDPERSON,</t>
  </si>
  <si>
    <t>a.SNIP,</t>
  </si>
  <si>
    <t>a.CESTPER,</t>
  </si>
  <si>
    <t>a.CPERTIP,</t>
  </si>
  <si>
    <t>a.FULTMOD,</t>
  </si>
  <si>
    <t>a.SWPUBLI,</t>
  </si>
  <si>
    <t>a.CSEXPER,</t>
  </si>
  <si>
    <t>a.FNACIMI,</t>
  </si>
  <si>
    <t>a.CAGENTE,</t>
  </si>
  <si>
    <t>a.TAPELLI1,</t>
  </si>
  <si>
    <t>a.TAPELLI2,</t>
  </si>
  <si>
    <t>a.CESTCIV,</t>
  </si>
  <si>
    <t>a.CPAIS,</t>
  </si>
  <si>
    <t>a.CPROFES,</t>
  </si>
  <si>
    <t>a.CNACIO,</t>
  </si>
  <si>
    <t>NULL CTIPDIR,</t>
  </si>
  <si>
    <t>NULL CTIPVIA,</t>
  </si>
  <si>
    <t>NULL TNOMVIA,</t>
  </si>
  <si>
    <t>NULL NNUMVIA,</t>
  </si>
  <si>
    <t>NULL TCOMPLE,</t>
  </si>
  <si>
    <t>NULL CPOSTAL,</t>
  </si>
  <si>
    <t>NULL CPOBLAC,</t>
  </si>
  <si>
    <t>NULL CPROVIN,</t>
  </si>
  <si>
    <t>NULL CTIPDIR2,</t>
  </si>
  <si>
    <t>NULL CTIPVIA2,</t>
  </si>
  <si>
    <t>NULL TNOMVIA2,</t>
  </si>
  <si>
    <t>NULL NNUMVIA2,</t>
  </si>
  <si>
    <t>NULL TCOMPLE2,</t>
  </si>
  <si>
    <t>NULL CPOSTAL2,</t>
  </si>
  <si>
    <t>NULL CPOBLAC2,</t>
  </si>
  <si>
    <t>NULL CPROVIN2,</t>
  </si>
  <si>
    <t>NULL TNUMTEL,</t>
  </si>
  <si>
    <t>NULL TNUMFAX,</t>
  </si>
  <si>
    <t>NULL TNUMMOV,</t>
  </si>
  <si>
    <t>NULL TEMAIL,</t>
  </si>
  <si>
    <t>a.CIDIOMA,</t>
  </si>
  <si>
    <t>NULL CTIPIDE2,</t>
  </si>
  <si>
    <t>NULL NNUMIDE2,</t>
  </si>
  <si>
    <t>NULL FJUBILA,</t>
  </si>
  <si>
    <t>a.TNOMBRE2,</t>
  </si>
  <si>
    <t>a.TDIGITOIDE,</t>
  </si>
  <si>
    <t>NULL FVENCIM,</t>
  </si>
  <si>
    <t>NULL COCUPACION,</t>
  </si>
  <si>
    <t>NULL FANTIGUEDAD,</t>
  </si>
  <si>
    <t>a.FDEFUNC,</t>
  </si>
  <si>
    <t>a.SPERSON,</t>
  </si>
  <si>
    <t>a.CDOMICI,</t>
  </si>
  <si>
    <t>NULL CSIGLAS,</t>
  </si>
  <si>
    <t>a.CTIPDIR,</t>
  </si>
  <si>
    <t>a.CVIAVP,</t>
  </si>
  <si>
    <t>a.CLITVP,</t>
  </si>
  <si>
    <t>a.CBISVP,</t>
  </si>
  <si>
    <t>a.CORVP,</t>
  </si>
  <si>
    <t>a.NVIAADCO,</t>
  </si>
  <si>
    <t>a.CLITCO,</t>
  </si>
  <si>
    <t>a.CORCO,</t>
  </si>
  <si>
    <t>a.NPLACACO,</t>
  </si>
  <si>
    <t>a.COR2CO,</t>
  </si>
  <si>
    <t>a.CDET1IA,</t>
  </si>
  <si>
    <t>a.TNUM1IA,</t>
  </si>
  <si>
    <t>a.CDET2IA,</t>
  </si>
  <si>
    <t>a.TNUM2IA,</t>
  </si>
  <si>
    <t>a.CDET3IA,</t>
  </si>
  <si>
    <t>a.TNUM3IA,</t>
  </si>
  <si>
    <t>a.LOCALIDAD,</t>
  </si>
  <si>
    <t>a.TNUMTEL,</t>
  </si>
  <si>
    <t>a.TNUMFAX,</t>
  </si>
  <si>
    <t>a.TNUMMOV,</t>
  </si>
  <si>
    <t>a.TEMAIL,</t>
  </si>
  <si>
    <t>a.TALIAS,</t>
  </si>
  <si>
    <t>FKREL</t>
  </si>
  <si>
    <t>CTIPREL</t>
  </si>
  <si>
    <t>PPARTICIPACION</t>
  </si>
  <si>
    <t>ISLIDER</t>
  </si>
  <si>
    <t>Cant Registros</t>
  </si>
  <si>
    <t>_CONF</t>
  </si>
  <si>
    <t>A cargar</t>
  </si>
  <si>
    <t>Cargados</t>
  </si>
  <si>
    <t>Migrados</t>
  </si>
  <si>
    <t>Pendiente</t>
  </si>
  <si>
    <t>MIG_PERSONAS</t>
  </si>
  <si>
    <t>Error Carga</t>
  </si>
  <si>
    <t>MIG_DIRECCIONES</t>
  </si>
  <si>
    <t>MIG_PERSONAS_REL</t>
  </si>
  <si>
    <t>_conf</t>
  </si>
  <si>
    <t>SFINANCI</t>
  </si>
  <si>
    <t>FCCOMER</t>
  </si>
  <si>
    <t>CFOTORUT</t>
  </si>
  <si>
    <t>FRUT</t>
  </si>
  <si>
    <t>CFOTOCED</t>
  </si>
  <si>
    <t>FEXPICED</t>
  </si>
  <si>
    <t>TINFOAD</t>
  </si>
  <si>
    <t>CCIIU</t>
  </si>
  <si>
    <t>CTIPSOCI</t>
  </si>
  <si>
    <t>CESTSOC</t>
  </si>
  <si>
    <t>TOBJSOC</t>
  </si>
  <si>
    <t>TEXPERI</t>
  </si>
  <si>
    <t>FCONSTI</t>
  </si>
  <si>
    <t>TVIGENC</t>
  </si>
  <si>
    <t>FINDICAD</t>
  </si>
  <si>
    <t>IMARGEN</t>
  </si>
  <si>
    <t>ICAPTRAB</t>
  </si>
  <si>
    <t>TRAZCOR</t>
  </si>
  <si>
    <t>TPRBACI</t>
  </si>
  <si>
    <t>IENDUADA</t>
  </si>
  <si>
    <t>NDIACAR</t>
  </si>
  <si>
    <t>NROTPRO</t>
  </si>
  <si>
    <t>NROTINV</t>
  </si>
  <si>
    <t>NDIACICL</t>
  </si>
  <si>
    <t>IRENTAB</t>
  </si>
  <si>
    <t>IOBLCP</t>
  </si>
  <si>
    <t>IOBLLP</t>
  </si>
  <si>
    <t>IGASTFIN</t>
  </si>
  <si>
    <t>IVALPT</t>
  </si>
  <si>
    <t>CESVALOR</t>
  </si>
  <si>
    <t>FCUPO</t>
  </si>
  <si>
    <t>ICUPOG</t>
  </si>
  <si>
    <t>ICUPOS</t>
  </si>
  <si>
    <t>FCUPOS</t>
  </si>
  <si>
    <t>TCUPOR</t>
  </si>
  <si>
    <t>TCONCEPC</t>
  </si>
  <si>
    <t>TCONCEPS</t>
  </si>
  <si>
    <t>TCBUREA</t>
  </si>
  <si>
    <t>TCOTROS</t>
  </si>
  <si>
    <t>CMONCAM</t>
  </si>
  <si>
    <t>FECHA_EST_FIN</t>
  </si>
  <si>
    <t>VT_PER_ANT</t>
  </si>
  <si>
    <t>VENTAS</t>
  </si>
  <si>
    <t>COSTO_VT</t>
  </si>
  <si>
    <t>GASTO_ADM</t>
  </si>
  <si>
    <t>UTIL_OPERAC</t>
  </si>
  <si>
    <t>GASTO_FIN</t>
  </si>
  <si>
    <t>RES_ANT_IMP</t>
  </si>
  <si>
    <t>UTIL_NETA</t>
  </si>
  <si>
    <t>INVENT</t>
  </si>
  <si>
    <t>CARTE_CLIE</t>
  </si>
  <si>
    <t>ACT_CORR</t>
  </si>
  <si>
    <t>PROP_PLNT_EQP</t>
  </si>
  <si>
    <t>TOT_ACT_NO_CORR</t>
  </si>
  <si>
    <t>ACT_TOTAL</t>
  </si>
  <si>
    <t>O_FIN_CORTO_PLAZO</t>
  </si>
  <si>
    <t>PROVEE_CORTO_PLAZO</t>
  </si>
  <si>
    <t>ATC_CORTO_PLAZO</t>
  </si>
  <si>
    <t>PAS_CORR</t>
  </si>
  <si>
    <t>O_FIN_LARGO_PLAZO</t>
  </si>
  <si>
    <t>ATC_LARGO_PLAZO</t>
  </si>
  <si>
    <t>PAS_NO_CORR</t>
  </si>
  <si>
    <t>PAS_TOTAL</t>
  </si>
  <si>
    <t>PATRI_PERI_ANT</t>
  </si>
  <si>
    <t>PATRI_ANO_ACTUAL</t>
  </si>
  <si>
    <t>RESV_LEGAL</t>
  </si>
  <si>
    <t>CAP_SOCIAL</t>
  </si>
  <si>
    <t>RES_EJER_ANT</t>
  </si>
  <si>
    <t>PRIMA_ACCION</t>
  </si>
  <si>
    <t>RESV_OCASI</t>
  </si>
  <si>
    <t>VALORIZA</t>
  </si>
  <si>
    <t>ASIGNADO</t>
  </si>
  <si>
    <t>MIG_TIPOS_INDICADORES</t>
  </si>
  <si>
    <t>No Migrados (Error)</t>
  </si>
  <si>
    <t>MIG_COMPANIAS</t>
  </si>
  <si>
    <t>420*</t>
  </si>
  <si>
    <t>* Solo 92 registros tienen su correspondiente persona relacionada en mig_personas</t>
  </si>
  <si>
    <t>MIG_BUREAU</t>
  </si>
  <si>
    <t>_CL1</t>
  </si>
  <si>
    <t>ódigo</t>
  </si>
  <si>
    <t>TIPO PAGO/RESERVA/RECOBORO</t>
  </si>
  <si>
    <t>Constitución Reserva Siniestros</t>
  </si>
  <si>
    <t> Reserva</t>
  </si>
  <si>
    <t>Aumentos de reserva sin solidaridad</t>
  </si>
  <si>
    <t>Reserva  </t>
  </si>
  <si>
    <t>Aumentos de Reservas</t>
  </si>
  <si>
    <t>Reserva</t>
  </si>
  <si>
    <t>Constitución Reserva sin Solidaridad</t>
  </si>
  <si>
    <t>Disminución de Reservas según Estado</t>
  </si>
  <si>
    <t>Reser. Siniestros - Ajuste CIERRE</t>
  </si>
  <si>
    <t>AjuReexSinMenos   </t>
  </si>
  <si>
    <t>AjuReexSinMas</t>
  </si>
  <si>
    <t>Constitución Reserva Gastos</t>
  </si>
  <si>
    <t>Constitución Reserva Gastos Sin Solidaridad</t>
  </si>
  <si>
    <t>Disminución Reserva Gastos</t>
  </si>
  <si>
    <t>Reserva Gastos Ajuste-Cierre</t>
  </si>
  <si>
    <t>Estimación de Salvamento  </t>
  </si>
  <si>
    <t> Recobros-Salvamentos</t>
  </si>
  <si>
    <t>Estimación Salv. - Ajuste CIERRE</t>
  </si>
  <si>
    <t>Pago de Siniestro al Asegurado</t>
  </si>
  <si>
    <t> Pago</t>
  </si>
  <si>
    <t>Reversión Pago Sin al Asegurado</t>
  </si>
  <si>
    <t>Pago de Siniestros al Asegurado sin Solidaridad</t>
  </si>
  <si>
    <t>Pago de Siniestros asegurado con Coa Aceptado</t>
  </si>
  <si>
    <t>Pago de Siniestro a Terceros</t>
  </si>
  <si>
    <t>Pago costos de obra        </t>
  </si>
  <si>
    <t>Leg. Anticipo Costos de obras</t>
  </si>
  <si>
    <t>Pago Siniestros Terceros Sin Solidaridad</t>
  </si>
  <si>
    <t>Reversión de pago a tercero</t>
  </si>
  <si>
    <t>Pago</t>
  </si>
  <si>
    <t>Pago Siniestro a Terceros IVA</t>
  </si>
  <si>
    <t>Pago Siniestro a Terceros Donaciones con  IVA</t>
  </si>
  <si>
    <t>Pago Siniestro Donaciones con  Iva Desc</t>
  </si>
  <si>
    <t>Pago gastos de Siniestro Honorarios</t>
  </si>
  <si>
    <t>Pago Gts. Siniestro Honorarios sin Impuestos</t>
  </si>
  <si>
    <t>Leg. Anticipo Gastos Siniestros   </t>
  </si>
  <si>
    <t>Pago Gastos Siniest. Honor. Sin Solidaridad</t>
  </si>
  <si>
    <t>Pago Gastos Siniestros  -  Seguros</t>
  </si>
  <si>
    <t>Pago de Siniestros Servicios Investigación</t>
  </si>
  <si>
    <t>Pago Gasto AIU const obras Rte fte ICA</t>
  </si>
  <si>
    <t>Pago gasto utilidad cons obras iva  reteiva</t>
  </si>
  <si>
    <t>Pago Gtos Diversos Sin Solidaridad</t>
  </si>
  <si>
    <t>Reversión pago otros Diversos Sin Solidaridad</t>
  </si>
  <si>
    <t>Pago Gastos Siniestro Arrendamientos Inmuebles  </t>
  </si>
  <si>
    <t>Pago Gastos Siniestros Arrendamiento Muebles</t>
  </si>
  <si>
    <t>Pago de Siniestros Costo por Intereses</t>
  </si>
  <si>
    <t>Pago Gastos Siniestros Pasajes</t>
  </si>
  <si>
    <t>Pago Gastos Siniestros   Tasa</t>
  </si>
  <si>
    <t>Pago Gastos Siniest. Pasajes IVA PROPIO.</t>
  </si>
  <si>
    <t>Pago Gastos Siniest. Pasajes SIN SOLIDARIDAD.</t>
  </si>
  <si>
    <t>Pago Gastos Siniest. TASA SIN SOLIDARIDAD.</t>
  </si>
  <si>
    <t>Pago Gastos Impuesto de Timbre</t>
  </si>
  <si>
    <t>Pago gastos legalización cuenta por cobrar</t>
  </si>
  <si>
    <t>Pago </t>
  </si>
  <si>
    <t>Pago Gtos Siniestros Bco Agrario + IVA 16%</t>
  </si>
  <si>
    <t>Pago Gtos. Siniest.Pasajes IVA PROPIO SIN SOLIDAR.</t>
  </si>
  <si>
    <t>Pagos Gastos Siniestros Viajes</t>
  </si>
  <si>
    <t>Pago gastos siniestros viaje iva 16%</t>
  </si>
  <si>
    <t>Pago gastos siniestros viaje iva 10%</t>
  </si>
  <si>
    <r>
      <t> </t>
    </r>
    <r>
      <rPr>
        <sz val="10"/>
        <color rgb="FF222222"/>
        <rFont val="Arial"/>
        <family val="2"/>
      </rPr>
      <t>Pago</t>
    </r>
  </si>
  <si>
    <t>Pago gastos viaje transp. terres. sin iva</t>
  </si>
  <si>
    <t>Pago Gastos Siniestros Compras</t>
  </si>
  <si>
    <t>Pago gastos siniestros - compras 19%</t>
  </si>
  <si>
    <t>Pago gastos viaje trans.terres. sin iva Reg. Simp</t>
  </si>
  <si>
    <t>Pago Gastos Siniestros Vigilancia</t>
  </si>
  <si>
    <t>Pago Gastos Stro notariales</t>
  </si>
  <si>
    <t>Pago Gastos Stros Diversos</t>
  </si>
  <si>
    <t>Pago Gastos Siniestros Alojamiento</t>
  </si>
  <si>
    <t>Pago Gastos Siniestros Alimentación</t>
  </si>
  <si>
    <t>Pago Gtos. Siniestros honorarios Traslado Ica.</t>
  </si>
  <si>
    <t>Pago Gtos. Siniestros viaje iva 19% Sin Solidaridad.</t>
  </si>
  <si>
    <t>Pago Gastos Siniestros Intereses</t>
  </si>
  <si>
    <t>Pago Intereses CDTS a favor de clientes</t>
  </si>
  <si>
    <t>Pago Gastos Siniestros Servicios</t>
  </si>
  <si>
    <t>Pagos Gastos Siniestros Coaseg. Aceptado</t>
  </si>
  <si>
    <t>Recobros</t>
  </si>
  <si>
    <t>Recobros </t>
  </si>
  <si>
    <t>Salvamentos</t>
  </si>
  <si>
    <t>Recobros-Salvamentos</t>
  </si>
  <si>
    <t>Recobros con Iva Generado</t>
  </si>
  <si>
    <t>Recobro Orinoquia con iva generado</t>
  </si>
  <si>
    <t>Recobro Orinoquia</t>
  </si>
  <si>
    <t>Recobro Fzas Militares con iva generado</t>
  </si>
  <si>
    <t>Salvamento Responsabilidad Civil</t>
  </si>
  <si>
    <t>Recobro Coa Acep Remesa</t>
  </si>
  <si>
    <t>Recobro </t>
  </si>
  <si>
    <t>Salvamento Cumplimiento</t>
  </si>
  <si>
    <t>Salvamento Cumplimiento sin iva</t>
  </si>
  <si>
    <t>Intereses por Recobros</t>
  </si>
  <si>
    <t>Recobros con Rte CREE</t>
  </si>
  <si>
    <t>Salvamentos con Rte CREE</t>
  </si>
  <si>
    <t>Salvamento Responsab. Civil con iva.</t>
  </si>
  <si>
    <t>Recobros-Salvamentos.</t>
  </si>
  <si>
    <t>MIG_SEGUROS</t>
  </si>
  <si>
    <t>a.MIG_FKDIR,</t>
  </si>
  <si>
    <t>a.NPOLIZA,</t>
  </si>
  <si>
    <t>a.NCERTIF,</t>
  </si>
  <si>
    <t>a.FEFECTO,</t>
  </si>
  <si>
    <t>a.CREAFAC,</t>
  </si>
  <si>
    <t>a.CACTIVI,</t>
  </si>
  <si>
    <t>a.CCOBBAN,</t>
  </si>
  <si>
    <t>a.CTIPCOA,</t>
  </si>
  <si>
    <t>a.CTIPREA,</t>
  </si>
  <si>
    <t>a.CTIPCOM,</t>
  </si>
  <si>
    <t>a.FEMISIO,</t>
  </si>
  <si>
    <t>a.FANULAC,</t>
  </si>
  <si>
    <t>a.CSITUAC,</t>
  </si>
  <si>
    <t>a.IPRIANU,</t>
  </si>
  <si>
    <t>a.CRETENI,</t>
  </si>
  <si>
    <t>a.SCIACOA,</t>
  </si>
  <si>
    <t>a.PPARCOA,</t>
  </si>
  <si>
    <t>a.NPOLCOA,</t>
  </si>
  <si>
    <t>a.NSUPCOA,</t>
  </si>
  <si>
    <t>a.PDTOCOM,</t>
  </si>
  <si>
    <t>a.CEMPRES,</t>
  </si>
  <si>
    <t>a.SPRODUC,</t>
  </si>
  <si>
    <t>a.CCOMPANI,</t>
  </si>
  <si>
    <t>a.CTIPCOB,</t>
  </si>
  <si>
    <t>a.CREVALI,</t>
  </si>
  <si>
    <t>a.PREVALI,</t>
  </si>
  <si>
    <t>a.IREVALI,</t>
  </si>
  <si>
    <t>a.CASEGUR,</t>
  </si>
  <si>
    <t>a.NSUPLEM,</t>
  </si>
  <si>
    <t>a.NPOLINI,</t>
  </si>
  <si>
    <t>a.FCARANT,</t>
  </si>
  <si>
    <t>a.FCARPRO,</t>
  </si>
  <si>
    <t>a.CRECFRA,</t>
  </si>
  <si>
    <t>a.NDURCOB,</t>
  </si>
  <si>
    <t>a.FCARANU,</t>
  </si>
  <si>
    <t>a.NEDAMAR,</t>
  </si>
  <si>
    <t>a.NDURACI,</t>
  </si>
  <si>
    <t>A migrar</t>
  </si>
  <si>
    <t>MIG_MOVSEGURO</t>
  </si>
  <si>
    <t>MIG_DIRECCIONES - No Consorcios</t>
  </si>
  <si>
    <t>Clave única de MIG_FIN_INDICADORES</t>
  </si>
  <si>
    <t>Clave externa para MIG_FIN_GENERAL</t>
  </si>
  <si>
    <t>SI</t>
  </si>
  <si>
    <t>Movimiento Indicador</t>
  </si>
  <si>
    <t>Fecha indicadores</t>
  </si>
  <si>
    <t>Margen operacional</t>
  </si>
  <si>
    <t>Capital trabajo</t>
  </si>
  <si>
    <t>Razón corriente</t>
  </si>
  <si>
    <t>Prueba acida</t>
  </si>
  <si>
    <t>Endeudamiento total</t>
  </si>
  <si>
    <t>Rotación Cartera(Días)</t>
  </si>
  <si>
    <t>Rotación proveedores</t>
  </si>
  <si>
    <t>Rotación de inventarios</t>
  </si>
  <si>
    <t>Ciclo de efectivo(Días)</t>
  </si>
  <si>
    <t>Rentabilidad</t>
  </si>
  <si>
    <t>Obliga. Fin. CP/Ventas</t>
  </si>
  <si>
    <t>Obliga. Fin. LP/Ventas</t>
  </si>
  <si>
    <t>Gastos. Fin. /UOP</t>
  </si>
  <si>
    <t>Valoración /PT</t>
  </si>
  <si>
    <t>Valores en … V.F. 8001075</t>
  </si>
  <si>
    <t>Moneda</t>
  </si>
  <si>
    <t>Fecha cupo</t>
  </si>
  <si>
    <t>Cupo del garantizado</t>
  </si>
  <si>
    <t>Cupo sugerido</t>
  </si>
  <si>
    <t>Fecha cupo Sugerido</t>
  </si>
  <si>
    <t>Responsable cupo</t>
  </si>
  <si>
    <t>Concepto financiero del cliente</t>
  </si>
  <si>
    <t>Concepto del cliente sucursal</t>
  </si>
  <si>
    <t>Concepto Bureau y/o Gerencia técnica</t>
  </si>
  <si>
    <t>Concepto otras áreas</t>
  </si>
  <si>
    <t>Moneda Cambio</t>
  </si>
  <si>
    <t>Comments</t>
  </si>
  <si>
    <t>Fields</t>
  </si>
  <si>
    <t>PPCARTE</t>
  </si>
  <si>
    <t>NACTCOR</t>
  </si>
  <si>
    <t>NCIRCULA</t>
  </si>
  <si>
    <t>IPASCORR</t>
  </si>
  <si>
    <t>IRENTPT</t>
  </si>
  <si>
    <t>NMGNET</t>
  </si>
  <si>
    <t>IVENTAS</t>
  </si>
  <si>
    <t>NACTFIJ</t>
  </si>
  <si>
    <t>NLEVER</t>
  </si>
  <si>
    <t>NCONCEN</t>
  </si>
  <si>
    <t>NPASCOR</t>
  </si>
  <si>
    <t>TNROTINV</t>
  </si>
  <si>
    <t>CPARAM</t>
  </si>
  <si>
    <t>FVALPAR</t>
  </si>
  <si>
    <t>NVALPAR</t>
  </si>
  <si>
    <t>TVALPAR</t>
  </si>
  <si>
    <t>FUENTE_INFORMACION</t>
  </si>
  <si>
    <t>X</t>
  </si>
  <si>
    <t xml:space="preserve">   </t>
  </si>
  <si>
    <t>MIG_ASEGURADOS</t>
  </si>
  <si>
    <t>Registros con personas y seguro migrado</t>
  </si>
  <si>
    <t>Tiempo de Ejecución:</t>
  </si>
  <si>
    <t>38,19 [s]</t>
  </si>
  <si>
    <t xml:space="preserve"> 46089,11 [s]</t>
  </si>
  <si>
    <t>Tasa de Procesamiento:</t>
  </si>
  <si>
    <t>380 [reg/min]</t>
  </si>
  <si>
    <t>1129 [reg/seg]</t>
  </si>
  <si>
    <t>Reg con sseguro migrado</t>
  </si>
  <si>
    <t>889,14 [s]</t>
  </si>
  <si>
    <t>345 [reg/seg]</t>
  </si>
  <si>
    <t>273758**</t>
  </si>
  <si>
    <t>MIG_RIESGOS</t>
  </si>
  <si>
    <t>312,6 [s]</t>
  </si>
  <si>
    <t>185915*</t>
  </si>
  <si>
    <t>594 [reg/seg]</t>
  </si>
  <si>
    <t>*Registros con seguros y movseguros</t>
  </si>
  <si>
    <t>MIG_GARANSEG</t>
  </si>
  <si>
    <t>MIG_CLAUSUESP</t>
  </si>
  <si>
    <t>*</t>
  </si>
  <si>
    <t>TABLE_NAME</t>
  </si>
  <si>
    <t>COLUMN_NAME</t>
  </si>
  <si>
    <t>AGD_AGENDA</t>
  </si>
  <si>
    <t>AGD_HISOBSERV</t>
  </si>
  <si>
    <t>AGD_OBSERVACIONES</t>
  </si>
  <si>
    <t>ASIGPROTRAMI</t>
  </si>
  <si>
    <t>CTACOASEGURO</t>
  </si>
  <si>
    <t>CTACOASEGUROAUX</t>
  </si>
  <si>
    <t>DANOSTRAMI</t>
  </si>
  <si>
    <t>DESTINATRAMI</t>
  </si>
  <si>
    <t>DIARIOPROFTRAMI</t>
  </si>
  <si>
    <t>DIARIOTRAMITACION</t>
  </si>
  <si>
    <t>INT_CARGA_CTRL_LINEA</t>
  </si>
  <si>
    <t>LOCALIZATRAMI</t>
  </si>
  <si>
    <t>MIG_SIN_TRAMITA_AGENDA</t>
  </si>
  <si>
    <t>MIG_SIN_TRAMITA_DEST</t>
  </si>
  <si>
    <t>MIG_SIN_TRAMITA_PERSONASREL</t>
  </si>
  <si>
    <t>MIG_SIN_TRAM_JUDI_DETPER</t>
  </si>
  <si>
    <t>MIG_SIN_TRAM_VPRETFIS</t>
  </si>
  <si>
    <t>MIG_TRAMITACIONSINI</t>
  </si>
  <si>
    <t>MOVSINIESTRO</t>
  </si>
  <si>
    <t>PAGOSINITRAMI</t>
  </si>
  <si>
    <t>SIN_TRAMITACION</t>
  </si>
  <si>
    <t>SIN_TRAMITA_AGENDA</t>
  </si>
  <si>
    <t>SIN_TRAMITA_CITACIONES</t>
  </si>
  <si>
    <t>SIN_TRAMITA_DANO</t>
  </si>
  <si>
    <t>SIN_TRAMITA_DEMAND</t>
  </si>
  <si>
    <t>SIN_TRAMITA_DESTINATARIO</t>
  </si>
  <si>
    <t>SIN_TRAMITA_DETDANO</t>
  </si>
  <si>
    <t>SIN_TRAMITA_DETDESCRIPCION</t>
  </si>
  <si>
    <t>SIN_TRAMITA_DETDIRECCION</t>
  </si>
  <si>
    <t>SIN_TRAMITA_DETPERSONA</t>
  </si>
  <si>
    <t>SIN_TRAMITA_DETVEHICULO</t>
  </si>
  <si>
    <t>SIN_TRAMITA_DOCUMENTO</t>
  </si>
  <si>
    <t>SIN_TRAMITA_DOCUMENTO_LOPD</t>
  </si>
  <si>
    <t>SIN_TRAMITA_FISCAL</t>
  </si>
  <si>
    <t>SIN_TRAMITA_GESTION</t>
  </si>
  <si>
    <t>SIN_TRAMITA_JUDICIAL</t>
  </si>
  <si>
    <t>SIN_TRAMITA_JUDICIAL_AUDIEN</t>
  </si>
  <si>
    <t>SIN_TRAMITA_JUDICIAL_DETPER</t>
  </si>
  <si>
    <t>SIN_TRAMITA_JUZGADO</t>
  </si>
  <si>
    <t>SIN_TRAMITA_LOCALIZA</t>
  </si>
  <si>
    <t>SIN_TRAMITA_MOVIMIENTO</t>
  </si>
  <si>
    <t>SIN_TRAMITA_PAGO</t>
  </si>
  <si>
    <t>SIN_TRAMITA_PERSONASREL</t>
  </si>
  <si>
    <t>SIN_TRAMITA_PRERESERVA</t>
  </si>
  <si>
    <t>SIN_TRAMITA_PRERESERVA_FND</t>
  </si>
  <si>
    <t>SIN_TRAMITA_PROFESIONAL</t>
  </si>
  <si>
    <t>SIN_TRAMITA_RESERVA</t>
  </si>
  <si>
    <t>SIN_TRAMITA_VALPRETENSION</t>
  </si>
  <si>
    <t>SIN_TRAMITA_VALPRETFISCAL</t>
  </si>
  <si>
    <t>TMP_SIN_TRAMITA_PAGO</t>
  </si>
  <si>
    <t>TRAMITACIONSINI</t>
  </si>
  <si>
    <t>VALORASINITRAMI</t>
  </si>
  <si>
    <t>195,39 [s]</t>
  </si>
  <si>
    <t>646 [reg/seg]</t>
  </si>
  <si>
    <t>MIG_AGE_CORRETAJE</t>
  </si>
  <si>
    <t>MIG_AGENSEGU</t>
  </si>
  <si>
    <t>MIG_AGR_CONTRATOS</t>
  </si>
  <si>
    <t>MIG_BENESPSEG</t>
  </si>
  <si>
    <t>MIG_COACEDIDO</t>
  </si>
  <si>
    <t>MIG_CODICONTRATOS</t>
  </si>
  <si>
    <t>MIG_COMISIONSEGU</t>
  </si>
  <si>
    <t>MIG_CONTRATOS</t>
  </si>
  <si>
    <t>MIG_CTACTES</t>
  </si>
  <si>
    <t>MIG_CTGAR_CODEUDOR</t>
  </si>
  <si>
    <t>MIG_CTGAR_CONTRAGARANTIA</t>
  </si>
  <si>
    <t>MIG_CTGAR_DET</t>
  </si>
  <si>
    <t>MIG_CTGAR_INMUEBLE</t>
  </si>
  <si>
    <t>MIG_CTGAR_VEHICULO</t>
  </si>
  <si>
    <t>MIG_CUADROCES</t>
  </si>
  <si>
    <t>MIG_DETRECIBOS</t>
  </si>
  <si>
    <t>MIG_FIN_ENDEUDAMIENTO</t>
  </si>
  <si>
    <t>MIG_FIN_GENERAL</t>
  </si>
  <si>
    <t>MIG_HISTORICOSEGUROS</t>
  </si>
  <si>
    <t>MIG_LIQUIDACAB</t>
  </si>
  <si>
    <t>MIG_LIQUIDALIN</t>
  </si>
  <si>
    <t>MIG_PPNA</t>
  </si>
  <si>
    <t>MIG_PREGUNGARANSEG</t>
  </si>
  <si>
    <t>MIG_PREGUNSEG</t>
  </si>
  <si>
    <t>MIG_PSU_RETENIDAS</t>
  </si>
  <si>
    <t>MIG_PTPPLP</t>
  </si>
  <si>
    <t>MIG_RECIBOS</t>
  </si>
  <si>
    <t>MIG_SITRIESGO</t>
  </si>
  <si>
    <t>MIG_TRAMOS</t>
  </si>
  <si>
    <t>SCONAGR</t>
  </si>
  <si>
    <t>SDEVOLU</t>
  </si>
  <si>
    <t>SMOVCOA</t>
  </si>
  <si>
    <t>SPAGCOA</t>
  </si>
  <si>
    <t>**</t>
  </si>
  <si>
    <t>**Registros con seguros y movseguros &lt;&gt; 0</t>
  </si>
  <si>
    <t>No Migrados o Error</t>
  </si>
  <si>
    <t>1992,81 [s]</t>
  </si>
  <si>
    <t>460 [reg/seg]</t>
  </si>
  <si>
    <t>103,62 [s]</t>
  </si>
  <si>
    <t>633 [reg/seg]</t>
  </si>
  <si>
    <t>*Registros con personas</t>
  </si>
  <si>
    <t>**Registros con personas y riesgos &lt;&gt; 0</t>
  </si>
  <si>
    <t>FINICTR</t>
  </si>
  <si>
    <t>FFINCTR</t>
  </si>
  <si>
    <t>NCONREL</t>
  </si>
  <si>
    <t>CVIDAGA</t>
  </si>
  <si>
    <t>CVIDAIR</t>
  </si>
  <si>
    <t>CTIPCUM</t>
  </si>
  <si>
    <t>CVALID</t>
  </si>
  <si>
    <t>CRETIRA</t>
  </si>
  <si>
    <t>CDEVENTO</t>
  </si>
  <si>
    <t>*Registros con codicontratos válidos</t>
  </si>
  <si>
    <t>**Registros con codicontratos &lt;&gt; 0</t>
  </si>
  <si>
    <t>9,42 [s]</t>
  </si>
  <si>
    <t>159 [reg/seg]</t>
  </si>
  <si>
    <t>*Registros con fk2 = mig_seguros.mig_pk válidos</t>
  </si>
  <si>
    <t>**Registros con codipregun y pregunpro &lt;&gt; 0</t>
  </si>
  <si>
    <t>1708,06 [s]</t>
  </si>
  <si>
    <t>1047 [reg/seg]</t>
  </si>
  <si>
    <t>*Registros con fk2 = mig_riesgos.mig_pk válidos, cprovin NULL</t>
  </si>
  <si>
    <t>18,06 [s]</t>
  </si>
  <si>
    <t>12 [reg/seg]</t>
  </si>
  <si>
    <t>*Registros con fk2 = mig_riesgos.mig_pk válidos, CBANCO NULL</t>
  </si>
  <si>
    <t>309,9 [s]</t>
  </si>
  <si>
    <t>990 [reg/seg]</t>
  </si>
  <si>
    <t>Registros migrados: SELECT * FROM mig_pk_mig_axis WHERE ncarga = 17427; PKAXIS=(sseguro|cmodcom|ninialt|            nmovimi)</t>
  </si>
  <si>
    <t>242,45 [s]</t>
  </si>
  <si>
    <t>1363 [reg/seg]</t>
  </si>
  <si>
    <t>14,35 [s]</t>
  </si>
  <si>
    <t>814 [reg/seg]</t>
  </si>
  <si>
    <t>10,35 [s]</t>
  </si>
  <si>
    <t>1700 [reg/seg]</t>
  </si>
  <si>
    <t>CMOTRET</t>
  </si>
  <si>
    <t>CUSURET</t>
  </si>
  <si>
    <t>FFECRET</t>
  </si>
  <si>
    <t>CUSUAUT</t>
  </si>
  <si>
    <t>FFECAUT</t>
  </si>
  <si>
    <t>OBSERV</t>
  </si>
  <si>
    <t>CDETMOTREC</t>
  </si>
  <si>
    <t>POSTPPER</t>
  </si>
  <si>
    <t>PERPOST</t>
  </si>
  <si>
    <t>310,89 [s]</t>
  </si>
  <si>
    <t>***Registros con fk2 = mig_seguros.mig_pk válidosy movseguros</t>
  </si>
  <si>
    <t>623 [reg/seg]</t>
  </si>
  <si>
    <t>1086,28 [s]</t>
  </si>
  <si>
    <t>**Registros con fk2 = mig_seguros.mig_pk válidos</t>
  </si>
  <si>
    <t>541,9 [s]</t>
  </si>
  <si>
    <t>MIG_MOVRECIBOS</t>
  </si>
  <si>
    <t>381 [reg/seg]</t>
  </si>
  <si>
    <t>*Registros con fk2 = mig_recibos.mig_pk válidos</t>
  </si>
  <si>
    <t>*Registros con fk = mig_recibos.mig_pk válidos y &lt;&gt; 0</t>
  </si>
  <si>
    <t>562,49 [s]</t>
  </si>
  <si>
    <t>823 [reg/seg]</t>
  </si>
  <si>
    <t>*Registros con fk = mig_seguros.mig_pk válidos</t>
  </si>
  <si>
    <t>**Registros con fk = mig_seguros.mig_pk válidos</t>
  </si>
  <si>
    <t>*Registros con movseguros. Solo se pasan registros &gt; 1</t>
  </si>
  <si>
    <t>***</t>
  </si>
  <si>
    <t>**registros con mig_seguros s, mig_movseguro ms, mig_historicoseguros h
*** No carga ninguno, porque NO se ha informado ningún movimiento anterior en movseguro</t>
  </si>
  <si>
    <t>18,21 [s]</t>
  </si>
  <si>
    <t>**Registros duplicados PK (Anexo)</t>
  </si>
  <si>
    <t>MIG_DETMOVRECIBO</t>
  </si>
  <si>
    <t>*Registros con fk = mig_movrecibo.mig_pk válidos y &lt;&gt; 0</t>
  </si>
  <si>
    <t>IIMPORTE_MONCON</t>
  </si>
  <si>
    <t>Clave única de MIG_DETMOVRECIBO</t>
  </si>
  <si>
    <t>Clave externa para MIG_RECIBOS</t>
  </si>
  <si>
    <t>Importe Cobrado</t>
  </si>
  <si>
    <t>Fecha efecto del movimiento a nivel administrativo</t>
  </si>
  <si>
    <t>A34</t>
  </si>
  <si>
    <t>Usuario que realiza el movimiento</t>
  </si>
  <si>
    <t>A1000</t>
  </si>
  <si>
    <t>Descripción del apunte</t>
  </si>
  <si>
    <t>Fecha de contabilidad</t>
  </si>
  <si>
    <t>Importe cobrado moneda de la contabilidad</t>
  </si>
  <si>
    <t>Fecha de cambio</t>
  </si>
  <si>
    <t>NNUMNLIN</t>
  </si>
  <si>
    <t>CBANCAR1</t>
  </si>
  <si>
    <t>NNUMORD</t>
  </si>
  <si>
    <t>SMOVRECR</t>
  </si>
  <si>
    <t>NORDENR</t>
  </si>
  <si>
    <t>Clave única de MIG_DETMOVRECIBO_PARCIAL</t>
  </si>
  <si>
    <t>Código del concepto (VALOR FIJO:27)</t>
  </si>
  <si>
    <t>Código de garantía. (Definición Producto)</t>
  </si>
  <si>
    <r>
      <t>NRIESGO</t>
    </r>
    <r>
      <rPr>
        <b/>
        <sz val="9"/>
        <color theme="1"/>
        <rFont val="Arial"/>
        <family val="2"/>
      </rPr>
      <t>*</t>
    </r>
  </si>
  <si>
    <t>Número de Riesgo.</t>
  </si>
  <si>
    <t>Importe del concepto en moneda del producto.</t>
  </si>
  <si>
    <t>Importe del concepto en moneda de la póliza</t>
  </si>
  <si>
    <t>Número de movimiento de alta.</t>
  </si>
  <si>
    <t>MIG_DETMOVRECIBO_PARCIAL</t>
  </si>
  <si>
    <t>11276,32 [s]</t>
  </si>
  <si>
    <t>15 [reg/seg]</t>
  </si>
  <si>
    <t>25911 [s]</t>
  </si>
  <si>
    <t>17 [reg/seg]</t>
  </si>
  <si>
    <t>*Registros con fk = mig_movrecibo y detmovrecibo.mig_pk válidos y &lt;&gt; 0</t>
  </si>
  <si>
    <t>**Tiempos de ejecución elevado: latencia de red, bd o algo</t>
  </si>
  <si>
    <t>*Registros con cagente = agentes.cagente válido</t>
  </si>
  <si>
    <t>16,68 [s]</t>
  </si>
  <si>
    <t>2195 [reg/seg]</t>
  </si>
  <si>
    <t>1,76 [s]</t>
  </si>
  <si>
    <t>819 [reg/seg]</t>
  </si>
  <si>
    <t>* registros con mig_fk válidos con mig_seguros</t>
  </si>
  <si>
    <t>1512,74 [s]</t>
  </si>
  <si>
    <t>3 [reg/seg]</t>
  </si>
  <si>
    <t>3,1 [s]</t>
  </si>
  <si>
    <t>470 [reg/seg]</t>
  </si>
  <si>
    <t>*Registros con contratos válidos</t>
  </si>
  <si>
    <t>**OTRA VEZ SE PRESENTÓ LATENCIA DE RED</t>
  </si>
  <si>
    <t>PCTGASTOS</t>
  </si>
  <si>
    <t>**valores para fk2 NO válidos a mig_companias</t>
  </si>
  <si>
    <t>29,08 [s]</t>
  </si>
  <si>
    <t>519 [reg/seg]</t>
  </si>
  <si>
    <t>* mig_fk y mig_fk2 válidos: mig_liquidacab c, mig_movrecibo r</t>
  </si>
  <si>
    <t>** * mig_fk y mig_fk2 válidos: mig_liquidacab c, mig_movrecibo r y   AND r.nrecibo &lt;&gt; 0   AND r.smovrec &lt;&gt; 0</t>
  </si>
  <si>
    <t>275,35 [s]</t>
  </si>
  <si>
    <t>148 [reg/seg]</t>
  </si>
  <si>
    <t>* fk válido con mig_personas</t>
  </si>
  <si>
    <t>MIG_FIN_INDICADOR</t>
  </si>
  <si>
    <t>FCONSULTA</t>
  </si>
  <si>
    <t>CFUENTE</t>
  </si>
  <si>
    <t>IMINIMO</t>
  </si>
  <si>
    <t>ICAPPAG</t>
  </si>
  <si>
    <t>ICAPEND</t>
  </si>
  <si>
    <t>IENDTOT</t>
  </si>
  <si>
    <t>NCALIFA</t>
  </si>
  <si>
    <t>NCALIFB</t>
  </si>
  <si>
    <t>NCALIFC</t>
  </si>
  <si>
    <t>NCALIFD</t>
  </si>
  <si>
    <t>NCALIFE</t>
  </si>
  <si>
    <t>NCONSUL</t>
  </si>
  <si>
    <t>NSCORE</t>
  </si>
  <si>
    <t>NMORA</t>
  </si>
  <si>
    <t>CRESTRIC</t>
  </si>
  <si>
    <t>MIG_FIN_D_INDICADOR</t>
  </si>
  <si>
    <t>* FK NO válido con mig_ctgar_det</t>
  </si>
  <si>
    <t>* FK NO válido con mig_ctgar_contragarantia y NOT NULL</t>
  </si>
  <si>
    <t>* fk NO válido con mig_fin_general</t>
  </si>
  <si>
    <t>8941,03 [s]</t>
  </si>
  <si>
    <t>32 [reg/seg]</t>
  </si>
  <si>
    <t>** fk válido para mig_personas. Luego cargó per_contragarantia</t>
  </si>
  <si>
    <t>IPRPC</t>
  </si>
  <si>
    <t>IPRIMCOM</t>
  </si>
  <si>
    <t>IPPNAPRIMA</t>
  </si>
  <si>
    <t>IPPNACOMIS</t>
  </si>
  <si>
    <t>Clave única de MIG_PRPC</t>
  </si>
  <si>
    <t>Id recibo en sistema origen (MIG_PK MIG_RECIBOS)</t>
  </si>
  <si>
    <t>FECHA INICIO</t>
  </si>
  <si>
    <t>Fecha inicio  efecto</t>
  </si>
  <si>
    <t>Importe de provisión</t>
  </si>
  <si>
    <t>Importe Prima neta</t>
  </si>
  <si>
    <t>FECHA_INICIO</t>
  </si>
  <si>
    <t>* válido con mig_personas y sperson &lt;&gt; 0</t>
  </si>
  <si>
    <t>0,1 [s]</t>
  </si>
  <si>
    <t>660 [reg/seg]</t>
  </si>
  <si>
    <t>2,77 [s]</t>
  </si>
  <si>
    <t>PENDIENTE</t>
  </si>
  <si>
    <t>* fk siniestro válida y nsinies &lt;&gt; 0</t>
  </si>
  <si>
    <t>1,91 [s]</t>
  </si>
  <si>
    <t>1128 [reg/seg]</t>
  </si>
  <si>
    <t>* tabla MIG_SIN_TRAMITA_MVTO_CL1 NO EXISTE</t>
  </si>
  <si>
    <t>* fk2 con contragarantias inválidos</t>
  </si>
  <si>
    <t>4157,03 [s]</t>
  </si>
  <si>
    <t>57 [reg/seg]</t>
  </si>
  <si>
    <t>** scontgar &lt;&gt; 0</t>
  </si>
  <si>
    <t>3 [s]</t>
  </si>
  <si>
    <t>308  [reg/seg]</t>
  </si>
  <si>
    <t>Clave única de MIG_SIN_TRAMITACION.</t>
  </si>
  <si>
    <t>Clave externa para MIG_SIN_SINIESTRO.</t>
  </si>
  <si>
    <t>NCITACION</t>
  </si>
  <si>
    <t>Número citación de la tramitación</t>
  </si>
  <si>
    <t>FCITACION</t>
  </si>
  <si>
    <t>Fecha citación</t>
  </si>
  <si>
    <t>HCITACION</t>
  </si>
  <si>
    <t>A5</t>
  </si>
  <si>
    <t>Hora citación (HH:MM)</t>
  </si>
  <si>
    <t>Código de la persona que asistirá a la cita</t>
  </si>
  <si>
    <t>Código País</t>
  </si>
  <si>
    <t>Código Provincia</t>
  </si>
  <si>
    <t>Código Población</t>
  </si>
  <si>
    <t>TLUGAR</t>
  </si>
  <si>
    <t>Lugar de la citación (texto libre)</t>
  </si>
  <si>
    <t>1-Si, 2-No (VF 8001094)</t>
  </si>
  <si>
    <t>1-Si, 2-No, 3-Aplazada (VF 8001095)</t>
  </si>
  <si>
    <t>1-Favorable, 2-Desfavorable (VF 8001096)</t>
  </si>
  <si>
    <t>Nueva fecha</t>
  </si>
  <si>
    <t>1-VideoConferencia, 2-Presencial, 3-Escrito (VF 8001171)</t>
  </si>
  <si>
    <t>2,21 [s]</t>
  </si>
  <si>
    <t>995 [reg/seg]</t>
  </si>
  <si>
    <t>* FK no valida mig_sin_tramitacion nsinies &lt;&gt; 0</t>
  </si>
  <si>
    <t>43,77 [s]</t>
  </si>
  <si>
    <t>94  [reg/seg]</t>
  </si>
  <si>
    <t>** mig_sin_tramita_reserva.ntramit (1) &lt;&gt; mig_sin_tramitacion.ntramit (0)</t>
  </si>
  <si>
    <t>248 [s]</t>
  </si>
  <si>
    <t>10  [reg/seg]</t>
  </si>
  <si>
    <t>** errores en log</t>
  </si>
  <si>
    <t>* FK2 no valida mig_sin_tramitacion nsinies &lt;&gt; 0</t>
  </si>
  <si>
    <t xml:space="preserve"> [s]</t>
  </si>
  <si>
    <t xml:space="preserve">  [reg/seg]</t>
  </si>
  <si>
    <t>FRADICA</t>
  </si>
  <si>
    <t>FDILIGENCIA</t>
  </si>
  <si>
    <t>CAUTTRADAT</t>
  </si>
  <si>
    <t>CRUTFCC</t>
  </si>
  <si>
    <t>CESTCONF</t>
  </si>
  <si>
    <t>FCONFIR</t>
  </si>
  <si>
    <t>CVINCULACION</t>
  </si>
  <si>
    <t>CVINTOMASE</t>
  </si>
  <si>
    <t>TVINTOMASE</t>
  </si>
  <si>
    <t>CVINTOMBEN</t>
  </si>
  <si>
    <t>TVINTOMBEM</t>
  </si>
  <si>
    <t>CVINASEBEN</t>
  </si>
  <si>
    <t>TVINASEBEM</t>
  </si>
  <si>
    <t>TACTIPPAL</t>
  </si>
  <si>
    <t>NCIIUPPAL</t>
  </si>
  <si>
    <t>TOCUPACION</t>
  </si>
  <si>
    <t>TCARGO</t>
  </si>
  <si>
    <t>TEMPRESA</t>
  </si>
  <si>
    <t>TDIREMPRESA</t>
  </si>
  <si>
    <t>TTELEMPRESA</t>
  </si>
  <si>
    <t>TACTISEC</t>
  </si>
  <si>
    <t>NCIIUSEC</t>
  </si>
  <si>
    <t>TDIRSEC</t>
  </si>
  <si>
    <t>TTELSEC</t>
  </si>
  <si>
    <t>TPRODSERVCOM</t>
  </si>
  <si>
    <t>IINGRESOS</t>
  </si>
  <si>
    <t>IACTIVOS</t>
  </si>
  <si>
    <t>IPATRIMONIO</t>
  </si>
  <si>
    <t>IEGRESOS</t>
  </si>
  <si>
    <t>IPASIVOS</t>
  </si>
  <si>
    <t>IOTROINGRESO</t>
  </si>
  <si>
    <t>TCONCOTRING</t>
  </si>
  <si>
    <t>CMANRECPUB</t>
  </si>
  <si>
    <t>CPODPUB</t>
  </si>
  <si>
    <t>CRECPUB</t>
  </si>
  <si>
    <t>CVINPERPUB</t>
  </si>
  <si>
    <t>TVINPERPUB</t>
  </si>
  <si>
    <t>CDECTRIBEXT</t>
  </si>
  <si>
    <t>TDECTRIBEXT</t>
  </si>
  <si>
    <t>TORIGFOND</t>
  </si>
  <si>
    <t>CTRAXMODEXT</t>
  </si>
  <si>
    <t>TTRAXMODEXT</t>
  </si>
  <si>
    <t>CPRODFINEXT</t>
  </si>
  <si>
    <t>CCTAMODEXT</t>
  </si>
  <si>
    <t>TOTRASOPER</t>
  </si>
  <si>
    <t>CRECLINDSEG</t>
  </si>
  <si>
    <t>TCIUDADSUC</t>
  </si>
  <si>
    <t>TPAISUC</t>
  </si>
  <si>
    <t>TCIUDAD</t>
  </si>
  <si>
    <t>TPAIS</t>
  </si>
  <si>
    <t>TLUGAREXPEDIDOC</t>
  </si>
  <si>
    <t>RESOCIEDAD</t>
  </si>
  <si>
    <t>TNACIONALI2</t>
  </si>
  <si>
    <t>NGRADOPOD</t>
  </si>
  <si>
    <t>NGOZREC</t>
  </si>
  <si>
    <t>NPARTICIPA</t>
  </si>
  <si>
    <t>NVINCULO</t>
  </si>
  <si>
    <t>NTIPDOC</t>
  </si>
  <si>
    <t>FEXPEDICDOC</t>
  </si>
  <si>
    <t>FNACIMIENTO</t>
  </si>
  <si>
    <t>NRAZONSO</t>
  </si>
  <si>
    <t>TNIT</t>
  </si>
  <si>
    <t>TDV</t>
  </si>
  <si>
    <t>TOFICINAPRI</t>
  </si>
  <si>
    <t>TTELEFONO</t>
  </si>
  <si>
    <t>TFAX</t>
  </si>
  <si>
    <t>TTELEFONOSUC</t>
  </si>
  <si>
    <t>TFAXSUC</t>
  </si>
  <si>
    <t>CTIPOEMP</t>
  </si>
  <si>
    <t>TCUALTEMP</t>
  </si>
  <si>
    <t>TSECTOR</t>
  </si>
  <si>
    <t>TCIIU</t>
  </si>
  <si>
    <t>TACTIACA</t>
  </si>
  <si>
    <t>TREPRESENTANLE</t>
  </si>
  <si>
    <t>TSEGAPE</t>
  </si>
  <si>
    <t>TNOMBRES</t>
  </si>
  <si>
    <t>TNUMDOC</t>
  </si>
  <si>
    <t>TLUGNACI</t>
  </si>
  <si>
    <t>TNACIONALI1</t>
  </si>
  <si>
    <t>TINDIQUEVIN</t>
  </si>
  <si>
    <t>PER_PAPELLIDO</t>
  </si>
  <si>
    <t>PER_SAPELLIDO</t>
  </si>
  <si>
    <t>PER_NOMBRES</t>
  </si>
  <si>
    <t>PER_TIPDOCUMENT</t>
  </si>
  <si>
    <t>PER_DOCUMENT</t>
  </si>
  <si>
    <t>PER_FEXPEDICION</t>
  </si>
  <si>
    <t>PER_LUGEXPEDICION</t>
  </si>
  <si>
    <t>PER_FNACIMI</t>
  </si>
  <si>
    <t>PER_LUGNACIMI</t>
  </si>
  <si>
    <t>PER_NACION1</t>
  </si>
  <si>
    <t>PER_DIRERECI</t>
  </si>
  <si>
    <t>PER_PAIS</t>
  </si>
  <si>
    <t>PER_CIUDAD</t>
  </si>
  <si>
    <t>PER_DEPARTAMENT</t>
  </si>
  <si>
    <t>PER_EMAIL</t>
  </si>
  <si>
    <t>PER_TELEFONO</t>
  </si>
  <si>
    <t>PER_CELULAR</t>
  </si>
  <si>
    <t>NRECPUB</t>
  </si>
  <si>
    <t>TPRESETRECLAMACI</t>
  </si>
  <si>
    <t>PER_TLUGEXPEDICION</t>
  </si>
  <si>
    <t>PER_TLUGNACIMI</t>
  </si>
  <si>
    <t>PER_TNACION1</t>
  </si>
  <si>
    <t>PER_TNACION2</t>
  </si>
  <si>
    <t>PER_TPAIS</t>
  </si>
  <si>
    <t>PER_TDEPARTAMENT</t>
  </si>
  <si>
    <t>PER_TCIUDAD</t>
  </si>
  <si>
    <t>EMPTPAIS</t>
  </si>
  <si>
    <t>EMPTDEPATAMENTO</t>
  </si>
  <si>
    <t>EMPTCIUDAD</t>
  </si>
  <si>
    <t>EMPTPAISUC</t>
  </si>
  <si>
    <t>EMPTDEPATAMENTOSUC</t>
  </si>
  <si>
    <t>EMPTCIUDADSUC</t>
  </si>
  <si>
    <t>EMPTLUGNACI</t>
  </si>
  <si>
    <t>EMPTNACIONALI1</t>
  </si>
  <si>
    <t>EMPTNACIONALI2</t>
  </si>
  <si>
    <t>CSUJETOOBLIFACION</t>
  </si>
  <si>
    <t>Clave única de MIG_DATSARLAFT</t>
  </si>
  <si>
    <t>Clave externa para MIG_PERSONAS</t>
  </si>
  <si>
    <t>F. Radicación</t>
  </si>
  <si>
    <t>Código de Persona (Nulo en este caso)</t>
  </si>
  <si>
    <t>F. Diligenciamiento</t>
  </si>
  <si>
    <t>Aut. Tratamiento datos</t>
  </si>
  <si>
    <t>Ruta del FCC (V.F. 828 0= No, 1 = Si)</t>
  </si>
  <si>
    <t>Estado confirmación (V.F. 828 0= No, 1 = Si)</t>
  </si>
  <si>
    <t>Fecha Confirmación</t>
  </si>
  <si>
    <t>Clase de vinculación</t>
  </si>
  <si>
    <t>Vínculos existentes entre TOMADOR, ASEGURADO, AFIANZADO Y BENEFICIARIO</t>
  </si>
  <si>
    <t>A150</t>
  </si>
  <si>
    <t>Otra vinculación</t>
  </si>
  <si>
    <t xml:space="preserve">Otra vinculación </t>
  </si>
  <si>
    <t>Actividad principal</t>
  </si>
  <si>
    <t>CIIU (VF 8001072)</t>
  </si>
  <si>
    <t>Ocupación</t>
  </si>
  <si>
    <t>Cargo</t>
  </si>
  <si>
    <t>Empresa donde trabaja</t>
  </si>
  <si>
    <t>Dirección oficina</t>
  </si>
  <si>
    <t>Teléfono oficina</t>
  </si>
  <si>
    <t>Actividad secundaria</t>
  </si>
  <si>
    <t>Dirección</t>
  </si>
  <si>
    <t>Teléfono</t>
  </si>
  <si>
    <t>Qué tipo de producto y/o servicio comercializa?</t>
  </si>
  <si>
    <t>Ingresos Mensuales</t>
  </si>
  <si>
    <t>Activos</t>
  </si>
  <si>
    <t>Patrimonio</t>
  </si>
  <si>
    <t>Egresos mensuales</t>
  </si>
  <si>
    <t>Pasivo</t>
  </si>
  <si>
    <t>Otros ingresos</t>
  </si>
  <si>
    <t>Concepto ingresos mensuales</t>
  </si>
  <si>
    <t>Por su cargo o actividad maneja recursos públicos? (V.F. 828 0= No, 1 = Si)</t>
  </si>
  <si>
    <t>Por su cargo o actividad ejerce algún grado de poder público? (V.F. 828 0= No, 1 = Si)</t>
  </si>
  <si>
    <t>Por su actividad u oficio goza usted de reconocimiento público general? (V.F. 828 0= No, 1 = Si)</t>
  </si>
  <si>
    <t>Existe algún vínculo entre usted y una persona considerada públicamente expuesta? (V.F. 828 0= No, 1 = Si)</t>
  </si>
  <si>
    <t>Indique</t>
  </si>
  <si>
    <t>Orígenes de fondos</t>
  </si>
  <si>
    <t>Realiza transacciones en moneda extranjera ? (V.F. 828 0= No, 1 = Si)</t>
  </si>
  <si>
    <t>Cual</t>
  </si>
  <si>
    <t>Posee productos financieros en el exterior ? (V.F. 828 0= No, 1 = Si)</t>
  </si>
  <si>
    <t>Posee cuentas en moneda extranjera? (V.F. 828 0= No, 1 = Si)</t>
  </si>
  <si>
    <t>Indique otras operaciones</t>
  </si>
  <si>
    <t>Ciudad de la Sucursal</t>
  </si>
  <si>
    <t>País de la Sucursal</t>
  </si>
  <si>
    <t>País de Residencia</t>
  </si>
  <si>
    <t>Lugar expedición</t>
  </si>
  <si>
    <t>Residencia de la sociedad</t>
  </si>
  <si>
    <t>Nacionalidad 2</t>
  </si>
  <si>
    <t>Por su actividad u oficio, goza usted de reconocimiento público general? (V.F. 828 0= No, 1 = Si)</t>
  </si>
  <si>
    <t>Posee participación superior al 5%? (V.F. 828 0= No, 1 = Si)</t>
  </si>
  <si>
    <t>Tipo de identificación persona (NIF, pasaporte, etc.)</t>
  </si>
  <si>
    <t>Fecha Expedición</t>
  </si>
  <si>
    <t>Fecha nacimiento</t>
  </si>
  <si>
    <t>Nombre o razón social</t>
  </si>
  <si>
    <t>NIT</t>
  </si>
  <si>
    <t>DV</t>
  </si>
  <si>
    <t>Oficina Principal Dirección</t>
  </si>
  <si>
    <t>Fax</t>
  </si>
  <si>
    <t>Sucursal o agencia Dirección</t>
  </si>
  <si>
    <t>Tipo de empresa</t>
  </si>
  <si>
    <t>Otra, cuál?</t>
  </si>
  <si>
    <t>Sector de la económica-a</t>
  </si>
  <si>
    <t>Actividad económica</t>
  </si>
  <si>
    <t>Representante legal Primer Apellido</t>
  </si>
  <si>
    <t>Segundo Apellido</t>
  </si>
  <si>
    <t>Nombres</t>
  </si>
  <si>
    <t>Número de Identificación</t>
  </si>
  <si>
    <t>Lugar de nacimiento</t>
  </si>
  <si>
    <t>Nacionalidad 1</t>
  </si>
  <si>
    <t>Primer Apellido</t>
  </si>
  <si>
    <t>Documento</t>
  </si>
  <si>
    <t>Dirección residencia</t>
  </si>
  <si>
    <t>País de residencia</t>
  </si>
  <si>
    <t>Ciudad de residencia</t>
  </si>
  <si>
    <t>Departamento de residencia</t>
  </si>
  <si>
    <t>Email</t>
  </si>
  <si>
    <t>Celular</t>
  </si>
  <si>
    <t>Por su cargo o actividad maneja recursos públicos?</t>
  </si>
  <si>
    <t>Ha presentado reclamaciones o ha recibido indemnizaciones en seguros en los dos Últimos aC1os? (V.F. 828 0= No, 1 = Si)</t>
  </si>
  <si>
    <t>País de la empresa</t>
  </si>
  <si>
    <t>Departamento de la empresa</t>
  </si>
  <si>
    <t>Ciudad de la empresa</t>
  </si>
  <si>
    <t>País de la sucursal</t>
  </si>
  <si>
    <t>Departamento de la sucursal</t>
  </si>
  <si>
    <t>Ciudad de la sucursal</t>
  </si>
  <si>
    <t>Es usted sujeto de obligaciones tributarias en otro país o grupo de países? (V.F. 828 0= No, 1 = Si)</t>
  </si>
  <si>
    <t>MIG_SIN_DATSARLAFT</t>
  </si>
  <si>
    <t>* FK valido mig_personas y ideperson &lt;&gt; 0</t>
  </si>
  <si>
    <t>SSARLAFT</t>
  </si>
  <si>
    <t>PERPAPELLIDO</t>
  </si>
  <si>
    <t>PERSAPELLIDO</t>
  </si>
  <si>
    <t>PERNOMBRES</t>
  </si>
  <si>
    <t>PERTIPDOCUMENT</t>
  </si>
  <si>
    <t>PERDOCUMENT</t>
  </si>
  <si>
    <t>PERFEXPEDICION</t>
  </si>
  <si>
    <t>PERLUGEXPEDICION</t>
  </si>
  <si>
    <t>PERFNACIMI</t>
  </si>
  <si>
    <t>PERLUGNACIMI</t>
  </si>
  <si>
    <t>PERNACION1</t>
  </si>
  <si>
    <t>PERNACION2</t>
  </si>
  <si>
    <t>PERDIRERECI</t>
  </si>
  <si>
    <t>PERPAIS</t>
  </si>
  <si>
    <t>PERCIUDAD</t>
  </si>
  <si>
    <t>PERDEPARTAMENT</t>
  </si>
  <si>
    <t>PEREMAIL</t>
  </si>
  <si>
    <t>PERTELEFONO</t>
  </si>
  <si>
    <t>PERCELULAR</t>
  </si>
  <si>
    <t>PERTLUGEXPEDICION</t>
  </si>
  <si>
    <t>PERTLUGNACIMI</t>
  </si>
  <si>
    <t>PERTNACION1</t>
  </si>
  <si>
    <t>PERTNACION2</t>
  </si>
  <si>
    <t>PERTPAIS</t>
  </si>
  <si>
    <t>PERTDEPARTAMENT</t>
  </si>
  <si>
    <t>PERTCIUDAD</t>
  </si>
  <si>
    <t>PERPAISEXPEDICION</t>
  </si>
  <si>
    <t>PERTPAISEXPEDICION</t>
  </si>
  <si>
    <t>PERDEPEXPEDICION</t>
  </si>
  <si>
    <t>PERTDEPEXPEDICION</t>
  </si>
  <si>
    <t>PERPAISLUGNACIMI</t>
  </si>
  <si>
    <t>PERTPAISLUGNACIMI</t>
  </si>
  <si>
    <t>PERDEPLUGNACIMI</t>
  </si>
  <si>
    <t>PERTDEPLUGNACIMI</t>
  </si>
  <si>
    <t>EMPPAISEXPEDICION</t>
  </si>
  <si>
    <t>EMPTPAISEXPEDICION</t>
  </si>
  <si>
    <t>EMPDEPEXPEDICION</t>
  </si>
  <si>
    <t>EMPTDEPEXPEDICION</t>
  </si>
  <si>
    <t>EMPPAISLUGNACIMI</t>
  </si>
  <si>
    <t>EMPTPAISLUGNACIMI</t>
  </si>
  <si>
    <t>EMPDEPLUGNACIMI</t>
  </si>
  <si>
    <t>EMPTDEPLUGNACIMI</t>
  </si>
  <si>
    <t>EMPLUGNACIMI</t>
  </si>
  <si>
    <t>EMPTLUGNACIMI</t>
  </si>
  <si>
    <t>EMPFEXPEDICION</t>
  </si>
  <si>
    <t>EMPLUGEXPEDICION</t>
  </si>
  <si>
    <t>EMPTLUGEXPEDICION</t>
  </si>
  <si>
    <t>CACTIPPAL</t>
  </si>
  <si>
    <t>CACTISEC</t>
  </si>
  <si>
    <t>TDEPATAMENTO</t>
  </si>
  <si>
    <t>* FK valido mig_seguros y ideperson &lt;&gt; 0
FK2 NO válido con mig_companias</t>
  </si>
  <si>
    <t>CIMPORT</t>
  </si>
  <si>
    <t>FLIQCIA</t>
  </si>
  <si>
    <t>PCESCOA</t>
  </si>
  <si>
    <t>IMOVIMI_MONCON</t>
  </si>
  <si>
    <t>MIG_FK4</t>
  </si>
  <si>
    <t>MIG_FK5</t>
  </si>
  <si>
    <t>Clave única de MIG_COACEDIDO</t>
  </si>
  <si>
    <t>Identificador del movimiento (Nulo en este caso)</t>
  </si>
  <si>
    <t>Código compañía (MIG_PK – MIG_COMPANIAS)</t>
  </si>
  <si>
    <t>Código de importe (4 - Comisión gastos, 2 – Gastos, 1 – Prima)</t>
  </si>
  <si>
    <t>Tipo de coaseguro (VF 59)</t>
  </si>
  <si>
    <r>
      <t>Código de movimiento -</t>
    </r>
    <r>
      <rPr>
        <sz val="8"/>
        <color theme="1"/>
        <rFont val="Arial"/>
        <family val="2"/>
      </rPr>
      <t>Tipo de recibo (VALOR FIJO:8)</t>
    </r>
  </si>
  <si>
    <t>Importe del movimiento</t>
  </si>
  <si>
    <t>Fecha movimiento</t>
  </si>
  <si>
    <t>Fecha contabilización</t>
  </si>
  <si>
    <t>1 Debe/ 2 Haber</t>
  </si>
  <si>
    <t>Liquidación mov. a/de la Compañía</t>
  </si>
  <si>
    <t>Porcentaje cedido/aceptado</t>
  </si>
  <si>
    <t>Número secuencial del pago</t>
  </si>
  <si>
    <t>Número de recibo.</t>
  </si>
  <si>
    <t>Código de Empresa</t>
  </si>
  <si>
    <t>Número consecutivo de seguro asignado automáticamente. (NULO)</t>
  </si>
  <si>
    <t>Secuencia del producto</t>
  </si>
  <si>
    <t>Estado del movimiento</t>
  </si>
  <si>
    <t>Tipo de movimiento manual-1 o automática-0</t>
  </si>
  <si>
    <t>Importe del movimiento en la moneda de la contabilidad</t>
  </si>
  <si>
    <t>Fecha empleada para el cálculo de los contravalores</t>
  </si>
  <si>
    <t>Numero Siniestro</t>
  </si>
  <si>
    <t>Código compañía propia (CCOMPANI de SEGUROS) – Nulo en este caso</t>
  </si>
  <si>
    <t>Moneda Pago (por ser diferente a la de la póliza)</t>
  </si>
  <si>
    <t>Campo secuencial del pago coaseguro</t>
  </si>
  <si>
    <t>Tipo de reserva de gastos (VF 1047)</t>
  </si>
  <si>
    <t>DATE</t>
  </si>
  <si>
    <t>Fecha cierre</t>
  </si>
  <si>
    <t>Número Tramitación Siniestro</t>
  </si>
  <si>
    <t>Número Movimiento Reserva</t>
  </si>
  <si>
    <t>Código Garantía</t>
  </si>
  <si>
    <t>Código seguro (MIG_PK – MIG_SEGUROS)</t>
  </si>
  <si>
    <t>Número de recibo (MIG_PK – MIG_RECIBOS)</t>
  </si>
  <si>
    <t>Número de siniestro (MIG_PK – MIG_SINIESTROS)</t>
  </si>
  <si>
    <t>MIG_CTA_COASEGURO</t>
  </si>
  <si>
    <t>* Error por PK duplicadas</t>
  </si>
  <si>
    <t>CSUCURSAL</t>
  </si>
  <si>
    <t>NPOLCIA</t>
  </si>
  <si>
    <t>1 [s]</t>
  </si>
  <si>
    <t xml:space="preserve"> 50 [reg/seg]</t>
  </si>
  <si>
    <t>180,68 [s]</t>
  </si>
  <si>
    <t>465  [reg/seg]</t>
  </si>
  <si>
    <t xml:space="preserve"> [reg/seg]</t>
  </si>
  <si>
    <t>* registros on mig_pk válido con seguros y mig_riesgos</t>
  </si>
  <si>
    <t>** campo CGARANT = NULL</t>
  </si>
  <si>
    <t>MIG_PRPC</t>
  </si>
  <si>
    <t>CTOMADOR</t>
  </si>
  <si>
    <t>CCONSORCIO</t>
  </si>
  <si>
    <t>CASEGURADO</t>
  </si>
  <si>
    <t>CCODEUDOR</t>
  </si>
  <si>
    <t>CBENEF</t>
  </si>
  <si>
    <t>CACCIONISTA</t>
  </si>
  <si>
    <t>CUSER</t>
  </si>
  <si>
    <t>Clave única de MIG_SIN_TRAMITA_APOYO</t>
  </si>
  <si>
    <t>Clave externa para MIG_PERSONAS.</t>
  </si>
  <si>
    <t>SINTAPO</t>
  </si>
  <si>
    <t>Id Tramita Apoyo (Nulo en este caso)</t>
  </si>
  <si>
    <t>Número Siniestro (Nulo en este caso)</t>
  </si>
  <si>
    <t>Número Tramitación Siniestro (Nulo en este caso)</t>
  </si>
  <si>
    <t>NAPOYO</t>
  </si>
  <si>
    <t>Número Solicitud Apoyo técnico (Nulo en este caso)</t>
  </si>
  <si>
    <t>Código Unidad Tramitación (Ver 16.1.1.14)</t>
  </si>
  <si>
    <t>Código Tramitador. (Ver 16.1.1.15)</t>
  </si>
  <si>
    <t>FINGRESO</t>
  </si>
  <si>
    <t>Fecha ingreso, fecha en que se asigna la tarea</t>
  </si>
  <si>
    <t>FTERMINO</t>
  </si>
  <si>
    <t>Fecha termino, fecha en que se requiere que se ha finalizado la tarea</t>
  </si>
  <si>
    <t>FSALIDA</t>
  </si>
  <si>
    <t>Fecha salida, fecha real de finalización de la tarea</t>
  </si>
  <si>
    <t>Observaciones de la ubicación</t>
  </si>
  <si>
    <t>TLOCALI</t>
  </si>
  <si>
    <t>Descripción de la ubicación (dirección no normalizada)</t>
  </si>
  <si>
    <t>Código Tipo Vía</t>
  </si>
  <si>
    <t>Nombre Vía</t>
  </si>
  <si>
    <t>Número Vía</t>
  </si>
  <si>
    <t>Descripción Complementaria</t>
  </si>
  <si>
    <t>Código Postal</t>
  </si>
  <si>
    <t>Código de vía predio - vía principal</t>
  </si>
  <si>
    <t>Código de literal predio - vía principal</t>
  </si>
  <si>
    <t>Código BIS predio - vía principal</t>
  </si>
  <si>
    <t>Código orientación predio - vía principal</t>
  </si>
  <si>
    <t>Número de vía adyacente predio - coordenada</t>
  </si>
  <si>
    <t>Código de literal predio - coordenada</t>
  </si>
  <si>
    <t>Código orientación predio - coordenada</t>
  </si>
  <si>
    <t>Número consecutivo placa predio - coordenada</t>
  </si>
  <si>
    <t>Código orientación predio 2 - coordenada</t>
  </si>
  <si>
    <t>Código detalle 1 - información adicional</t>
  </si>
  <si>
    <t>Número predio 1 - información adicional</t>
  </si>
  <si>
    <t>Código detalle 2 - información adicional</t>
  </si>
  <si>
    <t>Número predio 2 - información adicional</t>
  </si>
  <si>
    <t>Código detalle 3 - información adicional</t>
  </si>
  <si>
    <t>Número predio 3 - información adicional</t>
  </si>
  <si>
    <t>Localidad</t>
  </si>
  <si>
    <t>Fecha de modificación</t>
  </si>
  <si>
    <t>Código usuario de modificación</t>
  </si>
  <si>
    <t>TOBSERVA2</t>
  </si>
  <si>
    <t>Observaciones</t>
  </si>
  <si>
    <t>Código del agente (Migración = 19000)</t>
  </si>
  <si>
    <t>Código de la persona – Clave externa de MIG_PERSONAS (Nulo en este caso)</t>
  </si>
  <si>
    <t>_CL2</t>
  </si>
  <si>
    <t>148 [reg/min]</t>
  </si>
  <si>
    <t>2987 [min]</t>
  </si>
  <si>
    <t>*Registros con valores obligatorios NULL</t>
  </si>
  <si>
    <t>** ver log anexo</t>
  </si>
  <si>
    <t>Incluye tiempo de mig_direcciones</t>
  </si>
  <si>
    <t>*Registros con mig_fk y migfk_rel invàlidos</t>
  </si>
  <si>
    <t>448,63 [s]</t>
  </si>
  <si>
    <t>418,3 [reg/s]</t>
  </si>
  <si>
    <t>MIG_AGENTES</t>
  </si>
  <si>
    <t>3,41 [s]</t>
  </si>
  <si>
    <t>57,1 [reg/s]</t>
  </si>
  <si>
    <t>** Error por ctipban errado. Anexo log</t>
  </si>
  <si>
    <t>MIG_PER_AGR_MARCAS</t>
  </si>
  <si>
    <t>98,02 [s]</t>
  </si>
  <si>
    <t>444,1 [reg/s]</t>
  </si>
  <si>
    <t>* fk mig_personas válidas</t>
  </si>
  <si>
    <t>** Anexo log</t>
  </si>
  <si>
    <t>ENTRO A AQUESTA FUNCIO</t>
  </si>
  <si>
    <t>22065,88 [s]</t>
  </si>
  <si>
    <t>24,5 [reg/s]</t>
  </si>
  <si>
    <t>* fk mig_seguros</t>
  </si>
  <si>
    <t>170,21 [s]</t>
  </si>
  <si>
    <t>1632,6 [reg/s]</t>
  </si>
  <si>
    <t>m</t>
  </si>
  <si>
    <t>h</t>
  </si>
  <si>
    <t>s</t>
  </si>
  <si>
    <t>46674,07 [s]</t>
  </si>
  <si>
    <t>11[reg/s]</t>
  </si>
  <si>
    <t>30564,2[s]</t>
  </si>
  <si>
    <t>9,15[reg/s]</t>
  </si>
  <si>
    <t>1164,07 [s]</t>
  </si>
  <si>
    <t>1519,24 [reg/s]</t>
  </si>
  <si>
    <t>* fk mig_movseguro</t>
  </si>
  <si>
    <t>* fk mig_movseguro fk mig_riesgos</t>
  </si>
  <si>
    <t>88,66 [s]</t>
  </si>
  <si>
    <t>2226,17 [reg/s]</t>
  </si>
  <si>
    <t>50,77 [s]</t>
  </si>
  <si>
    <t>2214,55  [reg/s]</t>
  </si>
  <si>
    <t>195,64 [s]</t>
  </si>
  <si>
    <t>993,04 [s]</t>
  </si>
  <si>
    <t>3506,82 [reg/seg]</t>
  </si>
  <si>
    <t>3128,68 [reg/seg]</t>
  </si>
  <si>
    <t>258,13 [s]</t>
  </si>
  <si>
    <t>2627,43 [reg/seg]</t>
  </si>
  <si>
    <t>30 [s]</t>
  </si>
  <si>
    <t>2,586 [reg/seg]</t>
  </si>
  <si>
    <t>1,52 [s]</t>
  </si>
  <si>
    <t>1542,10 [reg/seg]</t>
  </si>
  <si>
    <t>3,66 [s]</t>
  </si>
  <si>
    <t>* fk mig_contragarantia_cl2</t>
  </si>
  <si>
    <t>359,53 [s]</t>
  </si>
  <si>
    <t>1795,14 [reg/seg]</t>
  </si>
  <si>
    <t>1036,59 [s]</t>
  </si>
  <si>
    <t>430,61 [reg/seg]</t>
  </si>
  <si>
    <t>*fk mig_seguros</t>
  </si>
  <si>
    <t>561,29 [s]</t>
  </si>
  <si>
    <t>795,25 [reg/seg]</t>
  </si>
  <si>
    <t>*fk mig_recibos</t>
  </si>
  <si>
    <t>614,81 [s]</t>
  </si>
  <si>
    <t>1582,91 [reg/seg]</t>
  </si>
  <si>
    <t>* fk mig_recibos.</t>
  </si>
  <si>
    <t>102,96 [s]</t>
  </si>
  <si>
    <t>3838,68 [reg/seg]</t>
  </si>
  <si>
    <t>* fk mig_movrecibo</t>
  </si>
  <si>
    <t>18,51 [s]</t>
  </si>
  <si>
    <t>1910,53 [reg/seg]</t>
  </si>
  <si>
    <t>8,98 [s]</t>
  </si>
  <si>
    <t>3120,04 [reg/seg]</t>
  </si>
  <si>
    <t>* mig_fk válidos: mig_liquidacab c, mig_movrecibo r. Ver log adjunto</t>
  </si>
  <si>
    <t>Aprox. 5d</t>
  </si>
  <si>
    <t>|</t>
  </si>
  <si>
    <t>632,62 [s]</t>
  </si>
  <si>
    <t>12,48 [reg/seg]</t>
  </si>
  <si>
    <t>2,13 [s]</t>
  </si>
  <si>
    <t>3454,93 [reg/seg]</t>
  </si>
  <si>
    <t>* fk mig_sin_siniestro válida y sseguro &lt;&gt; 0</t>
  </si>
  <si>
    <t>* fk válida con mig_sin_siniestro y sseguro &lt;&gt; 0.</t>
  </si>
  <si>
    <t>0,16 [s]</t>
  </si>
  <si>
    <t>368,75 [reg/seg]</t>
  </si>
  <si>
    <t>* fk mig_sin_tramitacion valida y nsinies &lt;&gt; 0</t>
  </si>
  <si>
    <t>2,3 [s]</t>
  </si>
  <si>
    <t>3199,56 [reg/seg]</t>
  </si>
  <si>
    <t>43,69 [s]</t>
  </si>
  <si>
    <t>540,54  [reg/seg]</t>
  </si>
  <si>
    <t>* FK no valida mig_sin_tramitacion, mig_personas
nsinies &lt;&gt; 0</t>
  </si>
  <si>
    <t>2,83 [s]</t>
  </si>
  <si>
    <t>582,68 [reg/seg]</t>
  </si>
  <si>
    <t>*ver log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</si>
</sst>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ymbol"/>
      <family val="1"/>
      <charset val="2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Segoe UI"/>
      <family val="2"/>
    </font>
    <font>
      <sz val="10"/>
      <color theme="1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222222"/>
      <name val="Calibri"/>
      <family val="2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sz val="10"/>
      <color theme="9"/>
      <name val="Calibri"/>
      <family val="2"/>
      <scheme val="minor"/>
    </font>
    <font>
      <sz val="9"/>
      <color rgb="FFFF0000"/>
      <name val="Segoe UI"/>
      <family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1F497D"/>
      <name val="Tahoma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gray125">
        <fgColor rgb="FF000000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/>
    <xf numFmtId="0" fontId="3" fillId="0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5" xfId="0" applyFont="1" applyFill="1" applyBorder="1" applyAlignment="1">
      <alignment vertical="center" wrapText="1"/>
    </xf>
    <xf numFmtId="0" fontId="0" fillId="0" borderId="7" xfId="0" applyBorder="1"/>
    <xf numFmtId="0" fontId="15" fillId="0" borderId="0" xfId="0" applyFont="1"/>
    <xf numFmtId="0" fontId="10" fillId="7" borderId="5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0" fillId="8" borderId="1" xfId="0" applyFill="1" applyBorder="1"/>
    <xf numFmtId="0" fontId="0" fillId="0" borderId="0" xfId="0" applyFill="1" applyBorder="1"/>
    <xf numFmtId="0" fontId="16" fillId="0" borderId="0" xfId="0" applyFont="1"/>
    <xf numFmtId="0" fontId="1" fillId="0" borderId="1" xfId="0" applyFont="1" applyBorder="1"/>
    <xf numFmtId="165" fontId="1" fillId="0" borderId="1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8" xfId="0" applyFill="1" applyBorder="1"/>
    <xf numFmtId="0" fontId="0" fillId="0" borderId="1" xfId="0" applyFill="1" applyBorder="1"/>
    <xf numFmtId="165" fontId="18" fillId="0" borderId="1" xfId="1" applyNumberFormat="1" applyFont="1" applyBorder="1"/>
    <xf numFmtId="0" fontId="5" fillId="0" borderId="8" xfId="0" applyFont="1" applyFill="1" applyBorder="1"/>
    <xf numFmtId="165" fontId="0" fillId="0" borderId="1" xfId="1" applyNumberFormat="1" applyFont="1" applyBorder="1" applyAlignment="1">
      <alignment horizontal="right"/>
    </xf>
    <xf numFmtId="0" fontId="21" fillId="9" borderId="2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right" vertical="center"/>
    </xf>
    <xf numFmtId="0" fontId="22" fillId="7" borderId="6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3" fillId="7" borderId="3" xfId="0" applyFont="1" applyFill="1" applyBorder="1" applyAlignment="1">
      <alignment horizontal="right" vertical="center"/>
    </xf>
    <xf numFmtId="0" fontId="23" fillId="7" borderId="6" xfId="0" applyFont="1" applyFill="1" applyBorder="1" applyAlignment="1">
      <alignment vertical="center"/>
    </xf>
    <xf numFmtId="0" fontId="22" fillId="7" borderId="9" xfId="0" applyFont="1" applyFill="1" applyBorder="1" applyAlignment="1">
      <alignment horizontal="right" vertical="center"/>
    </xf>
    <xf numFmtId="0" fontId="22" fillId="7" borderId="10" xfId="0" applyFont="1" applyFill="1" applyBorder="1" applyAlignment="1">
      <alignment vertical="center"/>
    </xf>
    <xf numFmtId="0" fontId="20" fillId="7" borderId="10" xfId="0" applyFont="1" applyFill="1" applyBorder="1" applyAlignment="1">
      <alignment vertical="center"/>
    </xf>
    <xf numFmtId="0" fontId="0" fillId="0" borderId="11" xfId="0" applyFont="1" applyBorder="1" applyAlignment="1"/>
    <xf numFmtId="0" fontId="0" fillId="0" borderId="0" xfId="0" applyFont="1" applyBorder="1" applyAlignment="1"/>
    <xf numFmtId="0" fontId="14" fillId="6" borderId="0" xfId="0" applyFont="1" applyFill="1" applyBorder="1" applyAlignment="1">
      <alignment vertical="center" wrapText="1"/>
    </xf>
    <xf numFmtId="0" fontId="5" fillId="0" borderId="0" xfId="0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8" fillId="0" borderId="0" xfId="1" applyNumberFormat="1" applyFont="1" applyFill="1" applyBorder="1"/>
    <xf numFmtId="165" fontId="19" fillId="0" borderId="0" xfId="1" applyNumberFormat="1" applyFont="1" applyBorder="1"/>
    <xf numFmtId="0" fontId="0" fillId="0" borderId="0" xfId="0" applyBorder="1"/>
    <xf numFmtId="0" fontId="0" fillId="0" borderId="0" xfId="0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18" fillId="0" borderId="1" xfId="1" applyNumberFormat="1" applyFont="1" applyFill="1" applyBorder="1" applyAlignment="1">
      <alignment horizontal="right"/>
    </xf>
    <xf numFmtId="165" fontId="19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18" fillId="0" borderId="1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49" fontId="25" fillId="0" borderId="0" xfId="0" applyNumberFormat="1" applyFont="1" applyFill="1"/>
    <xf numFmtId="0" fontId="0" fillId="0" borderId="0" xfId="0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18" fillId="0" borderId="0" xfId="0" applyFont="1"/>
    <xf numFmtId="0" fontId="10" fillId="7" borderId="3" xfId="0" applyFont="1" applyFill="1" applyBorder="1" applyAlignment="1">
      <alignment vertical="center" wrapText="1"/>
    </xf>
    <xf numFmtId="165" fontId="0" fillId="0" borderId="0" xfId="1" applyNumberFormat="1" applyFont="1" applyBorder="1" applyAlignment="1">
      <alignment horizontal="right"/>
    </xf>
    <xf numFmtId="0" fontId="11" fillId="6" borderId="2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 indent="5"/>
    </xf>
    <xf numFmtId="0" fontId="10" fillId="0" borderId="6" xfId="0" applyFont="1" applyBorder="1" applyAlignment="1">
      <alignment horizontal="left" vertical="center" wrapText="1" indent="5"/>
    </xf>
    <xf numFmtId="0" fontId="10" fillId="2" borderId="3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165" fontId="0" fillId="0" borderId="1" xfId="1" applyNumberFormat="1" applyFont="1" applyBorder="1" applyAlignment="1">
      <alignment horizontal="right" wrapText="1"/>
    </xf>
    <xf numFmtId="0" fontId="8" fillId="0" borderId="0" xfId="0" applyFont="1" applyFill="1" applyBorder="1" applyAlignment="1">
      <alignment horizontal="left" wrapText="1"/>
    </xf>
    <xf numFmtId="165" fontId="18" fillId="0" borderId="0" xfId="1" applyNumberFormat="1" applyFont="1" applyBorder="1"/>
    <xf numFmtId="49" fontId="29" fillId="0" borderId="0" xfId="0" applyNumberFormat="1" applyFont="1" applyAlignment="1">
      <alignment vertical="center" wrapText="1"/>
    </xf>
    <xf numFmtId="49" fontId="0" fillId="0" borderId="0" xfId="0" applyNumberFormat="1"/>
    <xf numFmtId="4" fontId="0" fillId="0" borderId="1" xfId="0" applyNumberFormat="1" applyBorder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30" fillId="0" borderId="1" xfId="1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wrapText="1"/>
    </xf>
    <xf numFmtId="0" fontId="27" fillId="7" borderId="15" xfId="0" applyFont="1" applyFill="1" applyBorder="1" applyAlignment="1">
      <alignment horizontal="left" wrapText="1"/>
    </xf>
    <xf numFmtId="0" fontId="27" fillId="7" borderId="5" xfId="0" applyFont="1" applyFill="1" applyBorder="1" applyAlignment="1">
      <alignment horizontal="left" wrapText="1"/>
    </xf>
    <xf numFmtId="0" fontId="28" fillId="7" borderId="15" xfId="0" applyFont="1" applyFill="1" applyBorder="1" applyAlignment="1">
      <alignment horizontal="left" wrapText="1"/>
    </xf>
    <xf numFmtId="0" fontId="28" fillId="7" borderId="5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left" wrapText="1"/>
    </xf>
    <xf numFmtId="0" fontId="5" fillId="0" borderId="12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left" wrapText="1"/>
    </xf>
    <xf numFmtId="0" fontId="5" fillId="0" borderId="16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 applyAlignment="1">
      <alignment horizontal="right"/>
    </xf>
    <xf numFmtId="0" fontId="27" fillId="7" borderId="1" xfId="0" applyFont="1" applyFill="1" applyBorder="1" applyAlignment="1"/>
    <xf numFmtId="0" fontId="28" fillId="7" borderId="1" xfId="0" applyFont="1" applyFill="1" applyBorder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:L14"/>
    </sheetView>
  </sheetViews>
  <sheetFormatPr baseColWidth="10" defaultRowHeight="12.75" x14ac:dyDescent="0.25"/>
  <cols>
    <col min="1" max="1" width="11.42578125" style="5"/>
    <col min="2" max="2" width="28.5703125" style="9" bestFit="1" customWidth="1"/>
    <col min="3" max="3" width="45.85546875" style="5" hidden="1" customWidth="1"/>
    <col min="4" max="4" width="45.28515625" style="5" hidden="1" customWidth="1"/>
    <col min="5" max="6" width="38.140625" style="5" customWidth="1"/>
    <col min="7" max="7" width="12.5703125" style="5" customWidth="1"/>
    <col min="8" max="8" width="46.7109375" style="5" customWidth="1"/>
    <col min="9" max="16384" width="11.42578125" style="5"/>
  </cols>
  <sheetData>
    <row r="1" spans="2:12" x14ac:dyDescent="0.25">
      <c r="B1" s="1"/>
      <c r="C1" s="5" t="s">
        <v>3</v>
      </c>
      <c r="H1" s="5" t="s">
        <v>1</v>
      </c>
    </row>
    <row r="2" spans="2:12" x14ac:dyDescent="0.25">
      <c r="B2" s="10" t="s">
        <v>14</v>
      </c>
      <c r="C2" s="11">
        <v>42944</v>
      </c>
      <c r="D2" s="11">
        <v>42947</v>
      </c>
      <c r="E2" s="11">
        <v>42948</v>
      </c>
      <c r="F2" s="11">
        <v>42949</v>
      </c>
      <c r="G2" s="11"/>
    </row>
    <row r="3" spans="2:12" ht="114.75" x14ac:dyDescent="0.25">
      <c r="B3" s="4" t="s">
        <v>15</v>
      </c>
      <c r="C3" s="7" t="s">
        <v>25</v>
      </c>
      <c r="D3" s="7"/>
      <c r="E3" s="7"/>
      <c r="F3" s="7"/>
      <c r="G3" s="7"/>
      <c r="H3" s="6" t="s">
        <v>2</v>
      </c>
    </row>
    <row r="4" spans="2:12" ht="165.75" x14ac:dyDescent="0.25">
      <c r="B4" s="4" t="s">
        <v>16</v>
      </c>
      <c r="C4" s="7" t="s">
        <v>26</v>
      </c>
      <c r="D4" s="12" t="s">
        <v>27</v>
      </c>
      <c r="E4" s="12"/>
      <c r="F4" s="12" t="s">
        <v>61</v>
      </c>
      <c r="G4" s="12"/>
      <c r="H4" s="5" t="s">
        <v>28</v>
      </c>
      <c r="J4" s="8"/>
      <c r="K4" s="8"/>
      <c r="L4" s="8"/>
    </row>
    <row r="5" spans="2:12" ht="153" x14ac:dyDescent="0.25">
      <c r="B5" s="4" t="s">
        <v>17</v>
      </c>
      <c r="C5" s="12"/>
      <c r="D5" s="12" t="s">
        <v>31</v>
      </c>
      <c r="E5" s="12"/>
      <c r="F5" s="12"/>
      <c r="G5" s="12"/>
      <c r="H5" s="5" t="s">
        <v>28</v>
      </c>
      <c r="J5" s="8"/>
      <c r="K5" s="8"/>
      <c r="L5" s="8"/>
    </row>
    <row r="6" spans="2:12" ht="63.75" x14ac:dyDescent="0.25">
      <c r="B6" s="4" t="s">
        <v>32</v>
      </c>
      <c r="C6" s="12"/>
      <c r="D6" s="12" t="s">
        <v>53</v>
      </c>
      <c r="E6" s="12"/>
      <c r="F6" s="12"/>
      <c r="G6" s="12"/>
      <c r="H6" s="5" t="s">
        <v>28</v>
      </c>
      <c r="J6" s="8"/>
      <c r="K6" s="8"/>
      <c r="L6" s="8"/>
    </row>
    <row r="7" spans="2:12" ht="114.75" x14ac:dyDescent="0.25">
      <c r="B7" s="4" t="s">
        <v>54</v>
      </c>
      <c r="C7" s="12"/>
      <c r="D7" s="12" t="s">
        <v>55</v>
      </c>
      <c r="E7" s="12" t="s">
        <v>56</v>
      </c>
      <c r="F7" s="12"/>
      <c r="G7" s="12"/>
      <c r="J7" s="8"/>
      <c r="K7" s="8"/>
      <c r="L7" s="8"/>
    </row>
    <row r="8" spans="2:12" ht="25.5" x14ac:dyDescent="0.25">
      <c r="B8" s="4" t="s">
        <v>57</v>
      </c>
      <c r="C8" s="12"/>
      <c r="D8" s="12" t="s">
        <v>55</v>
      </c>
      <c r="E8" s="12" t="s">
        <v>58</v>
      </c>
      <c r="F8" s="12"/>
      <c r="G8" s="12"/>
      <c r="J8" s="8"/>
      <c r="K8" s="8"/>
      <c r="L8" s="8"/>
    </row>
    <row r="9" spans="2:12" ht="25.5" x14ac:dyDescent="0.25">
      <c r="B9" s="4" t="s">
        <v>59</v>
      </c>
      <c r="C9" s="12"/>
      <c r="D9" s="12" t="s">
        <v>55</v>
      </c>
      <c r="E9" s="12" t="s">
        <v>58</v>
      </c>
      <c r="F9" s="12"/>
      <c r="G9" s="12"/>
      <c r="J9" s="8"/>
      <c r="K9" s="8"/>
      <c r="L9" s="8"/>
    </row>
    <row r="10" spans="2:12" ht="25.5" x14ac:dyDescent="0.25">
      <c r="B10" s="4" t="s">
        <v>60</v>
      </c>
      <c r="C10" s="12"/>
      <c r="D10" s="12" t="s">
        <v>55</v>
      </c>
      <c r="E10" s="12"/>
      <c r="F10" s="12"/>
      <c r="G10" s="12"/>
      <c r="J10" s="8"/>
      <c r="K10" s="8"/>
      <c r="L10" s="8"/>
    </row>
    <row r="11" spans="2:12" x14ac:dyDescent="0.25">
      <c r="B11" s="2"/>
    </row>
    <row r="12" spans="2:12" x14ac:dyDescent="0.25">
      <c r="B12" s="2"/>
    </row>
    <row r="13" spans="2:12" x14ac:dyDescent="0.25">
      <c r="B13" s="2"/>
    </row>
    <row r="14" spans="2:12" x14ac:dyDescent="0.25">
      <c r="B14" s="2"/>
    </row>
    <row r="15" spans="2:12" x14ac:dyDescent="0.25">
      <c r="B15" s="2"/>
    </row>
    <row r="16" spans="2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 t="s">
        <v>18</v>
      </c>
    </row>
    <row r="20" spans="2:2" x14ac:dyDescent="0.25">
      <c r="B20" s="2" t="s">
        <v>19</v>
      </c>
    </row>
    <row r="21" spans="2:2" x14ac:dyDescent="0.25">
      <c r="B21" s="2" t="s">
        <v>20</v>
      </c>
    </row>
    <row r="22" spans="2:2" x14ac:dyDescent="0.25">
      <c r="B22" s="2" t="s">
        <v>21</v>
      </c>
    </row>
    <row r="23" spans="2:2" x14ac:dyDescent="0.25">
      <c r="B23" s="2" t="s">
        <v>22</v>
      </c>
    </row>
    <row r="24" spans="2:2" x14ac:dyDescent="0.25">
      <c r="B24" s="2" t="s">
        <v>23</v>
      </c>
    </row>
    <row r="25" spans="2:2" x14ac:dyDescent="0.25">
      <c r="B25" s="2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1" sqref="B1:H10"/>
    </sheetView>
  </sheetViews>
  <sheetFormatPr baseColWidth="10" defaultRowHeight="12.75" x14ac:dyDescent="0.25"/>
  <cols>
    <col min="1" max="1" width="9.42578125" style="5" customWidth="1"/>
    <col min="2" max="2" width="32.28515625" style="9" customWidth="1"/>
    <col min="3" max="3" width="0.28515625" style="5" hidden="1" customWidth="1"/>
    <col min="4" max="4" width="1.28515625" style="5" hidden="1" customWidth="1"/>
    <col min="5" max="5" width="19.85546875" style="5" hidden="1" customWidth="1"/>
    <col min="6" max="6" width="38.140625" style="5" hidden="1" customWidth="1"/>
    <col min="7" max="8" width="46.7109375" style="5" customWidth="1"/>
    <col min="9" max="16384" width="11.42578125" style="5"/>
  </cols>
  <sheetData>
    <row r="1" spans="2:11" x14ac:dyDescent="0.25">
      <c r="B1" s="1"/>
      <c r="G1" s="5" t="s">
        <v>1</v>
      </c>
    </row>
    <row r="2" spans="2:11" x14ac:dyDescent="0.25">
      <c r="B2" s="10" t="s">
        <v>14</v>
      </c>
      <c r="C2" s="11">
        <v>42950</v>
      </c>
      <c r="D2" s="11">
        <v>42951</v>
      </c>
      <c r="E2" s="11">
        <v>42961</v>
      </c>
      <c r="F2" s="11">
        <v>42964</v>
      </c>
      <c r="G2" s="11">
        <v>42969</v>
      </c>
      <c r="H2" s="11">
        <v>42971</v>
      </c>
    </row>
    <row r="3" spans="2:11" ht="409.5" hidden="1" x14ac:dyDescent="0.25">
      <c r="B3" s="4" t="s">
        <v>62</v>
      </c>
      <c r="C3" s="12" t="s">
        <v>115</v>
      </c>
      <c r="D3" s="12" t="s">
        <v>231</v>
      </c>
      <c r="E3" s="7"/>
      <c r="F3" s="7"/>
      <c r="G3" s="7"/>
      <c r="H3" s="7"/>
    </row>
    <row r="4" spans="2:11" ht="90.75" hidden="1" customHeight="1" x14ac:dyDescent="0.25">
      <c r="B4" s="4" t="s">
        <v>232</v>
      </c>
      <c r="C4" s="12"/>
      <c r="D4" s="12"/>
      <c r="E4" s="12" t="s">
        <v>319</v>
      </c>
      <c r="F4" s="12"/>
      <c r="G4" s="12"/>
      <c r="H4" s="7"/>
      <c r="I4" s="8"/>
      <c r="J4" s="8"/>
      <c r="K4" s="8"/>
    </row>
    <row r="5" spans="2:11" ht="89.25" hidden="1" x14ac:dyDescent="0.25">
      <c r="B5" s="4" t="s">
        <v>325</v>
      </c>
      <c r="C5" s="12"/>
      <c r="D5" s="12"/>
      <c r="E5" s="12"/>
      <c r="F5" s="12" t="s">
        <v>326</v>
      </c>
      <c r="G5" s="12"/>
      <c r="H5" s="7"/>
      <c r="I5" s="8"/>
      <c r="J5" s="8"/>
      <c r="K5" s="8"/>
    </row>
    <row r="6" spans="2:11" ht="38.25" hidden="1" x14ac:dyDescent="0.25">
      <c r="B6" s="4" t="s">
        <v>345</v>
      </c>
      <c r="C6" s="12"/>
      <c r="D6" s="12"/>
      <c r="E6" s="12"/>
      <c r="F6" s="12" t="s">
        <v>346</v>
      </c>
      <c r="G6" s="12"/>
      <c r="H6" s="7"/>
      <c r="I6" s="8"/>
      <c r="J6" s="8"/>
      <c r="K6" s="8"/>
    </row>
    <row r="7" spans="2:11" ht="38.25" hidden="1" x14ac:dyDescent="0.25">
      <c r="B7" s="4" t="s">
        <v>372</v>
      </c>
      <c r="C7" s="12"/>
      <c r="D7" s="12"/>
      <c r="E7" s="12"/>
      <c r="F7" s="12"/>
      <c r="G7" s="12" t="s">
        <v>373</v>
      </c>
      <c r="H7" s="7"/>
      <c r="I7" s="8"/>
      <c r="J7" s="8"/>
      <c r="K7" s="8"/>
    </row>
    <row r="8" spans="2:11" ht="25.5" hidden="1" x14ac:dyDescent="0.25">
      <c r="B8" s="4" t="s">
        <v>374</v>
      </c>
      <c r="C8" s="12"/>
      <c r="D8" s="12"/>
      <c r="E8" s="12"/>
      <c r="F8" s="12"/>
      <c r="G8" s="12" t="s">
        <v>464</v>
      </c>
      <c r="H8" s="7"/>
      <c r="I8" s="8"/>
      <c r="J8" s="8"/>
      <c r="K8" s="8"/>
    </row>
    <row r="9" spans="2:11" ht="25.5" hidden="1" x14ac:dyDescent="0.25">
      <c r="B9" s="4" t="s">
        <v>463</v>
      </c>
      <c r="C9" s="12"/>
      <c r="D9" s="12"/>
      <c r="E9" s="12"/>
      <c r="F9" s="12"/>
      <c r="G9" s="12" t="s">
        <v>462</v>
      </c>
      <c r="H9" s="12"/>
      <c r="I9" s="8"/>
      <c r="J9" s="8"/>
      <c r="K9" s="8"/>
    </row>
    <row r="10" spans="2:11" x14ac:dyDescent="0.25">
      <c r="B10" s="21" t="s">
        <v>505</v>
      </c>
      <c r="C10" s="12"/>
      <c r="D10" s="12"/>
      <c r="E10" s="12"/>
      <c r="F10" s="12"/>
      <c r="G10" s="7"/>
      <c r="H10" s="12" t="s">
        <v>506</v>
      </c>
      <c r="I10" s="8"/>
      <c r="J10" s="8"/>
      <c r="K10" s="8"/>
    </row>
    <row r="11" spans="2:11" x14ac:dyDescent="0.25">
      <c r="B11" s="2"/>
    </row>
    <row r="12" spans="2:11" x14ac:dyDescent="0.25">
      <c r="B12" s="2"/>
    </row>
    <row r="13" spans="2:11" x14ac:dyDescent="0.25">
      <c r="B13" s="2"/>
    </row>
    <row r="14" spans="2:11" x14ac:dyDescent="0.25">
      <c r="B14" s="2"/>
    </row>
    <row r="15" spans="2:11" x14ac:dyDescent="0.25">
      <c r="B15" s="2"/>
    </row>
    <row r="16" spans="2:11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 t="s">
        <v>18</v>
      </c>
    </row>
    <row r="20" spans="2:2" x14ac:dyDescent="0.25">
      <c r="B20" s="2" t="s">
        <v>19</v>
      </c>
    </row>
    <row r="21" spans="2:2" x14ac:dyDescent="0.25">
      <c r="B21" s="2" t="s">
        <v>20</v>
      </c>
    </row>
    <row r="22" spans="2:2" x14ac:dyDescent="0.25">
      <c r="B22" s="2" t="s">
        <v>21</v>
      </c>
    </row>
    <row r="23" spans="2:2" x14ac:dyDescent="0.25">
      <c r="B23" s="2" t="s">
        <v>22</v>
      </c>
    </row>
    <row r="24" spans="2:2" x14ac:dyDescent="0.25">
      <c r="B24" s="2" t="s">
        <v>23</v>
      </c>
    </row>
    <row r="25" spans="2:2" x14ac:dyDescent="0.25">
      <c r="B25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3" sqref="C3"/>
    </sheetView>
  </sheetViews>
  <sheetFormatPr baseColWidth="10" defaultRowHeight="15" x14ac:dyDescent="0.25"/>
  <cols>
    <col min="2" max="2" width="35.140625" bestFit="1" customWidth="1"/>
    <col min="3" max="3" width="44.42578125" customWidth="1"/>
  </cols>
  <sheetData>
    <row r="2" spans="2:3" x14ac:dyDescent="0.25">
      <c r="B2" s="1"/>
      <c r="C2" s="5"/>
    </row>
    <row r="3" spans="2:3" x14ac:dyDescent="0.25">
      <c r="B3" s="10" t="s">
        <v>14</v>
      </c>
      <c r="C3" s="11">
        <v>42971</v>
      </c>
    </row>
    <row r="4" spans="2:3" ht="25.5" x14ac:dyDescent="0.25">
      <c r="B4" s="23" t="s">
        <v>507</v>
      </c>
      <c r="C4" s="22" t="s">
        <v>524</v>
      </c>
    </row>
    <row r="5" spans="2:3" ht="25.5" x14ac:dyDescent="0.25">
      <c r="B5" s="23" t="s">
        <v>508</v>
      </c>
      <c r="C5" s="22" t="s">
        <v>524</v>
      </c>
    </row>
    <row r="6" spans="2:3" ht="25.5" x14ac:dyDescent="0.25">
      <c r="B6" s="23" t="s">
        <v>509</v>
      </c>
      <c r="C6" s="22" t="s">
        <v>524</v>
      </c>
    </row>
    <row r="7" spans="2:3" ht="25.5" x14ac:dyDescent="0.25">
      <c r="B7" s="23" t="s">
        <v>510</v>
      </c>
      <c r="C7" s="22" t="s">
        <v>524</v>
      </c>
    </row>
    <row r="8" spans="2:3" ht="25.5" x14ac:dyDescent="0.25">
      <c r="B8" s="23" t="s">
        <v>511</v>
      </c>
      <c r="C8" s="22" t="s">
        <v>525</v>
      </c>
    </row>
    <row r="9" spans="2:3" ht="25.5" x14ac:dyDescent="0.25">
      <c r="B9" s="23" t="s">
        <v>512</v>
      </c>
      <c r="C9" s="22" t="s">
        <v>524</v>
      </c>
    </row>
    <row r="10" spans="2:3" ht="25.5" x14ac:dyDescent="0.25">
      <c r="B10" s="23" t="s">
        <v>513</v>
      </c>
      <c r="C10" s="22" t="s">
        <v>524</v>
      </c>
    </row>
    <row r="11" spans="2:3" ht="25.5" x14ac:dyDescent="0.25">
      <c r="B11" s="23" t="s">
        <v>514</v>
      </c>
      <c r="C11" s="22" t="s">
        <v>524</v>
      </c>
    </row>
    <row r="12" spans="2:3" ht="25.5" x14ac:dyDescent="0.25">
      <c r="B12" s="23" t="s">
        <v>515</v>
      </c>
      <c r="C12" s="22" t="s">
        <v>524</v>
      </c>
    </row>
    <row r="13" spans="2:3" ht="25.5" x14ac:dyDescent="0.25">
      <c r="B13" s="23" t="s">
        <v>516</v>
      </c>
      <c r="C13" s="22" t="s">
        <v>524</v>
      </c>
    </row>
    <row r="14" spans="2:3" ht="25.5" x14ac:dyDescent="0.25">
      <c r="B14" s="23" t="s">
        <v>517</v>
      </c>
      <c r="C14" s="22" t="s">
        <v>524</v>
      </c>
    </row>
    <row r="15" spans="2:3" ht="25.5" x14ac:dyDescent="0.25">
      <c r="B15" s="23" t="s">
        <v>518</v>
      </c>
      <c r="C15" s="22" t="s">
        <v>524</v>
      </c>
    </row>
    <row r="16" spans="2:3" ht="25.5" x14ac:dyDescent="0.25">
      <c r="B16" s="23" t="s">
        <v>519</v>
      </c>
      <c r="C16" s="22" t="s">
        <v>524</v>
      </c>
    </row>
    <row r="17" spans="2:3" ht="25.5" x14ac:dyDescent="0.25">
      <c r="B17" s="23" t="s">
        <v>520</v>
      </c>
      <c r="C17" s="22" t="s">
        <v>524</v>
      </c>
    </row>
    <row r="18" spans="2:3" ht="25.5" x14ac:dyDescent="0.25">
      <c r="B18" s="23" t="s">
        <v>521</v>
      </c>
      <c r="C18" s="22" t="s">
        <v>524</v>
      </c>
    </row>
    <row r="19" spans="2:3" ht="25.5" x14ac:dyDescent="0.25">
      <c r="B19" s="23" t="s">
        <v>522</v>
      </c>
      <c r="C19" s="22" t="s">
        <v>524</v>
      </c>
    </row>
    <row r="20" spans="2:3" ht="25.5" x14ac:dyDescent="0.25">
      <c r="B20" s="23" t="s">
        <v>523</v>
      </c>
      <c r="C20" s="22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972"/>
  <sheetViews>
    <sheetView topLeftCell="E1" zoomScale="85" zoomScaleNormal="85" workbookViewId="0">
      <pane ySplit="1" topLeftCell="A1965" activePane="bottomLeft" state="frozen"/>
      <selection pane="bottomLeft" activeCell="L1968" sqref="L1968"/>
    </sheetView>
  </sheetViews>
  <sheetFormatPr baseColWidth="10" defaultRowHeight="15" x14ac:dyDescent="0.25"/>
  <cols>
    <col min="7" max="7" width="16.85546875" customWidth="1"/>
    <col min="8" max="8" width="11.85546875" bestFit="1" customWidth="1"/>
    <col min="11" max="12" width="17.7109375" bestFit="1" customWidth="1"/>
    <col min="13" max="13" width="12.42578125" customWidth="1"/>
    <col min="14" max="14" width="12.7109375" customWidth="1"/>
    <col min="15" max="15" width="16.85546875" customWidth="1"/>
    <col min="19" max="19" width="12" bestFit="1" customWidth="1"/>
    <col min="20" max="20" width="13.85546875" customWidth="1"/>
  </cols>
  <sheetData>
    <row r="1" spans="1:75" ht="17.25" customHeight="1" thickBot="1" x14ac:dyDescent="0.3">
      <c r="E1" s="35" t="s">
        <v>1069</v>
      </c>
      <c r="F1" s="36" t="s">
        <v>1070</v>
      </c>
      <c r="G1" s="36" t="s">
        <v>1071</v>
      </c>
      <c r="H1" s="36" t="s">
        <v>1072</v>
      </c>
      <c r="J1" s="68" t="s">
        <v>1778</v>
      </c>
      <c r="K1" s="68" t="s">
        <v>1777</v>
      </c>
      <c r="L1" s="15" t="s">
        <v>1531</v>
      </c>
      <c r="M1" s="15" t="s">
        <v>1349</v>
      </c>
      <c r="N1" s="15"/>
      <c r="O1" s="44" t="s">
        <v>1349</v>
      </c>
      <c r="P1" s="44" t="s">
        <v>1348</v>
      </c>
    </row>
    <row r="2" spans="1:75" ht="36.75" customHeight="1" x14ac:dyDescent="0.25">
      <c r="H2" t="str">
        <f>SUBSTITUTE("h o l a"," ","")</f>
        <v>hola</v>
      </c>
      <c r="N2" s="106" t="s">
        <v>229</v>
      </c>
      <c r="O2" s="106"/>
      <c r="S2" s="106" t="s">
        <v>230</v>
      </c>
      <c r="T2" s="106"/>
    </row>
    <row r="3" spans="1:75" x14ac:dyDescent="0.25">
      <c r="A3" t="s">
        <v>4</v>
      </c>
      <c r="B3" t="str">
        <f>A3&amp;","</f>
        <v>MIG_PK,</v>
      </c>
      <c r="D3" t="s">
        <v>237</v>
      </c>
      <c r="E3" t="str">
        <f>SUBSTITUTE(SUBSTITUTE(D3," ",""),",","")</f>
        <v>cobjase</v>
      </c>
      <c r="G3" s="13" t="str">
        <f>"NVL(h."&amp;E3&amp;", "&amp;E3&amp;"),"</f>
        <v>NVL(h.cobjase, cobjase),</v>
      </c>
      <c r="H3" s="13" t="s">
        <v>63</v>
      </c>
      <c r="K3" t="s">
        <v>11</v>
      </c>
      <c r="L3" t="str">
        <f>K3&amp;","</f>
        <v>NCARGA,</v>
      </c>
      <c r="Q3" t="s">
        <v>11</v>
      </c>
      <c r="S3" t="str">
        <f>IF(ISBLANK(O3),"NULL ","s.")&amp;Q3&amp;","</f>
        <v>NULL NCARGA,</v>
      </c>
      <c r="T3" t="s">
        <v>11</v>
      </c>
      <c r="W3" t="s">
        <v>11</v>
      </c>
      <c r="Z3" t="s">
        <v>11</v>
      </c>
      <c r="AE3" t="s">
        <v>11</v>
      </c>
      <c r="AF3" t="str">
        <f>IF(ISBLANK(AD3),"NULL ","a.")&amp;AE3&amp;","</f>
        <v>NULL NCARGA,</v>
      </c>
      <c r="AJ3" t="s">
        <v>11</v>
      </c>
      <c r="AK3" t="str">
        <f>IF(ISBLANK(AI3),"NULL ","a.")&amp;AI3&amp;","</f>
        <v>NULL ,</v>
      </c>
      <c r="AM3" t="s">
        <v>11</v>
      </c>
      <c r="AO3" s="19"/>
      <c r="AP3" t="s">
        <v>11</v>
      </c>
      <c r="AQ3" t="str">
        <f>IF(ISBLANK(AO3),"NULL ","a.")&amp;AP3&amp;","</f>
        <v>NULL NCARGA,</v>
      </c>
      <c r="AT3" t="s">
        <v>11</v>
      </c>
      <c r="AU3" t="str">
        <f>IF(ISBLANK(AS3),"NULL ","a.")&amp;AT3&amp;","</f>
        <v>NULL NCARGA,</v>
      </c>
      <c r="AX3" t="s">
        <v>11</v>
      </c>
      <c r="AY3" t="str">
        <f>IF(ISBLANK(AW3),"NULL ","a.")&amp;AX3&amp;","</f>
        <v>NULL NCARGA,</v>
      </c>
      <c r="BC3" t="s">
        <v>11</v>
      </c>
      <c r="BD3" t="str">
        <f>IF(ISBLANK(BB3),"NULL ","a.")&amp;BC3&amp;","</f>
        <v>NULL NCARGA,</v>
      </c>
      <c r="BI3" t="s">
        <v>11</v>
      </c>
      <c r="BJ3" t="str">
        <f>IF(ISBLANK(BH3),"NULL ","a.")&amp;BI3&amp;","</f>
        <v>NULL NCARGA,</v>
      </c>
      <c r="BM3" t="s">
        <v>11</v>
      </c>
      <c r="BN3" t="str">
        <f>IF(ISBLANK(BL3),"NULL ","a.")&amp;BM3&amp;","</f>
        <v>NULL NCARGA,</v>
      </c>
      <c r="BQ3" t="s">
        <v>11</v>
      </c>
      <c r="BR3" t="str">
        <f>IF(ISBLANK(BP3),"NULL ","a.")&amp;BQ3&amp;","</f>
        <v>NULL NCARGA,</v>
      </c>
      <c r="BU3" t="s">
        <v>11</v>
      </c>
    </row>
    <row r="4" spans="1:75" x14ac:dyDescent="0.25">
      <c r="A4" t="s">
        <v>0</v>
      </c>
      <c r="B4" t="str">
        <f t="shared" ref="B4:B31" si="0">A4&amp;","</f>
        <v>MIG_FK,</v>
      </c>
      <c r="D4" t="s">
        <v>238</v>
      </c>
      <c r="E4" t="str">
        <f t="shared" ref="E4:E67" si="1">SUBSTITUTE(SUBSTITUTE(D4," ",""),",","")</f>
        <v>ctipreb</v>
      </c>
      <c r="G4" s="13" t="str">
        <f t="shared" ref="G4:G67" si="2">"NVL(h."&amp;E4&amp;", "&amp;E4&amp;"),"</f>
        <v>NVL(h.ctipreb, ctipreb),</v>
      </c>
      <c r="H4" s="13" t="s">
        <v>64</v>
      </c>
      <c r="K4" t="s">
        <v>12</v>
      </c>
      <c r="L4" t="str">
        <f t="shared" ref="L4:L40" si="3">K4&amp;","</f>
        <v>CESTMIG,</v>
      </c>
      <c r="Q4" t="s">
        <v>12</v>
      </c>
      <c r="S4" t="str">
        <f t="shared" ref="S4:S6" si="4">IF(ISBLANK(O4),"NULL ","s.")&amp;Q4&amp;","</f>
        <v>NULL CESTMIG,</v>
      </c>
      <c r="T4" t="s">
        <v>12</v>
      </c>
      <c r="W4" t="s">
        <v>12</v>
      </c>
      <c r="Z4" t="s">
        <v>12</v>
      </c>
      <c r="AE4" t="s">
        <v>12</v>
      </c>
      <c r="AF4" t="str">
        <f t="shared" ref="AF4:AF28" si="5">IF(ISBLANK(AD4),"NULL ","a.")&amp;AE4&amp;","</f>
        <v>NULL CESTMIG,</v>
      </c>
      <c r="AJ4" t="s">
        <v>12</v>
      </c>
      <c r="AK4" t="str">
        <f t="shared" ref="AK4:AK11" si="6">IF(ISBLANK(AI4),"NULL ","a.")&amp;AI4&amp;","</f>
        <v>NULL ,</v>
      </c>
      <c r="AM4" t="s">
        <v>12</v>
      </c>
      <c r="AO4" s="19"/>
      <c r="AP4" t="s">
        <v>12</v>
      </c>
      <c r="AQ4" t="str">
        <f t="shared" ref="AQ4:AQ30" si="7">IF(ISBLANK(AO4),"NULL ","a.")&amp;AP4&amp;","</f>
        <v>NULL CESTMIG,</v>
      </c>
      <c r="AT4" t="s">
        <v>12</v>
      </c>
      <c r="AU4" t="str">
        <f t="shared" ref="AU4:AU14" si="8">IF(ISBLANK(AS4),"NULL ","a.")&amp;AT4&amp;","</f>
        <v>NULL CESTMIG,</v>
      </c>
      <c r="AX4" t="s">
        <v>12</v>
      </c>
      <c r="AY4" t="str">
        <f t="shared" ref="AY4:AY11" si="9">IF(ISBLANK(AW4),"NULL ","a.")&amp;AX4&amp;","</f>
        <v>NULL CESTMIG,</v>
      </c>
      <c r="BC4" t="s">
        <v>12</v>
      </c>
      <c r="BD4" t="str">
        <f t="shared" ref="BD4:BD39" si="10">IF(ISBLANK(BB4),"NULL ","a.")&amp;BC4&amp;","</f>
        <v>NULL CESTMIG,</v>
      </c>
      <c r="BI4" t="s">
        <v>12</v>
      </c>
      <c r="BJ4" t="str">
        <f t="shared" ref="BJ4:BJ26" si="11">IF(ISBLANK(BH4),"NULL ","a.")&amp;BI4&amp;","</f>
        <v>NULL CESTMIG,</v>
      </c>
      <c r="BM4" t="s">
        <v>12</v>
      </c>
      <c r="BN4" t="str">
        <f t="shared" ref="BN4:BN19" si="12">IF(ISBLANK(BL4),"NULL ","a.")&amp;BM4&amp;","</f>
        <v>NULL CESTMIG,</v>
      </c>
      <c r="BQ4" t="s">
        <v>12</v>
      </c>
      <c r="BR4" t="str">
        <f t="shared" ref="BR4:BR14" si="13">IF(ISBLANK(BP4),"NULL ","a.")&amp;BQ4&amp;","</f>
        <v>NULL CESTMIG,</v>
      </c>
      <c r="BU4" t="s">
        <v>12</v>
      </c>
    </row>
    <row r="5" spans="1:75" x14ac:dyDescent="0.25">
      <c r="A5" t="s">
        <v>13</v>
      </c>
      <c r="B5" t="str">
        <f t="shared" si="0"/>
        <v>MIG_FK2,</v>
      </c>
      <c r="D5" t="s">
        <v>239</v>
      </c>
      <c r="E5" t="str">
        <f t="shared" si="1"/>
        <v>cactivi</v>
      </c>
      <c r="G5" s="13" t="str">
        <f t="shared" si="2"/>
        <v>NVL(h.cactivi, cactivi),</v>
      </c>
      <c r="H5" s="13" t="s">
        <v>65</v>
      </c>
      <c r="K5" t="s">
        <v>4</v>
      </c>
      <c r="L5" t="str">
        <f t="shared" si="3"/>
        <v>MIG_PK,</v>
      </c>
      <c r="N5" t="s">
        <v>4</v>
      </c>
      <c r="O5" t="str">
        <f>N5&amp;","</f>
        <v>MIG_PK,</v>
      </c>
      <c r="Q5" t="s">
        <v>4</v>
      </c>
      <c r="S5" t="str">
        <f t="shared" si="4"/>
        <v>s.MIG_PK,</v>
      </c>
      <c r="T5" t="s">
        <v>4</v>
      </c>
      <c r="V5" t="s">
        <v>4</v>
      </c>
      <c r="W5" t="s">
        <v>4</v>
      </c>
      <c r="Y5" t="s">
        <v>4</v>
      </c>
      <c r="Z5" t="s">
        <v>4</v>
      </c>
      <c r="AA5" t="str">
        <f>"a."&amp;Z5&amp;","</f>
        <v>a.MIG_PK,</v>
      </c>
      <c r="AD5" t="s">
        <v>4</v>
      </c>
      <c r="AE5" t="s">
        <v>4</v>
      </c>
      <c r="AF5" t="str">
        <f t="shared" si="5"/>
        <v>a.MIG_PK,</v>
      </c>
      <c r="AI5" t="s">
        <v>4</v>
      </c>
      <c r="AJ5" t="s">
        <v>4</v>
      </c>
      <c r="AK5" t="str">
        <f t="shared" si="6"/>
        <v>a.MIG_PK,</v>
      </c>
      <c r="AL5" t="s">
        <v>4</v>
      </c>
      <c r="AM5" t="s">
        <v>4</v>
      </c>
      <c r="AO5" s="19"/>
      <c r="AP5" t="s">
        <v>161</v>
      </c>
      <c r="AQ5" t="str">
        <f t="shared" si="7"/>
        <v>NULL SSEGURO,</v>
      </c>
      <c r="AS5" t="s">
        <v>4</v>
      </c>
      <c r="AT5" t="s">
        <v>4</v>
      </c>
      <c r="AU5" t="str">
        <f t="shared" si="8"/>
        <v>a.MIG_PK,</v>
      </c>
      <c r="AW5" t="s">
        <v>4</v>
      </c>
      <c r="AX5" t="s">
        <v>4</v>
      </c>
      <c r="AY5" t="str">
        <f t="shared" si="9"/>
        <v>a.MIG_PK,</v>
      </c>
      <c r="BB5" t="s">
        <v>4</v>
      </c>
      <c r="BC5" t="s">
        <v>4</v>
      </c>
      <c r="BD5" t="str">
        <f t="shared" si="10"/>
        <v>a.MIG_PK,</v>
      </c>
      <c r="BH5" t="s">
        <v>4</v>
      </c>
      <c r="BI5" t="s">
        <v>4</v>
      </c>
      <c r="BJ5" t="str">
        <f t="shared" si="11"/>
        <v>a.MIG_PK,</v>
      </c>
      <c r="BL5" t="s">
        <v>4</v>
      </c>
      <c r="BM5" t="s">
        <v>4</v>
      </c>
      <c r="BN5" t="str">
        <f t="shared" si="12"/>
        <v>a.MIG_PK,</v>
      </c>
      <c r="BP5" t="s">
        <v>4</v>
      </c>
      <c r="BQ5" t="s">
        <v>4</v>
      </c>
      <c r="BR5" t="str">
        <f t="shared" si="13"/>
        <v>a.MIG_PK,</v>
      </c>
      <c r="BT5" t="s">
        <v>4</v>
      </c>
      <c r="BU5" t="s">
        <v>4</v>
      </c>
      <c r="BW5" t="s">
        <v>11</v>
      </c>
    </row>
    <row r="6" spans="1:75" x14ac:dyDescent="0.25">
      <c r="A6" t="s">
        <v>6</v>
      </c>
      <c r="B6" t="str">
        <f t="shared" si="0"/>
        <v>NVERSIO,</v>
      </c>
      <c r="D6" t="s">
        <v>240</v>
      </c>
      <c r="E6" t="str">
        <f t="shared" si="1"/>
        <v>ccobban</v>
      </c>
      <c r="F6" s="3"/>
      <c r="G6" s="13" t="str">
        <f t="shared" si="2"/>
        <v>NVL(h.ccobban, ccobban),</v>
      </c>
      <c r="H6" s="13" t="s">
        <v>66</v>
      </c>
      <c r="K6" t="s">
        <v>0</v>
      </c>
      <c r="L6" t="str">
        <f t="shared" si="3"/>
        <v>MIG_FK,</v>
      </c>
      <c r="N6" t="s">
        <v>0</v>
      </c>
      <c r="O6" t="str">
        <f t="shared" ref="O6:O67" si="14">N6&amp;","</f>
        <v>MIG_FK,</v>
      </c>
      <c r="Q6" t="s">
        <v>0</v>
      </c>
      <c r="S6" t="str">
        <f t="shared" si="4"/>
        <v>s.MIG_FK,</v>
      </c>
      <c r="T6" t="s">
        <v>0</v>
      </c>
      <c r="V6" t="s">
        <v>0</v>
      </c>
      <c r="W6" t="s">
        <v>0</v>
      </c>
      <c r="Y6" t="s">
        <v>0</v>
      </c>
      <c r="Z6" t="s">
        <v>0</v>
      </c>
      <c r="AA6" t="str">
        <f t="shared" ref="AA6:AA34" si="15">"a."&amp;Z6&amp;","</f>
        <v>a.MIG_FK,</v>
      </c>
      <c r="AD6" t="s">
        <v>0</v>
      </c>
      <c r="AE6" t="s">
        <v>0</v>
      </c>
      <c r="AF6" t="str">
        <f t="shared" si="5"/>
        <v>a.MIG_FK,</v>
      </c>
      <c r="AI6" t="s">
        <v>0</v>
      </c>
      <c r="AJ6" t="s">
        <v>0</v>
      </c>
      <c r="AK6" t="str">
        <f t="shared" si="6"/>
        <v>a.MIG_FK,</v>
      </c>
      <c r="AL6" t="s">
        <v>0</v>
      </c>
      <c r="AM6" t="s">
        <v>0</v>
      </c>
      <c r="AO6" s="19" t="s">
        <v>4</v>
      </c>
      <c r="AP6" t="s">
        <v>4</v>
      </c>
      <c r="AQ6" t="str">
        <f t="shared" si="7"/>
        <v>a.MIG_PK,</v>
      </c>
      <c r="AS6" t="s">
        <v>0</v>
      </c>
      <c r="AT6" t="s">
        <v>0</v>
      </c>
      <c r="AU6" t="str">
        <f t="shared" si="8"/>
        <v>a.MIG_FK,</v>
      </c>
      <c r="AW6" t="s">
        <v>0</v>
      </c>
      <c r="AX6" t="s">
        <v>0</v>
      </c>
      <c r="AY6" t="str">
        <f t="shared" si="9"/>
        <v>a.MIG_FK,</v>
      </c>
      <c r="BB6" t="s">
        <v>0</v>
      </c>
      <c r="BC6" t="s">
        <v>0</v>
      </c>
      <c r="BD6" t="str">
        <f t="shared" si="10"/>
        <v>a.MIG_FK,</v>
      </c>
      <c r="BH6" t="s">
        <v>0</v>
      </c>
      <c r="BI6" t="s">
        <v>0</v>
      </c>
      <c r="BJ6" t="str">
        <f t="shared" si="11"/>
        <v>a.MIG_FK,</v>
      </c>
      <c r="BL6" t="s">
        <v>0</v>
      </c>
      <c r="BM6" t="s">
        <v>0</v>
      </c>
      <c r="BN6" t="str">
        <f t="shared" si="12"/>
        <v>a.MIG_FK,</v>
      </c>
      <c r="BP6" t="s">
        <v>0</v>
      </c>
      <c r="BQ6" t="s">
        <v>0</v>
      </c>
      <c r="BR6" t="str">
        <f t="shared" si="13"/>
        <v>a.MIG_FK,</v>
      </c>
      <c r="BT6" t="s">
        <v>0</v>
      </c>
      <c r="BU6" t="s">
        <v>0</v>
      </c>
      <c r="BW6" t="s">
        <v>12</v>
      </c>
    </row>
    <row r="7" spans="1:75" x14ac:dyDescent="0.25">
      <c r="A7" t="s">
        <v>5</v>
      </c>
      <c r="B7" t="str">
        <f t="shared" si="0"/>
        <v>SCONTRA,</v>
      </c>
      <c r="D7" t="s">
        <v>241</v>
      </c>
      <c r="E7" t="str">
        <f t="shared" si="1"/>
        <v>ctipcoa</v>
      </c>
      <c r="G7" s="13" t="str">
        <f t="shared" si="2"/>
        <v>NVL(h.ctipcoa, ctipcoa),</v>
      </c>
      <c r="H7" s="13" t="s">
        <v>67</v>
      </c>
      <c r="K7" t="s">
        <v>82</v>
      </c>
      <c r="L7" t="str">
        <f t="shared" si="3"/>
        <v>SPERSON,</v>
      </c>
      <c r="N7" t="s">
        <v>116</v>
      </c>
      <c r="O7" t="str">
        <f t="shared" si="14"/>
        <v>MIG_FKDIR,</v>
      </c>
      <c r="V7" t="s">
        <v>13</v>
      </c>
      <c r="W7" t="s">
        <v>13</v>
      </c>
      <c r="Y7" t="s">
        <v>327</v>
      </c>
      <c r="Z7" t="s">
        <v>327</v>
      </c>
      <c r="AA7" t="str">
        <f t="shared" si="15"/>
        <v>a.CGARANT,</v>
      </c>
      <c r="AD7" t="s">
        <v>13</v>
      </c>
      <c r="AE7" t="s">
        <v>13</v>
      </c>
      <c r="AF7" t="str">
        <f t="shared" si="5"/>
        <v>a.MIG_FK2,</v>
      </c>
      <c r="AI7" t="s">
        <v>320</v>
      </c>
      <c r="AJ7" t="s">
        <v>320</v>
      </c>
      <c r="AK7" t="str">
        <f t="shared" si="6"/>
        <v>a.NRIESGO,</v>
      </c>
      <c r="AL7" t="s">
        <v>368</v>
      </c>
      <c r="AM7" t="s">
        <v>368</v>
      </c>
      <c r="AO7" s="19" t="s">
        <v>0</v>
      </c>
      <c r="AP7" t="s">
        <v>0</v>
      </c>
      <c r="AQ7" t="str">
        <f t="shared" si="7"/>
        <v>a.MIG_FK,</v>
      </c>
      <c r="AT7" t="s">
        <v>161</v>
      </c>
      <c r="AU7" t="str">
        <f t="shared" si="8"/>
        <v>NULL SSEGURO,</v>
      </c>
      <c r="AX7" t="s">
        <v>161</v>
      </c>
      <c r="AY7" t="str">
        <f t="shared" si="9"/>
        <v>NULL SSEGURO,</v>
      </c>
      <c r="BB7" t="s">
        <v>320</v>
      </c>
      <c r="BC7" t="s">
        <v>320</v>
      </c>
      <c r="BD7" t="str">
        <f t="shared" si="10"/>
        <v>a.NRIESGO,</v>
      </c>
      <c r="BH7" t="s">
        <v>465</v>
      </c>
      <c r="BI7" t="s">
        <v>465</v>
      </c>
      <c r="BJ7" t="str">
        <f t="shared" si="11"/>
        <v>a.SCONTGAR,</v>
      </c>
      <c r="BL7" t="s">
        <v>13</v>
      </c>
      <c r="BM7" t="s">
        <v>13</v>
      </c>
      <c r="BN7" t="str">
        <f t="shared" si="12"/>
        <v>a.MIG_FK2,</v>
      </c>
      <c r="BP7" t="s">
        <v>494</v>
      </c>
      <c r="BQ7" t="s">
        <v>494</v>
      </c>
      <c r="BR7" t="str">
        <f t="shared" si="13"/>
        <v>a.NNUMESCR,</v>
      </c>
      <c r="BT7" t="s">
        <v>483</v>
      </c>
      <c r="BU7" t="s">
        <v>483</v>
      </c>
      <c r="BV7" t="s">
        <v>4</v>
      </c>
      <c r="BW7" t="s">
        <v>4</v>
      </c>
    </row>
    <row r="8" spans="1:75" x14ac:dyDescent="0.25">
      <c r="A8" t="s">
        <v>29</v>
      </c>
      <c r="B8" t="str">
        <f t="shared" si="0"/>
        <v>CTRAMO,</v>
      </c>
      <c r="D8" t="s">
        <v>242</v>
      </c>
      <c r="E8" t="str">
        <f t="shared" si="1"/>
        <v>ctiprea</v>
      </c>
      <c r="G8" s="13" t="str">
        <f t="shared" si="2"/>
        <v>NVL(h.ctiprea, ctiprea),</v>
      </c>
      <c r="H8" s="13" t="s">
        <v>68</v>
      </c>
      <c r="K8" t="s">
        <v>83</v>
      </c>
      <c r="L8" t="str">
        <f t="shared" si="3"/>
        <v>CAGENTE,</v>
      </c>
      <c r="N8" t="s">
        <v>83</v>
      </c>
      <c r="O8" t="str">
        <f t="shared" si="14"/>
        <v>CAGENTE,</v>
      </c>
      <c r="Q8" t="s">
        <v>83</v>
      </c>
      <c r="S8" t="str">
        <f t="shared" ref="S8:S65" si="16">IF(ISBLANK(O8),"NULL ","s.")&amp;Q8&amp;","</f>
        <v>s.CAGENTE,</v>
      </c>
      <c r="T8" t="s">
        <v>83</v>
      </c>
      <c r="V8" t="s">
        <v>320</v>
      </c>
      <c r="W8" t="s">
        <v>320</v>
      </c>
      <c r="Y8" t="s">
        <v>320</v>
      </c>
      <c r="Z8" t="s">
        <v>320</v>
      </c>
      <c r="AA8" t="str">
        <f t="shared" si="15"/>
        <v>a.NRIESGO,</v>
      </c>
      <c r="AD8" t="s">
        <v>362</v>
      </c>
      <c r="AE8" t="s">
        <v>347</v>
      </c>
      <c r="AF8" t="str">
        <f t="shared" si="5"/>
        <v>a.NBENEFIC,</v>
      </c>
      <c r="AJ8" t="s">
        <v>161</v>
      </c>
      <c r="AK8" t="str">
        <f t="shared" si="6"/>
        <v>NULL ,</v>
      </c>
      <c r="AL8" t="s">
        <v>369</v>
      </c>
      <c r="AM8" t="s">
        <v>369</v>
      </c>
      <c r="AO8" s="20" t="s">
        <v>236</v>
      </c>
      <c r="AP8" t="s">
        <v>236</v>
      </c>
      <c r="AQ8" t="str">
        <f t="shared" si="7"/>
        <v>a.FCONTAB,</v>
      </c>
      <c r="AS8" t="s">
        <v>334</v>
      </c>
      <c r="AT8" t="s">
        <v>334</v>
      </c>
      <c r="AU8" t="str">
        <f t="shared" si="8"/>
        <v>a.FALTA,</v>
      </c>
      <c r="AW8" t="s">
        <v>320</v>
      </c>
      <c r="AX8" t="s">
        <v>320</v>
      </c>
      <c r="AY8" t="str">
        <f t="shared" si="9"/>
        <v>a.NRIESGO,</v>
      </c>
      <c r="BC8" t="s">
        <v>161</v>
      </c>
      <c r="BD8" t="str">
        <f t="shared" si="10"/>
        <v>NULL SSEGURO,</v>
      </c>
      <c r="BH8" t="s">
        <v>233</v>
      </c>
      <c r="BI8" t="s">
        <v>233</v>
      </c>
      <c r="BJ8" t="str">
        <f t="shared" si="11"/>
        <v>a.NMOVIMI,</v>
      </c>
      <c r="BL8" t="s">
        <v>483</v>
      </c>
      <c r="BM8" t="s">
        <v>483</v>
      </c>
      <c r="BN8" t="str">
        <f t="shared" si="12"/>
        <v>a.CPAIS,</v>
      </c>
      <c r="BP8" t="s">
        <v>495</v>
      </c>
      <c r="BQ8" t="s">
        <v>495</v>
      </c>
      <c r="BR8" t="str">
        <f t="shared" si="13"/>
        <v>a.FESCRITURA,</v>
      </c>
      <c r="BT8" t="s">
        <v>86</v>
      </c>
      <c r="BU8" t="s">
        <v>86</v>
      </c>
      <c r="BV8" t="s">
        <v>0</v>
      </c>
      <c r="BW8" t="s">
        <v>0</v>
      </c>
    </row>
    <row r="9" spans="1:75" x14ac:dyDescent="0.25">
      <c r="A9" t="s">
        <v>33</v>
      </c>
      <c r="B9" t="str">
        <f t="shared" si="0"/>
        <v>CCOMREA,</v>
      </c>
      <c r="D9" t="s">
        <v>243</v>
      </c>
      <c r="E9" t="str">
        <f t="shared" si="1"/>
        <v>crecman</v>
      </c>
      <c r="G9" s="13" t="str">
        <f t="shared" si="2"/>
        <v>NVL(h.crecman, crecman),</v>
      </c>
      <c r="H9" s="13" t="s">
        <v>69</v>
      </c>
      <c r="K9" t="s">
        <v>84</v>
      </c>
      <c r="L9" t="str">
        <f t="shared" si="3"/>
        <v>CDOMICI,</v>
      </c>
      <c r="N9" t="s">
        <v>117</v>
      </c>
      <c r="O9" t="str">
        <f t="shared" si="14"/>
        <v>NPOLIZA,</v>
      </c>
      <c r="Q9" t="s">
        <v>117</v>
      </c>
      <c r="S9" t="str">
        <f t="shared" si="16"/>
        <v>s.NPOLIZA,</v>
      </c>
      <c r="T9" t="s">
        <v>117</v>
      </c>
      <c r="W9" t="s">
        <v>161</v>
      </c>
      <c r="Y9" t="s">
        <v>233</v>
      </c>
      <c r="Z9" t="s">
        <v>233</v>
      </c>
      <c r="AA9" t="str">
        <f t="shared" si="15"/>
        <v>a.NMOVIMI,</v>
      </c>
      <c r="AE9" t="s">
        <v>161</v>
      </c>
      <c r="AF9" t="str">
        <f t="shared" si="5"/>
        <v>NULL SSEGURO,</v>
      </c>
      <c r="AI9" t="s">
        <v>366</v>
      </c>
      <c r="AJ9" t="s">
        <v>366</v>
      </c>
      <c r="AK9" t="str">
        <f t="shared" si="6"/>
        <v>a.CPREGUN,</v>
      </c>
      <c r="AL9" t="s">
        <v>370</v>
      </c>
      <c r="AM9" t="s">
        <v>370</v>
      </c>
      <c r="AO9" s="20" t="s">
        <v>375</v>
      </c>
      <c r="AP9" t="s">
        <v>375</v>
      </c>
      <c r="AQ9" t="str">
        <f t="shared" si="7"/>
        <v>a.NNUMLIN,</v>
      </c>
      <c r="AS9" t="s">
        <v>417</v>
      </c>
      <c r="AT9" t="s">
        <v>417</v>
      </c>
      <c r="AU9" t="str">
        <f t="shared" si="8"/>
        <v>a.CTIPREG,</v>
      </c>
      <c r="AW9" t="s">
        <v>327</v>
      </c>
      <c r="AX9" t="s">
        <v>327</v>
      </c>
      <c r="AY9" t="str">
        <f t="shared" si="9"/>
        <v>a.CGARANT,</v>
      </c>
      <c r="BC9" t="s">
        <v>422</v>
      </c>
      <c r="BD9" t="str">
        <f t="shared" si="10"/>
        <v>NULL TDOMICI,</v>
      </c>
      <c r="BH9" t="s">
        <v>466</v>
      </c>
      <c r="BI9" t="s">
        <v>466</v>
      </c>
      <c r="BJ9" t="str">
        <f t="shared" si="11"/>
        <v>a.TDESCRIPCION,</v>
      </c>
      <c r="BL9" t="s">
        <v>484</v>
      </c>
      <c r="BM9" t="s">
        <v>484</v>
      </c>
      <c r="BN9" t="str">
        <f t="shared" si="12"/>
        <v>a.FEXPEDIC,</v>
      </c>
      <c r="BP9" t="s">
        <v>466</v>
      </c>
      <c r="BQ9" t="s">
        <v>466</v>
      </c>
      <c r="BR9" t="str">
        <f t="shared" si="13"/>
        <v>a.TDESCRIPCION,</v>
      </c>
      <c r="BT9" t="s">
        <v>87</v>
      </c>
      <c r="BU9" t="s">
        <v>87</v>
      </c>
      <c r="BV9" t="s">
        <v>504</v>
      </c>
      <c r="BW9" t="s">
        <v>13</v>
      </c>
    </row>
    <row r="10" spans="1:75" x14ac:dyDescent="0.25">
      <c r="A10" t="s">
        <v>34</v>
      </c>
      <c r="B10" t="str">
        <f t="shared" si="0"/>
        <v>PCESION,</v>
      </c>
      <c r="D10" t="s">
        <v>244</v>
      </c>
      <c r="E10" t="str">
        <f t="shared" si="1"/>
        <v>creccob</v>
      </c>
      <c r="G10" s="13" t="str">
        <f t="shared" si="2"/>
        <v>NVL(h.creccob, creccob),</v>
      </c>
      <c r="H10" s="13" t="s">
        <v>70</v>
      </c>
      <c r="K10" t="s">
        <v>85</v>
      </c>
      <c r="L10" t="str">
        <f t="shared" si="3"/>
        <v>CPOSTAL,</v>
      </c>
      <c r="N10" t="s">
        <v>118</v>
      </c>
      <c r="O10" t="str">
        <f t="shared" si="14"/>
        <v>NCERTIF,</v>
      </c>
      <c r="Q10" t="s">
        <v>118</v>
      </c>
      <c r="S10" t="str">
        <f t="shared" si="16"/>
        <v>s.NCERTIF,</v>
      </c>
      <c r="T10" t="s">
        <v>118</v>
      </c>
      <c r="V10" t="s">
        <v>321</v>
      </c>
      <c r="W10" t="s">
        <v>321</v>
      </c>
      <c r="Z10" t="s">
        <v>161</v>
      </c>
      <c r="AA10" t="str">
        <f t="shared" si="15"/>
        <v>a.SSEGURO,</v>
      </c>
      <c r="AD10" t="s">
        <v>320</v>
      </c>
      <c r="AE10" t="s">
        <v>320</v>
      </c>
      <c r="AF10" t="str">
        <f t="shared" si="5"/>
        <v>a.NRIESGO,</v>
      </c>
      <c r="AI10" t="s">
        <v>367</v>
      </c>
      <c r="AJ10" t="s">
        <v>367</v>
      </c>
      <c r="AK10" t="str">
        <f t="shared" si="6"/>
        <v>a.CRESPUE,</v>
      </c>
      <c r="AL10" t="s">
        <v>371</v>
      </c>
      <c r="AM10" t="s">
        <v>371</v>
      </c>
      <c r="AO10" s="20" t="s">
        <v>376</v>
      </c>
      <c r="AP10" t="s">
        <v>376</v>
      </c>
      <c r="AQ10" t="str">
        <f t="shared" si="7"/>
        <v>a.FFECMOV,</v>
      </c>
      <c r="AS10" t="s">
        <v>360</v>
      </c>
      <c r="AT10" t="s">
        <v>360</v>
      </c>
      <c r="AU10" t="str">
        <f t="shared" si="8"/>
        <v>a.CESTADO,</v>
      </c>
      <c r="AW10" t="s">
        <v>366</v>
      </c>
      <c r="AX10" t="s">
        <v>366</v>
      </c>
      <c r="AY10" t="str">
        <f t="shared" si="9"/>
        <v>a.CPREGUN,</v>
      </c>
      <c r="BB10" t="s">
        <v>86</v>
      </c>
      <c r="BC10" t="s">
        <v>86</v>
      </c>
      <c r="BD10" t="str">
        <f t="shared" si="10"/>
        <v>a.CPROVIN,</v>
      </c>
      <c r="BH10" t="s">
        <v>467</v>
      </c>
      <c r="BI10" t="s">
        <v>467</v>
      </c>
      <c r="BJ10" t="str">
        <f t="shared" si="11"/>
        <v>a.CTIPO,</v>
      </c>
      <c r="BL10" t="s">
        <v>485</v>
      </c>
      <c r="BM10" t="s">
        <v>485</v>
      </c>
      <c r="BN10" t="str">
        <f t="shared" si="12"/>
        <v>a.CBANCO,</v>
      </c>
      <c r="BP10" t="s">
        <v>496</v>
      </c>
      <c r="BQ10" t="s">
        <v>496</v>
      </c>
      <c r="BR10" t="str">
        <f t="shared" si="13"/>
        <v>a.TDIRECCION,</v>
      </c>
      <c r="BT10" t="s">
        <v>498</v>
      </c>
      <c r="BU10" t="s">
        <v>498</v>
      </c>
    </row>
    <row r="11" spans="1:75" x14ac:dyDescent="0.25">
      <c r="A11" t="s">
        <v>30</v>
      </c>
      <c r="B11" t="str">
        <f t="shared" si="0"/>
        <v>NPLENOS,</v>
      </c>
      <c r="D11" t="s">
        <v>245</v>
      </c>
      <c r="E11" t="str">
        <f t="shared" si="1"/>
        <v>ctipcom</v>
      </c>
      <c r="G11" s="13" t="str">
        <f t="shared" si="2"/>
        <v>NVL(h.ctipcom, ctipcom),</v>
      </c>
      <c r="H11" s="13" t="s">
        <v>71</v>
      </c>
      <c r="K11" t="s">
        <v>86</v>
      </c>
      <c r="L11" t="str">
        <f t="shared" si="3"/>
        <v>CPROVIN,</v>
      </c>
      <c r="N11" t="s">
        <v>119</v>
      </c>
      <c r="O11" t="str">
        <f t="shared" si="14"/>
        <v>FEFECTO,</v>
      </c>
      <c r="Q11" t="s">
        <v>119</v>
      </c>
      <c r="S11" t="str">
        <f t="shared" si="16"/>
        <v>s.FEFECTO,</v>
      </c>
      <c r="T11" t="s">
        <v>119</v>
      </c>
      <c r="V11" t="s">
        <v>119</v>
      </c>
      <c r="W11" t="s">
        <v>119</v>
      </c>
      <c r="Y11" t="s">
        <v>328</v>
      </c>
      <c r="Z11" t="s">
        <v>328</v>
      </c>
      <c r="AA11" t="str">
        <f t="shared" si="15"/>
        <v>a.FINIEFE,</v>
      </c>
      <c r="AD11" t="s">
        <v>327</v>
      </c>
      <c r="AE11" t="s">
        <v>327</v>
      </c>
      <c r="AF11" t="str">
        <f t="shared" si="5"/>
        <v>a.CGARANT,</v>
      </c>
      <c r="AI11" t="s">
        <v>233</v>
      </c>
      <c r="AJ11" t="s">
        <v>233</v>
      </c>
      <c r="AK11" t="str">
        <f t="shared" si="6"/>
        <v>a.NMOVIMI,</v>
      </c>
      <c r="AM11" t="s">
        <v>233</v>
      </c>
      <c r="AO11" s="20" t="s">
        <v>377</v>
      </c>
      <c r="AP11" t="s">
        <v>377</v>
      </c>
      <c r="AQ11" t="str">
        <f t="shared" si="7"/>
        <v>a.FVALMOV,</v>
      </c>
      <c r="AS11" t="s">
        <v>418</v>
      </c>
      <c r="AT11" t="s">
        <v>418</v>
      </c>
      <c r="AU11" t="str">
        <f t="shared" si="8"/>
        <v>a.TTITULO,</v>
      </c>
      <c r="AW11" t="s">
        <v>367</v>
      </c>
      <c r="AX11" t="s">
        <v>367</v>
      </c>
      <c r="AY11" t="str">
        <f t="shared" si="9"/>
        <v>a.CRESPUE,</v>
      </c>
      <c r="BB11" t="s">
        <v>85</v>
      </c>
      <c r="BC11" t="s">
        <v>85</v>
      </c>
      <c r="BD11" t="str">
        <f t="shared" si="10"/>
        <v>a.CPOSTAL,</v>
      </c>
      <c r="BH11" t="s">
        <v>468</v>
      </c>
      <c r="BI11" t="s">
        <v>468</v>
      </c>
      <c r="BJ11" t="str">
        <f t="shared" si="11"/>
        <v>a.CCLASE,</v>
      </c>
      <c r="BM11" t="s">
        <v>493</v>
      </c>
      <c r="BN11" t="str">
        <f t="shared" si="12"/>
        <v>NULL SPERFIDE,</v>
      </c>
      <c r="BP11" t="s">
        <v>483</v>
      </c>
      <c r="BQ11" t="s">
        <v>483</v>
      </c>
      <c r="BR11" t="str">
        <f t="shared" si="13"/>
        <v>a.CPAIS,</v>
      </c>
      <c r="BT11" t="s">
        <v>467</v>
      </c>
      <c r="BU11" t="s">
        <v>467</v>
      </c>
    </row>
    <row r="12" spans="1:75" x14ac:dyDescent="0.25">
      <c r="A12" t="s">
        <v>35</v>
      </c>
      <c r="B12" t="str">
        <f t="shared" si="0"/>
        <v>ICESFIJ,</v>
      </c>
      <c r="D12" t="s">
        <v>246</v>
      </c>
      <c r="E12" t="str">
        <f t="shared" si="1"/>
        <v>fvencim</v>
      </c>
      <c r="G12" s="13" t="str">
        <f t="shared" si="2"/>
        <v>NVL(h.fvencim, fvencim),</v>
      </c>
      <c r="H12" s="13" t="s">
        <v>72</v>
      </c>
      <c r="K12" t="s">
        <v>87</v>
      </c>
      <c r="L12" t="str">
        <f t="shared" si="3"/>
        <v>CPOBLAC,</v>
      </c>
      <c r="N12" t="s">
        <v>7</v>
      </c>
      <c r="O12" t="str">
        <f>N12&amp;","</f>
        <v>CREAFAC,</v>
      </c>
      <c r="Q12" t="s">
        <v>7</v>
      </c>
      <c r="S12" t="str">
        <f t="shared" si="16"/>
        <v>s.CREAFAC,</v>
      </c>
      <c r="T12" t="s">
        <v>7</v>
      </c>
      <c r="W12" t="s">
        <v>82</v>
      </c>
      <c r="Y12" t="s">
        <v>330</v>
      </c>
      <c r="Z12" t="s">
        <v>330</v>
      </c>
      <c r="AA12" t="str">
        <f t="shared" si="15"/>
        <v>a.ICAPITAL,</v>
      </c>
      <c r="AD12" t="s">
        <v>233</v>
      </c>
      <c r="AE12" t="s">
        <v>233</v>
      </c>
      <c r="AF12" t="str">
        <f t="shared" si="5"/>
        <v>a.NMOVIMI,</v>
      </c>
      <c r="AO12" s="20" t="s">
        <v>378</v>
      </c>
      <c r="AP12" t="s">
        <v>378</v>
      </c>
      <c r="AQ12" t="str">
        <f t="shared" si="7"/>
        <v>a.CMOVIMI,</v>
      </c>
      <c r="AS12" t="s">
        <v>419</v>
      </c>
      <c r="AT12" t="s">
        <v>419</v>
      </c>
      <c r="AU12" t="str">
        <f t="shared" si="8"/>
        <v>a.FFINALI,</v>
      </c>
      <c r="BB12" t="s">
        <v>87</v>
      </c>
      <c r="BC12" t="s">
        <v>87</v>
      </c>
      <c r="BD12" t="str">
        <f t="shared" si="10"/>
        <v>a.CPOBLAC,</v>
      </c>
      <c r="BH12" t="s">
        <v>469</v>
      </c>
      <c r="BI12" t="s">
        <v>469</v>
      </c>
      <c r="BJ12" t="str">
        <f t="shared" si="11"/>
        <v>a.CMONEDA,</v>
      </c>
      <c r="BL12" t="s">
        <v>486</v>
      </c>
      <c r="BM12" t="s">
        <v>486</v>
      </c>
      <c r="BN12" t="str">
        <f t="shared" si="12"/>
        <v>a.TSUCURSAL,</v>
      </c>
      <c r="BP12" t="s">
        <v>86</v>
      </c>
      <c r="BQ12" t="s">
        <v>86</v>
      </c>
      <c r="BR12" t="str">
        <f t="shared" si="13"/>
        <v>a.CPROVIN,</v>
      </c>
      <c r="BT12" t="s">
        <v>499</v>
      </c>
      <c r="BU12" t="s">
        <v>499</v>
      </c>
    </row>
    <row r="13" spans="1:75" x14ac:dyDescent="0.25">
      <c r="A13" t="s">
        <v>36</v>
      </c>
      <c r="B13" t="str">
        <f t="shared" si="0"/>
        <v>ICOMFIJ,</v>
      </c>
      <c r="D13" t="s">
        <v>247</v>
      </c>
      <c r="E13" t="str">
        <f t="shared" si="1"/>
        <v>femisio</v>
      </c>
      <c r="G13" s="13" t="str">
        <f t="shared" si="2"/>
        <v>NVL(h.femisio, femisio),</v>
      </c>
      <c r="H13" s="13" t="s">
        <v>73</v>
      </c>
      <c r="K13" t="s">
        <v>88</v>
      </c>
      <c r="L13" t="str">
        <f t="shared" si="3"/>
        <v>CSIGLAS,</v>
      </c>
      <c r="N13" t="s">
        <v>120</v>
      </c>
      <c r="O13" t="str">
        <f t="shared" si="14"/>
        <v>CACTIVI,</v>
      </c>
      <c r="Q13" t="s">
        <v>120</v>
      </c>
      <c r="S13" t="str">
        <f t="shared" si="16"/>
        <v>s.CACTIVI,</v>
      </c>
      <c r="T13" t="s">
        <v>120</v>
      </c>
      <c r="V13" t="s">
        <v>322</v>
      </c>
      <c r="W13" t="s">
        <v>322</v>
      </c>
      <c r="Y13" t="s">
        <v>329</v>
      </c>
      <c r="Z13" t="s">
        <v>166</v>
      </c>
      <c r="AA13" t="str">
        <f t="shared" si="15"/>
        <v>a.PRECARG,</v>
      </c>
      <c r="AE13" t="s">
        <v>82</v>
      </c>
      <c r="AF13" t="str">
        <f t="shared" si="5"/>
        <v>NULL SPERSON,</v>
      </c>
      <c r="AO13" s="20" t="s">
        <v>379</v>
      </c>
      <c r="AP13" t="s">
        <v>379</v>
      </c>
      <c r="AQ13" t="str">
        <f t="shared" si="7"/>
        <v>a.IMOVIMI,</v>
      </c>
      <c r="AS13" t="s">
        <v>420</v>
      </c>
      <c r="AT13" t="s">
        <v>420</v>
      </c>
      <c r="AU13" t="str">
        <f t="shared" si="8"/>
        <v>a.TTEXTOS,</v>
      </c>
      <c r="BB13" t="s">
        <v>88</v>
      </c>
      <c r="BC13" t="s">
        <v>88</v>
      </c>
      <c r="BD13" t="str">
        <f t="shared" si="10"/>
        <v>a.CSIGLAS,</v>
      </c>
      <c r="BH13" t="s">
        <v>470</v>
      </c>
      <c r="BI13" t="s">
        <v>470</v>
      </c>
      <c r="BJ13" t="str">
        <f t="shared" si="11"/>
        <v>a.IVALOR,</v>
      </c>
      <c r="BL13" t="s">
        <v>487</v>
      </c>
      <c r="BM13" t="s">
        <v>487</v>
      </c>
      <c r="BN13" t="str">
        <f t="shared" si="12"/>
        <v>a.IINTERES,</v>
      </c>
      <c r="BP13" t="s">
        <v>87</v>
      </c>
      <c r="BQ13" t="s">
        <v>87</v>
      </c>
      <c r="BR13" t="str">
        <f t="shared" si="13"/>
        <v>a.CPOBLAC,</v>
      </c>
      <c r="BT13" t="s">
        <v>500</v>
      </c>
      <c r="BU13" t="s">
        <v>500</v>
      </c>
    </row>
    <row r="14" spans="1:75" x14ac:dyDescent="0.25">
      <c r="A14" t="s">
        <v>37</v>
      </c>
      <c r="B14" t="str">
        <f t="shared" si="0"/>
        <v>ISCONTA,</v>
      </c>
      <c r="D14" t="s">
        <v>248</v>
      </c>
      <c r="E14" t="str">
        <f t="shared" si="1"/>
        <v>fanulac</v>
      </c>
      <c r="G14" s="13" t="str">
        <f t="shared" si="2"/>
        <v>NVL(h.fanulac, fanulac),</v>
      </c>
      <c r="H14" s="13" t="s">
        <v>74</v>
      </c>
      <c r="K14" t="s">
        <v>89</v>
      </c>
      <c r="L14" t="str">
        <f t="shared" si="3"/>
        <v>TNOMVIA,</v>
      </c>
      <c r="N14" t="s">
        <v>121</v>
      </c>
      <c r="O14" t="str">
        <f t="shared" si="14"/>
        <v>CCOBBAN,</v>
      </c>
      <c r="Q14" t="s">
        <v>121</v>
      </c>
      <c r="S14" t="str">
        <f t="shared" si="16"/>
        <v>s.CCOBBAN,</v>
      </c>
      <c r="T14" t="s">
        <v>121</v>
      </c>
      <c r="V14" t="s">
        <v>127</v>
      </c>
      <c r="W14" t="s">
        <v>127</v>
      </c>
      <c r="Z14" t="s">
        <v>331</v>
      </c>
      <c r="AA14" t="str">
        <f t="shared" si="15"/>
        <v>a.IEXTRAP,</v>
      </c>
      <c r="AE14" t="s">
        <v>348</v>
      </c>
      <c r="AF14" t="str">
        <f t="shared" si="5"/>
        <v>NULL CTIPIDE_CONT,</v>
      </c>
      <c r="AO14" s="20" t="s">
        <v>380</v>
      </c>
      <c r="AP14" t="s">
        <v>380</v>
      </c>
      <c r="AQ14" t="str">
        <f t="shared" si="7"/>
        <v>a.CCALINT,</v>
      </c>
      <c r="AS14" t="s">
        <v>421</v>
      </c>
      <c r="AT14" t="s">
        <v>421</v>
      </c>
      <c r="AU14" t="str">
        <f t="shared" si="8"/>
        <v>a.CMANUAL,</v>
      </c>
      <c r="BB14" t="s">
        <v>89</v>
      </c>
      <c r="BC14" t="s">
        <v>89</v>
      </c>
      <c r="BD14" t="str">
        <f t="shared" si="10"/>
        <v>a.TNOMVIA,</v>
      </c>
      <c r="BH14" t="s">
        <v>471</v>
      </c>
      <c r="BI14" t="s">
        <v>471</v>
      </c>
      <c r="BJ14" t="str">
        <f t="shared" si="11"/>
        <v>a.FVENCIMI,</v>
      </c>
      <c r="BL14" t="s">
        <v>471</v>
      </c>
      <c r="BM14" t="s">
        <v>471</v>
      </c>
      <c r="BN14" t="str">
        <f t="shared" si="12"/>
        <v>a.FVENCIMI,</v>
      </c>
      <c r="BP14" t="s">
        <v>497</v>
      </c>
      <c r="BQ14" t="s">
        <v>497</v>
      </c>
      <c r="BR14" t="str">
        <f t="shared" si="13"/>
        <v>a.FCERTLIB,</v>
      </c>
      <c r="BT14" t="s">
        <v>501</v>
      </c>
      <c r="BU14" t="s">
        <v>501</v>
      </c>
    </row>
    <row r="15" spans="1:75" x14ac:dyDescent="0.25">
      <c r="A15" t="s">
        <v>38</v>
      </c>
      <c r="B15" t="str">
        <f t="shared" si="0"/>
        <v>PRESERV,</v>
      </c>
      <c r="D15" t="s">
        <v>249</v>
      </c>
      <c r="E15" t="str">
        <f t="shared" si="1"/>
        <v>fcancel</v>
      </c>
      <c r="G15" s="13" t="str">
        <f t="shared" si="2"/>
        <v>NVL(h.fcancel, fcancel),</v>
      </c>
      <c r="H15" s="13" t="s">
        <v>75</v>
      </c>
      <c r="K15" t="s">
        <v>90</v>
      </c>
      <c r="L15" t="str">
        <f t="shared" si="3"/>
        <v>NNUMVIA,</v>
      </c>
      <c r="N15" t="s">
        <v>132</v>
      </c>
      <c r="O15" t="str">
        <f>N15&amp;","</f>
        <v>CTIPCOA,</v>
      </c>
      <c r="Q15" t="s">
        <v>132</v>
      </c>
      <c r="S15" t="str">
        <f t="shared" si="16"/>
        <v>s.CTIPCOA,</v>
      </c>
      <c r="T15" t="s">
        <v>132</v>
      </c>
      <c r="V15" t="s">
        <v>323</v>
      </c>
      <c r="W15" t="s">
        <v>323</v>
      </c>
      <c r="Y15" t="s">
        <v>166</v>
      </c>
      <c r="Z15" t="s">
        <v>128</v>
      </c>
      <c r="AA15" t="str">
        <f t="shared" si="15"/>
        <v>a.IPRIANU,</v>
      </c>
      <c r="AE15" t="s">
        <v>349</v>
      </c>
      <c r="AF15" t="str">
        <f t="shared" si="5"/>
        <v>NULL NNUMIDE_CONT,</v>
      </c>
      <c r="AO15" s="20" t="s">
        <v>381</v>
      </c>
      <c r="AP15" t="s">
        <v>381</v>
      </c>
      <c r="AQ15" t="str">
        <f t="shared" si="7"/>
        <v>a.IMOVIM2,</v>
      </c>
      <c r="BB15" t="s">
        <v>90</v>
      </c>
      <c r="BC15" t="s">
        <v>90</v>
      </c>
      <c r="BD15" t="str">
        <f t="shared" si="10"/>
        <v>a.NNUMVIA,</v>
      </c>
      <c r="BH15" t="s">
        <v>472</v>
      </c>
      <c r="BI15" t="s">
        <v>472</v>
      </c>
      <c r="BJ15" t="str">
        <f t="shared" si="11"/>
        <v>a.NEMPRESA,</v>
      </c>
      <c r="BL15" t="s">
        <v>488</v>
      </c>
      <c r="BM15" t="s">
        <v>488</v>
      </c>
      <c r="BN15" t="str">
        <f t="shared" si="12"/>
        <v>a.FVENCIMI1,</v>
      </c>
      <c r="BT15" t="s">
        <v>502</v>
      </c>
      <c r="BU15" t="s">
        <v>502</v>
      </c>
    </row>
    <row r="16" spans="1:75" x14ac:dyDescent="0.25">
      <c r="A16" t="s">
        <v>39</v>
      </c>
      <c r="B16" t="str">
        <f t="shared" si="0"/>
        <v>PINTRES,</v>
      </c>
      <c r="D16" t="s">
        <v>250</v>
      </c>
      <c r="E16" t="str">
        <f t="shared" si="1"/>
        <v>csituac</v>
      </c>
      <c r="G16" s="13" t="str">
        <f t="shared" si="2"/>
        <v>NVL(h.csituac, csituac),</v>
      </c>
      <c r="H16" s="13" t="s">
        <v>76</v>
      </c>
      <c r="K16" t="s">
        <v>91</v>
      </c>
      <c r="L16" t="str">
        <f t="shared" si="3"/>
        <v>TCOMPLE,</v>
      </c>
      <c r="N16" t="s">
        <v>122</v>
      </c>
      <c r="O16" t="str">
        <f t="shared" si="14"/>
        <v>CTIPREA,</v>
      </c>
      <c r="Q16" t="s">
        <v>122</v>
      </c>
      <c r="S16" t="str">
        <f t="shared" si="16"/>
        <v>s.CTIPREA,</v>
      </c>
      <c r="T16" t="s">
        <v>122</v>
      </c>
      <c r="V16" t="s">
        <v>138</v>
      </c>
      <c r="W16" t="s">
        <v>138</v>
      </c>
      <c r="Y16" t="s">
        <v>331</v>
      </c>
      <c r="Z16" t="s">
        <v>329</v>
      </c>
      <c r="AA16" t="str">
        <f t="shared" si="15"/>
        <v>a.FFINEFE,</v>
      </c>
      <c r="AE16" t="s">
        <v>350</v>
      </c>
      <c r="AF16" t="str">
        <f t="shared" si="5"/>
        <v>NULL TAPELLI1_CONT,</v>
      </c>
      <c r="AO16" s="20" t="s">
        <v>382</v>
      </c>
      <c r="AP16" t="s">
        <v>382</v>
      </c>
      <c r="AQ16" t="str">
        <f t="shared" si="7"/>
        <v>a.NRECIBO,</v>
      </c>
      <c r="BB16" t="s">
        <v>91</v>
      </c>
      <c r="BC16" t="s">
        <v>91</v>
      </c>
      <c r="BD16" t="str">
        <f t="shared" si="10"/>
        <v>a.TCOMPLE,</v>
      </c>
      <c r="BH16" t="s">
        <v>473</v>
      </c>
      <c r="BI16" t="s">
        <v>473</v>
      </c>
      <c r="BJ16" t="str">
        <f t="shared" si="11"/>
        <v>a.NRADICA,</v>
      </c>
      <c r="BL16" t="s">
        <v>489</v>
      </c>
      <c r="BM16" t="s">
        <v>489</v>
      </c>
      <c r="BN16" t="str">
        <f t="shared" si="12"/>
        <v>a.FVENCIMI2,</v>
      </c>
      <c r="BT16" t="s">
        <v>503</v>
      </c>
      <c r="BU16" t="s">
        <v>503</v>
      </c>
    </row>
    <row r="17" spans="1:66" x14ac:dyDescent="0.25">
      <c r="A17" t="s">
        <v>40</v>
      </c>
      <c r="B17" t="str">
        <f t="shared" si="0"/>
        <v>ILIACDE,</v>
      </c>
      <c r="D17" t="s">
        <v>251</v>
      </c>
      <c r="E17" t="str">
        <f t="shared" si="1"/>
        <v>cbancar</v>
      </c>
      <c r="G17" s="13" t="str">
        <f t="shared" si="2"/>
        <v>NVL(h.cbancar, cbancar),</v>
      </c>
      <c r="H17" s="13" t="s">
        <v>77</v>
      </c>
      <c r="K17" t="s">
        <v>92</v>
      </c>
      <c r="L17" t="str">
        <f t="shared" si="3"/>
        <v>CTIPDIR,</v>
      </c>
      <c r="N17" t="s">
        <v>123</v>
      </c>
      <c r="O17" t="str">
        <f>N17&amp;","</f>
        <v>CTIPCOM,</v>
      </c>
      <c r="Q17" t="s">
        <v>123</v>
      </c>
      <c r="S17" t="str">
        <f t="shared" si="16"/>
        <v>s.CTIPCOM,</v>
      </c>
      <c r="T17" t="s">
        <v>123</v>
      </c>
      <c r="V17" t="s">
        <v>166</v>
      </c>
      <c r="W17" t="s">
        <v>166</v>
      </c>
      <c r="Y17" t="s">
        <v>128</v>
      </c>
      <c r="Z17" t="s">
        <v>332</v>
      </c>
      <c r="AA17" t="str">
        <f t="shared" si="15"/>
        <v>a.IRECARG,</v>
      </c>
      <c r="AE17" t="s">
        <v>351</v>
      </c>
      <c r="AF17" t="str">
        <f t="shared" si="5"/>
        <v>NULL TAPELLI2_CONT,</v>
      </c>
      <c r="AO17" s="20" t="s">
        <v>383</v>
      </c>
      <c r="AP17" t="s">
        <v>383</v>
      </c>
      <c r="AQ17" t="str">
        <f t="shared" si="7"/>
        <v>a.NSINIES,</v>
      </c>
      <c r="BC17" t="s">
        <v>423</v>
      </c>
      <c r="BD17" t="str">
        <f t="shared" si="10"/>
        <v>NULL CCIUDAD,</v>
      </c>
      <c r="BH17" t="s">
        <v>474</v>
      </c>
      <c r="BI17" t="s">
        <v>474</v>
      </c>
      <c r="BJ17" t="str">
        <f t="shared" si="11"/>
        <v>a.FCREA,</v>
      </c>
      <c r="BL17" t="s">
        <v>490</v>
      </c>
      <c r="BM17" t="s">
        <v>490</v>
      </c>
      <c r="BN17" t="str">
        <f t="shared" si="12"/>
        <v>a.NPLAZO,</v>
      </c>
    </row>
    <row r="18" spans="1:66" x14ac:dyDescent="0.25">
      <c r="A18" t="s">
        <v>41</v>
      </c>
      <c r="B18" t="str">
        <f t="shared" si="0"/>
        <v>PPAGOSL,</v>
      </c>
      <c r="D18" t="s">
        <v>252</v>
      </c>
      <c r="E18" t="str">
        <f t="shared" si="1"/>
        <v>ctipcol</v>
      </c>
      <c r="G18" s="13" t="str">
        <f t="shared" si="2"/>
        <v>NVL(h.ctipcol, ctipcol),</v>
      </c>
      <c r="H18" s="13" t="s">
        <v>78</v>
      </c>
      <c r="K18" t="s">
        <v>93</v>
      </c>
      <c r="L18" t="str">
        <f t="shared" si="3"/>
        <v>CVIAVP,</v>
      </c>
      <c r="N18" t="s">
        <v>125</v>
      </c>
      <c r="O18" t="str">
        <f>N18&amp;","</f>
        <v>FVENCIM,</v>
      </c>
      <c r="Q18" t="s">
        <v>125</v>
      </c>
      <c r="S18" t="str">
        <f t="shared" si="16"/>
        <v>s.FVENCIM,</v>
      </c>
      <c r="T18" t="s">
        <v>125</v>
      </c>
      <c r="V18" t="s">
        <v>167</v>
      </c>
      <c r="W18" t="s">
        <v>167</v>
      </c>
      <c r="Y18" t="s">
        <v>332</v>
      </c>
      <c r="Z18" t="s">
        <v>333</v>
      </c>
      <c r="AA18" t="str">
        <f t="shared" si="15"/>
        <v>a.IPRITAR,</v>
      </c>
      <c r="AE18" t="s">
        <v>352</v>
      </c>
      <c r="AF18" t="str">
        <f t="shared" si="5"/>
        <v>NULL TNOMBRE1_CONT,</v>
      </c>
      <c r="AO18" s="20" t="s">
        <v>384</v>
      </c>
      <c r="AP18" t="s">
        <v>384</v>
      </c>
      <c r="AQ18" t="str">
        <f t="shared" si="7"/>
        <v>a.CMOVANU,</v>
      </c>
      <c r="BB18" t="s">
        <v>424</v>
      </c>
      <c r="BC18" t="s">
        <v>424</v>
      </c>
      <c r="BD18" t="str">
        <f t="shared" si="10"/>
        <v>a.FGISX,</v>
      </c>
      <c r="BH18" t="s">
        <v>475</v>
      </c>
      <c r="BI18" t="s">
        <v>475</v>
      </c>
      <c r="BJ18" t="str">
        <f t="shared" si="11"/>
        <v>a.DOCUMENTO,</v>
      </c>
      <c r="BL18" t="s">
        <v>491</v>
      </c>
      <c r="BM18" t="s">
        <v>491</v>
      </c>
      <c r="BN18" t="str">
        <f t="shared" si="12"/>
        <v>a.IASEGURA,</v>
      </c>
    </row>
    <row r="19" spans="1:66" x14ac:dyDescent="0.25">
      <c r="A19" t="s">
        <v>42</v>
      </c>
      <c r="B19" t="str">
        <f t="shared" si="0"/>
        <v>CCORRED,</v>
      </c>
      <c r="D19" t="s">
        <v>253</v>
      </c>
      <c r="E19" t="str">
        <f t="shared" si="1"/>
        <v>fcarant</v>
      </c>
      <c r="G19" s="13" t="str">
        <f t="shared" si="2"/>
        <v>NVL(h.fcarant, fcarant),</v>
      </c>
      <c r="H19" s="13" t="s">
        <v>79</v>
      </c>
      <c r="K19" t="s">
        <v>94</v>
      </c>
      <c r="L19" t="str">
        <f t="shared" si="3"/>
        <v>CLITVP,</v>
      </c>
      <c r="N19" t="s">
        <v>126</v>
      </c>
      <c r="O19" t="str">
        <f>N19&amp;","</f>
        <v>FEMISIO,</v>
      </c>
      <c r="Q19" t="s">
        <v>126</v>
      </c>
      <c r="S19" t="str">
        <f t="shared" si="16"/>
        <v>s.FEMISIO,</v>
      </c>
      <c r="T19" t="s">
        <v>126</v>
      </c>
      <c r="V19" t="s">
        <v>168</v>
      </c>
      <c r="W19" t="s">
        <v>168</v>
      </c>
      <c r="Y19" t="s">
        <v>333</v>
      </c>
      <c r="Z19" t="s">
        <v>334</v>
      </c>
      <c r="AA19" t="str">
        <f t="shared" si="15"/>
        <v>a.FALTA,</v>
      </c>
      <c r="AE19" t="s">
        <v>353</v>
      </c>
      <c r="AF19" t="str">
        <f t="shared" si="5"/>
        <v>NULL TNOMBRE2_CONT,</v>
      </c>
      <c r="AO19" s="20" t="s">
        <v>385</v>
      </c>
      <c r="AP19" t="s">
        <v>385</v>
      </c>
      <c r="AQ19" t="str">
        <f t="shared" si="7"/>
        <v>a.SMOVREC,</v>
      </c>
      <c r="BB19" t="s">
        <v>425</v>
      </c>
      <c r="BC19" t="s">
        <v>425</v>
      </c>
      <c r="BD19" t="str">
        <f t="shared" si="10"/>
        <v>a.FGISY,</v>
      </c>
      <c r="BH19" t="s">
        <v>476</v>
      </c>
      <c r="BI19" t="s">
        <v>476</v>
      </c>
      <c r="BJ19" t="str">
        <f t="shared" si="11"/>
        <v>a.CTENEDOR,</v>
      </c>
      <c r="BL19" t="s">
        <v>492</v>
      </c>
      <c r="BM19" t="s">
        <v>492</v>
      </c>
      <c r="BN19" t="str">
        <f t="shared" si="12"/>
        <v>a.IINTCAP,</v>
      </c>
    </row>
    <row r="20" spans="1:66" x14ac:dyDescent="0.25">
      <c r="A20" t="s">
        <v>43</v>
      </c>
      <c r="B20" t="str">
        <f t="shared" si="0"/>
        <v>CINTRES,</v>
      </c>
      <c r="D20" t="s">
        <v>254</v>
      </c>
      <c r="E20" t="str">
        <f t="shared" si="1"/>
        <v>fcarpro</v>
      </c>
      <c r="G20" s="13" t="str">
        <f t="shared" si="2"/>
        <v>NVL(h.fcarpro, fcarpro),</v>
      </c>
      <c r="H20" s="13" t="s">
        <v>80</v>
      </c>
      <c r="K20" t="s">
        <v>95</v>
      </c>
      <c r="L20" t="str">
        <f t="shared" si="3"/>
        <v>CBISVP,</v>
      </c>
      <c r="N20" t="s">
        <v>127</v>
      </c>
      <c r="O20" t="str">
        <f>N20&amp;","</f>
        <v>FANULAC,</v>
      </c>
      <c r="Q20" t="s">
        <v>127</v>
      </c>
      <c r="S20" t="str">
        <f t="shared" si="16"/>
        <v>s.FANULAC,</v>
      </c>
      <c r="T20" t="s">
        <v>127</v>
      </c>
      <c r="V20" t="s">
        <v>324</v>
      </c>
      <c r="W20" t="s">
        <v>324</v>
      </c>
      <c r="Y20" t="s">
        <v>334</v>
      </c>
      <c r="Z20" t="s">
        <v>143</v>
      </c>
      <c r="AA20" t="str">
        <f t="shared" si="15"/>
        <v>a.CREVALI,</v>
      </c>
      <c r="AE20" t="s">
        <v>354</v>
      </c>
      <c r="AF20" t="str">
        <f t="shared" si="5"/>
        <v>NULL FINIBEN,</v>
      </c>
      <c r="AO20" s="20" t="s">
        <v>386</v>
      </c>
      <c r="AP20" t="s">
        <v>386</v>
      </c>
      <c r="AQ20" t="str">
        <f t="shared" si="7"/>
        <v>a.CESTA,</v>
      </c>
      <c r="BB20" t="s">
        <v>426</v>
      </c>
      <c r="BC20" t="s">
        <v>426</v>
      </c>
      <c r="BD20" t="str">
        <f t="shared" si="10"/>
        <v>a.FGISZ,</v>
      </c>
      <c r="BH20" t="s">
        <v>477</v>
      </c>
      <c r="BI20" t="s">
        <v>477</v>
      </c>
      <c r="BJ20" t="str">
        <f t="shared" si="11"/>
        <v>a.TOBSTEN,</v>
      </c>
    </row>
    <row r="21" spans="1:66" x14ac:dyDescent="0.25">
      <c r="A21" t="s">
        <v>44</v>
      </c>
      <c r="B21" t="str">
        <f t="shared" si="0"/>
        <v>CINTREF,</v>
      </c>
      <c r="D21" t="s">
        <v>255</v>
      </c>
      <c r="E21" t="str">
        <f t="shared" si="1"/>
        <v>fcaranu</v>
      </c>
      <c r="G21" s="13" t="str">
        <f t="shared" si="2"/>
        <v>NVL(h.fcaranu, fcaranu),</v>
      </c>
      <c r="H21" s="13" t="s">
        <v>81</v>
      </c>
      <c r="K21" t="s">
        <v>96</v>
      </c>
      <c r="L21" t="str">
        <f t="shared" si="3"/>
        <v>CORVP,</v>
      </c>
      <c r="Q21" t="s">
        <v>160</v>
      </c>
      <c r="S21" t="str">
        <f t="shared" si="16"/>
        <v>NULL FCANCEL,</v>
      </c>
      <c r="T21" t="s">
        <v>160</v>
      </c>
      <c r="Y21" t="s">
        <v>143</v>
      </c>
      <c r="Z21" t="s">
        <v>144</v>
      </c>
      <c r="AA21" t="str">
        <f t="shared" si="15"/>
        <v>a.PREVALI,</v>
      </c>
      <c r="AE21" t="s">
        <v>355</v>
      </c>
      <c r="AF21" t="str">
        <f t="shared" si="5"/>
        <v>NULL FFINBEN,</v>
      </c>
      <c r="AO21" s="20" t="s">
        <v>387</v>
      </c>
      <c r="AP21" t="s">
        <v>387</v>
      </c>
      <c r="AQ21" t="str">
        <f t="shared" si="7"/>
        <v>a.NUNIDAD,</v>
      </c>
      <c r="BB21" t="s">
        <v>427</v>
      </c>
      <c r="BC21" t="s">
        <v>427</v>
      </c>
      <c r="BD21" t="str">
        <f t="shared" si="10"/>
        <v>a.CVALIDA,</v>
      </c>
      <c r="BH21" t="s">
        <v>360</v>
      </c>
      <c r="BI21" t="s">
        <v>360</v>
      </c>
      <c r="BJ21" t="str">
        <f t="shared" si="11"/>
        <v>a.CESTADO,</v>
      </c>
    </row>
    <row r="22" spans="1:66" x14ac:dyDescent="0.25">
      <c r="A22" t="s">
        <v>45</v>
      </c>
      <c r="B22" t="str">
        <f t="shared" si="0"/>
        <v>CRESREF,</v>
      </c>
      <c r="D22" t="s">
        <v>256</v>
      </c>
      <c r="E22" t="str">
        <f t="shared" si="1"/>
        <v>cduraci</v>
      </c>
      <c r="G22" s="13" t="str">
        <f t="shared" si="2"/>
        <v>NVL(h.cduraci, cduraci),</v>
      </c>
      <c r="K22" t="s">
        <v>97</v>
      </c>
      <c r="L22" t="str">
        <f t="shared" si="3"/>
        <v>NVIAADCO,</v>
      </c>
      <c r="N22" t="s">
        <v>124</v>
      </c>
      <c r="O22" t="str">
        <f t="shared" si="14"/>
        <v>CSITUAC,</v>
      </c>
      <c r="Q22" t="s">
        <v>124</v>
      </c>
      <c r="S22" t="str">
        <f t="shared" si="16"/>
        <v>s.CSITUAC,</v>
      </c>
      <c r="T22" t="s">
        <v>124</v>
      </c>
      <c r="Y22" t="s">
        <v>144</v>
      </c>
      <c r="Z22" t="s">
        <v>145</v>
      </c>
      <c r="AA22" t="str">
        <f t="shared" si="15"/>
        <v>a.IREVALI,</v>
      </c>
      <c r="AD22" t="s">
        <v>363</v>
      </c>
      <c r="AE22" t="s">
        <v>356</v>
      </c>
      <c r="AF22" t="str">
        <f t="shared" si="5"/>
        <v>a.CTIPBEN,</v>
      </c>
      <c r="AO22" s="20" t="s">
        <v>360</v>
      </c>
      <c r="AP22" t="s">
        <v>360</v>
      </c>
      <c r="AQ22" t="str">
        <f t="shared" si="7"/>
        <v>a.CESTADO,</v>
      </c>
      <c r="BC22" t="s">
        <v>93</v>
      </c>
      <c r="BD22" t="str">
        <f t="shared" si="10"/>
        <v>NULL CVIAVP,</v>
      </c>
      <c r="BH22" t="s">
        <v>478</v>
      </c>
      <c r="BI22" t="s">
        <v>478</v>
      </c>
      <c r="BJ22" t="str">
        <f t="shared" si="11"/>
        <v>a.CORIGEN,</v>
      </c>
    </row>
    <row r="23" spans="1:66" x14ac:dyDescent="0.25">
      <c r="A23" t="s">
        <v>46</v>
      </c>
      <c r="B23" t="str">
        <f t="shared" si="0"/>
        <v>IRESERV,</v>
      </c>
      <c r="D23" t="s">
        <v>257</v>
      </c>
      <c r="E23" t="str">
        <f t="shared" si="1"/>
        <v>nduraci</v>
      </c>
      <c r="G23" s="13" t="str">
        <f t="shared" si="2"/>
        <v>NVL(h.nduraci, nduraci),</v>
      </c>
      <c r="K23" t="s">
        <v>98</v>
      </c>
      <c r="L23" t="str">
        <f t="shared" si="3"/>
        <v>CLITCO,</v>
      </c>
      <c r="N23" t="s">
        <v>128</v>
      </c>
      <c r="O23" t="str">
        <f t="shared" si="14"/>
        <v>IPRIANU,</v>
      </c>
      <c r="Q23" t="s">
        <v>128</v>
      </c>
      <c r="S23" t="str">
        <f t="shared" si="16"/>
        <v>s.IPRIANU,</v>
      </c>
      <c r="T23" t="s">
        <v>128</v>
      </c>
      <c r="Y23" t="s">
        <v>145</v>
      </c>
      <c r="Z23" t="s">
        <v>321</v>
      </c>
      <c r="AA23" t="str">
        <f t="shared" si="15"/>
        <v>a.NMOVIMA,</v>
      </c>
      <c r="AD23" t="s">
        <v>364</v>
      </c>
      <c r="AE23" t="s">
        <v>357</v>
      </c>
      <c r="AF23" t="str">
        <f t="shared" si="5"/>
        <v>a.CPAREN,</v>
      </c>
      <c r="AO23" s="20" t="s">
        <v>388</v>
      </c>
      <c r="AP23" t="s">
        <v>388</v>
      </c>
      <c r="AQ23" t="str">
        <f t="shared" si="7"/>
        <v>a.FASIGN,</v>
      </c>
      <c r="BC23" t="s">
        <v>94</v>
      </c>
      <c r="BD23" t="str">
        <f t="shared" si="10"/>
        <v>NULL CLITVP,</v>
      </c>
      <c r="BH23" t="s">
        <v>479</v>
      </c>
      <c r="BI23" t="s">
        <v>479</v>
      </c>
      <c r="BJ23" t="str">
        <f t="shared" si="11"/>
        <v>a.TCAUSA,</v>
      </c>
    </row>
    <row r="24" spans="1:66" x14ac:dyDescent="0.25">
      <c r="A24" t="s">
        <v>47</v>
      </c>
      <c r="B24" t="str">
        <f t="shared" si="0"/>
        <v>PTASAJ,</v>
      </c>
      <c r="D24" t="s">
        <v>258</v>
      </c>
      <c r="E24" t="str">
        <f t="shared" si="1"/>
        <v>--nanuali</v>
      </c>
      <c r="G24" s="13" t="str">
        <f t="shared" si="2"/>
        <v>NVL(h.--nanuali, --nanuali),</v>
      </c>
      <c r="K24" t="s">
        <v>99</v>
      </c>
      <c r="L24" t="str">
        <f t="shared" si="3"/>
        <v>CORCO,</v>
      </c>
      <c r="N24" t="s">
        <v>129</v>
      </c>
      <c r="O24" t="str">
        <f t="shared" si="14"/>
        <v>CIDIOMA,</v>
      </c>
      <c r="Q24" t="s">
        <v>129</v>
      </c>
      <c r="S24" t="str">
        <f t="shared" si="16"/>
        <v>s.CIDIOMA,</v>
      </c>
      <c r="T24" t="s">
        <v>129</v>
      </c>
      <c r="Y24" t="s">
        <v>321</v>
      </c>
      <c r="Z24" t="s">
        <v>138</v>
      </c>
      <c r="AA24" t="str">
        <f t="shared" si="15"/>
        <v>a.PDTOCOM,</v>
      </c>
      <c r="AD24" t="s">
        <v>365</v>
      </c>
      <c r="AE24" t="s">
        <v>358</v>
      </c>
      <c r="AF24" t="str">
        <f t="shared" si="5"/>
        <v>a.PPARTICIP,</v>
      </c>
      <c r="AO24" s="20" t="s">
        <v>389</v>
      </c>
      <c r="AP24" t="s">
        <v>389</v>
      </c>
      <c r="AQ24" t="str">
        <f t="shared" si="7"/>
        <v>a.NPARPLA,</v>
      </c>
      <c r="BC24" t="s">
        <v>95</v>
      </c>
      <c r="BD24" t="str">
        <f t="shared" si="10"/>
        <v>NULL CBISVP,</v>
      </c>
      <c r="BH24" t="s">
        <v>480</v>
      </c>
      <c r="BI24" t="s">
        <v>480</v>
      </c>
      <c r="BJ24" t="str">
        <f t="shared" si="11"/>
        <v>a.TAUXILIA,</v>
      </c>
    </row>
    <row r="25" spans="1:66" x14ac:dyDescent="0.25">
      <c r="A25" t="s">
        <v>48</v>
      </c>
      <c r="B25" t="str">
        <f t="shared" si="0"/>
        <v>FULTLIQ,</v>
      </c>
      <c r="D25" t="s">
        <v>259</v>
      </c>
      <c r="E25" t="str">
        <f t="shared" si="1"/>
        <v>NVL(TRUNC((xfefecto_mov-fefecto)/365)0)+1nanuali</v>
      </c>
      <c r="G25" s="13" t="str">
        <f t="shared" si="2"/>
        <v>NVL(h.NVL(TRUNC((xfefecto_mov-fefecto)/365)0)+1nanuali, NVL(TRUNC((xfefecto_mov-fefecto)/365)0)+1nanuali),</v>
      </c>
      <c r="K25" t="s">
        <v>100</v>
      </c>
      <c r="L25" t="str">
        <f t="shared" si="3"/>
        <v>NPLACACO,</v>
      </c>
      <c r="N25" t="s">
        <v>130</v>
      </c>
      <c r="O25" t="str">
        <f t="shared" si="14"/>
        <v>CFORPAG,</v>
      </c>
      <c r="Q25" t="s">
        <v>130</v>
      </c>
      <c r="S25" t="str">
        <f t="shared" si="16"/>
        <v>s.CFORPAG,</v>
      </c>
      <c r="T25" t="s">
        <v>130</v>
      </c>
      <c r="Y25" t="s">
        <v>138</v>
      </c>
      <c r="Z25" t="s">
        <v>335</v>
      </c>
      <c r="AA25" t="str">
        <f t="shared" si="15"/>
        <v>a.IDTOCOM,</v>
      </c>
      <c r="AD25" t="s">
        <v>359</v>
      </c>
      <c r="AE25" t="s">
        <v>359</v>
      </c>
      <c r="AF25" t="str">
        <f t="shared" si="5"/>
        <v>a.CUSUARI,</v>
      </c>
      <c r="AO25" s="20" t="s">
        <v>390</v>
      </c>
      <c r="AP25" t="s">
        <v>390</v>
      </c>
      <c r="AQ25" t="str">
        <f t="shared" si="7"/>
        <v>a.CESTPAR,</v>
      </c>
      <c r="BC25" t="s">
        <v>96</v>
      </c>
      <c r="BD25" t="str">
        <f t="shared" si="10"/>
        <v>NULL CORVP,</v>
      </c>
      <c r="BH25" t="s">
        <v>481</v>
      </c>
      <c r="BI25" t="s">
        <v>481</v>
      </c>
      <c r="BJ25" t="str">
        <f t="shared" si="11"/>
        <v>a.CIMPRESO,</v>
      </c>
    </row>
    <row r="26" spans="1:66" x14ac:dyDescent="0.25">
      <c r="A26" t="s">
        <v>8</v>
      </c>
      <c r="B26" t="str">
        <f t="shared" si="0"/>
        <v>IAGREGA,</v>
      </c>
      <c r="D26" t="s">
        <v>260</v>
      </c>
      <c r="E26" t="str">
        <f t="shared" si="1"/>
        <v>iprianu</v>
      </c>
      <c r="G26" s="13" t="str">
        <f t="shared" si="2"/>
        <v>NVL(h.iprianu, iprianu),</v>
      </c>
      <c r="K26" t="s">
        <v>101</v>
      </c>
      <c r="L26" t="str">
        <f t="shared" si="3"/>
        <v>COR2CO,</v>
      </c>
      <c r="N26" t="s">
        <v>131</v>
      </c>
      <c r="O26" t="str">
        <f t="shared" si="14"/>
        <v>CRETENI,</v>
      </c>
      <c r="Q26" t="s">
        <v>131</v>
      </c>
      <c r="S26" t="str">
        <f t="shared" si="16"/>
        <v>s.CRETENI,</v>
      </c>
      <c r="T26" t="s">
        <v>131</v>
      </c>
      <c r="Y26" t="s">
        <v>335</v>
      </c>
      <c r="Z26" t="s">
        <v>342</v>
      </c>
      <c r="AA26" t="str">
        <f t="shared" si="15"/>
        <v>a.ITOTANU,</v>
      </c>
      <c r="AD26" t="s">
        <v>235</v>
      </c>
      <c r="AE26" t="s">
        <v>235</v>
      </c>
      <c r="AF26" t="str">
        <f t="shared" si="5"/>
        <v>a.FMOVIMI,</v>
      </c>
      <c r="AO26" s="20" t="s">
        <v>391</v>
      </c>
      <c r="AP26" t="s">
        <v>391</v>
      </c>
      <c r="AQ26" t="str">
        <f t="shared" si="7"/>
        <v>a.IEXCESO,</v>
      </c>
      <c r="BC26" t="s">
        <v>97</v>
      </c>
      <c r="BD26" t="str">
        <f t="shared" si="10"/>
        <v>NULL NVIAADCO,</v>
      </c>
      <c r="BH26" t="s">
        <v>482</v>
      </c>
      <c r="BI26" t="s">
        <v>482</v>
      </c>
      <c r="BJ26" t="str">
        <f t="shared" si="11"/>
        <v>a.CUSUALT,</v>
      </c>
    </row>
    <row r="27" spans="1:66" x14ac:dyDescent="0.25">
      <c r="A27" t="s">
        <v>9</v>
      </c>
      <c r="B27" t="str">
        <f t="shared" si="0"/>
        <v>IMAXAGR,</v>
      </c>
      <c r="D27" t="s">
        <v>261</v>
      </c>
      <c r="E27" t="str">
        <f t="shared" si="1"/>
        <v>cidioma</v>
      </c>
      <c r="G27" s="13" t="str">
        <f t="shared" si="2"/>
        <v>NVL(h.cidioma, cidioma),</v>
      </c>
      <c r="K27" t="s">
        <v>102</v>
      </c>
      <c r="L27" t="str">
        <f t="shared" si="3"/>
        <v>CDET1IA,</v>
      </c>
      <c r="N27" t="s">
        <v>133</v>
      </c>
      <c r="O27" t="str">
        <f t="shared" si="14"/>
        <v>SCIACOA,</v>
      </c>
      <c r="Q27" t="s">
        <v>133</v>
      </c>
      <c r="S27" t="str">
        <f t="shared" si="16"/>
        <v>s.SCIACOA,</v>
      </c>
      <c r="T27" t="s">
        <v>133</v>
      </c>
      <c r="Y27" t="s">
        <v>336</v>
      </c>
      <c r="Z27" s="16" t="s">
        <v>167</v>
      </c>
      <c r="AA27" t="str">
        <f t="shared" si="15"/>
        <v>a.PDTOTEC,</v>
      </c>
      <c r="AD27" t="s">
        <v>360</v>
      </c>
      <c r="AE27" t="s">
        <v>360</v>
      </c>
      <c r="AF27" t="str">
        <f t="shared" si="5"/>
        <v>a.CESTADO,</v>
      </c>
      <c r="AO27" s="20" t="s">
        <v>392</v>
      </c>
      <c r="AP27" t="s">
        <v>392</v>
      </c>
      <c r="AQ27" t="str">
        <f t="shared" si="7"/>
        <v>a.SPERMIN,</v>
      </c>
      <c r="BC27" t="s">
        <v>98</v>
      </c>
      <c r="BD27" t="str">
        <f t="shared" si="10"/>
        <v>NULL CLITCO,</v>
      </c>
      <c r="BH27" t="s">
        <v>334</v>
      </c>
      <c r="BI27" t="s">
        <v>334</v>
      </c>
      <c r="BJ27" t="str">
        <f>IF(ISBLANK(BH27),"NULL ","a.")&amp;BI27&amp;","</f>
        <v>a.FALTA,</v>
      </c>
    </row>
    <row r="28" spans="1:66" x14ac:dyDescent="0.25">
      <c r="A28" t="s">
        <v>49</v>
      </c>
      <c r="B28" t="str">
        <f t="shared" si="0"/>
        <v>CTIPCOMIS,</v>
      </c>
      <c r="D28" t="s">
        <v>262</v>
      </c>
      <c r="E28" t="str">
        <f t="shared" si="1"/>
        <v>nfracci</v>
      </c>
      <c r="G28" s="13" t="str">
        <f t="shared" si="2"/>
        <v>NVL(h.nfracci, nfracci),</v>
      </c>
      <c r="K28" t="s">
        <v>103</v>
      </c>
      <c r="L28" t="str">
        <f t="shared" si="3"/>
        <v>TNUM1IA,</v>
      </c>
      <c r="N28" t="s">
        <v>134</v>
      </c>
      <c r="O28" t="str">
        <f t="shared" si="14"/>
        <v>PPARCOA,</v>
      </c>
      <c r="Q28" t="s">
        <v>134</v>
      </c>
      <c r="S28" t="str">
        <f t="shared" si="16"/>
        <v>s.PPARCOA,</v>
      </c>
      <c r="T28" t="s">
        <v>134</v>
      </c>
      <c r="Y28" t="s">
        <v>337</v>
      </c>
      <c r="Z28" t="s">
        <v>168</v>
      </c>
      <c r="AA28" t="str">
        <f t="shared" si="15"/>
        <v>a.PRECCOM,</v>
      </c>
      <c r="AE28" t="s">
        <v>361</v>
      </c>
      <c r="AF28" t="str">
        <f t="shared" si="5"/>
        <v>NULL CTIPOCON,</v>
      </c>
      <c r="AO28" s="20" t="s">
        <v>393</v>
      </c>
      <c r="AP28" t="s">
        <v>393</v>
      </c>
      <c r="AQ28" t="str">
        <f t="shared" si="7"/>
        <v>a.SIDEPAG,</v>
      </c>
      <c r="BC28" t="s">
        <v>99</v>
      </c>
      <c r="BD28" t="str">
        <f t="shared" si="10"/>
        <v>NULL CORCO,</v>
      </c>
    </row>
    <row r="29" spans="1:66" x14ac:dyDescent="0.25">
      <c r="A29" t="s">
        <v>50</v>
      </c>
      <c r="B29" t="str">
        <f t="shared" si="0"/>
        <v>PCTCOMIS,</v>
      </c>
      <c r="D29" t="s">
        <v>263</v>
      </c>
      <c r="E29" t="str">
        <f t="shared" si="1"/>
        <v>cforpag</v>
      </c>
      <c r="G29" s="13" t="str">
        <f t="shared" si="2"/>
        <v>NVL(h.cforpag, cforpag),</v>
      </c>
      <c r="K29" t="s">
        <v>104</v>
      </c>
      <c r="L29" t="str">
        <f t="shared" si="3"/>
        <v>CDET2IA,</v>
      </c>
      <c r="N29" t="s">
        <v>135</v>
      </c>
      <c r="O29" t="str">
        <f t="shared" si="14"/>
        <v>NPOLCOA,</v>
      </c>
      <c r="Q29" t="s">
        <v>135</v>
      </c>
      <c r="S29" t="str">
        <f t="shared" si="16"/>
        <v>s.NPOLCOA,</v>
      </c>
      <c r="T29" t="s">
        <v>135</v>
      </c>
      <c r="Y29" t="s">
        <v>168</v>
      </c>
      <c r="Z29" t="s">
        <v>338</v>
      </c>
      <c r="AA29" t="str">
        <f t="shared" si="15"/>
        <v>a.IDTOTEC,</v>
      </c>
      <c r="AO29" s="20" t="s">
        <v>394</v>
      </c>
      <c r="AP29" t="s">
        <v>394</v>
      </c>
      <c r="AQ29" t="str">
        <f t="shared" si="7"/>
        <v>a.CTIPAPOR,</v>
      </c>
      <c r="BC29" t="s">
        <v>100</v>
      </c>
      <c r="BD29" t="str">
        <f t="shared" si="10"/>
        <v>NULL NPLACACO,</v>
      </c>
    </row>
    <row r="30" spans="1:66" x14ac:dyDescent="0.25">
      <c r="A30" t="s">
        <v>51</v>
      </c>
      <c r="B30" t="str">
        <f t="shared" si="0"/>
        <v>CTRAMOCOMISION,</v>
      </c>
      <c r="D30" t="s">
        <v>264</v>
      </c>
      <c r="E30" t="str">
        <f t="shared" si="1"/>
        <v>pdtoord</v>
      </c>
      <c r="G30" s="13" t="str">
        <f t="shared" si="2"/>
        <v>NVL(h.pdtoord, pdtoord),</v>
      </c>
      <c r="K30" t="s">
        <v>105</v>
      </c>
      <c r="L30" t="str">
        <f t="shared" si="3"/>
        <v>TNUM2IA,</v>
      </c>
      <c r="N30" t="s">
        <v>136</v>
      </c>
      <c r="O30" t="str">
        <f t="shared" si="14"/>
        <v>NSUPCOA,</v>
      </c>
      <c r="Q30" t="s">
        <v>136</v>
      </c>
      <c r="S30" t="str">
        <f t="shared" si="16"/>
        <v>s.NSUPCOA,</v>
      </c>
      <c r="T30" t="s">
        <v>136</v>
      </c>
      <c r="Y30" t="s">
        <v>338</v>
      </c>
      <c r="Z30" t="s">
        <v>339</v>
      </c>
      <c r="AA30" t="str">
        <f t="shared" si="15"/>
        <v>a.IRECCOM,</v>
      </c>
      <c r="AO30" s="20" t="s">
        <v>395</v>
      </c>
      <c r="AP30" t="s">
        <v>395</v>
      </c>
      <c r="AQ30" t="str">
        <f t="shared" si="7"/>
        <v>a.SRECREN,</v>
      </c>
      <c r="BC30" t="s">
        <v>101</v>
      </c>
      <c r="BD30" t="str">
        <f t="shared" si="10"/>
        <v>NULL COR2CO,</v>
      </c>
    </row>
    <row r="31" spans="1:66" x14ac:dyDescent="0.25">
      <c r="A31" t="s">
        <v>52</v>
      </c>
      <c r="B31" t="str">
        <f t="shared" si="0"/>
        <v>CFRERES,</v>
      </c>
      <c r="D31" t="s">
        <v>265</v>
      </c>
      <c r="E31" t="str">
        <f t="shared" si="1"/>
        <v>nrenova</v>
      </c>
      <c r="G31" s="13" t="str">
        <f t="shared" si="2"/>
        <v>NVL(h.nrenova, nrenova),</v>
      </c>
      <c r="K31" t="s">
        <v>106</v>
      </c>
      <c r="L31" t="str">
        <f t="shared" si="3"/>
        <v>CDET3IA,</v>
      </c>
      <c r="N31" t="s">
        <v>138</v>
      </c>
      <c r="O31" t="str">
        <f>N31&amp;","</f>
        <v>PDTOCOM,</v>
      </c>
      <c r="Q31" t="s">
        <v>138</v>
      </c>
      <c r="S31" t="str">
        <f t="shared" si="16"/>
        <v>s.PDTOCOM,</v>
      </c>
      <c r="T31" t="s">
        <v>138</v>
      </c>
      <c r="Y31" t="s">
        <v>339</v>
      </c>
      <c r="Z31" t="s">
        <v>340</v>
      </c>
      <c r="AA31" t="str">
        <f t="shared" si="15"/>
        <v>a.FINIVIG,</v>
      </c>
      <c r="BC31" t="s">
        <v>102</v>
      </c>
      <c r="BD31" t="str">
        <f t="shared" si="10"/>
        <v>NULL CDET1IA,</v>
      </c>
    </row>
    <row r="32" spans="1:66" x14ac:dyDescent="0.25">
      <c r="A32" t="s">
        <v>10</v>
      </c>
      <c r="D32" t="s">
        <v>266</v>
      </c>
      <c r="E32" t="str">
        <f t="shared" si="1"/>
        <v>crecfra</v>
      </c>
      <c r="G32" s="13" t="str">
        <f t="shared" si="2"/>
        <v>NVL(h.crecfra, crecfra),</v>
      </c>
      <c r="K32" t="s">
        <v>107</v>
      </c>
      <c r="L32" t="str">
        <f t="shared" si="3"/>
        <v>TNUM3IA,</v>
      </c>
      <c r="N32" t="s">
        <v>137</v>
      </c>
      <c r="O32" t="str">
        <f t="shared" si="14"/>
        <v>NCUACOA,</v>
      </c>
      <c r="Q32" t="s">
        <v>137</v>
      </c>
      <c r="S32" t="str">
        <f t="shared" si="16"/>
        <v>s.NCUACOA,</v>
      </c>
      <c r="T32" t="s">
        <v>137</v>
      </c>
      <c r="Y32" t="s">
        <v>340</v>
      </c>
      <c r="Z32" t="s">
        <v>341</v>
      </c>
      <c r="AA32" t="str">
        <f t="shared" si="15"/>
        <v>a.FFINVIG,</v>
      </c>
      <c r="AH32" t="s">
        <v>214</v>
      </c>
      <c r="AI32" t="s">
        <v>215</v>
      </c>
      <c r="AJ32" t="s">
        <v>217</v>
      </c>
      <c r="AK32" t="s">
        <v>413</v>
      </c>
      <c r="AL32" t="s">
        <v>414</v>
      </c>
      <c r="AM32" t="s">
        <v>396</v>
      </c>
      <c r="AN32" t="s">
        <v>397</v>
      </c>
      <c r="AO32" t="s">
        <v>398</v>
      </c>
      <c r="AP32" t="s">
        <v>399</v>
      </c>
      <c r="AQ32" t="s">
        <v>400</v>
      </c>
      <c r="AR32" t="s">
        <v>401</v>
      </c>
      <c r="AT32" t="s">
        <v>403</v>
      </c>
      <c r="AU32" t="s">
        <v>404</v>
      </c>
      <c r="AV32" t="s">
        <v>405</v>
      </c>
      <c r="AX32" t="s">
        <v>407</v>
      </c>
      <c r="AY32" t="s">
        <v>408</v>
      </c>
      <c r="BC32" t="s">
        <v>103</v>
      </c>
      <c r="BD32" t="str">
        <f t="shared" si="10"/>
        <v>NULL TNUM1IA,</v>
      </c>
      <c r="BG32" t="s">
        <v>410</v>
      </c>
      <c r="BH32" t="s">
        <v>411</v>
      </c>
      <c r="BI32" t="s">
        <v>412</v>
      </c>
      <c r="BJ32" t="s">
        <v>413</v>
      </c>
      <c r="BK32" t="s">
        <v>414</v>
      </c>
      <c r="BM32" t="s">
        <v>416</v>
      </c>
    </row>
    <row r="33" spans="4:64" x14ac:dyDescent="0.25">
      <c r="D33" t="s">
        <v>267</v>
      </c>
      <c r="E33" t="str">
        <f t="shared" si="1"/>
        <v>tasegur</v>
      </c>
      <c r="G33" s="13" t="str">
        <f t="shared" si="2"/>
        <v>NVL(h.tasegur, tasegur),</v>
      </c>
      <c r="K33" t="s">
        <v>108</v>
      </c>
      <c r="L33" t="str">
        <f t="shared" si="3"/>
        <v>LOCALIDAD,</v>
      </c>
      <c r="N33" t="s">
        <v>139</v>
      </c>
      <c r="O33" t="str">
        <f t="shared" si="14"/>
        <v>CEMPRES,</v>
      </c>
      <c r="Q33" t="s">
        <v>139</v>
      </c>
      <c r="S33" t="str">
        <f t="shared" si="16"/>
        <v>s.CEMPRES,</v>
      </c>
      <c r="T33" t="s">
        <v>139</v>
      </c>
      <c r="Y33" t="s">
        <v>341</v>
      </c>
      <c r="Z33" t="s">
        <v>343</v>
      </c>
      <c r="AA33" t="str">
        <f t="shared" si="15"/>
        <v>a.CCOBPRIMA,</v>
      </c>
      <c r="AW33" t="s">
        <v>406</v>
      </c>
      <c r="BC33" t="s">
        <v>104</v>
      </c>
      <c r="BD33" t="str">
        <f t="shared" si="10"/>
        <v>NULL CDET2IA,</v>
      </c>
    </row>
    <row r="34" spans="4:64" x14ac:dyDescent="0.25">
      <c r="D34" t="s">
        <v>268</v>
      </c>
      <c r="E34" t="str">
        <f t="shared" si="1"/>
        <v>creteni</v>
      </c>
      <c r="G34" s="13" t="str">
        <f t="shared" si="2"/>
        <v>NVL(h.creteni, creteni),</v>
      </c>
      <c r="K34" t="s">
        <v>109</v>
      </c>
      <c r="L34" t="str">
        <f t="shared" si="3"/>
        <v>PROCESO,</v>
      </c>
      <c r="N34" t="s">
        <v>140</v>
      </c>
      <c r="O34" t="str">
        <f t="shared" si="14"/>
        <v>SPRODUC,</v>
      </c>
      <c r="Q34" t="s">
        <v>140</v>
      </c>
      <c r="S34" t="str">
        <f t="shared" si="16"/>
        <v>s.SPRODUC,</v>
      </c>
      <c r="T34" t="s">
        <v>140</v>
      </c>
      <c r="Z34" s="16" t="s">
        <v>344</v>
      </c>
      <c r="AA34" t="str">
        <f t="shared" si="15"/>
        <v>a.IPRIDEV,</v>
      </c>
      <c r="BC34" t="s">
        <v>105</v>
      </c>
      <c r="BD34" t="str">
        <f t="shared" si="10"/>
        <v>NULL TNUM2IA,</v>
      </c>
    </row>
    <row r="35" spans="4:64" x14ac:dyDescent="0.25">
      <c r="D35" t="s">
        <v>269</v>
      </c>
      <c r="E35" t="str">
        <f t="shared" si="1"/>
        <v>ndurcob</v>
      </c>
      <c r="G35" s="13" t="str">
        <f t="shared" si="2"/>
        <v>NVL(h.ndurcob, ndurcob),</v>
      </c>
      <c r="K35" t="s">
        <v>110</v>
      </c>
      <c r="L35" t="str">
        <f t="shared" si="3"/>
        <v>TNUMTEL,</v>
      </c>
      <c r="N35" t="s">
        <v>141</v>
      </c>
      <c r="O35" t="str">
        <f t="shared" si="14"/>
        <v>CCOMPANI,</v>
      </c>
      <c r="Q35" t="s">
        <v>141</v>
      </c>
      <c r="S35" t="str">
        <f t="shared" si="16"/>
        <v>s.CCOMPANI,</v>
      </c>
      <c r="T35" t="s">
        <v>141</v>
      </c>
      <c r="AO35" t="s">
        <v>397</v>
      </c>
      <c r="AS35" t="s">
        <v>402</v>
      </c>
      <c r="BC35" t="s">
        <v>106</v>
      </c>
      <c r="BD35" t="str">
        <f t="shared" si="10"/>
        <v>NULL CDET3IA,</v>
      </c>
      <c r="BL35" t="s">
        <v>415</v>
      </c>
    </row>
    <row r="36" spans="4:64" x14ac:dyDescent="0.25">
      <c r="D36" t="s">
        <v>270</v>
      </c>
      <c r="E36" t="str">
        <f t="shared" si="1"/>
        <v>sciacoa</v>
      </c>
      <c r="G36" s="13" t="str">
        <f t="shared" si="2"/>
        <v>NVL(h.sciacoa, sciacoa),</v>
      </c>
      <c r="K36" t="s">
        <v>111</v>
      </c>
      <c r="L36" t="str">
        <f t="shared" si="3"/>
        <v>TNUMFAX,</v>
      </c>
      <c r="N36" t="s">
        <v>142</v>
      </c>
      <c r="O36" t="str">
        <f t="shared" si="14"/>
        <v>CTIPCOB,</v>
      </c>
      <c r="Q36" t="s">
        <v>142</v>
      </c>
      <c r="S36" t="str">
        <f t="shared" si="16"/>
        <v>s.CTIPCOB,</v>
      </c>
      <c r="T36" t="s">
        <v>142</v>
      </c>
      <c r="AP36" t="s">
        <v>398</v>
      </c>
      <c r="AQ36" t="s">
        <v>399</v>
      </c>
      <c r="BC36" t="s">
        <v>107</v>
      </c>
      <c r="BD36" t="str">
        <f t="shared" si="10"/>
        <v>NULL TNUM3IA,</v>
      </c>
    </row>
    <row r="37" spans="4:64" x14ac:dyDescent="0.25">
      <c r="D37" t="s">
        <v>271</v>
      </c>
      <c r="E37" t="str">
        <f t="shared" si="1"/>
        <v>pparcoa</v>
      </c>
      <c r="G37" s="13" t="str">
        <f t="shared" si="2"/>
        <v>NVL(h.pparcoa, pparcoa),</v>
      </c>
      <c r="K37" t="s">
        <v>112</v>
      </c>
      <c r="L37" t="str">
        <f t="shared" si="3"/>
        <v>TNUMMOV,</v>
      </c>
      <c r="N37" t="s">
        <v>143</v>
      </c>
      <c r="O37" t="str">
        <f t="shared" si="14"/>
        <v>CREVALI,</v>
      </c>
      <c r="Q37" t="s">
        <v>143</v>
      </c>
      <c r="S37" t="str">
        <f t="shared" si="16"/>
        <v>s.CREVALI,</v>
      </c>
      <c r="T37" t="s">
        <v>143</v>
      </c>
      <c r="BC37" t="s">
        <v>428</v>
      </c>
      <c r="BD37" t="str">
        <f t="shared" si="10"/>
        <v>NULL IDDOMICI,</v>
      </c>
    </row>
    <row r="38" spans="4:64" x14ac:dyDescent="0.25">
      <c r="D38" t="s">
        <v>272</v>
      </c>
      <c r="E38" t="str">
        <f t="shared" si="1"/>
        <v>npolcoa</v>
      </c>
      <c r="G38" s="13" t="str">
        <f t="shared" si="2"/>
        <v>NVL(h.npolcoa, npolcoa),</v>
      </c>
      <c r="K38" t="s">
        <v>113</v>
      </c>
      <c r="L38" t="str">
        <f t="shared" si="3"/>
        <v>TEMAIL,</v>
      </c>
      <c r="N38" t="s">
        <v>144</v>
      </c>
      <c r="O38" t="str">
        <f t="shared" si="14"/>
        <v>PREVALI,</v>
      </c>
      <c r="Q38" t="s">
        <v>144</v>
      </c>
      <c r="S38" t="str">
        <f t="shared" si="16"/>
        <v>s.PREVALI,</v>
      </c>
      <c r="T38" t="s">
        <v>144</v>
      </c>
      <c r="BC38" t="s">
        <v>108</v>
      </c>
      <c r="BD38" t="str">
        <f t="shared" si="10"/>
        <v>NULL LOCALIDAD,</v>
      </c>
    </row>
    <row r="39" spans="4:64" x14ac:dyDescent="0.25">
      <c r="D39" t="s">
        <v>273</v>
      </c>
      <c r="E39" t="str">
        <f t="shared" si="1"/>
        <v>nsupcoa</v>
      </c>
      <c r="G39" s="13" t="str">
        <f t="shared" si="2"/>
        <v>NVL(h.nsupcoa, nsupcoa),</v>
      </c>
      <c r="K39" t="s">
        <v>114</v>
      </c>
      <c r="L39" t="str">
        <f t="shared" si="3"/>
        <v>TALIAS,</v>
      </c>
      <c r="N39" t="s">
        <v>145</v>
      </c>
      <c r="O39" t="str">
        <f t="shared" si="14"/>
        <v>IREVALI,</v>
      </c>
      <c r="Q39" t="s">
        <v>145</v>
      </c>
      <c r="S39" t="str">
        <f t="shared" si="16"/>
        <v>s.IREVALI,</v>
      </c>
      <c r="T39" t="s">
        <v>145</v>
      </c>
      <c r="BC39" t="s">
        <v>429</v>
      </c>
      <c r="BD39" t="str">
        <f t="shared" si="10"/>
        <v>NULL FDEFECTO,</v>
      </c>
    </row>
    <row r="40" spans="4:64" x14ac:dyDescent="0.25">
      <c r="D40" t="s">
        <v>274</v>
      </c>
      <c r="E40" t="str">
        <f t="shared" si="1"/>
        <v>tnatrie</v>
      </c>
      <c r="G40" s="13" t="str">
        <f t="shared" si="2"/>
        <v>NVL(h.tnatrie, tnatrie),</v>
      </c>
      <c r="K40" t="s">
        <v>10</v>
      </c>
      <c r="L40" t="str">
        <f t="shared" si="3"/>
        <v>ROWID,</v>
      </c>
      <c r="N40" t="s">
        <v>146</v>
      </c>
      <c r="O40" t="str">
        <f t="shared" si="14"/>
        <v>CTIPBAN,</v>
      </c>
      <c r="Q40" t="s">
        <v>146</v>
      </c>
      <c r="S40" t="str">
        <f t="shared" si="16"/>
        <v>s.CTIPBAN,</v>
      </c>
      <c r="T40" t="s">
        <v>146</v>
      </c>
    </row>
    <row r="41" spans="4:64" x14ac:dyDescent="0.25">
      <c r="D41" t="s">
        <v>275</v>
      </c>
      <c r="E41" t="str">
        <f t="shared" si="1"/>
        <v>pdtocom</v>
      </c>
      <c r="G41" s="13" t="str">
        <f t="shared" si="2"/>
        <v>NVL(h.pdtocom, pdtocom),</v>
      </c>
      <c r="N41" t="s">
        <v>147</v>
      </c>
      <c r="O41" t="str">
        <f t="shared" si="14"/>
        <v>CBANCAR,</v>
      </c>
      <c r="Q41" t="s">
        <v>147</v>
      </c>
      <c r="S41" t="str">
        <f t="shared" si="16"/>
        <v>s.CBANCAR,</v>
      </c>
      <c r="T41" t="s">
        <v>147</v>
      </c>
    </row>
    <row r="42" spans="4:64" x14ac:dyDescent="0.25">
      <c r="D42" t="s">
        <v>276</v>
      </c>
      <c r="E42" t="str">
        <f t="shared" si="1"/>
        <v>prevali</v>
      </c>
      <c r="G42" s="13" t="str">
        <f t="shared" si="2"/>
        <v>NVL(h.prevali, prevali),</v>
      </c>
      <c r="N42" t="s">
        <v>148</v>
      </c>
      <c r="O42" t="str">
        <f t="shared" si="14"/>
        <v>CASEGUR,</v>
      </c>
      <c r="Q42" t="s">
        <v>148</v>
      </c>
      <c r="S42" t="str">
        <f t="shared" si="16"/>
        <v>s.CASEGUR,</v>
      </c>
      <c r="T42" t="s">
        <v>148</v>
      </c>
    </row>
    <row r="43" spans="4:64" x14ac:dyDescent="0.25">
      <c r="D43" t="s">
        <v>277</v>
      </c>
      <c r="E43" t="str">
        <f t="shared" si="1"/>
        <v>irevali</v>
      </c>
      <c r="G43" s="13" t="str">
        <f t="shared" si="2"/>
        <v>NVL(h.irevali, irevali),</v>
      </c>
      <c r="N43" t="s">
        <v>149</v>
      </c>
      <c r="O43" t="str">
        <f t="shared" si="14"/>
        <v>NSUPLEM,</v>
      </c>
      <c r="Q43" t="s">
        <v>149</v>
      </c>
      <c r="S43" t="str">
        <f t="shared" si="16"/>
        <v>s.NSUPLEM,</v>
      </c>
      <c r="T43" t="s">
        <v>149</v>
      </c>
    </row>
    <row r="44" spans="4:64" x14ac:dyDescent="0.25">
      <c r="D44" t="s">
        <v>278</v>
      </c>
      <c r="E44" t="str">
        <f t="shared" si="1"/>
        <v>ncuacoa</v>
      </c>
      <c r="G44" s="13" t="str">
        <f t="shared" si="2"/>
        <v>NVL(h.ncuacoa, ncuacoa),</v>
      </c>
      <c r="Q44" t="s">
        <v>161</v>
      </c>
      <c r="S44" t="str">
        <f t="shared" si="16"/>
        <v>NULL SSEGURO,</v>
      </c>
      <c r="T44" t="s">
        <v>161</v>
      </c>
    </row>
    <row r="45" spans="4:64" x14ac:dyDescent="0.25">
      <c r="D45" t="s">
        <v>279</v>
      </c>
      <c r="E45" t="str">
        <f t="shared" si="1"/>
        <v>nedamed</v>
      </c>
      <c r="G45" s="13" t="str">
        <f t="shared" si="2"/>
        <v>NVL(h.nedamed, nedamed),</v>
      </c>
      <c r="Q45" t="s">
        <v>82</v>
      </c>
      <c r="S45" t="str">
        <f t="shared" si="16"/>
        <v>NULL SPERSON,</v>
      </c>
      <c r="T45" t="s">
        <v>82</v>
      </c>
    </row>
    <row r="46" spans="4:64" x14ac:dyDescent="0.25">
      <c r="D46" t="s">
        <v>280</v>
      </c>
      <c r="E46" t="str">
        <f t="shared" si="1"/>
        <v>crevali</v>
      </c>
      <c r="G46" s="13" t="str">
        <f t="shared" si="2"/>
        <v>NVL(h.crevali, crevali),</v>
      </c>
      <c r="N46" t="s">
        <v>84</v>
      </c>
      <c r="O46" t="str">
        <f t="shared" si="14"/>
        <v>CDOMICI,</v>
      </c>
      <c r="Q46" t="s">
        <v>84</v>
      </c>
      <c r="S46" t="str">
        <f t="shared" si="16"/>
        <v>s.CDOMICI,</v>
      </c>
      <c r="T46" t="s">
        <v>84</v>
      </c>
    </row>
    <row r="47" spans="4:64" x14ac:dyDescent="0.25">
      <c r="D47" t="s">
        <v>281</v>
      </c>
      <c r="E47" t="str">
        <f t="shared" si="1"/>
        <v>cempres</v>
      </c>
      <c r="G47" s="13" t="str">
        <f t="shared" si="2"/>
        <v>NVL(h.cempres, cempres),</v>
      </c>
      <c r="N47" t="s">
        <v>150</v>
      </c>
      <c r="O47" t="str">
        <f t="shared" si="14"/>
        <v>NPOLINI,</v>
      </c>
      <c r="Q47" t="s">
        <v>150</v>
      </c>
      <c r="S47" t="str">
        <f t="shared" si="16"/>
        <v>s.NPOLINI,</v>
      </c>
      <c r="T47" t="s">
        <v>150</v>
      </c>
    </row>
    <row r="48" spans="4:64" x14ac:dyDescent="0.25">
      <c r="D48" t="s">
        <v>282</v>
      </c>
      <c r="E48" t="str">
        <f t="shared" si="1"/>
        <v>cagrpro</v>
      </c>
      <c r="G48" s="13" t="str">
        <f t="shared" si="2"/>
        <v>NVL(h.cagrpro, cagrpro),</v>
      </c>
      <c r="Q48" t="s">
        <v>162</v>
      </c>
      <c r="S48" t="str">
        <f t="shared" si="16"/>
        <v>NULL CTIPBAN2,</v>
      </c>
      <c r="T48" t="s">
        <v>162</v>
      </c>
    </row>
    <row r="49" spans="4:20" x14ac:dyDescent="0.25">
      <c r="D49" t="s">
        <v>283</v>
      </c>
      <c r="E49" t="str">
        <f t="shared" si="1"/>
        <v>nsolici</v>
      </c>
      <c r="G49" s="13" t="str">
        <f t="shared" si="2"/>
        <v>NVL(h.nsolici, nsolici),</v>
      </c>
      <c r="Q49" t="s">
        <v>163</v>
      </c>
      <c r="S49" t="str">
        <f t="shared" si="16"/>
        <v>NULL CBANCOB,</v>
      </c>
      <c r="T49" t="s">
        <v>163</v>
      </c>
    </row>
    <row r="50" spans="4:20" x14ac:dyDescent="0.25">
      <c r="D50" t="s">
        <v>284</v>
      </c>
      <c r="E50" t="str">
        <f t="shared" si="1"/>
        <v>xf1paren</v>
      </c>
      <c r="G50" s="13" t="str">
        <f t="shared" si="2"/>
        <v>NVL(h.xf1paren, xf1paren),</v>
      </c>
      <c r="N50" t="s">
        <v>151</v>
      </c>
      <c r="O50" t="str">
        <f t="shared" si="14"/>
        <v>FCARANT,</v>
      </c>
      <c r="Q50" t="s">
        <v>151</v>
      </c>
      <c r="S50" t="str">
        <f t="shared" si="16"/>
        <v>s.FCARANT,</v>
      </c>
      <c r="T50" t="s">
        <v>151</v>
      </c>
    </row>
    <row r="51" spans="4:20" x14ac:dyDescent="0.25">
      <c r="D51" t="s">
        <v>285</v>
      </c>
      <c r="E51" t="str">
        <f t="shared" si="1"/>
        <v>xfcarult</v>
      </c>
      <c r="G51" s="13" t="str">
        <f t="shared" si="2"/>
        <v>NVL(h.xfcarult, xfcarult),</v>
      </c>
      <c r="N51" t="s">
        <v>152</v>
      </c>
      <c r="O51" t="str">
        <f t="shared" si="14"/>
        <v>FCARPRO,</v>
      </c>
      <c r="Q51" t="s">
        <v>152</v>
      </c>
      <c r="S51" t="str">
        <f t="shared" si="16"/>
        <v>s.FCARPRO,</v>
      </c>
      <c r="T51" t="s">
        <v>152</v>
      </c>
    </row>
    <row r="52" spans="4:20" x14ac:dyDescent="0.25">
      <c r="D52" t="s">
        <v>286</v>
      </c>
      <c r="E52" t="str">
        <f t="shared" si="1"/>
        <v>xttexto</v>
      </c>
      <c r="G52" s="13" t="str">
        <f t="shared" si="2"/>
        <v>NVL(h.xttexto, xttexto),</v>
      </c>
      <c r="N52" t="s">
        <v>153</v>
      </c>
      <c r="O52" t="str">
        <f t="shared" si="14"/>
        <v>CRECFRA,</v>
      </c>
      <c r="Q52" t="s">
        <v>153</v>
      </c>
      <c r="S52" t="str">
        <f t="shared" si="16"/>
        <v>s.CRECFRA,</v>
      </c>
      <c r="T52" t="s">
        <v>153</v>
      </c>
    </row>
    <row r="53" spans="4:20" x14ac:dyDescent="0.25">
      <c r="D53" t="s">
        <v>287</v>
      </c>
      <c r="E53" t="str">
        <f t="shared" si="1"/>
        <v>ccompani</v>
      </c>
      <c r="G53" s="13" t="str">
        <f t="shared" si="2"/>
        <v>NVL(h.ccompani, ccompani),</v>
      </c>
      <c r="N53" t="s">
        <v>154</v>
      </c>
      <c r="O53" t="str">
        <f t="shared" si="14"/>
        <v>NDURCOB,</v>
      </c>
      <c r="Q53" t="s">
        <v>154</v>
      </c>
      <c r="S53" t="str">
        <f t="shared" si="16"/>
        <v>s.NDURCOB,</v>
      </c>
      <c r="T53" t="s">
        <v>154</v>
      </c>
    </row>
    <row r="54" spans="4:20" x14ac:dyDescent="0.25">
      <c r="D54" t="s">
        <v>288</v>
      </c>
      <c r="E54" t="str">
        <f t="shared" si="1"/>
        <v>NULL</v>
      </c>
      <c r="G54" s="13" t="str">
        <f t="shared" si="2"/>
        <v>NVL(h.NULL, NULL),</v>
      </c>
      <c r="N54" t="s">
        <v>155</v>
      </c>
      <c r="O54" t="str">
        <f t="shared" si="14"/>
        <v>FCARANU,</v>
      </c>
      <c r="Q54" t="s">
        <v>155</v>
      </c>
      <c r="S54" t="str">
        <f t="shared" si="16"/>
        <v>s.FCARANU,</v>
      </c>
      <c r="T54" t="s">
        <v>155</v>
      </c>
    </row>
    <row r="55" spans="4:20" x14ac:dyDescent="0.25">
      <c r="D55" t="s">
        <v>288</v>
      </c>
      <c r="E55" t="str">
        <f t="shared" si="1"/>
        <v>NULL</v>
      </c>
      <c r="G55" s="13" t="str">
        <f t="shared" si="2"/>
        <v>NVL(h.NULL, NULL),</v>
      </c>
      <c r="Q55" t="s">
        <v>164</v>
      </c>
      <c r="S55" t="str">
        <f t="shared" si="16"/>
        <v>NULL CTIPRETR,</v>
      </c>
      <c r="T55" t="s">
        <v>164</v>
      </c>
    </row>
    <row r="56" spans="4:20" x14ac:dyDescent="0.25">
      <c r="D56" t="s">
        <v>289</v>
      </c>
      <c r="E56" t="str">
        <f t="shared" si="1"/>
        <v>xndurper</v>
      </c>
      <c r="G56" s="13" t="str">
        <f t="shared" si="2"/>
        <v>NVL(h.xndurper, xndurper),</v>
      </c>
      <c r="Q56" t="s">
        <v>165</v>
      </c>
      <c r="S56" t="str">
        <f t="shared" si="16"/>
        <v>NULL CINDREVFRAN,</v>
      </c>
      <c r="T56" t="s">
        <v>165</v>
      </c>
    </row>
    <row r="57" spans="4:20" x14ac:dyDescent="0.25">
      <c r="D57" t="s">
        <v>290</v>
      </c>
      <c r="E57" t="str">
        <f t="shared" si="1"/>
        <v>xfrevisio</v>
      </c>
      <c r="G57" s="13" t="str">
        <f t="shared" si="2"/>
        <v>NVL(h.xfrevisio, xfrevisio),</v>
      </c>
      <c r="Q57" t="s">
        <v>166</v>
      </c>
      <c r="S57" t="str">
        <f t="shared" si="16"/>
        <v>NULL PRECARG,</v>
      </c>
      <c r="T57" t="s">
        <v>166</v>
      </c>
    </row>
    <row r="58" spans="4:20" x14ac:dyDescent="0.25">
      <c r="D58" t="s">
        <v>291</v>
      </c>
      <c r="E58" t="str">
        <f t="shared" si="1"/>
        <v>xcgasges</v>
      </c>
      <c r="G58" s="13" t="str">
        <f t="shared" si="2"/>
        <v>NVL(h.xcgasges, xcgasges),</v>
      </c>
      <c r="Q58" t="s">
        <v>167</v>
      </c>
      <c r="S58" t="str">
        <f t="shared" si="16"/>
        <v>NULL PDTOTEC,</v>
      </c>
      <c r="T58" t="s">
        <v>167</v>
      </c>
    </row>
    <row r="59" spans="4:20" x14ac:dyDescent="0.25">
      <c r="D59" t="s">
        <v>292</v>
      </c>
      <c r="E59" t="str">
        <f t="shared" si="1"/>
        <v>xcgasred</v>
      </c>
      <c r="G59" s="13" t="str">
        <f t="shared" si="2"/>
        <v>NVL(h.xcgasred, xcgasred),</v>
      </c>
      <c r="Q59" t="s">
        <v>168</v>
      </c>
      <c r="S59" t="str">
        <f t="shared" si="16"/>
        <v>NULL PRECCOM,</v>
      </c>
      <c r="T59" t="s">
        <v>168</v>
      </c>
    </row>
    <row r="60" spans="4:20" x14ac:dyDescent="0.25">
      <c r="D60" t="s">
        <v>293</v>
      </c>
      <c r="E60" t="str">
        <f t="shared" si="1"/>
        <v>xcmodinv</v>
      </c>
      <c r="G60" s="13" t="str">
        <f t="shared" si="2"/>
        <v>NVL(h.xcmodinv, xcmodinv),</v>
      </c>
      <c r="Q60" t="s">
        <v>169</v>
      </c>
      <c r="S60" t="str">
        <f t="shared" si="16"/>
        <v>NULL FRENOVA,</v>
      </c>
      <c r="T60" t="s">
        <v>169</v>
      </c>
    </row>
    <row r="61" spans="4:20" x14ac:dyDescent="0.25">
      <c r="D61" t="s">
        <v>294</v>
      </c>
      <c r="E61" t="str">
        <f t="shared" si="1"/>
        <v>ctipban</v>
      </c>
      <c r="G61" s="13" t="str">
        <f t="shared" si="2"/>
        <v>NVL(h.ctipban, ctipban),</v>
      </c>
      <c r="Q61" t="s">
        <v>170</v>
      </c>
      <c r="S61" t="str">
        <f t="shared" si="16"/>
        <v>NULL CPOLCIA,</v>
      </c>
      <c r="T61" t="s">
        <v>170</v>
      </c>
    </row>
    <row r="62" spans="4:20" x14ac:dyDescent="0.25">
      <c r="D62" t="s">
        <v>295</v>
      </c>
      <c r="E62" t="str">
        <f t="shared" si="1"/>
        <v>ctipcob</v>
      </c>
      <c r="G62" s="13" t="str">
        <f t="shared" si="2"/>
        <v>NVL(h.ctipcob, ctipcob),</v>
      </c>
      <c r="N62" t="s">
        <v>157</v>
      </c>
      <c r="O62" t="str">
        <f t="shared" si="14"/>
        <v>NEDAMAR,</v>
      </c>
      <c r="Q62" t="s">
        <v>157</v>
      </c>
      <c r="S62" t="str">
        <f t="shared" si="16"/>
        <v>s.NEDAMAR,</v>
      </c>
      <c r="T62" t="s">
        <v>157</v>
      </c>
    </row>
    <row r="63" spans="4:20" x14ac:dyDescent="0.25">
      <c r="D63" t="s">
        <v>296</v>
      </c>
      <c r="E63" t="str">
        <f t="shared" si="1"/>
        <v>xfrevant</v>
      </c>
      <c r="G63" s="13" t="str">
        <f t="shared" si="2"/>
        <v>NVL(h.xfrevant, xfrevant),</v>
      </c>
      <c r="Q63" t="s">
        <v>109</v>
      </c>
      <c r="S63" t="str">
        <f t="shared" si="16"/>
        <v>NULL PROCESO,</v>
      </c>
      <c r="T63" t="s">
        <v>109</v>
      </c>
    </row>
    <row r="64" spans="4:20" x14ac:dyDescent="0.25">
      <c r="D64" t="s">
        <v>297</v>
      </c>
      <c r="E64" t="str">
        <f t="shared" si="1"/>
        <v>sprodtar</v>
      </c>
      <c r="G64" s="13" t="str">
        <f t="shared" si="2"/>
        <v>NVL(h.sprodtar, sprodtar),</v>
      </c>
      <c r="N64" t="s">
        <v>156</v>
      </c>
      <c r="O64" t="str">
        <f>N64&amp;","</f>
        <v>NDURACI,</v>
      </c>
      <c r="Q64" t="s">
        <v>156</v>
      </c>
      <c r="S64" t="str">
        <f t="shared" si="16"/>
        <v>s.NDURACI,</v>
      </c>
      <c r="T64" t="s">
        <v>156</v>
      </c>
    </row>
    <row r="65" spans="1:61" x14ac:dyDescent="0.25">
      <c r="D65" t="s">
        <v>298</v>
      </c>
      <c r="E65" t="str">
        <f t="shared" si="1"/>
        <v>ncuotar</v>
      </c>
      <c r="G65" s="13" t="str">
        <f t="shared" si="2"/>
        <v>NVL(h.ncuotar, ncuotar),</v>
      </c>
      <c r="N65" t="s">
        <v>13</v>
      </c>
      <c r="O65" t="str">
        <f>N65&amp;","</f>
        <v>MIG_FK2,</v>
      </c>
      <c r="Q65" t="s">
        <v>13</v>
      </c>
      <c r="S65" t="str">
        <f t="shared" si="16"/>
        <v>s.MIG_FK2,</v>
      </c>
      <c r="T65" t="s">
        <v>13</v>
      </c>
    </row>
    <row r="66" spans="1:61" x14ac:dyDescent="0.25">
      <c r="D66" t="s">
        <v>299</v>
      </c>
      <c r="E66" t="str">
        <f t="shared" si="1"/>
        <v>ctipretr</v>
      </c>
      <c r="G66" s="13" t="str">
        <f t="shared" si="2"/>
        <v>NVL(h.ctipretr, ctipretr),</v>
      </c>
      <c r="N66" t="s">
        <v>158</v>
      </c>
      <c r="O66" t="str">
        <f t="shared" si="14"/>
        <v>FEFEPLAZO,</v>
      </c>
    </row>
    <row r="67" spans="1:61" x14ac:dyDescent="0.25">
      <c r="D67" t="s">
        <v>300</v>
      </c>
      <c r="E67" t="str">
        <f t="shared" si="1"/>
        <v>cindrevfran</v>
      </c>
      <c r="G67" s="13" t="str">
        <f t="shared" si="2"/>
        <v>NVL(h.cindrevfran, cindrevfran),</v>
      </c>
      <c r="N67" t="s">
        <v>159</v>
      </c>
      <c r="O67" t="str">
        <f t="shared" si="14"/>
        <v>FVENCPLAZO,</v>
      </c>
    </row>
    <row r="68" spans="1:61" x14ac:dyDescent="0.25">
      <c r="D68" t="s">
        <v>301</v>
      </c>
      <c r="E68" t="str">
        <f t="shared" ref="E68:E85" si="17">SUBSTITUTE(SUBSTITUTE(D68," ",""),",","")</f>
        <v>precarg</v>
      </c>
      <c r="G68" s="13" t="str">
        <f t="shared" ref="G68:G85" si="18">"NVL(h."&amp;E68&amp;", "&amp;E68&amp;"),"</f>
        <v>NVL(h.precarg, precarg),</v>
      </c>
    </row>
    <row r="69" spans="1:61" x14ac:dyDescent="0.25">
      <c r="D69" t="s">
        <v>302</v>
      </c>
      <c r="E69" t="str">
        <f t="shared" si="17"/>
        <v>pdtotec</v>
      </c>
      <c r="G69" s="13" t="str">
        <f t="shared" si="18"/>
        <v>NVL(h.pdtotec, pdtotec),</v>
      </c>
    </row>
    <row r="70" spans="1:61" x14ac:dyDescent="0.25">
      <c r="A70" t="s">
        <v>214</v>
      </c>
      <c r="B70" t="s">
        <v>215</v>
      </c>
      <c r="C70" t="s">
        <v>171</v>
      </c>
      <c r="D70" t="s">
        <v>303</v>
      </c>
      <c r="E70" t="str">
        <f t="shared" si="17"/>
        <v>preccom</v>
      </c>
      <c r="F70" t="s">
        <v>172</v>
      </c>
      <c r="G70" s="13" t="str">
        <f t="shared" si="18"/>
        <v>NVL(h.preccom, preccom),</v>
      </c>
      <c r="H70" t="s">
        <v>173</v>
      </c>
      <c r="I70" t="s">
        <v>174</v>
      </c>
      <c r="J70" t="s">
        <v>178</v>
      </c>
      <c r="K70" t="s">
        <v>175</v>
      </c>
      <c r="L70" t="s">
        <v>176</v>
      </c>
      <c r="M70" t="s">
        <v>187</v>
      </c>
      <c r="N70" t="s">
        <v>177</v>
      </c>
      <c r="O70" t="s">
        <v>179</v>
      </c>
      <c r="P70" t="s">
        <v>180</v>
      </c>
      <c r="Q70" t="s">
        <v>181</v>
      </c>
      <c r="R70" t="s">
        <v>182</v>
      </c>
      <c r="S70" t="s">
        <v>216</v>
      </c>
      <c r="T70" t="s">
        <v>183</v>
      </c>
      <c r="U70" t="s">
        <v>184</v>
      </c>
      <c r="W70" t="s">
        <v>186</v>
      </c>
      <c r="X70" t="s">
        <v>188</v>
      </c>
      <c r="Z70" t="s">
        <v>190</v>
      </c>
      <c r="AA70" t="s">
        <v>191</v>
      </c>
      <c r="AB70" t="s">
        <v>193</v>
      </c>
      <c r="AC70" t="s">
        <v>192</v>
      </c>
      <c r="AE70" t="s">
        <v>195</v>
      </c>
      <c r="AF70" t="s">
        <v>196</v>
      </c>
      <c r="AG70" t="s">
        <v>197</v>
      </c>
      <c r="AH70" t="s">
        <v>198</v>
      </c>
      <c r="AJ70" t="s">
        <v>200</v>
      </c>
      <c r="AK70" t="s">
        <v>201</v>
      </c>
      <c r="AL70" t="s">
        <v>202</v>
      </c>
      <c r="AM70" t="s">
        <v>203</v>
      </c>
      <c r="AN70" t="s">
        <v>204</v>
      </c>
      <c r="AR70" t="s">
        <v>206</v>
      </c>
      <c r="AT70" t="s">
        <v>220</v>
      </c>
      <c r="AU70" t="s">
        <v>207</v>
      </c>
      <c r="AV70" t="s">
        <v>208</v>
      </c>
      <c r="AX70" t="s">
        <v>210</v>
      </c>
      <c r="AY70" t="s">
        <v>211</v>
      </c>
      <c r="AZ70" t="s">
        <v>221</v>
      </c>
      <c r="BA70" t="s">
        <v>222</v>
      </c>
      <c r="BC70" t="s">
        <v>224</v>
      </c>
      <c r="BD70" t="s">
        <v>225</v>
      </c>
      <c r="BE70" t="s">
        <v>226</v>
      </c>
      <c r="BF70" t="s">
        <v>227</v>
      </c>
      <c r="BG70" t="s">
        <v>212</v>
      </c>
      <c r="BH70" t="s">
        <v>228</v>
      </c>
      <c r="BI70" t="s">
        <v>213</v>
      </c>
    </row>
    <row r="71" spans="1:61" x14ac:dyDescent="0.25">
      <c r="D71" t="s">
        <v>304</v>
      </c>
      <c r="E71" t="str">
        <f t="shared" si="17"/>
        <v>x_ctipcol</v>
      </c>
      <c r="G71" s="13" t="str">
        <f t="shared" si="18"/>
        <v>NVL(h.x_ctipcol, x_ctipcol),</v>
      </c>
      <c r="AW71" t="s">
        <v>209</v>
      </c>
    </row>
    <row r="72" spans="1:61" x14ac:dyDescent="0.25">
      <c r="D72" t="s">
        <v>305</v>
      </c>
      <c r="E72" t="str">
        <f t="shared" si="17"/>
        <v>x_ctipcob</v>
      </c>
      <c r="G72" s="13" t="str">
        <f t="shared" si="18"/>
        <v>NVL(h.x_ctipcob, x_ctipcob),</v>
      </c>
      <c r="AI72" t="s">
        <v>199</v>
      </c>
    </row>
    <row r="73" spans="1:61" x14ac:dyDescent="0.25">
      <c r="D73" t="s">
        <v>306</v>
      </c>
      <c r="E73" t="str">
        <f t="shared" si="17"/>
        <v>x_ctipvig</v>
      </c>
      <c r="G73" s="13" t="str">
        <f t="shared" si="18"/>
        <v>NVL(h.x_ctipvig, x_ctipvig),</v>
      </c>
      <c r="AO73" t="s">
        <v>217</v>
      </c>
      <c r="AS73" t="s">
        <v>219</v>
      </c>
      <c r="BB73" t="s">
        <v>223</v>
      </c>
    </row>
    <row r="74" spans="1:61" x14ac:dyDescent="0.25">
      <c r="D74" t="s">
        <v>307</v>
      </c>
      <c r="E74" t="str">
        <f t="shared" si="17"/>
        <v>x_recpor</v>
      </c>
      <c r="G74" s="13" t="str">
        <f t="shared" si="18"/>
        <v>NVL(h.x_recpor, x_recpor),</v>
      </c>
      <c r="V74" t="s">
        <v>185</v>
      </c>
      <c r="Y74" t="s">
        <v>189</v>
      </c>
      <c r="AP74" t="s">
        <v>218</v>
      </c>
      <c r="AQ74" t="s">
        <v>205</v>
      </c>
    </row>
    <row r="75" spans="1:61" x14ac:dyDescent="0.25">
      <c r="D75" t="s">
        <v>308</v>
      </c>
      <c r="E75" t="str">
        <f t="shared" si="17"/>
        <v>x_cagrupa</v>
      </c>
      <c r="G75" s="13" t="str">
        <f t="shared" si="18"/>
        <v>NVL(h.x_cagrupa, x_cagrupa),</v>
      </c>
    </row>
    <row r="76" spans="1:61" x14ac:dyDescent="0.25">
      <c r="D76" t="s">
        <v>309</v>
      </c>
      <c r="E76" t="str">
        <f t="shared" si="17"/>
        <v>x_prorrexa</v>
      </c>
      <c r="G76" s="13" t="str">
        <f t="shared" si="18"/>
        <v>NVL(h.x_prorrexa, x_prorrexa),</v>
      </c>
    </row>
    <row r="77" spans="1:61" x14ac:dyDescent="0.25">
      <c r="D77" t="s">
        <v>310</v>
      </c>
      <c r="E77" t="str">
        <f t="shared" si="17"/>
        <v>x_cmodalid</v>
      </c>
      <c r="G77" s="13" t="str">
        <f t="shared" si="18"/>
        <v>NVL(h.x_cmodalid, x_cmodalid),</v>
      </c>
    </row>
    <row r="78" spans="1:61" x14ac:dyDescent="0.25">
      <c r="D78" t="s">
        <v>311</v>
      </c>
      <c r="E78" t="str">
        <f t="shared" si="17"/>
        <v>x_cagastexp</v>
      </c>
      <c r="G78" s="13" t="str">
        <f t="shared" si="18"/>
        <v>NVL(h.x_cagastexp, x_cagastexp),</v>
      </c>
    </row>
    <row r="79" spans="1:61" x14ac:dyDescent="0.25">
      <c r="D79" t="s">
        <v>312</v>
      </c>
      <c r="E79" t="str">
        <f t="shared" si="17"/>
        <v>x_cperiogast</v>
      </c>
      <c r="G79" s="13" t="str">
        <f t="shared" si="18"/>
        <v>NVL(h.x_cperiogast, x_cperiogast),</v>
      </c>
    </row>
    <row r="80" spans="1:61" x14ac:dyDescent="0.25">
      <c r="D80" t="s">
        <v>313</v>
      </c>
      <c r="E80" t="str">
        <f t="shared" si="17"/>
        <v>x_iimporgast</v>
      </c>
      <c r="G80" s="13" t="str">
        <f t="shared" si="18"/>
        <v>NVL(h.x_iimporgast, x_iimporgast),</v>
      </c>
    </row>
    <row r="81" spans="1:37" x14ac:dyDescent="0.25">
      <c r="D81" t="s">
        <v>314</v>
      </c>
      <c r="E81" t="str">
        <f t="shared" si="17"/>
        <v>x_fcorte</v>
      </c>
      <c r="G81" s="13" t="str">
        <f t="shared" si="18"/>
        <v>NVL(h.x_fcorte, x_fcorte),</v>
      </c>
    </row>
    <row r="82" spans="1:37" x14ac:dyDescent="0.25">
      <c r="D82" t="s">
        <v>315</v>
      </c>
      <c r="E82" t="str">
        <f t="shared" si="17"/>
        <v>x_ffactura</v>
      </c>
      <c r="G82" s="13" t="str">
        <f t="shared" si="18"/>
        <v>NVL(h.x_ffactura, x_ffactura),</v>
      </c>
    </row>
    <row r="83" spans="1:37" x14ac:dyDescent="0.25">
      <c r="D83" t="s">
        <v>316</v>
      </c>
      <c r="E83" t="str">
        <f t="shared" si="17"/>
        <v>frenova</v>
      </c>
      <c r="G83" s="13" t="str">
        <f t="shared" si="18"/>
        <v>NVL(h.frenova, frenova),</v>
      </c>
      <c r="AD83" t="s">
        <v>194</v>
      </c>
    </row>
    <row r="84" spans="1:37" x14ac:dyDescent="0.25">
      <c r="D84" t="s">
        <v>317</v>
      </c>
      <c r="E84" t="str">
        <f t="shared" si="17"/>
        <v>fefeplazo</v>
      </c>
      <c r="G84" s="13" t="str">
        <f t="shared" si="18"/>
        <v>NVL(h.fefeplazo, fefeplazo),</v>
      </c>
    </row>
    <row r="85" spans="1:37" x14ac:dyDescent="0.25">
      <c r="D85" t="s">
        <v>318</v>
      </c>
      <c r="E85" t="str">
        <f t="shared" si="17"/>
        <v>fvencplazo</v>
      </c>
      <c r="G85" s="13" t="str">
        <f t="shared" si="18"/>
        <v>NVL(h.fvencplazo, fvencplazo),</v>
      </c>
    </row>
    <row r="87" spans="1:37" x14ac:dyDescent="0.25">
      <c r="A87" t="s">
        <v>214</v>
      </c>
      <c r="B87" t="s">
        <v>215</v>
      </c>
      <c r="C87" t="s">
        <v>413</v>
      </c>
      <c r="D87" t="s">
        <v>414</v>
      </c>
      <c r="E87" t="s">
        <v>430</v>
      </c>
      <c r="F87" t="s">
        <v>217</v>
      </c>
      <c r="G87" t="s">
        <v>431</v>
      </c>
      <c r="H87" t="s">
        <v>432</v>
      </c>
      <c r="I87" t="s">
        <v>433</v>
      </c>
      <c r="J87" t="s">
        <v>434</v>
      </c>
      <c r="K87" t="s">
        <v>435</v>
      </c>
      <c r="L87" t="s">
        <v>436</v>
      </c>
      <c r="M87" t="s">
        <v>437</v>
      </c>
      <c r="N87" t="s">
        <v>438</v>
      </c>
      <c r="O87" t="s">
        <v>439</v>
      </c>
      <c r="P87" t="s">
        <v>440</v>
      </c>
      <c r="Q87" t="s">
        <v>441</v>
      </c>
      <c r="R87" t="s">
        <v>442</v>
      </c>
      <c r="S87" t="s">
        <v>443</v>
      </c>
      <c r="T87" t="s">
        <v>444</v>
      </c>
      <c r="U87" t="s">
        <v>445</v>
      </c>
      <c r="V87" t="s">
        <v>446</v>
      </c>
      <c r="W87" t="s">
        <v>447</v>
      </c>
      <c r="X87" t="s">
        <v>448</v>
      </c>
      <c r="Y87" t="s">
        <v>449</v>
      </c>
      <c r="Z87" t="s">
        <v>450</v>
      </c>
      <c r="AA87" t="s">
        <v>451</v>
      </c>
      <c r="AB87" t="s">
        <v>452</v>
      </c>
      <c r="AC87" t="s">
        <v>453</v>
      </c>
      <c r="AD87" t="s">
        <v>454</v>
      </c>
      <c r="AE87" t="s">
        <v>455</v>
      </c>
      <c r="AF87" t="s">
        <v>456</v>
      </c>
      <c r="AG87" t="s">
        <v>457</v>
      </c>
      <c r="AH87" t="s">
        <v>458</v>
      </c>
      <c r="AI87" t="s">
        <v>459</v>
      </c>
      <c r="AJ87" t="s">
        <v>460</v>
      </c>
      <c r="AK87" t="s">
        <v>461</v>
      </c>
    </row>
    <row r="90" spans="1:37" x14ac:dyDescent="0.25">
      <c r="N90" t="s">
        <v>11</v>
      </c>
      <c r="O90" t="str">
        <f>IF(ISBLANK(M90),"NULL ","a.")&amp;N90&amp;","</f>
        <v>NULL NCARGA,</v>
      </c>
    </row>
    <row r="91" spans="1:37" ht="15.75" thickBot="1" x14ac:dyDescent="0.3">
      <c r="N91" t="s">
        <v>12</v>
      </c>
      <c r="O91" t="str">
        <f t="shared" ref="O91:O154" si="19">IF(ISBLANK(M91),"NULL ","a.")&amp;N91&amp;","</f>
        <v>NULL CESTMIG,</v>
      </c>
    </row>
    <row r="92" spans="1:37" ht="34.5" thickBot="1" x14ac:dyDescent="0.3">
      <c r="B92" t="s">
        <v>11</v>
      </c>
      <c r="E92" s="17" t="s">
        <v>4</v>
      </c>
      <c r="F92" s="24" t="s">
        <v>536</v>
      </c>
      <c r="G92" s="24" t="s">
        <v>537</v>
      </c>
      <c r="H92" s="25" t="s">
        <v>538</v>
      </c>
      <c r="J92" t="str">
        <f>E92&amp;" "&amp;IF(MID(F92,1,1)="A","     VARCHAR2("&amp;MID(F92,2,LEN(F92))&amp;"),",IF(MID(F92,1,1)="N","     NUMBER("&amp;MID(F92,2,LEN(F92))&amp;"),",IF(MID(F92,1,1)="F","     DATE,")))</f>
        <v>MIG_PK      VARCHAR2(50),</v>
      </c>
      <c r="M92" t="s">
        <v>4</v>
      </c>
      <c r="N92" t="s">
        <v>4</v>
      </c>
      <c r="O92" t="str">
        <f t="shared" si="19"/>
        <v>a.MIG_PK,</v>
      </c>
    </row>
    <row r="93" spans="1:37" ht="34.5" thickBot="1" x14ac:dyDescent="0.3">
      <c r="B93" t="s">
        <v>12</v>
      </c>
      <c r="E93" s="18" t="s">
        <v>0</v>
      </c>
      <c r="F93" s="26" t="s">
        <v>536</v>
      </c>
      <c r="G93" s="26" t="s">
        <v>537</v>
      </c>
      <c r="H93" s="27" t="s">
        <v>539</v>
      </c>
      <c r="J93" t="str">
        <f t="shared" ref="J93:J121" si="20">E93&amp;" "&amp;IF(MID(F93,1,1)="A","     VARCHAR2("&amp;MID(F93,2,LEN(F93))&amp;"),",IF(MID(F93,1,1)="N","     NUMBER("&amp;MID(F93,2,LEN(F93))&amp;"),",IF(MID(F93,1,1)="F","     DATE,")))</f>
        <v>MIG_FK      VARCHAR2(50),</v>
      </c>
      <c r="M93" t="s">
        <v>0</v>
      </c>
      <c r="N93" t="s">
        <v>0</v>
      </c>
      <c r="O93" t="str">
        <f t="shared" si="19"/>
        <v>a.MIG_FK,</v>
      </c>
    </row>
    <row r="94" spans="1:37" ht="57" thickBot="1" x14ac:dyDescent="0.3">
      <c r="A94" s="17" t="s">
        <v>4</v>
      </c>
      <c r="B94" t="s">
        <v>4</v>
      </c>
      <c r="E94" s="18" t="s">
        <v>383</v>
      </c>
      <c r="F94" s="26" t="s">
        <v>540</v>
      </c>
      <c r="G94" s="26"/>
      <c r="H94" s="27" t="s">
        <v>541</v>
      </c>
      <c r="J94" t="str">
        <f t="shared" si="20"/>
        <v>NSINIES      VARCHAR2(14),</v>
      </c>
      <c r="M94" t="s">
        <v>383</v>
      </c>
      <c r="N94" t="s">
        <v>383</v>
      </c>
      <c r="O94" t="str">
        <f t="shared" si="19"/>
        <v>a.NSINIES,</v>
      </c>
    </row>
    <row r="95" spans="1:37" ht="45.75" thickBot="1" x14ac:dyDescent="0.3">
      <c r="A95">
        <v>0</v>
      </c>
      <c r="B95" t="s">
        <v>526</v>
      </c>
      <c r="E95" s="18" t="s">
        <v>320</v>
      </c>
      <c r="F95" s="26" t="s">
        <v>542</v>
      </c>
      <c r="G95" s="26" t="s">
        <v>543</v>
      </c>
      <c r="H95" s="27" t="s">
        <v>544</v>
      </c>
      <c r="J95" t="str">
        <f t="shared" si="20"/>
        <v>NRIESGO      NUMBER(6),</v>
      </c>
      <c r="N95" t="s">
        <v>161</v>
      </c>
      <c r="O95" t="str">
        <f t="shared" si="19"/>
        <v>NULL SSEGURO,</v>
      </c>
    </row>
    <row r="96" spans="1:37" ht="57" thickBot="1" x14ac:dyDescent="0.3">
      <c r="A96" s="18" t="s">
        <v>0</v>
      </c>
      <c r="B96" t="s">
        <v>527</v>
      </c>
      <c r="E96" s="18" t="s">
        <v>233</v>
      </c>
      <c r="F96" s="26" t="s">
        <v>545</v>
      </c>
      <c r="G96" s="26" t="s">
        <v>543</v>
      </c>
      <c r="H96" s="27" t="s">
        <v>546</v>
      </c>
      <c r="J96" t="str">
        <f t="shared" si="20"/>
        <v>NMOVIMI      NUMBER(4),</v>
      </c>
      <c r="M96" t="s">
        <v>320</v>
      </c>
      <c r="N96" t="s">
        <v>320</v>
      </c>
      <c r="O96" t="str">
        <f t="shared" si="19"/>
        <v>a.NRIESGO,</v>
      </c>
    </row>
    <row r="97" spans="1:15" ht="34.5" thickBot="1" x14ac:dyDescent="0.3">
      <c r="A97" s="18"/>
      <c r="B97" t="s">
        <v>528</v>
      </c>
      <c r="E97" s="18" t="s">
        <v>547</v>
      </c>
      <c r="F97" s="26" t="s">
        <v>548</v>
      </c>
      <c r="G97" s="26" t="s">
        <v>543</v>
      </c>
      <c r="H97" s="27" t="s">
        <v>549</v>
      </c>
      <c r="J97" t="str">
        <f t="shared" si="20"/>
        <v>FSINIES      DATE,</v>
      </c>
      <c r="M97" t="s">
        <v>233</v>
      </c>
      <c r="N97" t="s">
        <v>233</v>
      </c>
      <c r="O97" t="str">
        <f t="shared" si="19"/>
        <v>a.NMOVIMI,</v>
      </c>
    </row>
    <row r="98" spans="1:15" ht="34.5" thickBot="1" x14ac:dyDescent="0.3">
      <c r="A98" s="18"/>
      <c r="B98" t="s">
        <v>529</v>
      </c>
      <c r="E98" s="18" t="s">
        <v>550</v>
      </c>
      <c r="F98" s="26" t="s">
        <v>548</v>
      </c>
      <c r="G98" s="26" t="s">
        <v>543</v>
      </c>
      <c r="H98" s="27" t="s">
        <v>551</v>
      </c>
      <c r="J98" t="str">
        <f t="shared" si="20"/>
        <v>FNOTIFI      DATE,</v>
      </c>
      <c r="M98" t="s">
        <v>547</v>
      </c>
      <c r="N98" t="s">
        <v>547</v>
      </c>
      <c r="O98" t="str">
        <f t="shared" si="19"/>
        <v>a.FSINIES,</v>
      </c>
    </row>
    <row r="99" spans="1:15" ht="71.25" thickBot="1" x14ac:dyDescent="0.3">
      <c r="A99" s="18"/>
      <c r="B99" t="s">
        <v>530</v>
      </c>
      <c r="E99" s="18" t="s">
        <v>552</v>
      </c>
      <c r="F99" s="26" t="s">
        <v>545</v>
      </c>
      <c r="G99" s="26"/>
      <c r="H99" s="27" t="s">
        <v>553</v>
      </c>
      <c r="J99" t="str">
        <f t="shared" si="20"/>
        <v>CCAUSIN      NUMBER(4),</v>
      </c>
      <c r="M99" t="s">
        <v>550</v>
      </c>
      <c r="N99" t="s">
        <v>550</v>
      </c>
      <c r="O99" t="str">
        <f t="shared" si="19"/>
        <v>a.FNOTIFI,</v>
      </c>
    </row>
    <row r="100" spans="1:15" ht="96.75" thickBot="1" x14ac:dyDescent="0.3">
      <c r="A100" s="18" t="s">
        <v>531</v>
      </c>
      <c r="B100" t="s">
        <v>531</v>
      </c>
      <c r="E100" s="18" t="s">
        <v>554</v>
      </c>
      <c r="F100" s="26" t="s">
        <v>545</v>
      </c>
      <c r="G100" s="26"/>
      <c r="H100" s="26" t="s">
        <v>555</v>
      </c>
      <c r="J100" t="str">
        <f t="shared" si="20"/>
        <v>CMOTSIN      NUMBER(4),</v>
      </c>
      <c r="M100" t="s">
        <v>552</v>
      </c>
      <c r="N100" t="s">
        <v>552</v>
      </c>
      <c r="O100" t="str">
        <f t="shared" si="19"/>
        <v>a.CCAUSIN,</v>
      </c>
    </row>
    <row r="101" spans="1:15" ht="23.25" thickBot="1" x14ac:dyDescent="0.3">
      <c r="A101" s="18" t="s">
        <v>532</v>
      </c>
      <c r="B101" t="s">
        <v>532</v>
      </c>
      <c r="E101" s="18" t="s">
        <v>556</v>
      </c>
      <c r="F101" s="26" t="s">
        <v>557</v>
      </c>
      <c r="G101" s="26"/>
      <c r="H101" s="27" t="s">
        <v>558</v>
      </c>
      <c r="J101" t="str">
        <f t="shared" si="20"/>
        <v>CEVENTO      VARCHAR2(20),</v>
      </c>
      <c r="M101" t="s">
        <v>554</v>
      </c>
      <c r="N101" t="s">
        <v>554</v>
      </c>
      <c r="O101" t="str">
        <f t="shared" si="19"/>
        <v>a.CMOTSIN,</v>
      </c>
    </row>
    <row r="102" spans="1:15" ht="45.75" thickBot="1" x14ac:dyDescent="0.3">
      <c r="A102" s="18" t="s">
        <v>13</v>
      </c>
      <c r="B102" t="s">
        <v>84</v>
      </c>
      <c r="E102" s="18" t="s">
        <v>559</v>
      </c>
      <c r="F102" s="26" t="s">
        <v>560</v>
      </c>
      <c r="G102" s="26"/>
      <c r="H102" s="27" t="s">
        <v>561</v>
      </c>
      <c r="J102" t="str">
        <f t="shared" si="20"/>
        <v>CCULPAB      NUMBER(1),</v>
      </c>
      <c r="M102" t="s">
        <v>556</v>
      </c>
      <c r="N102" t="s">
        <v>556</v>
      </c>
      <c r="O102" t="str">
        <f t="shared" si="19"/>
        <v>a.CEVENTO,</v>
      </c>
    </row>
    <row r="103" spans="1:15" ht="45.75" thickBot="1" x14ac:dyDescent="0.3">
      <c r="A103" s="18"/>
      <c r="B103" t="s">
        <v>533</v>
      </c>
      <c r="E103" s="18" t="s">
        <v>562</v>
      </c>
      <c r="F103" s="26" t="s">
        <v>563</v>
      </c>
      <c r="G103" s="26"/>
      <c r="H103" s="27" t="s">
        <v>564</v>
      </c>
      <c r="J103" t="str">
        <f t="shared" si="20"/>
        <v>CRECLAMA      NUMBER(2),</v>
      </c>
      <c r="M103" t="s">
        <v>559</v>
      </c>
      <c r="N103" t="s">
        <v>559</v>
      </c>
      <c r="O103" t="str">
        <f t="shared" si="19"/>
        <v>a.CCULPAB,</v>
      </c>
    </row>
    <row r="104" spans="1:15" ht="45.75" thickBot="1" x14ac:dyDescent="0.3">
      <c r="A104" s="18" t="s">
        <v>534</v>
      </c>
      <c r="B104" t="s">
        <v>534</v>
      </c>
      <c r="E104" s="18" t="s">
        <v>565</v>
      </c>
      <c r="F104" s="26" t="s">
        <v>542</v>
      </c>
      <c r="G104" s="26"/>
      <c r="H104" s="27" t="s">
        <v>566</v>
      </c>
      <c r="J104" t="str">
        <f t="shared" si="20"/>
        <v>NASEGUR      NUMBER(6),</v>
      </c>
      <c r="M104" t="s">
        <v>562</v>
      </c>
      <c r="N104" t="s">
        <v>562</v>
      </c>
      <c r="O104" t="str">
        <f t="shared" si="19"/>
        <v>a.CRECLAMA,</v>
      </c>
    </row>
    <row r="105" spans="1:15" ht="45.75" thickBot="1" x14ac:dyDescent="0.3">
      <c r="B105" t="s">
        <v>535</v>
      </c>
      <c r="E105" s="18" t="s">
        <v>567</v>
      </c>
      <c r="F105" s="26" t="s">
        <v>563</v>
      </c>
      <c r="G105" s="26"/>
      <c r="H105" s="27" t="s">
        <v>568</v>
      </c>
      <c r="J105" t="str">
        <f t="shared" si="20"/>
        <v>CMEDDEC      NUMBER(2),</v>
      </c>
      <c r="M105" t="s">
        <v>565</v>
      </c>
      <c r="N105" t="s">
        <v>565</v>
      </c>
      <c r="O105" t="str">
        <f t="shared" si="19"/>
        <v>a.NASEGUR,</v>
      </c>
    </row>
    <row r="106" spans="1:15" ht="45.75" thickBot="1" x14ac:dyDescent="0.3">
      <c r="B106" t="s">
        <v>109</v>
      </c>
      <c r="E106" s="18" t="s">
        <v>569</v>
      </c>
      <c r="F106" s="26" t="s">
        <v>563</v>
      </c>
      <c r="G106" s="26"/>
      <c r="H106" s="27" t="s">
        <v>570</v>
      </c>
      <c r="J106" t="str">
        <f t="shared" si="20"/>
        <v>CTIPDEC      NUMBER(2),</v>
      </c>
      <c r="M106" t="s">
        <v>567</v>
      </c>
      <c r="N106" t="s">
        <v>567</v>
      </c>
      <c r="O106" t="str">
        <f t="shared" si="19"/>
        <v>a.CMEDDEC,</v>
      </c>
    </row>
    <row r="107" spans="1:15" ht="34.5" thickBot="1" x14ac:dyDescent="0.3">
      <c r="E107" s="18" t="s">
        <v>528</v>
      </c>
      <c r="F107" s="26" t="s">
        <v>571</v>
      </c>
      <c r="G107" s="26"/>
      <c r="H107" s="27" t="s">
        <v>572</v>
      </c>
      <c r="J107" t="str">
        <f t="shared" si="20"/>
        <v>CTIPIDE      NUMBER(),</v>
      </c>
      <c r="M107" t="s">
        <v>569</v>
      </c>
      <c r="N107" t="s">
        <v>569</v>
      </c>
      <c r="O107" t="str">
        <f t="shared" si="19"/>
        <v>a.CTIPDEC,</v>
      </c>
    </row>
    <row r="108" spans="1:15" ht="45.75" thickBot="1" x14ac:dyDescent="0.3">
      <c r="E108" s="18" t="s">
        <v>529</v>
      </c>
      <c r="F108" s="26" t="s">
        <v>573</v>
      </c>
      <c r="G108" s="26"/>
      <c r="H108" s="27" t="s">
        <v>574</v>
      </c>
      <c r="J108" t="str">
        <f t="shared" si="20"/>
        <v>NNUMIDE      VARCHAR2(100),</v>
      </c>
      <c r="N108" t="s">
        <v>603</v>
      </c>
      <c r="O108" t="str">
        <f t="shared" si="19"/>
        <v>NULL TNOMDEC,</v>
      </c>
    </row>
    <row r="109" spans="1:15" ht="23.25" thickBot="1" x14ac:dyDescent="0.3">
      <c r="E109" s="18" t="s">
        <v>575</v>
      </c>
      <c r="F109" s="26" t="s">
        <v>576</v>
      </c>
      <c r="G109" s="26"/>
      <c r="H109" s="27" t="s">
        <v>577</v>
      </c>
      <c r="J109" t="str">
        <f t="shared" si="20"/>
        <v>TNOM1DEC      VARCHAR2(500),</v>
      </c>
      <c r="M109" t="s">
        <v>580</v>
      </c>
      <c r="N109" t="s">
        <v>580</v>
      </c>
      <c r="O109" t="str">
        <f t="shared" si="19"/>
        <v>a.TAPE1DEC,</v>
      </c>
    </row>
    <row r="110" spans="1:15" ht="68.25" thickBot="1" x14ac:dyDescent="0.3">
      <c r="E110" s="18" t="s">
        <v>578</v>
      </c>
      <c r="F110" s="26" t="s">
        <v>576</v>
      </c>
      <c r="G110" s="26"/>
      <c r="H110" s="27" t="s">
        <v>579</v>
      </c>
      <c r="J110" t="str">
        <f t="shared" si="20"/>
        <v>TNOM2DEC      VARCHAR2(500),</v>
      </c>
      <c r="M110" t="s">
        <v>583</v>
      </c>
      <c r="N110" t="s">
        <v>583</v>
      </c>
      <c r="O110" t="str">
        <f t="shared" si="19"/>
        <v>a.TAPE2DEC,</v>
      </c>
    </row>
    <row r="111" spans="1:15" ht="23.25" thickBot="1" x14ac:dyDescent="0.3">
      <c r="E111" s="18" t="s">
        <v>580</v>
      </c>
      <c r="F111" s="26" t="s">
        <v>581</v>
      </c>
      <c r="G111" s="26"/>
      <c r="H111" s="27" t="s">
        <v>582</v>
      </c>
      <c r="J111" t="str">
        <f t="shared" si="20"/>
        <v>TAPE1DEC      VARCHAR2(60),</v>
      </c>
      <c r="M111" t="s">
        <v>585</v>
      </c>
      <c r="N111" t="s">
        <v>585</v>
      </c>
      <c r="O111" t="str">
        <f t="shared" si="19"/>
        <v>a.TTELDEC,</v>
      </c>
    </row>
    <row r="112" spans="1:15" ht="34.5" thickBot="1" x14ac:dyDescent="0.3">
      <c r="E112" s="18" t="s">
        <v>583</v>
      </c>
      <c r="F112" s="26" t="s">
        <v>581</v>
      </c>
      <c r="G112" s="26"/>
      <c r="H112" s="27" t="s">
        <v>584</v>
      </c>
      <c r="J112" t="str">
        <f t="shared" si="20"/>
        <v>TAPE2DEC      VARCHAR2(60),</v>
      </c>
      <c r="M112" t="s">
        <v>587</v>
      </c>
      <c r="N112" t="s">
        <v>587</v>
      </c>
      <c r="O112" t="str">
        <f t="shared" si="19"/>
        <v>a.TSINIES,</v>
      </c>
    </row>
    <row r="113" spans="1:35" ht="23.25" thickBot="1" x14ac:dyDescent="0.3">
      <c r="E113" s="18" t="s">
        <v>585</v>
      </c>
      <c r="F113" s="26" t="s">
        <v>573</v>
      </c>
      <c r="G113" s="26"/>
      <c r="H113" s="27" t="s">
        <v>586</v>
      </c>
      <c r="J113" t="str">
        <f t="shared" si="20"/>
        <v>TTELDEC      VARCHAR2(100),</v>
      </c>
      <c r="M113" t="s">
        <v>482</v>
      </c>
      <c r="N113" t="s">
        <v>482</v>
      </c>
      <c r="O113" t="str">
        <f t="shared" si="19"/>
        <v>a.CUSUALT,</v>
      </c>
    </row>
    <row r="114" spans="1:35" ht="23.25" thickBot="1" x14ac:dyDescent="0.3">
      <c r="E114" s="18" t="s">
        <v>587</v>
      </c>
      <c r="F114" s="26" t="s">
        <v>588</v>
      </c>
      <c r="G114" s="26"/>
      <c r="H114" s="27" t="s">
        <v>589</v>
      </c>
      <c r="J114" t="str">
        <f t="shared" si="20"/>
        <v>TSINIES      VARCHAR2(2000),</v>
      </c>
      <c r="M114" t="s">
        <v>334</v>
      </c>
      <c r="N114" t="s">
        <v>334</v>
      </c>
      <c r="O114" t="str">
        <f t="shared" si="19"/>
        <v>a.FALTA,</v>
      </c>
    </row>
    <row r="115" spans="1:35" ht="23.25" thickBot="1" x14ac:dyDescent="0.3">
      <c r="E115" s="18" t="s">
        <v>590</v>
      </c>
      <c r="F115" s="26" t="s">
        <v>573</v>
      </c>
      <c r="G115" s="26"/>
      <c r="H115" s="27" t="s">
        <v>591</v>
      </c>
      <c r="J115" t="str">
        <f t="shared" si="20"/>
        <v>TEMAILDEC      VARCHAR2(100),</v>
      </c>
      <c r="M115" t="s">
        <v>599</v>
      </c>
      <c r="N115" t="s">
        <v>599</v>
      </c>
      <c r="O115" t="str">
        <f t="shared" si="19"/>
        <v>a.CUSUMOD,</v>
      </c>
    </row>
    <row r="116" spans="1:35" ht="34.5" thickBot="1" x14ac:dyDescent="0.3">
      <c r="E116" s="18" t="s">
        <v>137</v>
      </c>
      <c r="F116" s="26" t="s">
        <v>563</v>
      </c>
      <c r="G116" s="26"/>
      <c r="H116" s="27" t="s">
        <v>592</v>
      </c>
      <c r="J116" t="str">
        <f t="shared" si="20"/>
        <v>NCUACOA      NUMBER(2),</v>
      </c>
      <c r="M116" t="s">
        <v>601</v>
      </c>
      <c r="N116" t="s">
        <v>601</v>
      </c>
      <c r="O116" t="str">
        <f t="shared" si="19"/>
        <v>a.FMODIFI,</v>
      </c>
    </row>
    <row r="117" spans="1:35" ht="45.75" thickBot="1" x14ac:dyDescent="0.3">
      <c r="E117" s="18" t="s">
        <v>593</v>
      </c>
      <c r="F117" s="26" t="s">
        <v>563</v>
      </c>
      <c r="G117" s="26"/>
      <c r="H117" s="27" t="s">
        <v>594</v>
      </c>
      <c r="J117" t="str">
        <f t="shared" si="20"/>
        <v>NSINCOA      NUMBER(2),</v>
      </c>
      <c r="M117" t="s">
        <v>137</v>
      </c>
      <c r="N117" t="s">
        <v>137</v>
      </c>
      <c r="O117" t="str">
        <f t="shared" si="19"/>
        <v>a.NCUACOA,</v>
      </c>
    </row>
    <row r="118" spans="1:35" ht="45.75" thickBot="1" x14ac:dyDescent="0.3">
      <c r="E118" s="18" t="s">
        <v>595</v>
      </c>
      <c r="F118" s="26" t="s">
        <v>536</v>
      </c>
      <c r="G118" s="26"/>
      <c r="H118" s="27" t="s">
        <v>596</v>
      </c>
      <c r="J118" t="str">
        <f t="shared" si="20"/>
        <v>NCSINCIA      VARCHAR2(50),</v>
      </c>
      <c r="M118" t="s">
        <v>593</v>
      </c>
      <c r="N118" t="s">
        <v>593</v>
      </c>
      <c r="O118" t="str">
        <f t="shared" si="19"/>
        <v>a.NSINCOA,</v>
      </c>
    </row>
    <row r="119" spans="1:35" ht="23.25" thickBot="1" x14ac:dyDescent="0.3">
      <c r="E119" s="18" t="s">
        <v>482</v>
      </c>
      <c r="F119" s="26" t="s">
        <v>557</v>
      </c>
      <c r="G119" s="26" t="s">
        <v>543</v>
      </c>
      <c r="H119" s="27" t="s">
        <v>597</v>
      </c>
      <c r="J119" t="str">
        <f t="shared" si="20"/>
        <v>CUSUALT      VARCHAR2(20),</v>
      </c>
      <c r="M119" t="s">
        <v>595</v>
      </c>
      <c r="N119" t="s">
        <v>604</v>
      </c>
      <c r="O119" t="str">
        <f t="shared" si="19"/>
        <v>a.CSINCIA,</v>
      </c>
    </row>
    <row r="120" spans="1:35" ht="15.75" thickBot="1" x14ac:dyDescent="0.3">
      <c r="E120" s="18" t="s">
        <v>334</v>
      </c>
      <c r="F120" s="26" t="s">
        <v>548</v>
      </c>
      <c r="G120" s="26" t="s">
        <v>543</v>
      </c>
      <c r="H120" s="27" t="s">
        <v>598</v>
      </c>
      <c r="J120" t="str">
        <f t="shared" si="20"/>
        <v>FALTA      DATE,</v>
      </c>
      <c r="M120" t="s">
        <v>590</v>
      </c>
      <c r="N120" t="s">
        <v>590</v>
      </c>
      <c r="O120" t="str">
        <f t="shared" si="19"/>
        <v>a.TEMAILDEC,</v>
      </c>
    </row>
    <row r="121" spans="1:35" ht="23.25" thickBot="1" x14ac:dyDescent="0.3">
      <c r="E121" s="18" t="s">
        <v>599</v>
      </c>
      <c r="F121" s="26" t="s">
        <v>557</v>
      </c>
      <c r="G121" s="26" t="s">
        <v>543</v>
      </c>
      <c r="H121" s="27" t="s">
        <v>600</v>
      </c>
      <c r="J121" t="str">
        <f t="shared" si="20"/>
        <v>CUSUMOD      VARCHAR2(20),</v>
      </c>
      <c r="M121" t="s">
        <v>528</v>
      </c>
      <c r="N121" t="s">
        <v>528</v>
      </c>
      <c r="O121" t="str">
        <f t="shared" si="19"/>
        <v>a.CTIPIDE,</v>
      </c>
    </row>
    <row r="122" spans="1:35" ht="23.25" thickBot="1" x14ac:dyDescent="0.3">
      <c r="E122" s="18" t="s">
        <v>601</v>
      </c>
      <c r="F122" s="26" t="s">
        <v>548</v>
      </c>
      <c r="G122" s="26"/>
      <c r="H122" s="27" t="s">
        <v>602</v>
      </c>
      <c r="J122" t="str">
        <f>E122&amp;" "&amp;IF(MID(F122,1,1)="A","     VARCHAR2("&amp;MID(F122,2,LEN(F122))&amp;"),",IF(MID(F122,1,1)="N","     NUMBER("&amp;MID(F122,2,LEN(F122))&amp;"),",IF(MID(F122,1,1)="F","     DATE,")))</f>
        <v>FMODIFI      DATE,</v>
      </c>
      <c r="M122" t="s">
        <v>529</v>
      </c>
      <c r="N122" t="s">
        <v>529</v>
      </c>
      <c r="O122" t="str">
        <f t="shared" si="19"/>
        <v>a.NNUMIDE,</v>
      </c>
    </row>
    <row r="123" spans="1:35" x14ac:dyDescent="0.25">
      <c r="M123" t="s">
        <v>578</v>
      </c>
      <c r="N123" t="s">
        <v>578</v>
      </c>
      <c r="O123" t="str">
        <f t="shared" si="19"/>
        <v>a.TNOM2DEC,</v>
      </c>
    </row>
    <row r="124" spans="1:35" x14ac:dyDescent="0.25">
      <c r="M124" t="s">
        <v>575</v>
      </c>
      <c r="N124" t="s">
        <v>575</v>
      </c>
      <c r="O124" t="str">
        <f t="shared" si="19"/>
        <v>a.TNOM1DEC,</v>
      </c>
    </row>
    <row r="125" spans="1:35" x14ac:dyDescent="0.25">
      <c r="N125" t="s">
        <v>83</v>
      </c>
      <c r="O125" t="str">
        <f t="shared" si="19"/>
        <v>NULL CAGENTE,</v>
      </c>
    </row>
    <row r="126" spans="1:35" x14ac:dyDescent="0.25">
      <c r="N126" t="s">
        <v>605</v>
      </c>
      <c r="O126" t="str">
        <f t="shared" si="19"/>
        <v>NULL CCARPETA,</v>
      </c>
    </row>
    <row r="127" spans="1:35" x14ac:dyDescent="0.25">
      <c r="A127" t="s">
        <v>413</v>
      </c>
      <c r="B127" t="s">
        <v>414</v>
      </c>
      <c r="C127" t="s">
        <v>405</v>
      </c>
      <c r="D127" t="s">
        <v>217</v>
      </c>
      <c r="E127" t="s">
        <v>430</v>
      </c>
      <c r="F127" t="s">
        <v>606</v>
      </c>
      <c r="G127" t="s">
        <v>607</v>
      </c>
      <c r="H127" t="s">
        <v>608</v>
      </c>
      <c r="I127" t="s">
        <v>609</v>
      </c>
      <c r="J127" t="str">
        <f t="shared" ref="J127:J190" si="21">E127&amp;" "&amp;IF(MID(F127,1,1)="A","     VARCHAR2("&amp;MID(F127,2,LEN(F127))&amp;"),",IF(MID(F127,1,1)="N","     NUMBER("&amp;MID(F127,2,LEN(F127))&amp;"),",IF(MID(F127,1,1)="F","     DATE,")))</f>
        <v>a.NRIESGO,      VARCHAR2(.NMOVIMI,),</v>
      </c>
      <c r="K127" t="s">
        <v>610</v>
      </c>
      <c r="L127" t="s">
        <v>611</v>
      </c>
      <c r="M127" t="s">
        <v>612</v>
      </c>
      <c r="N127" t="s">
        <v>613</v>
      </c>
      <c r="O127" t="str">
        <f t="shared" si="19"/>
        <v>a.a.NASEGUR,,</v>
      </c>
      <c r="P127" t="s">
        <v>614</v>
      </c>
      <c r="Q127" t="s">
        <v>615</v>
      </c>
      <c r="R127" t="s">
        <v>616</v>
      </c>
      <c r="S127" t="s">
        <v>617</v>
      </c>
      <c r="T127" t="s">
        <v>618</v>
      </c>
      <c r="U127" t="s">
        <v>619</v>
      </c>
      <c r="V127" t="s">
        <v>620</v>
      </c>
      <c r="W127" t="s">
        <v>621</v>
      </c>
      <c r="X127" t="s">
        <v>622</v>
      </c>
      <c r="Y127" t="s">
        <v>623</v>
      </c>
      <c r="Z127" t="s">
        <v>624</v>
      </c>
      <c r="AA127" t="s">
        <v>625</v>
      </c>
      <c r="AB127" t="s">
        <v>626</v>
      </c>
      <c r="AC127" t="s">
        <v>627</v>
      </c>
      <c r="AD127" t="s">
        <v>628</v>
      </c>
      <c r="AE127" t="s">
        <v>629</v>
      </c>
      <c r="AF127" t="s">
        <v>630</v>
      </c>
      <c r="AG127" t="s">
        <v>631</v>
      </c>
      <c r="AH127" t="s">
        <v>632</v>
      </c>
      <c r="AI127" t="s">
        <v>633</v>
      </c>
    </row>
    <row r="129" spans="5:15" ht="15.75" thickBot="1" x14ac:dyDescent="0.3"/>
    <row r="130" spans="5:15" ht="15.75" thickBot="1" x14ac:dyDescent="0.3">
      <c r="E130" s="17" t="s">
        <v>4</v>
      </c>
      <c r="F130" s="17" t="s">
        <v>536</v>
      </c>
      <c r="J130" t="str">
        <f t="shared" si="21"/>
        <v>MIG_PK      VARCHAR2(50),</v>
      </c>
      <c r="N130" t="s">
        <v>11</v>
      </c>
      <c r="O130" t="str">
        <f t="shared" si="19"/>
        <v>NULL NCARGA,</v>
      </c>
    </row>
    <row r="131" spans="5:15" ht="15.75" thickBot="1" x14ac:dyDescent="0.3">
      <c r="E131" s="18" t="s">
        <v>0</v>
      </c>
      <c r="F131" s="18" t="s">
        <v>536</v>
      </c>
      <c r="J131" t="str">
        <f t="shared" si="21"/>
        <v>MIG_FK      VARCHAR2(50),</v>
      </c>
      <c r="N131" t="s">
        <v>12</v>
      </c>
      <c r="O131" t="str">
        <f t="shared" si="19"/>
        <v>NULL CESTMIG,</v>
      </c>
    </row>
    <row r="132" spans="5:15" ht="15.75" thickBot="1" x14ac:dyDescent="0.3">
      <c r="E132" s="18" t="s">
        <v>634</v>
      </c>
      <c r="F132" s="18" t="s">
        <v>640</v>
      </c>
      <c r="J132" t="str">
        <f t="shared" si="21"/>
        <v>NMOVSIN      NUMBER(3),</v>
      </c>
      <c r="M132" s="17" t="s">
        <v>4</v>
      </c>
      <c r="N132" t="s">
        <v>4</v>
      </c>
      <c r="O132" t="str">
        <f t="shared" si="19"/>
        <v>a.MIG_PK,</v>
      </c>
    </row>
    <row r="133" spans="5:15" ht="15.75" thickBot="1" x14ac:dyDescent="0.3">
      <c r="E133" s="18" t="s">
        <v>635</v>
      </c>
      <c r="F133" s="18" t="s">
        <v>563</v>
      </c>
      <c r="J133" t="str">
        <f t="shared" si="21"/>
        <v>CESTSIN      NUMBER(2),</v>
      </c>
      <c r="M133" s="18" t="s">
        <v>0</v>
      </c>
      <c r="N133" t="s">
        <v>0</v>
      </c>
      <c r="O133" t="str">
        <f t="shared" si="19"/>
        <v>a.MIG_FK,</v>
      </c>
    </row>
    <row r="134" spans="5:15" ht="15.75" thickBot="1" x14ac:dyDescent="0.3">
      <c r="E134" s="18" t="s">
        <v>636</v>
      </c>
      <c r="F134" s="18" t="s">
        <v>548</v>
      </c>
      <c r="J134" t="str">
        <f t="shared" si="21"/>
        <v>FESTSIN      DATE,</v>
      </c>
      <c r="M134" s="18"/>
      <c r="N134" t="s">
        <v>383</v>
      </c>
      <c r="O134" t="str">
        <f t="shared" si="19"/>
        <v>NULL NSINIES,</v>
      </c>
    </row>
    <row r="135" spans="5:15" ht="15.75" thickBot="1" x14ac:dyDescent="0.3">
      <c r="E135" s="28" t="s">
        <v>637</v>
      </c>
      <c r="F135" s="18" t="s">
        <v>545</v>
      </c>
      <c r="J135" t="str">
        <f t="shared" si="21"/>
        <v>CCAUEST      NUMBER(4),</v>
      </c>
      <c r="M135" s="18" t="s">
        <v>634</v>
      </c>
      <c r="N135" t="s">
        <v>634</v>
      </c>
      <c r="O135" t="str">
        <f t="shared" si="19"/>
        <v>a.NMOVSIN,</v>
      </c>
    </row>
    <row r="136" spans="5:15" ht="15.75" thickBot="1" x14ac:dyDescent="0.3">
      <c r="E136" s="18" t="s">
        <v>638</v>
      </c>
      <c r="F136" s="18" t="s">
        <v>641</v>
      </c>
      <c r="J136" t="str">
        <f t="shared" si="21"/>
        <v>CUNITRA      VARCHAR2(4),</v>
      </c>
      <c r="M136" s="18" t="s">
        <v>635</v>
      </c>
      <c r="N136" t="s">
        <v>635</v>
      </c>
      <c r="O136" t="str">
        <f t="shared" si="19"/>
        <v>a.CESTSIN,</v>
      </c>
    </row>
    <row r="137" spans="5:15" ht="15.75" thickBot="1" x14ac:dyDescent="0.3">
      <c r="E137" s="18" t="s">
        <v>639</v>
      </c>
      <c r="F137" s="18" t="s">
        <v>641</v>
      </c>
      <c r="J137" t="str">
        <f t="shared" si="21"/>
        <v>CTRAMITAD      VARCHAR2(4),</v>
      </c>
      <c r="M137" s="18" t="s">
        <v>636</v>
      </c>
      <c r="N137" t="s">
        <v>636</v>
      </c>
      <c r="O137" t="str">
        <f t="shared" si="19"/>
        <v>a.FESTSIN,</v>
      </c>
    </row>
    <row r="138" spans="5:15" ht="15.75" thickBot="1" x14ac:dyDescent="0.3">
      <c r="E138" s="18" t="s">
        <v>482</v>
      </c>
      <c r="F138" s="18" t="s">
        <v>557</v>
      </c>
      <c r="J138" t="str">
        <f t="shared" si="21"/>
        <v>CUSUALT      VARCHAR2(20),</v>
      </c>
      <c r="M138" s="28" t="s">
        <v>637</v>
      </c>
      <c r="N138" t="s">
        <v>637</v>
      </c>
      <c r="O138" t="str">
        <f t="shared" si="19"/>
        <v>a.CCAUEST,</v>
      </c>
    </row>
    <row r="139" spans="5:15" ht="15.75" thickBot="1" x14ac:dyDescent="0.3">
      <c r="E139" s="18" t="s">
        <v>334</v>
      </c>
      <c r="F139" s="18" t="s">
        <v>548</v>
      </c>
      <c r="J139" t="str">
        <f t="shared" si="21"/>
        <v>FALTA      DATE,</v>
      </c>
      <c r="M139" s="18" t="s">
        <v>638</v>
      </c>
      <c r="N139" t="s">
        <v>638</v>
      </c>
      <c r="O139" t="str">
        <f t="shared" si="19"/>
        <v>a.CUNITRA,</v>
      </c>
    </row>
    <row r="140" spans="5:15" ht="15.75" thickBot="1" x14ac:dyDescent="0.3">
      <c r="M140" s="18" t="s">
        <v>639</v>
      </c>
      <c r="N140" t="s">
        <v>639</v>
      </c>
      <c r="O140" t="str">
        <f t="shared" si="19"/>
        <v>a.CTRAMITAD,</v>
      </c>
    </row>
    <row r="141" spans="5:15" ht="15.75" thickBot="1" x14ac:dyDescent="0.3">
      <c r="M141" s="18" t="s">
        <v>482</v>
      </c>
      <c r="N141" t="s">
        <v>482</v>
      </c>
      <c r="O141" t="str">
        <f t="shared" si="19"/>
        <v>a.CUSUALT,</v>
      </c>
    </row>
    <row r="142" spans="5:15" ht="15.75" thickBot="1" x14ac:dyDescent="0.3">
      <c r="M142" s="18" t="s">
        <v>334</v>
      </c>
      <c r="N142" t="s">
        <v>334</v>
      </c>
      <c r="O142" t="str">
        <f t="shared" si="19"/>
        <v>a.FALTA,</v>
      </c>
    </row>
    <row r="144" spans="5:15" x14ac:dyDescent="0.25">
      <c r="N144" t="s">
        <v>11</v>
      </c>
      <c r="O144" t="str">
        <f t="shared" si="19"/>
        <v>NULL NCARGA,</v>
      </c>
    </row>
    <row r="145" spans="5:15" ht="15.75" thickBot="1" x14ac:dyDescent="0.3">
      <c r="N145" t="s">
        <v>12</v>
      </c>
      <c r="O145" t="str">
        <f t="shared" si="19"/>
        <v>NULL CESTMIG,</v>
      </c>
    </row>
    <row r="146" spans="5:15" ht="15.75" thickBot="1" x14ac:dyDescent="0.3">
      <c r="E146" s="17" t="s">
        <v>4</v>
      </c>
      <c r="F146" s="24" t="s">
        <v>536</v>
      </c>
      <c r="J146" t="str">
        <f t="shared" si="21"/>
        <v>MIG_PK      VARCHAR2(50),</v>
      </c>
      <c r="M146" s="17" t="s">
        <v>4</v>
      </c>
      <c r="N146" t="s">
        <v>4</v>
      </c>
      <c r="O146" t="str">
        <f t="shared" si="19"/>
        <v>a.MIG_PK,</v>
      </c>
    </row>
    <row r="147" spans="5:15" ht="15.75" thickBot="1" x14ac:dyDescent="0.3">
      <c r="E147" s="18" t="s">
        <v>0</v>
      </c>
      <c r="F147" s="26" t="s">
        <v>536</v>
      </c>
      <c r="J147" t="str">
        <f t="shared" si="21"/>
        <v>MIG_FK      VARCHAR2(50),</v>
      </c>
      <c r="M147" s="18" t="s">
        <v>0</v>
      </c>
      <c r="N147" t="s">
        <v>0</v>
      </c>
      <c r="O147" t="str">
        <f t="shared" si="19"/>
        <v>a.MIG_FK,</v>
      </c>
    </row>
    <row r="148" spans="5:15" ht="15.75" thickBot="1" x14ac:dyDescent="0.3">
      <c r="E148" s="18" t="s">
        <v>642</v>
      </c>
      <c r="F148" s="26" t="s">
        <v>545</v>
      </c>
      <c r="J148" t="str">
        <f t="shared" si="21"/>
        <v>NTRAMIT      NUMBER(4),</v>
      </c>
      <c r="M148" s="18"/>
      <c r="N148" t="s">
        <v>383</v>
      </c>
      <c r="O148" t="str">
        <f t="shared" si="19"/>
        <v>NULL NSINIES,</v>
      </c>
    </row>
    <row r="149" spans="5:15" ht="15.75" thickBot="1" x14ac:dyDescent="0.3">
      <c r="E149" s="18" t="s">
        <v>643</v>
      </c>
      <c r="F149" s="26" t="s">
        <v>545</v>
      </c>
      <c r="J149" t="str">
        <f t="shared" si="21"/>
        <v>CTRAMIT      NUMBER(4),</v>
      </c>
      <c r="M149" s="18" t="s">
        <v>642</v>
      </c>
      <c r="N149" t="s">
        <v>642</v>
      </c>
      <c r="O149" t="str">
        <f t="shared" si="19"/>
        <v>a.NTRAMIT,</v>
      </c>
    </row>
    <row r="150" spans="5:15" ht="15.75" thickBot="1" x14ac:dyDescent="0.3">
      <c r="E150" s="18" t="s">
        <v>644</v>
      </c>
      <c r="F150" s="26" t="s">
        <v>563</v>
      </c>
      <c r="J150" t="str">
        <f t="shared" si="21"/>
        <v>CTCAUSIN      NUMBER(2),</v>
      </c>
      <c r="M150" s="18" t="s">
        <v>643</v>
      </c>
      <c r="N150" t="s">
        <v>643</v>
      </c>
      <c r="O150" t="str">
        <f t="shared" si="19"/>
        <v>a.CTRAMIT,</v>
      </c>
    </row>
    <row r="151" spans="5:15" ht="15.75" thickBot="1" x14ac:dyDescent="0.3">
      <c r="E151" s="18" t="s">
        <v>645</v>
      </c>
      <c r="F151" s="26" t="s">
        <v>560</v>
      </c>
      <c r="J151" t="str">
        <f t="shared" si="21"/>
        <v>CINFORM      NUMBER(1),</v>
      </c>
      <c r="M151" s="18" t="s">
        <v>644</v>
      </c>
      <c r="N151" t="s">
        <v>644</v>
      </c>
      <c r="O151" t="str">
        <f t="shared" si="19"/>
        <v>a.CTCAUSIN,</v>
      </c>
    </row>
    <row r="152" spans="5:15" ht="15.75" thickBot="1" x14ac:dyDescent="0.3">
      <c r="E152" s="18" t="s">
        <v>473</v>
      </c>
      <c r="F152" s="26" t="s">
        <v>557</v>
      </c>
      <c r="J152" t="str">
        <f t="shared" si="21"/>
        <v>NRADICA      VARCHAR2(20),</v>
      </c>
      <c r="M152" s="18" t="s">
        <v>645</v>
      </c>
      <c r="N152" t="s">
        <v>645</v>
      </c>
      <c r="O152" t="str">
        <f t="shared" si="19"/>
        <v>a.CINFORM,</v>
      </c>
    </row>
    <row r="153" spans="5:15" ht="15.75" thickBot="1" x14ac:dyDescent="0.3">
      <c r="E153" s="18" t="s">
        <v>482</v>
      </c>
      <c r="F153" s="26" t="s">
        <v>557</v>
      </c>
      <c r="J153" t="str">
        <f t="shared" si="21"/>
        <v>CUSUALT      VARCHAR2(20),</v>
      </c>
      <c r="M153" s="18" t="s">
        <v>482</v>
      </c>
      <c r="N153" t="s">
        <v>482</v>
      </c>
      <c r="O153" t="str">
        <f t="shared" si="19"/>
        <v>a.CUSUALT,</v>
      </c>
    </row>
    <row r="154" spans="5:15" ht="15.75" thickBot="1" x14ac:dyDescent="0.3">
      <c r="E154" s="18" t="s">
        <v>334</v>
      </c>
      <c r="F154" s="26" t="s">
        <v>548</v>
      </c>
      <c r="J154" t="str">
        <f t="shared" si="21"/>
        <v>FALTA      DATE,</v>
      </c>
      <c r="M154" s="18" t="s">
        <v>334</v>
      </c>
      <c r="N154" t="s">
        <v>334</v>
      </c>
      <c r="O154" t="str">
        <f t="shared" si="19"/>
        <v>a.FALTA,</v>
      </c>
    </row>
    <row r="155" spans="5:15" ht="15.75" thickBot="1" x14ac:dyDescent="0.3">
      <c r="E155" s="18" t="s">
        <v>599</v>
      </c>
      <c r="F155" s="26" t="s">
        <v>557</v>
      </c>
      <c r="J155" t="str">
        <f t="shared" si="21"/>
        <v>CUSUMOD      VARCHAR2(20),</v>
      </c>
      <c r="M155" s="18" t="s">
        <v>599</v>
      </c>
      <c r="N155" t="s">
        <v>599</v>
      </c>
      <c r="O155" t="str">
        <f t="shared" ref="O155:O218" si="22">IF(ISBLANK(M155),"NULL ","a.")&amp;N155&amp;","</f>
        <v>a.CUSUMOD,</v>
      </c>
    </row>
    <row r="156" spans="5:15" ht="15.75" thickBot="1" x14ac:dyDescent="0.3">
      <c r="E156" s="18" t="s">
        <v>601</v>
      </c>
      <c r="F156" s="26" t="s">
        <v>548</v>
      </c>
      <c r="J156" t="str">
        <f t="shared" si="21"/>
        <v>FMODIFI      DATE,</v>
      </c>
      <c r="M156" s="18" t="s">
        <v>601</v>
      </c>
      <c r="N156" t="s">
        <v>601</v>
      </c>
      <c r="O156" t="str">
        <f t="shared" si="22"/>
        <v>a.FMODIFI,</v>
      </c>
    </row>
    <row r="157" spans="5:15" x14ac:dyDescent="0.25">
      <c r="N157" t="s">
        <v>646</v>
      </c>
      <c r="O157" t="str">
        <f t="shared" si="22"/>
        <v>NULL FFORMALIZACION,</v>
      </c>
    </row>
    <row r="158" spans="5:15" ht="15.75" thickBot="1" x14ac:dyDescent="0.3">
      <c r="M158" s="18" t="s">
        <v>473</v>
      </c>
      <c r="O158" t="str">
        <f t="shared" si="22"/>
        <v>a.,</v>
      </c>
    </row>
    <row r="159" spans="5:15" x14ac:dyDescent="0.25">
      <c r="N159" t="s">
        <v>11</v>
      </c>
      <c r="O159" t="str">
        <f t="shared" si="22"/>
        <v>NULL NCARGA,</v>
      </c>
    </row>
    <row r="160" spans="5:15" ht="15.75" thickBot="1" x14ac:dyDescent="0.3">
      <c r="N160" t="s">
        <v>12</v>
      </c>
      <c r="O160" t="str">
        <f t="shared" si="22"/>
        <v>NULL CESTMIG,</v>
      </c>
    </row>
    <row r="161" spans="5:15" ht="15.75" thickBot="1" x14ac:dyDescent="0.3">
      <c r="E161" s="17" t="s">
        <v>4</v>
      </c>
      <c r="F161" s="24" t="s">
        <v>536</v>
      </c>
      <c r="J161" t="str">
        <f t="shared" si="21"/>
        <v>MIG_PK      VARCHAR2(50),</v>
      </c>
      <c r="M161" s="17" t="s">
        <v>4</v>
      </c>
      <c r="N161" t="s">
        <v>4</v>
      </c>
      <c r="O161" t="str">
        <f t="shared" si="22"/>
        <v>a.MIG_PK,</v>
      </c>
    </row>
    <row r="162" spans="5:15" ht="15.75" thickBot="1" x14ac:dyDescent="0.3">
      <c r="E162" s="18" t="s">
        <v>0</v>
      </c>
      <c r="F162" s="26" t="s">
        <v>536</v>
      </c>
      <c r="J162" t="str">
        <f t="shared" si="21"/>
        <v>MIG_FK      VARCHAR2(50),</v>
      </c>
      <c r="M162" s="18" t="s">
        <v>0</v>
      </c>
      <c r="N162" t="s">
        <v>0</v>
      </c>
      <c r="O162" t="str">
        <f t="shared" si="22"/>
        <v>a.MIG_FK,</v>
      </c>
    </row>
    <row r="163" spans="5:15" ht="15.75" thickBot="1" x14ac:dyDescent="0.3">
      <c r="E163" s="18" t="s">
        <v>642</v>
      </c>
      <c r="F163" s="26" t="s">
        <v>545</v>
      </c>
      <c r="J163" t="str">
        <f t="shared" si="21"/>
        <v>NTRAMIT      NUMBER(4),</v>
      </c>
      <c r="M163" s="18"/>
      <c r="N163" t="s">
        <v>383</v>
      </c>
      <c r="O163" t="str">
        <f t="shared" si="22"/>
        <v>NULL NSINIES,</v>
      </c>
    </row>
    <row r="164" spans="5:15" ht="15.75" thickBot="1" x14ac:dyDescent="0.3">
      <c r="E164" s="18" t="s">
        <v>647</v>
      </c>
      <c r="F164" s="26" t="s">
        <v>640</v>
      </c>
      <c r="J164" t="str">
        <f t="shared" si="21"/>
        <v>NMOVTRA      NUMBER(3),</v>
      </c>
      <c r="M164" s="18" t="s">
        <v>642</v>
      </c>
      <c r="N164" t="s">
        <v>642</v>
      </c>
      <c r="O164" t="str">
        <f t="shared" si="22"/>
        <v>a.NTRAMIT,</v>
      </c>
    </row>
    <row r="165" spans="5:15" ht="15.75" thickBot="1" x14ac:dyDescent="0.3">
      <c r="E165" s="18" t="s">
        <v>638</v>
      </c>
      <c r="F165" s="26" t="s">
        <v>641</v>
      </c>
      <c r="J165" t="str">
        <f t="shared" si="21"/>
        <v>CUNITRA      VARCHAR2(4),</v>
      </c>
      <c r="M165" s="18" t="s">
        <v>647</v>
      </c>
      <c r="N165" t="s">
        <v>647</v>
      </c>
      <c r="O165" t="str">
        <f t="shared" si="22"/>
        <v>a.NMOVTRA,</v>
      </c>
    </row>
    <row r="166" spans="5:15" ht="15.75" thickBot="1" x14ac:dyDescent="0.3">
      <c r="E166" s="18" t="s">
        <v>639</v>
      </c>
      <c r="F166" s="26" t="s">
        <v>641</v>
      </c>
      <c r="J166" t="str">
        <f t="shared" si="21"/>
        <v>CTRAMITAD      VARCHAR2(4),</v>
      </c>
      <c r="M166" s="18" t="s">
        <v>638</v>
      </c>
      <c r="N166" t="s">
        <v>638</v>
      </c>
      <c r="O166" t="str">
        <f t="shared" si="22"/>
        <v>a.CUNITRA,</v>
      </c>
    </row>
    <row r="167" spans="5:15" ht="15.75" thickBot="1" x14ac:dyDescent="0.3">
      <c r="E167" s="18" t="s">
        <v>648</v>
      </c>
      <c r="F167" s="26" t="s">
        <v>640</v>
      </c>
      <c r="J167" t="str">
        <f t="shared" si="21"/>
        <v>CESTTRA      NUMBER(3),</v>
      </c>
      <c r="M167" s="18" t="s">
        <v>639</v>
      </c>
      <c r="N167" t="s">
        <v>639</v>
      </c>
      <c r="O167" t="str">
        <f t="shared" si="22"/>
        <v>a.CTRAMITAD,</v>
      </c>
    </row>
    <row r="168" spans="5:15" ht="15.75" thickBot="1" x14ac:dyDescent="0.3">
      <c r="E168" s="18" t="s">
        <v>649</v>
      </c>
      <c r="F168" s="26" t="s">
        <v>563</v>
      </c>
      <c r="J168" t="str">
        <f t="shared" si="21"/>
        <v>CSUBTRA      NUMBER(2),</v>
      </c>
      <c r="M168" s="18" t="s">
        <v>648</v>
      </c>
      <c r="N168" t="s">
        <v>648</v>
      </c>
      <c r="O168" t="str">
        <f t="shared" si="22"/>
        <v>a.CESTTRA,</v>
      </c>
    </row>
    <row r="169" spans="5:15" ht="15.75" thickBot="1" x14ac:dyDescent="0.3">
      <c r="E169" s="18" t="s">
        <v>650</v>
      </c>
      <c r="F169" s="26" t="s">
        <v>548</v>
      </c>
      <c r="J169" t="str">
        <f t="shared" si="21"/>
        <v>FESTTRA      DATE,</v>
      </c>
      <c r="M169" s="18" t="s">
        <v>649</v>
      </c>
      <c r="N169" t="s">
        <v>649</v>
      </c>
      <c r="O169" t="str">
        <f t="shared" si="22"/>
        <v>a.CSUBTRA,</v>
      </c>
    </row>
    <row r="170" spans="5:15" ht="15.75" thickBot="1" x14ac:dyDescent="0.3">
      <c r="E170" s="18" t="s">
        <v>637</v>
      </c>
      <c r="F170" s="26" t="s">
        <v>545</v>
      </c>
      <c r="J170" t="str">
        <f t="shared" si="21"/>
        <v>CCAUEST      NUMBER(4),</v>
      </c>
      <c r="M170" s="18" t="s">
        <v>650</v>
      </c>
      <c r="N170" t="s">
        <v>650</v>
      </c>
      <c r="O170" t="str">
        <f t="shared" si="22"/>
        <v>a.FESTTRA,</v>
      </c>
    </row>
    <row r="171" spans="5:15" ht="15.75" thickBot="1" x14ac:dyDescent="0.3">
      <c r="E171" s="18" t="s">
        <v>482</v>
      </c>
      <c r="F171" s="26" t="s">
        <v>557</v>
      </c>
      <c r="J171" t="str">
        <f t="shared" si="21"/>
        <v>CUSUALT      VARCHAR2(20),</v>
      </c>
      <c r="M171" s="18" t="s">
        <v>637</v>
      </c>
      <c r="N171" t="s">
        <v>482</v>
      </c>
      <c r="O171" t="str">
        <f t="shared" si="22"/>
        <v>a.CUSUALT,</v>
      </c>
    </row>
    <row r="172" spans="5:15" ht="15.75" thickBot="1" x14ac:dyDescent="0.3">
      <c r="E172" s="18" t="s">
        <v>334</v>
      </c>
      <c r="F172" s="26" t="s">
        <v>548</v>
      </c>
      <c r="J172" t="str">
        <f t="shared" si="21"/>
        <v>FALTA      DATE,</v>
      </c>
      <c r="M172" s="18" t="s">
        <v>482</v>
      </c>
      <c r="N172" t="s">
        <v>334</v>
      </c>
      <c r="O172" t="str">
        <f t="shared" si="22"/>
        <v>a.FALTA,</v>
      </c>
    </row>
    <row r="173" spans="5:15" ht="15.75" thickBot="1" x14ac:dyDescent="0.3">
      <c r="J173" t="str">
        <f t="shared" si="21"/>
        <v xml:space="preserve"> FALSO</v>
      </c>
      <c r="M173" s="18" t="s">
        <v>334</v>
      </c>
      <c r="N173" t="s">
        <v>637</v>
      </c>
      <c r="O173" t="str">
        <f t="shared" si="22"/>
        <v>a.CCAUEST,</v>
      </c>
    </row>
    <row r="174" spans="5:15" x14ac:dyDescent="0.25">
      <c r="J174" t="str">
        <f t="shared" si="21"/>
        <v xml:space="preserve"> FALSO</v>
      </c>
      <c r="O174" t="str">
        <f t="shared" si="22"/>
        <v>NULL ,</v>
      </c>
    </row>
    <row r="175" spans="5:15" x14ac:dyDescent="0.25">
      <c r="J175" t="str">
        <f t="shared" si="21"/>
        <v xml:space="preserve"> FALSO</v>
      </c>
      <c r="N175" t="s">
        <v>11</v>
      </c>
      <c r="O175" t="str">
        <f t="shared" si="22"/>
        <v>NULL NCARGA,</v>
      </c>
    </row>
    <row r="176" spans="5:15" ht="15.75" thickBot="1" x14ac:dyDescent="0.3">
      <c r="J176" t="str">
        <f t="shared" si="21"/>
        <v xml:space="preserve"> FALSO</v>
      </c>
      <c r="N176" t="s">
        <v>12</v>
      </c>
      <c r="O176" t="str">
        <f t="shared" si="22"/>
        <v>NULL CESTMIG,</v>
      </c>
    </row>
    <row r="177" spans="5:15" ht="15.75" thickBot="1" x14ac:dyDescent="0.3">
      <c r="E177" s="17" t="s">
        <v>4</v>
      </c>
      <c r="F177" s="24" t="s">
        <v>536</v>
      </c>
      <c r="J177" t="str">
        <f t="shared" si="21"/>
        <v>MIG_PK      VARCHAR2(50),</v>
      </c>
      <c r="M177" s="17" t="s">
        <v>4</v>
      </c>
      <c r="N177" t="s">
        <v>4</v>
      </c>
      <c r="O177" t="str">
        <f t="shared" si="22"/>
        <v>a.MIG_PK,</v>
      </c>
    </row>
    <row r="178" spans="5:15" ht="15.75" thickBot="1" x14ac:dyDescent="0.3">
      <c r="E178" s="18" t="s">
        <v>0</v>
      </c>
      <c r="F178" s="26" t="s">
        <v>536</v>
      </c>
      <c r="J178" t="str">
        <f t="shared" si="21"/>
        <v>MIG_FK      VARCHAR2(50),</v>
      </c>
      <c r="M178" s="18" t="s">
        <v>0</v>
      </c>
      <c r="N178" t="s">
        <v>0</v>
      </c>
      <c r="O178" t="str">
        <f t="shared" si="22"/>
        <v>a.MIG_FK,</v>
      </c>
    </row>
    <row r="179" spans="5:15" ht="15.75" thickBot="1" x14ac:dyDescent="0.3">
      <c r="E179" s="18" t="s">
        <v>642</v>
      </c>
      <c r="F179" s="26" t="s">
        <v>640</v>
      </c>
      <c r="J179" t="str">
        <f t="shared" si="21"/>
        <v>NTRAMIT      NUMBER(3),</v>
      </c>
      <c r="M179" s="18"/>
      <c r="N179" t="s">
        <v>383</v>
      </c>
      <c r="O179" t="str">
        <f t="shared" si="22"/>
        <v>NULL NSINIES,</v>
      </c>
    </row>
    <row r="180" spans="5:15" ht="15.75" thickBot="1" x14ac:dyDescent="0.3">
      <c r="E180" s="18" t="s">
        <v>651</v>
      </c>
      <c r="F180" s="26" t="s">
        <v>563</v>
      </c>
      <c r="J180" t="str">
        <f t="shared" si="21"/>
        <v>CTIPRES      NUMBER(2),</v>
      </c>
      <c r="M180" s="18" t="s">
        <v>642</v>
      </c>
      <c r="N180" t="s">
        <v>642</v>
      </c>
      <c r="O180" t="str">
        <f t="shared" si="22"/>
        <v>a.NTRAMIT,</v>
      </c>
    </row>
    <row r="181" spans="5:15" ht="15.75" thickBot="1" x14ac:dyDescent="0.3">
      <c r="E181" s="18" t="s">
        <v>652</v>
      </c>
      <c r="F181" s="26" t="s">
        <v>545</v>
      </c>
      <c r="J181" t="str">
        <f t="shared" si="21"/>
        <v>NMOVRES      NUMBER(4),</v>
      </c>
      <c r="M181" s="18" t="s">
        <v>651</v>
      </c>
      <c r="N181" t="s">
        <v>651</v>
      </c>
      <c r="O181" t="str">
        <f t="shared" si="22"/>
        <v>a.CTIPRES,</v>
      </c>
    </row>
    <row r="182" spans="5:15" ht="15.75" thickBot="1" x14ac:dyDescent="0.3">
      <c r="E182" s="18" t="s">
        <v>327</v>
      </c>
      <c r="F182" s="26" t="s">
        <v>545</v>
      </c>
      <c r="J182" t="str">
        <f t="shared" si="21"/>
        <v>CGARANT      NUMBER(4),</v>
      </c>
      <c r="M182" s="18" t="s">
        <v>652</v>
      </c>
      <c r="N182" t="s">
        <v>652</v>
      </c>
      <c r="O182" t="str">
        <f t="shared" si="22"/>
        <v>a.NMOVRES,</v>
      </c>
    </row>
    <row r="183" spans="5:15" ht="15.75" thickBot="1" x14ac:dyDescent="0.3">
      <c r="E183" s="18" t="s">
        <v>653</v>
      </c>
      <c r="F183" s="26" t="s">
        <v>560</v>
      </c>
      <c r="J183" t="str">
        <f t="shared" si="21"/>
        <v>CCALRES      NUMBER(1),</v>
      </c>
      <c r="M183" s="18" t="s">
        <v>327</v>
      </c>
      <c r="N183" t="s">
        <v>327</v>
      </c>
      <c r="O183" t="str">
        <f t="shared" si="22"/>
        <v>a.CGARANT,</v>
      </c>
    </row>
    <row r="184" spans="5:15" ht="15.75" thickBot="1" x14ac:dyDescent="0.3">
      <c r="E184" s="18" t="s">
        <v>654</v>
      </c>
      <c r="F184" s="26" t="s">
        <v>548</v>
      </c>
      <c r="J184" t="str">
        <f t="shared" si="21"/>
        <v>FMOVRES      DATE,</v>
      </c>
      <c r="M184" s="18" t="s">
        <v>653</v>
      </c>
      <c r="N184" t="s">
        <v>653</v>
      </c>
      <c r="O184" t="str">
        <f t="shared" si="22"/>
        <v>a.CCALRES,</v>
      </c>
    </row>
    <row r="185" spans="5:15" ht="15.75" thickBot="1" x14ac:dyDescent="0.3">
      <c r="E185" s="18" t="s">
        <v>655</v>
      </c>
      <c r="F185" s="26" t="s">
        <v>656</v>
      </c>
      <c r="J185" t="str">
        <f t="shared" si="21"/>
        <v>CMONRES      VARCHAR2(3),</v>
      </c>
      <c r="M185" s="18" t="s">
        <v>654</v>
      </c>
      <c r="N185" t="s">
        <v>654</v>
      </c>
      <c r="O185" t="str">
        <f t="shared" si="22"/>
        <v>a.FMOVRES,</v>
      </c>
    </row>
    <row r="186" spans="5:15" ht="15.75" thickBot="1" x14ac:dyDescent="0.3">
      <c r="E186" s="18" t="s">
        <v>657</v>
      </c>
      <c r="F186" s="26" t="s">
        <v>571</v>
      </c>
      <c r="J186" t="str">
        <f t="shared" si="21"/>
        <v>IRESERVA      NUMBER(),</v>
      </c>
      <c r="M186" s="18" t="s">
        <v>655</v>
      </c>
      <c r="N186" t="s">
        <v>655</v>
      </c>
      <c r="O186" t="str">
        <f t="shared" si="22"/>
        <v>a.CMONRES,</v>
      </c>
    </row>
    <row r="187" spans="5:15" ht="15.75" thickBot="1" x14ac:dyDescent="0.3">
      <c r="E187" s="18" t="s">
        <v>658</v>
      </c>
      <c r="F187" s="26" t="s">
        <v>571</v>
      </c>
      <c r="J187" t="str">
        <f t="shared" si="21"/>
        <v>IPAGO      NUMBER(),</v>
      </c>
      <c r="M187" s="18" t="s">
        <v>657</v>
      </c>
      <c r="N187" t="s">
        <v>657</v>
      </c>
      <c r="O187" t="str">
        <f t="shared" si="22"/>
        <v>a.IRESERVA,</v>
      </c>
    </row>
    <row r="188" spans="5:15" ht="15.75" thickBot="1" x14ac:dyDescent="0.3">
      <c r="E188" s="18" t="s">
        <v>659</v>
      </c>
      <c r="F188" s="26" t="s">
        <v>571</v>
      </c>
      <c r="J188" t="str">
        <f t="shared" si="21"/>
        <v>IINGRESO      NUMBER(),</v>
      </c>
      <c r="M188" s="18" t="s">
        <v>658</v>
      </c>
      <c r="N188" t="s">
        <v>658</v>
      </c>
      <c r="O188" t="str">
        <f t="shared" si="22"/>
        <v>a.IPAGO,</v>
      </c>
    </row>
    <row r="189" spans="5:15" ht="15.75" thickBot="1" x14ac:dyDescent="0.3">
      <c r="E189" s="18" t="s">
        <v>660</v>
      </c>
      <c r="F189" s="26" t="s">
        <v>571</v>
      </c>
      <c r="J189" t="str">
        <f t="shared" si="21"/>
        <v>IRECOBRO      NUMBER(),</v>
      </c>
      <c r="M189" s="18" t="s">
        <v>659</v>
      </c>
      <c r="N189" t="s">
        <v>659</v>
      </c>
      <c r="O189" t="str">
        <f t="shared" si="22"/>
        <v>a.IINGRESO,</v>
      </c>
    </row>
    <row r="190" spans="5:15" ht="15.75" thickBot="1" x14ac:dyDescent="0.3">
      <c r="E190" s="18" t="s">
        <v>661</v>
      </c>
      <c r="F190" s="26" t="s">
        <v>571</v>
      </c>
      <c r="J190" t="str">
        <f t="shared" si="21"/>
        <v>ICAPRIE      NUMBER(),</v>
      </c>
      <c r="M190" s="18" t="s">
        <v>660</v>
      </c>
      <c r="N190" t="s">
        <v>660</v>
      </c>
      <c r="O190" t="str">
        <f t="shared" si="22"/>
        <v>a.IRECOBRO,</v>
      </c>
    </row>
    <row r="191" spans="5:15" ht="15.75" thickBot="1" x14ac:dyDescent="0.3">
      <c r="E191" s="18" t="s">
        <v>662</v>
      </c>
      <c r="F191" s="26" t="s">
        <v>571</v>
      </c>
      <c r="J191" t="str">
        <f t="shared" ref="J191:J254" si="23">E191&amp;" "&amp;IF(MID(F191,1,1)="A","     VARCHAR2("&amp;MID(F191,2,LEN(F191))&amp;"),",IF(MID(F191,1,1)="N","     NUMBER("&amp;MID(F191,2,LEN(F191))&amp;"),",IF(MID(F191,1,1)="F","     DATE,")))</f>
        <v>IPENALI      NUMBER(),</v>
      </c>
      <c r="M191" s="18" t="s">
        <v>661</v>
      </c>
      <c r="N191" t="s">
        <v>661</v>
      </c>
      <c r="O191" t="str">
        <f t="shared" si="22"/>
        <v>a.ICAPRIE,</v>
      </c>
    </row>
    <row r="192" spans="5:15" ht="15.75" thickBot="1" x14ac:dyDescent="0.3">
      <c r="E192" s="18" t="s">
        <v>663</v>
      </c>
      <c r="F192" s="26" t="s">
        <v>548</v>
      </c>
      <c r="J192" t="str">
        <f t="shared" si="23"/>
        <v>FRESINI      DATE,</v>
      </c>
      <c r="M192" s="18" t="s">
        <v>662</v>
      </c>
      <c r="N192" t="s">
        <v>662</v>
      </c>
      <c r="O192" t="str">
        <f t="shared" si="22"/>
        <v>a.IPENALI,</v>
      </c>
    </row>
    <row r="193" spans="5:15" ht="15.75" thickBot="1" x14ac:dyDescent="0.3">
      <c r="E193" s="18" t="s">
        <v>664</v>
      </c>
      <c r="F193" s="26" t="s">
        <v>548</v>
      </c>
      <c r="J193" t="str">
        <f t="shared" si="23"/>
        <v>FRESFIN      DATE,</v>
      </c>
      <c r="M193" s="18" t="s">
        <v>663</v>
      </c>
      <c r="N193" t="s">
        <v>663</v>
      </c>
      <c r="O193" t="str">
        <f t="shared" si="22"/>
        <v>a.FRESINI,</v>
      </c>
    </row>
    <row r="194" spans="5:15" ht="15.75" thickBot="1" x14ac:dyDescent="0.3">
      <c r="E194" s="18" t="s">
        <v>665</v>
      </c>
      <c r="F194" s="26" t="s">
        <v>548</v>
      </c>
      <c r="J194" t="str">
        <f t="shared" si="23"/>
        <v>FULTPAG      DATE,</v>
      </c>
      <c r="M194" s="18" t="s">
        <v>664</v>
      </c>
      <c r="N194" t="s">
        <v>664</v>
      </c>
      <c r="O194" t="str">
        <f t="shared" si="22"/>
        <v>a.FRESFIN,</v>
      </c>
    </row>
    <row r="195" spans="5:15" ht="15.75" thickBot="1" x14ac:dyDescent="0.3">
      <c r="E195" s="18" t="s">
        <v>236</v>
      </c>
      <c r="F195" s="26" t="s">
        <v>548</v>
      </c>
      <c r="J195" t="str">
        <f t="shared" si="23"/>
        <v>FCONTAB      DATE,</v>
      </c>
      <c r="M195" s="18" t="s">
        <v>665</v>
      </c>
      <c r="N195" t="s">
        <v>665</v>
      </c>
      <c r="O195" t="str">
        <f t="shared" si="22"/>
        <v>a.FULTPAG,</v>
      </c>
    </row>
    <row r="196" spans="5:15" ht="15.75" thickBot="1" x14ac:dyDescent="0.3">
      <c r="E196" s="18" t="s">
        <v>666</v>
      </c>
      <c r="F196" s="26" t="s">
        <v>571</v>
      </c>
      <c r="J196" t="str">
        <f t="shared" si="23"/>
        <v>IPREREC      NUMBER(),</v>
      </c>
      <c r="M196" s="18"/>
      <c r="N196" t="s">
        <v>669</v>
      </c>
      <c r="O196" t="str">
        <f t="shared" si="22"/>
        <v>NULL SPROCES,</v>
      </c>
    </row>
    <row r="197" spans="5:15" ht="15.75" thickBot="1" x14ac:dyDescent="0.3">
      <c r="E197" s="18" t="s">
        <v>667</v>
      </c>
      <c r="F197" s="26" t="s">
        <v>640</v>
      </c>
      <c r="J197" t="str">
        <f t="shared" si="23"/>
        <v>CTIPGAS      NUMBER(3),</v>
      </c>
      <c r="M197" s="18" t="s">
        <v>236</v>
      </c>
      <c r="N197" t="s">
        <v>236</v>
      </c>
      <c r="O197" t="str">
        <f t="shared" si="22"/>
        <v>a.FCONTAB,</v>
      </c>
    </row>
    <row r="198" spans="5:15" ht="15.75" thickBot="1" x14ac:dyDescent="0.3">
      <c r="E198" s="18" t="s">
        <v>668</v>
      </c>
      <c r="F198" s="26" t="s">
        <v>571</v>
      </c>
      <c r="J198" t="str">
        <f t="shared" si="23"/>
        <v>IFRANQ      NUMBER(),</v>
      </c>
      <c r="M198" s="18" t="s">
        <v>482</v>
      </c>
      <c r="N198" t="s">
        <v>482</v>
      </c>
      <c r="O198" t="str">
        <f t="shared" si="22"/>
        <v>a.CUSUALT,</v>
      </c>
    </row>
    <row r="199" spans="5:15" ht="15.75" thickBot="1" x14ac:dyDescent="0.3">
      <c r="E199" s="18" t="s">
        <v>482</v>
      </c>
      <c r="F199" s="26" t="s">
        <v>557</v>
      </c>
      <c r="J199" t="str">
        <f t="shared" si="23"/>
        <v>CUSUALT      VARCHAR2(20),</v>
      </c>
      <c r="M199" s="18" t="s">
        <v>334</v>
      </c>
      <c r="N199" t="s">
        <v>334</v>
      </c>
      <c r="O199" t="str">
        <f t="shared" si="22"/>
        <v>a.FALTA,</v>
      </c>
    </row>
    <row r="200" spans="5:15" ht="15.75" thickBot="1" x14ac:dyDescent="0.3">
      <c r="E200" s="18" t="s">
        <v>334</v>
      </c>
      <c r="F200" s="26" t="s">
        <v>548</v>
      </c>
      <c r="J200" t="str">
        <f t="shared" si="23"/>
        <v>FALTA      DATE,</v>
      </c>
      <c r="M200" s="18" t="s">
        <v>599</v>
      </c>
      <c r="N200" t="s">
        <v>599</v>
      </c>
      <c r="O200" t="str">
        <f t="shared" si="22"/>
        <v>a.CUSUMOD,</v>
      </c>
    </row>
    <row r="201" spans="5:15" ht="15.75" thickBot="1" x14ac:dyDescent="0.3">
      <c r="E201" s="18" t="s">
        <v>599</v>
      </c>
      <c r="F201" s="26" t="s">
        <v>557</v>
      </c>
      <c r="J201" t="str">
        <f t="shared" si="23"/>
        <v>CUSUMOD      VARCHAR2(20),</v>
      </c>
      <c r="M201" s="18" t="s">
        <v>601</v>
      </c>
      <c r="N201" t="s">
        <v>601</v>
      </c>
      <c r="O201" t="str">
        <f t="shared" si="22"/>
        <v>a.FMODIFI,</v>
      </c>
    </row>
    <row r="202" spans="5:15" ht="15.75" thickBot="1" x14ac:dyDescent="0.3">
      <c r="E202" s="18" t="s">
        <v>601</v>
      </c>
      <c r="F202" s="26" t="s">
        <v>548</v>
      </c>
      <c r="J202" t="str">
        <f t="shared" si="23"/>
        <v>FMODIFI      DATE,</v>
      </c>
      <c r="M202" s="18" t="s">
        <v>666</v>
      </c>
      <c r="N202" t="s">
        <v>666</v>
      </c>
      <c r="O202" t="str">
        <f t="shared" si="22"/>
        <v>a.IPREREC,</v>
      </c>
    </row>
    <row r="203" spans="5:15" ht="15.75" thickBot="1" x14ac:dyDescent="0.3">
      <c r="M203" s="18" t="s">
        <v>667</v>
      </c>
      <c r="N203" t="s">
        <v>667</v>
      </c>
      <c r="O203" t="str">
        <f t="shared" si="22"/>
        <v>a.CTIPGAS,</v>
      </c>
    </row>
    <row r="204" spans="5:15" ht="15.75" thickBot="1" x14ac:dyDescent="0.3">
      <c r="M204" s="18"/>
      <c r="N204" t="s">
        <v>670</v>
      </c>
      <c r="O204" t="str">
        <f t="shared" si="22"/>
        <v>NULL IRESERVA_MONCIA,</v>
      </c>
    </row>
    <row r="205" spans="5:15" ht="15.75" thickBot="1" x14ac:dyDescent="0.3">
      <c r="M205" s="18"/>
      <c r="N205" t="s">
        <v>671</v>
      </c>
      <c r="O205" t="str">
        <f t="shared" si="22"/>
        <v>NULL IPAGO_MONCIA,</v>
      </c>
    </row>
    <row r="206" spans="5:15" ht="15.75" thickBot="1" x14ac:dyDescent="0.3">
      <c r="M206" s="18"/>
      <c r="N206" t="s">
        <v>672</v>
      </c>
      <c r="O206" t="str">
        <f t="shared" si="22"/>
        <v>NULL IINGRESO_MONCIA,</v>
      </c>
    </row>
    <row r="207" spans="5:15" ht="15.75" thickBot="1" x14ac:dyDescent="0.3">
      <c r="M207" s="18"/>
      <c r="N207" t="s">
        <v>673</v>
      </c>
      <c r="O207" t="str">
        <f t="shared" si="22"/>
        <v>NULL IRECOBRO_MONCIA,</v>
      </c>
    </row>
    <row r="208" spans="5:15" ht="15.75" thickBot="1" x14ac:dyDescent="0.3">
      <c r="M208" s="18"/>
      <c r="N208" t="s">
        <v>674</v>
      </c>
      <c r="O208" t="str">
        <f t="shared" si="22"/>
        <v>NULL ICAPRIE_MONCIA,</v>
      </c>
    </row>
    <row r="209" spans="5:15" ht="15.75" thickBot="1" x14ac:dyDescent="0.3">
      <c r="M209" s="18"/>
      <c r="N209" t="s">
        <v>675</v>
      </c>
      <c r="O209" t="str">
        <f t="shared" si="22"/>
        <v>NULL IPENALI_MONCIA,</v>
      </c>
    </row>
    <row r="210" spans="5:15" ht="15.75" thickBot="1" x14ac:dyDescent="0.3">
      <c r="M210" s="18"/>
      <c r="N210" t="s">
        <v>676</v>
      </c>
      <c r="O210" t="str">
        <f t="shared" si="22"/>
        <v>NULL IPREREC_MONCIA,</v>
      </c>
    </row>
    <row r="211" spans="5:15" ht="15.75" thickBot="1" x14ac:dyDescent="0.3">
      <c r="M211" s="18"/>
      <c r="N211" t="s">
        <v>677</v>
      </c>
      <c r="O211" t="str">
        <f t="shared" si="22"/>
        <v>NULL FCAMBIO,</v>
      </c>
    </row>
    <row r="212" spans="5:15" ht="15.75" thickBot="1" x14ac:dyDescent="0.3">
      <c r="M212" s="18" t="s">
        <v>668</v>
      </c>
      <c r="N212" t="s">
        <v>668</v>
      </c>
      <c r="O212" t="str">
        <f t="shared" si="22"/>
        <v>a.IFRANQ,</v>
      </c>
    </row>
    <row r="213" spans="5:15" x14ac:dyDescent="0.25">
      <c r="N213" t="s">
        <v>678</v>
      </c>
      <c r="O213" t="str">
        <f t="shared" si="22"/>
        <v>NULL IFRANQ_MONCIA,</v>
      </c>
    </row>
    <row r="214" spans="5:15" x14ac:dyDescent="0.25">
      <c r="N214" t="s">
        <v>679</v>
      </c>
      <c r="O214" t="str">
        <f t="shared" si="22"/>
        <v>NULL IDRES,</v>
      </c>
    </row>
    <row r="215" spans="5:15" x14ac:dyDescent="0.25">
      <c r="N215" t="s">
        <v>680</v>
      </c>
      <c r="O215" t="str">
        <f t="shared" si="22"/>
        <v>NULL CMOVRES,</v>
      </c>
    </row>
    <row r="216" spans="5:15" x14ac:dyDescent="0.25">
      <c r="N216" t="s">
        <v>393</v>
      </c>
      <c r="O216" t="str">
        <f t="shared" si="22"/>
        <v>NULL SIDEPAG,</v>
      </c>
    </row>
    <row r="217" spans="5:15" x14ac:dyDescent="0.25">
      <c r="O217" t="str">
        <f t="shared" si="22"/>
        <v>NULL ,</v>
      </c>
    </row>
    <row r="218" spans="5:15" x14ac:dyDescent="0.25">
      <c r="N218" t="s">
        <v>11</v>
      </c>
      <c r="O218" t="str">
        <f t="shared" si="22"/>
        <v>NULL NCARGA,</v>
      </c>
    </row>
    <row r="219" spans="5:15" ht="15.75" thickBot="1" x14ac:dyDescent="0.3">
      <c r="N219" t="s">
        <v>12</v>
      </c>
      <c r="O219" t="str">
        <f t="shared" ref="O219:O282" si="24">IF(ISBLANK(M219),"NULL ","a.")&amp;N219&amp;","</f>
        <v>NULL CESTMIG,</v>
      </c>
    </row>
    <row r="220" spans="5:15" ht="15.75" thickBot="1" x14ac:dyDescent="0.3">
      <c r="E220" s="17" t="s">
        <v>4</v>
      </c>
      <c r="F220" s="24" t="s">
        <v>536</v>
      </c>
      <c r="J220" t="str">
        <f t="shared" si="23"/>
        <v>MIG_PK      VARCHAR2(50),</v>
      </c>
      <c r="M220" s="17" t="s">
        <v>4</v>
      </c>
      <c r="N220" t="s">
        <v>4</v>
      </c>
      <c r="O220" t="str">
        <f t="shared" si="24"/>
        <v>a.MIG_PK,</v>
      </c>
    </row>
    <row r="221" spans="5:15" ht="15.75" thickBot="1" x14ac:dyDescent="0.3">
      <c r="E221" s="18" t="s">
        <v>0</v>
      </c>
      <c r="F221" s="26" t="s">
        <v>536</v>
      </c>
      <c r="J221" t="str">
        <f t="shared" si="23"/>
        <v>MIG_FK      VARCHAR2(50),</v>
      </c>
      <c r="M221" s="18" t="s">
        <v>0</v>
      </c>
      <c r="N221" t="s">
        <v>0</v>
      </c>
      <c r="O221" t="str">
        <f t="shared" si="24"/>
        <v>a.MIG_FK,</v>
      </c>
    </row>
    <row r="222" spans="5:15" ht="15.75" thickBot="1" x14ac:dyDescent="0.3">
      <c r="E222" s="18" t="s">
        <v>13</v>
      </c>
      <c r="F222" s="26" t="s">
        <v>536</v>
      </c>
      <c r="J222" t="str">
        <f t="shared" si="23"/>
        <v>MIG_FK2      VARCHAR2(50),</v>
      </c>
      <c r="M222" s="18" t="s">
        <v>13</v>
      </c>
      <c r="N222" t="s">
        <v>13</v>
      </c>
      <c r="O222" t="str">
        <f t="shared" si="24"/>
        <v>a.MIG_FK2,</v>
      </c>
    </row>
    <row r="223" spans="5:15" ht="15.75" thickBot="1" x14ac:dyDescent="0.3">
      <c r="E223" s="18" t="s">
        <v>642</v>
      </c>
      <c r="F223" s="26" t="s">
        <v>545</v>
      </c>
      <c r="J223" t="str">
        <f t="shared" si="23"/>
        <v>NTRAMIT      NUMBER(4),</v>
      </c>
      <c r="M223" s="18"/>
      <c r="N223" t="s">
        <v>393</v>
      </c>
      <c r="O223" t="str">
        <f t="shared" si="24"/>
        <v>NULL SIDEPAG,</v>
      </c>
    </row>
    <row r="224" spans="5:15" ht="15.75" thickBot="1" x14ac:dyDescent="0.3">
      <c r="E224" s="18" t="s">
        <v>681</v>
      </c>
      <c r="F224" s="26" t="s">
        <v>563</v>
      </c>
      <c r="J224" t="str">
        <f t="shared" si="23"/>
        <v>CTIPDES      NUMBER(2),</v>
      </c>
      <c r="M224" s="18"/>
      <c r="N224" t="s">
        <v>383</v>
      </c>
      <c r="O224" t="str">
        <f t="shared" si="24"/>
        <v>NULL NSINIES,</v>
      </c>
    </row>
    <row r="225" spans="5:15" ht="15.75" thickBot="1" x14ac:dyDescent="0.3">
      <c r="E225" s="18" t="s">
        <v>682</v>
      </c>
      <c r="F225" s="26" t="s">
        <v>560</v>
      </c>
      <c r="J225" t="str">
        <f t="shared" si="23"/>
        <v>CTIPPAG      NUMBER(1),</v>
      </c>
      <c r="M225" s="18" t="s">
        <v>642</v>
      </c>
      <c r="N225" t="s">
        <v>642</v>
      </c>
      <c r="O225" t="str">
        <f t="shared" si="24"/>
        <v>a.NTRAMIT,</v>
      </c>
    </row>
    <row r="226" spans="5:15" ht="15.75" thickBot="1" x14ac:dyDescent="0.3">
      <c r="E226" s="18" t="s">
        <v>683</v>
      </c>
      <c r="F226" s="26" t="s">
        <v>563</v>
      </c>
      <c r="J226" t="str">
        <f t="shared" si="23"/>
        <v>CCONPAG      NUMBER(2),</v>
      </c>
      <c r="M226" s="18"/>
      <c r="N226" t="s">
        <v>82</v>
      </c>
      <c r="O226" t="str">
        <f t="shared" si="24"/>
        <v>NULL SPERSON,</v>
      </c>
    </row>
    <row r="227" spans="5:15" ht="15.75" thickBot="1" x14ac:dyDescent="0.3">
      <c r="E227" s="18" t="s">
        <v>684</v>
      </c>
      <c r="F227" s="26" t="s">
        <v>640</v>
      </c>
      <c r="J227" t="str">
        <f t="shared" si="23"/>
        <v>CCAUIND      NUMBER(3),</v>
      </c>
      <c r="M227" s="18" t="s">
        <v>681</v>
      </c>
      <c r="N227" t="s">
        <v>681</v>
      </c>
      <c r="O227" t="str">
        <f t="shared" si="24"/>
        <v>a.CTIPDES,</v>
      </c>
    </row>
    <row r="228" spans="5:15" ht="15.75" thickBot="1" x14ac:dyDescent="0.3">
      <c r="E228" s="18" t="s">
        <v>130</v>
      </c>
      <c r="F228" s="26" t="s">
        <v>563</v>
      </c>
      <c r="J228" t="str">
        <f t="shared" si="23"/>
        <v>CFORPAG      NUMBER(2),</v>
      </c>
      <c r="M228" s="18" t="s">
        <v>682</v>
      </c>
      <c r="N228" t="s">
        <v>682</v>
      </c>
      <c r="O228" t="str">
        <f t="shared" si="24"/>
        <v>a.CTIPPAG,</v>
      </c>
    </row>
    <row r="229" spans="5:15" ht="15.75" thickBot="1" x14ac:dyDescent="0.3">
      <c r="E229" s="18" t="s">
        <v>685</v>
      </c>
      <c r="F229" s="26" t="s">
        <v>548</v>
      </c>
      <c r="J229" t="str">
        <f t="shared" si="23"/>
        <v>FORDPAG      DATE,</v>
      </c>
      <c r="M229" s="18" t="s">
        <v>683</v>
      </c>
      <c r="N229" t="s">
        <v>683</v>
      </c>
      <c r="O229" t="str">
        <f t="shared" si="24"/>
        <v>a.CCONPAG,</v>
      </c>
    </row>
    <row r="230" spans="5:15" ht="15.75" thickBot="1" x14ac:dyDescent="0.3">
      <c r="E230" s="18" t="s">
        <v>146</v>
      </c>
      <c r="F230" s="26" t="s">
        <v>640</v>
      </c>
      <c r="J230" t="str">
        <f t="shared" si="23"/>
        <v>CTIPBAN      NUMBER(3),</v>
      </c>
      <c r="M230" s="18" t="s">
        <v>684</v>
      </c>
      <c r="N230" t="s">
        <v>684</v>
      </c>
      <c r="O230" t="str">
        <f t="shared" si="24"/>
        <v>a.CCAUIND,</v>
      </c>
    </row>
    <row r="231" spans="5:15" ht="15.75" thickBot="1" x14ac:dyDescent="0.3">
      <c r="E231" s="18" t="s">
        <v>147</v>
      </c>
      <c r="F231" s="26" t="s">
        <v>536</v>
      </c>
      <c r="J231" t="str">
        <f t="shared" si="23"/>
        <v>CBANCAR      VARCHAR2(50),</v>
      </c>
      <c r="M231" s="18" t="s">
        <v>130</v>
      </c>
      <c r="N231" t="s">
        <v>130</v>
      </c>
      <c r="O231" t="str">
        <f t="shared" si="24"/>
        <v>a.CFORPAG,</v>
      </c>
    </row>
    <row r="232" spans="5:15" ht="15.75" thickBot="1" x14ac:dyDescent="0.3">
      <c r="E232" s="18" t="s">
        <v>655</v>
      </c>
      <c r="F232" s="26" t="s">
        <v>656</v>
      </c>
      <c r="J232" t="str">
        <f t="shared" si="23"/>
        <v>CMONRES      VARCHAR2(3),</v>
      </c>
      <c r="M232" s="18" t="s">
        <v>685</v>
      </c>
      <c r="N232" t="s">
        <v>685</v>
      </c>
      <c r="O232" t="str">
        <f t="shared" si="24"/>
        <v>a.FORDPAG,</v>
      </c>
    </row>
    <row r="233" spans="5:15" ht="15.75" thickBot="1" x14ac:dyDescent="0.3">
      <c r="E233" s="18" t="s">
        <v>686</v>
      </c>
      <c r="F233" s="26" t="s">
        <v>571</v>
      </c>
      <c r="J233" t="str">
        <f t="shared" si="23"/>
        <v>ISINRET      NUMBER(),</v>
      </c>
      <c r="M233" s="18" t="s">
        <v>146</v>
      </c>
      <c r="N233" t="s">
        <v>146</v>
      </c>
      <c r="O233" t="str">
        <f t="shared" si="24"/>
        <v>a.CTIPBAN,</v>
      </c>
    </row>
    <row r="234" spans="5:15" ht="15.75" thickBot="1" x14ac:dyDescent="0.3">
      <c r="E234" s="18" t="s">
        <v>687</v>
      </c>
      <c r="F234" s="26" t="s">
        <v>571</v>
      </c>
      <c r="J234" t="str">
        <f t="shared" si="23"/>
        <v>IRETENC      NUMBER(),</v>
      </c>
      <c r="M234" s="18" t="s">
        <v>147</v>
      </c>
      <c r="N234" t="s">
        <v>147</v>
      </c>
      <c r="O234" t="str">
        <f t="shared" si="24"/>
        <v>a.CBANCAR,</v>
      </c>
    </row>
    <row r="235" spans="5:15" ht="15.75" thickBot="1" x14ac:dyDescent="0.3">
      <c r="E235" s="18" t="s">
        <v>688</v>
      </c>
      <c r="F235" s="26" t="s">
        <v>571</v>
      </c>
      <c r="J235" t="str">
        <f t="shared" si="23"/>
        <v>IIVA      NUMBER(),</v>
      </c>
      <c r="M235" s="18" t="s">
        <v>655</v>
      </c>
      <c r="N235" t="s">
        <v>655</v>
      </c>
      <c r="O235" t="str">
        <f t="shared" si="24"/>
        <v>a.CMONRES,</v>
      </c>
    </row>
    <row r="236" spans="5:15" ht="15.75" thickBot="1" x14ac:dyDescent="0.3">
      <c r="E236" s="18" t="s">
        <v>689</v>
      </c>
      <c r="F236" s="26" t="s">
        <v>571</v>
      </c>
      <c r="J236" t="str">
        <f t="shared" si="23"/>
        <v>ISUPLID      NUMBER(),</v>
      </c>
      <c r="M236" s="18" t="s">
        <v>686</v>
      </c>
      <c r="N236" t="s">
        <v>686</v>
      </c>
      <c r="O236" t="str">
        <f t="shared" si="24"/>
        <v>a.ISINRET,</v>
      </c>
    </row>
    <row r="237" spans="5:15" ht="15.75" thickBot="1" x14ac:dyDescent="0.3">
      <c r="E237" s="18" t="s">
        <v>668</v>
      </c>
      <c r="F237" s="26" t="s">
        <v>571</v>
      </c>
      <c r="J237" t="str">
        <f t="shared" si="23"/>
        <v>IFRANQ      NUMBER(),</v>
      </c>
      <c r="M237" s="18" t="s">
        <v>687</v>
      </c>
      <c r="N237" t="s">
        <v>687</v>
      </c>
      <c r="O237" t="str">
        <f t="shared" si="24"/>
        <v>a.IRETENC,</v>
      </c>
    </row>
    <row r="238" spans="5:15" ht="15.75" thickBot="1" x14ac:dyDescent="0.3">
      <c r="E238" s="18" t="s">
        <v>690</v>
      </c>
      <c r="F238" s="26" t="s">
        <v>571</v>
      </c>
      <c r="J238" t="str">
        <f t="shared" si="23"/>
        <v>IRESRCM      NUMBER(),</v>
      </c>
      <c r="M238" s="18" t="s">
        <v>688</v>
      </c>
      <c r="N238" t="s">
        <v>688</v>
      </c>
      <c r="O238" t="str">
        <f t="shared" si="24"/>
        <v>a.IIVA,</v>
      </c>
    </row>
    <row r="239" spans="5:15" ht="15.75" thickBot="1" x14ac:dyDescent="0.3">
      <c r="E239" s="18" t="s">
        <v>691</v>
      </c>
      <c r="F239" s="26" t="s">
        <v>571</v>
      </c>
      <c r="J239" t="str">
        <f t="shared" si="23"/>
        <v>IRESRED      NUMBER(),</v>
      </c>
      <c r="M239" s="18" t="s">
        <v>689</v>
      </c>
      <c r="N239" t="s">
        <v>689</v>
      </c>
      <c r="O239" t="str">
        <f t="shared" si="24"/>
        <v>a.ISUPLID,</v>
      </c>
    </row>
    <row r="240" spans="5:15" ht="15.75" thickBot="1" x14ac:dyDescent="0.3">
      <c r="E240" s="18" t="s">
        <v>692</v>
      </c>
      <c r="F240" s="26" t="s">
        <v>656</v>
      </c>
      <c r="J240" t="str">
        <f t="shared" si="23"/>
        <v>CMONPAG      VARCHAR2(3),</v>
      </c>
      <c r="M240" s="18" t="s">
        <v>668</v>
      </c>
      <c r="N240" t="s">
        <v>668</v>
      </c>
      <c r="O240" t="str">
        <f t="shared" si="24"/>
        <v>a.IFRANQ,</v>
      </c>
    </row>
    <row r="241" spans="5:15" ht="15.75" thickBot="1" x14ac:dyDescent="0.3">
      <c r="E241" s="18" t="s">
        <v>693</v>
      </c>
      <c r="F241" s="26" t="s">
        <v>571</v>
      </c>
      <c r="J241" t="str">
        <f t="shared" si="23"/>
        <v>ISINRETPAG      NUMBER(),</v>
      </c>
      <c r="M241" s="18" t="s">
        <v>690</v>
      </c>
      <c r="N241" t="s">
        <v>690</v>
      </c>
      <c r="O241" t="str">
        <f t="shared" si="24"/>
        <v>a.IRESRCM,</v>
      </c>
    </row>
    <row r="242" spans="5:15" ht="24.75" thickBot="1" x14ac:dyDescent="0.3">
      <c r="E242" s="18" t="s">
        <v>694</v>
      </c>
      <c r="F242" s="26" t="s">
        <v>571</v>
      </c>
      <c r="J242" t="str">
        <f t="shared" si="23"/>
        <v>IRETENCPAG      NUMBER(),</v>
      </c>
      <c r="M242" s="18" t="s">
        <v>691</v>
      </c>
      <c r="N242" t="s">
        <v>691</v>
      </c>
      <c r="O242" t="str">
        <f t="shared" si="24"/>
        <v>a.IRESRED,</v>
      </c>
    </row>
    <row r="243" spans="5:15" ht="15.75" thickBot="1" x14ac:dyDescent="0.3">
      <c r="E243" s="18" t="s">
        <v>695</v>
      </c>
      <c r="F243" s="26" t="s">
        <v>571</v>
      </c>
      <c r="J243" t="str">
        <f t="shared" si="23"/>
        <v>IIVAPAG      NUMBER(),</v>
      </c>
      <c r="M243" s="18" t="s">
        <v>692</v>
      </c>
      <c r="N243" t="s">
        <v>692</v>
      </c>
      <c r="O243" t="str">
        <f t="shared" si="24"/>
        <v>a.CMONPAG,</v>
      </c>
    </row>
    <row r="244" spans="5:15" ht="15.75" thickBot="1" x14ac:dyDescent="0.3">
      <c r="E244" s="18" t="s">
        <v>696</v>
      </c>
      <c r="F244" s="26" t="s">
        <v>571</v>
      </c>
      <c r="J244" t="str">
        <f t="shared" si="23"/>
        <v>ISUPLIDPAG      NUMBER(),</v>
      </c>
      <c r="M244" s="18" t="s">
        <v>693</v>
      </c>
      <c r="N244" t="s">
        <v>693</v>
      </c>
      <c r="O244" t="str">
        <f t="shared" si="24"/>
        <v>a.ISINRETPAG,</v>
      </c>
    </row>
    <row r="245" spans="5:15" ht="24.75" thickBot="1" x14ac:dyDescent="0.3">
      <c r="E245" s="18" t="s">
        <v>697</v>
      </c>
      <c r="F245" s="26" t="s">
        <v>571</v>
      </c>
      <c r="J245" t="str">
        <f t="shared" si="23"/>
        <v>IFRANQPAG      NUMBER(),</v>
      </c>
      <c r="M245" s="18" t="s">
        <v>694</v>
      </c>
      <c r="N245" t="s">
        <v>694</v>
      </c>
      <c r="O245" t="str">
        <f t="shared" si="24"/>
        <v>a.IRETENCPAG,</v>
      </c>
    </row>
    <row r="246" spans="5:15" ht="24.75" thickBot="1" x14ac:dyDescent="0.3">
      <c r="E246" s="18" t="s">
        <v>698</v>
      </c>
      <c r="F246" s="26" t="s">
        <v>571</v>
      </c>
      <c r="J246" t="str">
        <f t="shared" si="23"/>
        <v>IRESRCMPAG      NUMBER(),</v>
      </c>
      <c r="M246" s="18" t="s">
        <v>695</v>
      </c>
      <c r="N246" t="s">
        <v>695</v>
      </c>
      <c r="O246" t="str">
        <f t="shared" si="24"/>
        <v>a.IIVAPAG,</v>
      </c>
    </row>
    <row r="247" spans="5:15" ht="24.75" thickBot="1" x14ac:dyDescent="0.3">
      <c r="E247" s="18" t="s">
        <v>699</v>
      </c>
      <c r="F247" s="26" t="s">
        <v>571</v>
      </c>
      <c r="J247" t="str">
        <f t="shared" si="23"/>
        <v>IRESREDPAG      NUMBER(),</v>
      </c>
      <c r="M247" s="18" t="s">
        <v>696</v>
      </c>
      <c r="N247" t="s">
        <v>696</v>
      </c>
      <c r="O247" t="str">
        <f t="shared" si="24"/>
        <v>a.ISUPLIDPAG,</v>
      </c>
    </row>
    <row r="248" spans="5:15" ht="15.75" thickBot="1" x14ac:dyDescent="0.3">
      <c r="E248" s="18" t="s">
        <v>677</v>
      </c>
      <c r="F248" s="26" t="s">
        <v>548</v>
      </c>
      <c r="J248" t="str">
        <f t="shared" si="23"/>
        <v>FCAMBIO      DATE,</v>
      </c>
      <c r="M248" s="18" t="s">
        <v>697</v>
      </c>
      <c r="N248" t="s">
        <v>697</v>
      </c>
      <c r="O248" t="str">
        <f t="shared" si="24"/>
        <v>a.IFRANQPAG,</v>
      </c>
    </row>
    <row r="249" spans="5:15" ht="24.75" thickBot="1" x14ac:dyDescent="0.3">
      <c r="E249" s="18" t="s">
        <v>700</v>
      </c>
      <c r="F249" s="26" t="s">
        <v>573</v>
      </c>
      <c r="J249" t="str">
        <f t="shared" si="23"/>
        <v>NFACREF      VARCHAR2(100),</v>
      </c>
      <c r="M249" s="18" t="s">
        <v>698</v>
      </c>
      <c r="N249" t="s">
        <v>698</v>
      </c>
      <c r="O249" t="str">
        <f t="shared" si="24"/>
        <v>a.IRESRCMPAG,</v>
      </c>
    </row>
    <row r="250" spans="5:15" ht="24.75" thickBot="1" x14ac:dyDescent="0.3">
      <c r="E250" s="18" t="s">
        <v>701</v>
      </c>
      <c r="F250" s="26" t="s">
        <v>548</v>
      </c>
      <c r="J250" t="str">
        <f t="shared" si="23"/>
        <v>FFACREF      DATE,</v>
      </c>
      <c r="M250" s="18" t="s">
        <v>699</v>
      </c>
      <c r="N250" t="s">
        <v>699</v>
      </c>
      <c r="O250" t="str">
        <f t="shared" si="24"/>
        <v>a.IRESREDPAG,</v>
      </c>
    </row>
    <row r="251" spans="5:15" ht="15.75" thickBot="1" x14ac:dyDescent="0.3">
      <c r="E251" s="18" t="s">
        <v>702</v>
      </c>
      <c r="F251" s="26" t="s">
        <v>560</v>
      </c>
      <c r="J251" t="str">
        <f t="shared" si="23"/>
        <v>CTRANSFER      NUMBER(1),</v>
      </c>
      <c r="M251" s="18" t="s">
        <v>677</v>
      </c>
      <c r="N251" t="s">
        <v>677</v>
      </c>
      <c r="O251" t="str">
        <f t="shared" si="24"/>
        <v>a.FCAMBIO,</v>
      </c>
    </row>
    <row r="252" spans="5:15" ht="15.75" thickBot="1" x14ac:dyDescent="0.3">
      <c r="E252" s="18" t="s">
        <v>703</v>
      </c>
      <c r="F252" s="26" t="s">
        <v>560</v>
      </c>
      <c r="J252" t="str">
        <f t="shared" si="23"/>
        <v>CULTPAG      NUMBER(1),</v>
      </c>
      <c r="M252" s="18" t="s">
        <v>700</v>
      </c>
      <c r="N252" t="s">
        <v>700</v>
      </c>
      <c r="O252" t="str">
        <f t="shared" si="24"/>
        <v>a.NFACREF,</v>
      </c>
    </row>
    <row r="253" spans="5:15" ht="15.75" thickBot="1" x14ac:dyDescent="0.3">
      <c r="E253" s="18" t="s">
        <v>704</v>
      </c>
      <c r="F253" s="26" t="s">
        <v>571</v>
      </c>
      <c r="J253" t="str">
        <f t="shared" si="23"/>
        <v>IRETEIVA      NUMBER(),</v>
      </c>
      <c r="M253" s="18" t="s">
        <v>701</v>
      </c>
      <c r="N253" t="s">
        <v>701</v>
      </c>
      <c r="O253" t="str">
        <f t="shared" si="24"/>
        <v>a.FFACREF,</v>
      </c>
    </row>
    <row r="254" spans="5:15" ht="15.75" thickBot="1" x14ac:dyDescent="0.3">
      <c r="E254" s="18" t="s">
        <v>705</v>
      </c>
      <c r="F254" s="26" t="s">
        <v>571</v>
      </c>
      <c r="J254" t="str">
        <f t="shared" si="23"/>
        <v>IRETEICA      NUMBER(),</v>
      </c>
      <c r="M254" s="18" t="s">
        <v>482</v>
      </c>
      <c r="N254" t="s">
        <v>482</v>
      </c>
      <c r="O254" t="str">
        <f t="shared" si="24"/>
        <v>a.CUSUALT,</v>
      </c>
    </row>
    <row r="255" spans="5:15" ht="15.75" thickBot="1" x14ac:dyDescent="0.3">
      <c r="E255" s="18" t="s">
        <v>482</v>
      </c>
      <c r="F255" s="26" t="s">
        <v>557</v>
      </c>
      <c r="J255" t="str">
        <f t="shared" ref="J255:J318" si="25">E255&amp;" "&amp;IF(MID(F255,1,1)="A","     VARCHAR2("&amp;MID(F255,2,LEN(F255))&amp;"),",IF(MID(F255,1,1)="N","     NUMBER("&amp;MID(F255,2,LEN(F255))&amp;"),",IF(MID(F255,1,1)="F","     DATE,")))</f>
        <v>CUSUALT      VARCHAR2(20),</v>
      </c>
      <c r="M255" s="18" t="s">
        <v>334</v>
      </c>
      <c r="N255" t="s">
        <v>334</v>
      </c>
      <c r="O255" t="str">
        <f t="shared" si="24"/>
        <v>a.FALTA,</v>
      </c>
    </row>
    <row r="256" spans="5:15" ht="15.75" thickBot="1" x14ac:dyDescent="0.3">
      <c r="E256" s="18" t="s">
        <v>334</v>
      </c>
      <c r="F256" s="26" t="s">
        <v>548</v>
      </c>
      <c r="J256" t="str">
        <f t="shared" si="25"/>
        <v>FALTA      DATE,</v>
      </c>
      <c r="M256" s="18" t="s">
        <v>599</v>
      </c>
      <c r="N256" t="s">
        <v>599</v>
      </c>
      <c r="O256" t="str">
        <f t="shared" si="24"/>
        <v>a.CUSUMOD,</v>
      </c>
    </row>
    <row r="257" spans="5:15" ht="15.75" thickBot="1" x14ac:dyDescent="0.3">
      <c r="E257" s="18" t="s">
        <v>599</v>
      </c>
      <c r="F257" s="26" t="s">
        <v>557</v>
      </c>
      <c r="J257" t="str">
        <f t="shared" si="25"/>
        <v>CUSUMOD      VARCHAR2(20),</v>
      </c>
      <c r="M257" s="18" t="s">
        <v>601</v>
      </c>
      <c r="N257" t="s">
        <v>601</v>
      </c>
      <c r="O257" t="str">
        <f t="shared" si="24"/>
        <v>a.FMODIFI,</v>
      </c>
    </row>
    <row r="258" spans="5:15" ht="15.75" thickBot="1" x14ac:dyDescent="0.3">
      <c r="E258" s="18" t="s">
        <v>601</v>
      </c>
      <c r="F258" s="26" t="s">
        <v>548</v>
      </c>
      <c r="J258" t="str">
        <f t="shared" si="25"/>
        <v>FMODIFI      DATE,</v>
      </c>
      <c r="M258" s="18" t="s">
        <v>702</v>
      </c>
      <c r="N258" t="s">
        <v>702</v>
      </c>
      <c r="O258" t="str">
        <f t="shared" si="24"/>
        <v>a.CTRANSFER,</v>
      </c>
    </row>
    <row r="259" spans="5:15" ht="15.75" thickBot="1" x14ac:dyDescent="0.3">
      <c r="M259" s="18" t="s">
        <v>703</v>
      </c>
      <c r="N259" t="s">
        <v>703</v>
      </c>
      <c r="O259" t="str">
        <f t="shared" si="24"/>
        <v>a.CULTPAG,</v>
      </c>
    </row>
    <row r="260" spans="5:15" ht="15.75" thickBot="1" x14ac:dyDescent="0.3">
      <c r="M260" s="18" t="s">
        <v>704</v>
      </c>
      <c r="N260" t="s">
        <v>704</v>
      </c>
      <c r="O260" t="str">
        <f t="shared" si="24"/>
        <v>a.IRETEIVA,</v>
      </c>
    </row>
    <row r="261" spans="5:15" ht="15.75" thickBot="1" x14ac:dyDescent="0.3">
      <c r="M261" s="18" t="s">
        <v>705</v>
      </c>
      <c r="N261" t="s">
        <v>705</v>
      </c>
      <c r="O261" t="str">
        <f t="shared" si="24"/>
        <v>a.IRETEICA,</v>
      </c>
    </row>
    <row r="262" spans="5:15" x14ac:dyDescent="0.25">
      <c r="N262" t="s">
        <v>706</v>
      </c>
      <c r="O262" t="str">
        <f t="shared" si="24"/>
        <v>NULL IICA,</v>
      </c>
    </row>
    <row r="263" spans="5:15" x14ac:dyDescent="0.25">
      <c r="N263" t="s">
        <v>707</v>
      </c>
      <c r="O263" t="str">
        <f t="shared" si="24"/>
        <v>NULL IRETEIVAPAG,</v>
      </c>
    </row>
    <row r="264" spans="5:15" x14ac:dyDescent="0.25">
      <c r="N264" t="s">
        <v>708</v>
      </c>
      <c r="O264" t="str">
        <f t="shared" si="24"/>
        <v>NULL IRETEICAPAG,</v>
      </c>
    </row>
    <row r="265" spans="5:15" x14ac:dyDescent="0.25">
      <c r="N265" t="s">
        <v>709</v>
      </c>
      <c r="O265" t="str">
        <f t="shared" si="24"/>
        <v>NULL IICAPAG,</v>
      </c>
    </row>
    <row r="266" spans="5:15" x14ac:dyDescent="0.25">
      <c r="N266" t="s">
        <v>710</v>
      </c>
      <c r="O266" t="str">
        <f t="shared" si="24"/>
        <v>NULL CTRIBUTA,</v>
      </c>
    </row>
    <row r="267" spans="5:15" x14ac:dyDescent="0.25">
      <c r="N267" t="s">
        <v>711</v>
      </c>
      <c r="O267" t="str">
        <f t="shared" si="24"/>
        <v>NULL SPERSON_PRESENTADOR,</v>
      </c>
    </row>
    <row r="268" spans="5:15" x14ac:dyDescent="0.25">
      <c r="N268" t="s">
        <v>712</v>
      </c>
      <c r="O268" t="str">
        <f t="shared" si="24"/>
        <v>NULL TOBSERVA,</v>
      </c>
    </row>
    <row r="269" spans="5:15" x14ac:dyDescent="0.25">
      <c r="N269" t="s">
        <v>713</v>
      </c>
      <c r="O269" t="str">
        <f t="shared" si="24"/>
        <v>NULL IOTROSGAS,</v>
      </c>
    </row>
    <row r="270" spans="5:15" x14ac:dyDescent="0.25">
      <c r="N270" t="s">
        <v>714</v>
      </c>
      <c r="O270" t="str">
        <f t="shared" si="24"/>
        <v>NULL IOTROSGASPAG,</v>
      </c>
    </row>
    <row r="271" spans="5:15" x14ac:dyDescent="0.25">
      <c r="N271" t="s">
        <v>715</v>
      </c>
      <c r="O271" t="str">
        <f t="shared" si="24"/>
        <v>NULL IBASEIPOC,</v>
      </c>
    </row>
    <row r="272" spans="5:15" x14ac:dyDescent="0.25">
      <c r="N272" t="s">
        <v>716</v>
      </c>
      <c r="O272" t="str">
        <f t="shared" si="24"/>
        <v>NULL IBASEIPOCPAG,</v>
      </c>
    </row>
    <row r="273" spans="1:59" x14ac:dyDescent="0.25">
      <c r="N273" t="s">
        <v>717</v>
      </c>
      <c r="O273" t="str">
        <f t="shared" si="24"/>
        <v>NULL IIPOCONSUMO,</v>
      </c>
    </row>
    <row r="274" spans="1:59" x14ac:dyDescent="0.25">
      <c r="N274" t="s">
        <v>718</v>
      </c>
      <c r="O274" t="str">
        <f t="shared" si="24"/>
        <v>NULL IIPOCONSUMOPAG,</v>
      </c>
    </row>
    <row r="275" spans="1:59" x14ac:dyDescent="0.25">
      <c r="A275" t="s">
        <v>719</v>
      </c>
      <c r="B275" t="s">
        <v>720</v>
      </c>
      <c r="C275" t="s">
        <v>214</v>
      </c>
      <c r="D275" t="s">
        <v>215</v>
      </c>
      <c r="E275" t="s">
        <v>413</v>
      </c>
      <c r="F275" t="s">
        <v>414</v>
      </c>
      <c r="G275" t="s">
        <v>721</v>
      </c>
      <c r="H275" t="s">
        <v>719</v>
      </c>
      <c r="I275" t="s">
        <v>722</v>
      </c>
      <c r="K275" t="s">
        <v>218</v>
      </c>
      <c r="L275" t="s">
        <v>723</v>
      </c>
      <c r="M275" t="s">
        <v>724</v>
      </c>
      <c r="N275" t="s">
        <v>725</v>
      </c>
      <c r="P275" t="s">
        <v>726</v>
      </c>
      <c r="Q275" t="s">
        <v>727</v>
      </c>
      <c r="R275" t="s">
        <v>728</v>
      </c>
      <c r="S275" t="s">
        <v>729</v>
      </c>
      <c r="T275" t="s">
        <v>730</v>
      </c>
      <c r="U275" t="s">
        <v>731</v>
      </c>
      <c r="V275" t="s">
        <v>732</v>
      </c>
      <c r="W275" t="s">
        <v>733</v>
      </c>
      <c r="X275" t="s">
        <v>734</v>
      </c>
      <c r="Y275" t="s">
        <v>735</v>
      </c>
      <c r="Z275" t="s">
        <v>736</v>
      </c>
      <c r="AA275" t="s">
        <v>737</v>
      </c>
      <c r="AB275" t="s">
        <v>738</v>
      </c>
      <c r="AC275" t="s">
        <v>739</v>
      </c>
      <c r="AD275" t="s">
        <v>740</v>
      </c>
      <c r="AE275" t="s">
        <v>741</v>
      </c>
      <c r="AF275" t="s">
        <v>742</v>
      </c>
      <c r="AG275" t="s">
        <v>743</v>
      </c>
      <c r="AH275" t="s">
        <v>744</v>
      </c>
      <c r="AI275" t="s">
        <v>745</v>
      </c>
      <c r="AJ275" t="s">
        <v>746</v>
      </c>
      <c r="AK275" t="s">
        <v>747</v>
      </c>
      <c r="AL275" t="s">
        <v>748</v>
      </c>
      <c r="AM275" t="s">
        <v>620</v>
      </c>
      <c r="AN275" t="s">
        <v>621</v>
      </c>
      <c r="AO275" t="s">
        <v>622</v>
      </c>
      <c r="AP275" t="s">
        <v>623</v>
      </c>
      <c r="AQ275" t="s">
        <v>749</v>
      </c>
      <c r="AR275" t="s">
        <v>750</v>
      </c>
      <c r="AS275" t="s">
        <v>751</v>
      </c>
      <c r="AT275" t="s">
        <v>752</v>
      </c>
      <c r="AU275" t="s">
        <v>753</v>
      </c>
      <c r="AV275" t="s">
        <v>754</v>
      </c>
      <c r="AW275" t="s">
        <v>755</v>
      </c>
      <c r="AX275" t="s">
        <v>756</v>
      </c>
      <c r="AY275" t="s">
        <v>757</v>
      </c>
      <c r="AZ275" t="s">
        <v>758</v>
      </c>
      <c r="BA275" t="s">
        <v>759</v>
      </c>
      <c r="BB275" t="s">
        <v>760</v>
      </c>
      <c r="BC275" t="s">
        <v>761</v>
      </c>
      <c r="BD275" t="s">
        <v>762</v>
      </c>
      <c r="BE275" t="s">
        <v>763</v>
      </c>
      <c r="BF275" t="s">
        <v>764</v>
      </c>
      <c r="BG275" t="s">
        <v>765</v>
      </c>
    </row>
    <row r="277" spans="1:59" ht="15.75" thickBot="1" x14ac:dyDescent="0.3"/>
    <row r="278" spans="1:59" ht="15.75" thickBot="1" x14ac:dyDescent="0.3">
      <c r="E278" s="17" t="s">
        <v>4</v>
      </c>
      <c r="F278" s="24" t="s">
        <v>536</v>
      </c>
      <c r="J278" t="str">
        <f t="shared" si="25"/>
        <v>MIG_PK      VARCHAR2(50),</v>
      </c>
      <c r="N278" t="s">
        <v>11</v>
      </c>
      <c r="O278" t="str">
        <f t="shared" si="24"/>
        <v>NULL NCARGA,</v>
      </c>
    </row>
    <row r="279" spans="1:59" ht="15.75" thickBot="1" x14ac:dyDescent="0.3">
      <c r="E279" s="18" t="s">
        <v>0</v>
      </c>
      <c r="F279" s="26" t="s">
        <v>536</v>
      </c>
      <c r="J279" t="str">
        <f t="shared" si="25"/>
        <v>MIG_FK      VARCHAR2(50),</v>
      </c>
      <c r="N279" t="s">
        <v>12</v>
      </c>
      <c r="O279" t="str">
        <f t="shared" si="24"/>
        <v>NULL CESTMIG,</v>
      </c>
    </row>
    <row r="280" spans="1:59" ht="15.75" thickBot="1" x14ac:dyDescent="0.3">
      <c r="E280" s="18" t="s">
        <v>766</v>
      </c>
      <c r="F280" s="26" t="s">
        <v>545</v>
      </c>
      <c r="J280" t="str">
        <f t="shared" si="25"/>
        <v>NMOVPAG      NUMBER(4),</v>
      </c>
      <c r="M280" s="17" t="s">
        <v>4</v>
      </c>
      <c r="N280" t="s">
        <v>4</v>
      </c>
      <c r="O280" t="str">
        <f t="shared" si="24"/>
        <v>a.MIG_PK,</v>
      </c>
    </row>
    <row r="281" spans="1:59" ht="15.75" thickBot="1" x14ac:dyDescent="0.3">
      <c r="E281" s="18" t="s">
        <v>767</v>
      </c>
      <c r="F281" s="26" t="s">
        <v>560</v>
      </c>
      <c r="J281" t="str">
        <f t="shared" si="25"/>
        <v>CESTPAG      NUMBER(1),</v>
      </c>
      <c r="M281" s="18" t="s">
        <v>0</v>
      </c>
      <c r="N281" t="s">
        <v>0</v>
      </c>
      <c r="O281" t="str">
        <f t="shared" si="24"/>
        <v>a.MIG_FK,</v>
      </c>
    </row>
    <row r="282" spans="1:59" ht="15.75" thickBot="1" x14ac:dyDescent="0.3">
      <c r="E282" s="18" t="s">
        <v>768</v>
      </c>
      <c r="F282" s="26" t="s">
        <v>548</v>
      </c>
      <c r="J282" t="str">
        <f t="shared" si="25"/>
        <v>FEFEPAG      DATE,</v>
      </c>
      <c r="M282" s="18"/>
      <c r="N282" t="s">
        <v>393</v>
      </c>
      <c r="O282" t="str">
        <f t="shared" si="24"/>
        <v>NULL SIDEPAG,</v>
      </c>
    </row>
    <row r="283" spans="1:59" ht="15.75" thickBot="1" x14ac:dyDescent="0.3">
      <c r="E283" s="18" t="s">
        <v>769</v>
      </c>
      <c r="F283" s="26" t="s">
        <v>560</v>
      </c>
      <c r="J283" t="str">
        <f t="shared" si="25"/>
        <v>CESTVAL      NUMBER(1),</v>
      </c>
      <c r="M283" s="18" t="s">
        <v>766</v>
      </c>
      <c r="N283" t="s">
        <v>766</v>
      </c>
      <c r="O283" t="str">
        <f t="shared" ref="O283:O346" si="26">IF(ISBLANK(M283),"NULL ","a.")&amp;N283&amp;","</f>
        <v>a.NMOVPAG,</v>
      </c>
    </row>
    <row r="284" spans="1:59" ht="15.75" thickBot="1" x14ac:dyDescent="0.3">
      <c r="E284" s="18" t="s">
        <v>236</v>
      </c>
      <c r="F284" s="26" t="s">
        <v>548</v>
      </c>
      <c r="J284" t="str">
        <f t="shared" si="25"/>
        <v>FCONTAB      DATE,</v>
      </c>
      <c r="M284" s="18" t="s">
        <v>767</v>
      </c>
      <c r="N284" t="s">
        <v>767</v>
      </c>
      <c r="O284" t="str">
        <f t="shared" si="26"/>
        <v>a.CESTPAG,</v>
      </c>
    </row>
    <row r="285" spans="1:59" ht="15.75" thickBot="1" x14ac:dyDescent="0.3">
      <c r="E285" s="18" t="s">
        <v>770</v>
      </c>
      <c r="F285" s="26" t="s">
        <v>560</v>
      </c>
      <c r="J285" t="str">
        <f t="shared" si="25"/>
        <v>CSUBPAG      NUMBER(1),</v>
      </c>
      <c r="M285" s="18" t="s">
        <v>768</v>
      </c>
      <c r="N285" t="s">
        <v>768</v>
      </c>
      <c r="O285" t="str">
        <f t="shared" si="26"/>
        <v>a.FEFEPAG,</v>
      </c>
    </row>
    <row r="286" spans="1:59" ht="15.75" thickBot="1" x14ac:dyDescent="0.3">
      <c r="E286" s="18" t="s">
        <v>482</v>
      </c>
      <c r="F286" s="26" t="s">
        <v>557</v>
      </c>
      <c r="J286" t="str">
        <f t="shared" si="25"/>
        <v>CUSUALT      VARCHAR2(20),</v>
      </c>
      <c r="M286" s="18" t="s">
        <v>769</v>
      </c>
      <c r="N286" t="s">
        <v>769</v>
      </c>
      <c r="O286" t="str">
        <f t="shared" si="26"/>
        <v>a.CESTVAL,</v>
      </c>
    </row>
    <row r="287" spans="1:59" ht="15.75" thickBot="1" x14ac:dyDescent="0.3">
      <c r="E287" s="18" t="s">
        <v>334</v>
      </c>
      <c r="F287" s="26" t="s">
        <v>548</v>
      </c>
      <c r="J287" t="str">
        <f t="shared" si="25"/>
        <v>FALTA      DATE,</v>
      </c>
      <c r="M287" s="18" t="s">
        <v>236</v>
      </c>
      <c r="N287" t="s">
        <v>236</v>
      </c>
      <c r="O287" t="str">
        <f t="shared" si="26"/>
        <v>a.FCONTAB,</v>
      </c>
    </row>
    <row r="288" spans="1:59" ht="15.75" thickBot="1" x14ac:dyDescent="0.3">
      <c r="M288" s="18"/>
      <c r="N288" t="s">
        <v>669</v>
      </c>
      <c r="O288" t="str">
        <f t="shared" si="26"/>
        <v>NULL SPROCES,</v>
      </c>
    </row>
    <row r="289" spans="5:15" ht="15.75" thickBot="1" x14ac:dyDescent="0.3">
      <c r="M289" s="18" t="s">
        <v>482</v>
      </c>
      <c r="N289" t="s">
        <v>482</v>
      </c>
      <c r="O289" t="str">
        <f t="shared" si="26"/>
        <v>a.CUSUALT,</v>
      </c>
    </row>
    <row r="290" spans="5:15" ht="15.75" thickBot="1" x14ac:dyDescent="0.3">
      <c r="M290" s="18" t="s">
        <v>334</v>
      </c>
      <c r="N290" t="s">
        <v>334</v>
      </c>
      <c r="O290" t="str">
        <f t="shared" si="26"/>
        <v>a.FALTA,</v>
      </c>
    </row>
    <row r="291" spans="5:15" ht="15.75" thickBot="1" x14ac:dyDescent="0.3">
      <c r="M291" s="18" t="s">
        <v>770</v>
      </c>
      <c r="N291" t="s">
        <v>770</v>
      </c>
      <c r="O291" t="str">
        <f t="shared" si="26"/>
        <v>a.CSUBPAG,</v>
      </c>
    </row>
    <row r="294" spans="5:15" ht="15.75" thickBot="1" x14ac:dyDescent="0.3">
      <c r="N294" t="s">
        <v>11</v>
      </c>
      <c r="O294" t="str">
        <f t="shared" si="26"/>
        <v>NULL NCARGA,</v>
      </c>
    </row>
    <row r="295" spans="5:15" ht="15.75" thickBot="1" x14ac:dyDescent="0.3">
      <c r="E295" s="17" t="s">
        <v>4</v>
      </c>
      <c r="F295" s="24" t="s">
        <v>536</v>
      </c>
      <c r="G295" s="17"/>
      <c r="J295" t="str">
        <f t="shared" si="25"/>
        <v>MIG_PK      VARCHAR2(50),</v>
      </c>
      <c r="N295" t="s">
        <v>12</v>
      </c>
      <c r="O295" t="str">
        <f t="shared" si="26"/>
        <v>NULL CESTMIG,</v>
      </c>
    </row>
    <row r="296" spans="5:15" ht="15.75" thickBot="1" x14ac:dyDescent="0.3">
      <c r="E296" s="18" t="s">
        <v>0</v>
      </c>
      <c r="F296" s="26" t="s">
        <v>536</v>
      </c>
      <c r="G296" s="31"/>
      <c r="J296" t="str">
        <f t="shared" si="25"/>
        <v>MIG_FK      VARCHAR2(50),</v>
      </c>
      <c r="M296" s="17" t="s">
        <v>4</v>
      </c>
      <c r="N296" t="s">
        <v>4</v>
      </c>
      <c r="O296" t="str">
        <f t="shared" si="26"/>
        <v>a.MIG_PK,</v>
      </c>
    </row>
    <row r="297" spans="5:15" ht="15.75" thickBot="1" x14ac:dyDescent="0.3">
      <c r="E297" s="18" t="s">
        <v>651</v>
      </c>
      <c r="F297" s="26" t="s">
        <v>563</v>
      </c>
      <c r="G297" s="31"/>
      <c r="J297" t="str">
        <f t="shared" si="25"/>
        <v>CTIPRES      NUMBER(2),</v>
      </c>
      <c r="M297" s="18" t="s">
        <v>0</v>
      </c>
      <c r="N297" t="s">
        <v>0</v>
      </c>
      <c r="O297" t="str">
        <f t="shared" si="26"/>
        <v>a.MIG_FK,</v>
      </c>
    </row>
    <row r="298" spans="5:15" ht="15.75" thickBot="1" x14ac:dyDescent="0.3">
      <c r="E298" s="18" t="s">
        <v>652</v>
      </c>
      <c r="F298" s="26" t="s">
        <v>545</v>
      </c>
      <c r="G298" s="18"/>
      <c r="J298" t="str">
        <f t="shared" si="25"/>
        <v>NMOVRES      NUMBER(4),</v>
      </c>
      <c r="M298" s="18"/>
      <c r="N298" t="s">
        <v>393</v>
      </c>
      <c r="O298" t="str">
        <f t="shared" si="26"/>
        <v>NULL SIDEPAG,</v>
      </c>
    </row>
    <row r="299" spans="5:15" ht="15.75" thickBot="1" x14ac:dyDescent="0.3">
      <c r="E299" s="18" t="s">
        <v>327</v>
      </c>
      <c r="F299" s="26" t="s">
        <v>545</v>
      </c>
      <c r="G299" s="18"/>
      <c r="J299" t="str">
        <f t="shared" si="25"/>
        <v>CGARANT      NUMBER(4),</v>
      </c>
      <c r="M299" s="18" t="s">
        <v>651</v>
      </c>
      <c r="N299" t="s">
        <v>651</v>
      </c>
      <c r="O299" t="str">
        <f t="shared" si="26"/>
        <v>a.CTIPRES,</v>
      </c>
    </row>
    <row r="300" spans="5:15" ht="15.75" thickBot="1" x14ac:dyDescent="0.3">
      <c r="E300" s="18" t="s">
        <v>771</v>
      </c>
      <c r="F300" s="26" t="s">
        <v>548</v>
      </c>
      <c r="G300" s="18"/>
      <c r="J300" t="str">
        <f t="shared" si="25"/>
        <v>FPERINI      DATE,</v>
      </c>
      <c r="M300" s="18" t="s">
        <v>652</v>
      </c>
      <c r="N300" t="s">
        <v>652</v>
      </c>
      <c r="O300" t="str">
        <f t="shared" si="26"/>
        <v>a.NMOVRES,</v>
      </c>
    </row>
    <row r="301" spans="5:15" ht="15.75" thickBot="1" x14ac:dyDescent="0.3">
      <c r="E301" s="18" t="s">
        <v>772</v>
      </c>
      <c r="F301" s="26" t="s">
        <v>548</v>
      </c>
      <c r="G301" s="18"/>
      <c r="J301" t="str">
        <f t="shared" si="25"/>
        <v>FPERFIN      DATE,</v>
      </c>
      <c r="M301" s="18" t="s">
        <v>327</v>
      </c>
      <c r="N301" t="s">
        <v>327</v>
      </c>
      <c r="O301" t="str">
        <f t="shared" si="26"/>
        <v>a.CGARANT,</v>
      </c>
    </row>
    <row r="302" spans="5:15" ht="15.75" thickBot="1" x14ac:dyDescent="0.3">
      <c r="E302" s="18" t="s">
        <v>655</v>
      </c>
      <c r="F302" s="26" t="s">
        <v>656</v>
      </c>
      <c r="G302" s="18"/>
      <c r="J302" t="str">
        <f t="shared" si="25"/>
        <v>CMONRES      VARCHAR2(3),</v>
      </c>
      <c r="M302" s="18" t="s">
        <v>771</v>
      </c>
      <c r="N302" t="s">
        <v>771</v>
      </c>
      <c r="O302" t="str">
        <f t="shared" si="26"/>
        <v>a.FPERINI,</v>
      </c>
    </row>
    <row r="303" spans="5:15" ht="15.75" thickBot="1" x14ac:dyDescent="0.3">
      <c r="E303" s="18" t="s">
        <v>686</v>
      </c>
      <c r="F303" s="26" t="s">
        <v>571</v>
      </c>
      <c r="G303" s="18"/>
      <c r="J303" t="str">
        <f t="shared" si="25"/>
        <v>ISINRET      NUMBER(),</v>
      </c>
      <c r="M303" s="18" t="s">
        <v>772</v>
      </c>
      <c r="N303" t="s">
        <v>772</v>
      </c>
      <c r="O303" t="str">
        <f t="shared" si="26"/>
        <v>a.FPERFIN,</v>
      </c>
    </row>
    <row r="304" spans="5:15" ht="15.75" thickBot="1" x14ac:dyDescent="0.3">
      <c r="E304" s="18" t="s">
        <v>687</v>
      </c>
      <c r="F304" s="26" t="s">
        <v>571</v>
      </c>
      <c r="G304" s="18"/>
      <c r="J304" t="str">
        <f t="shared" si="25"/>
        <v>IRETENC      NUMBER(),</v>
      </c>
      <c r="M304" s="18" t="s">
        <v>655</v>
      </c>
      <c r="N304" t="s">
        <v>655</v>
      </c>
      <c r="O304" t="str">
        <f t="shared" si="26"/>
        <v>a.CMONRES,</v>
      </c>
    </row>
    <row r="305" spans="5:15" ht="15.75" thickBot="1" x14ac:dyDescent="0.3">
      <c r="E305" s="18" t="s">
        <v>688</v>
      </c>
      <c r="F305" s="26" t="s">
        <v>571</v>
      </c>
      <c r="G305" s="32"/>
      <c r="J305" t="str">
        <f t="shared" si="25"/>
        <v>IIVA      NUMBER(),</v>
      </c>
      <c r="M305" s="18" t="s">
        <v>686</v>
      </c>
      <c r="N305" t="s">
        <v>686</v>
      </c>
      <c r="O305" t="str">
        <f t="shared" si="26"/>
        <v>a.ISINRET,</v>
      </c>
    </row>
    <row r="306" spans="5:15" ht="15.75" thickBot="1" x14ac:dyDescent="0.3">
      <c r="E306" s="18" t="s">
        <v>689</v>
      </c>
      <c r="F306" s="26" t="s">
        <v>571</v>
      </c>
      <c r="G306" s="18"/>
      <c r="J306" t="str">
        <f t="shared" si="25"/>
        <v>ISUPLID      NUMBER(),</v>
      </c>
      <c r="M306" s="18" t="s">
        <v>687</v>
      </c>
      <c r="N306" t="s">
        <v>687</v>
      </c>
      <c r="O306" t="str">
        <f t="shared" si="26"/>
        <v>a.IRETENC,</v>
      </c>
    </row>
    <row r="307" spans="5:15" ht="15.75" thickBot="1" x14ac:dyDescent="0.3">
      <c r="E307" s="18" t="s">
        <v>668</v>
      </c>
      <c r="F307" s="26" t="s">
        <v>571</v>
      </c>
      <c r="G307" s="18"/>
      <c r="J307" t="str">
        <f t="shared" si="25"/>
        <v>IFRANQ      NUMBER(),</v>
      </c>
      <c r="M307" s="18" t="s">
        <v>688</v>
      </c>
      <c r="N307" t="s">
        <v>688</v>
      </c>
      <c r="O307" t="str">
        <f t="shared" si="26"/>
        <v>a.IIVA,</v>
      </c>
    </row>
    <row r="308" spans="5:15" ht="15.75" thickBot="1" x14ac:dyDescent="0.3">
      <c r="E308" s="18" t="s">
        <v>690</v>
      </c>
      <c r="F308" s="26" t="s">
        <v>571</v>
      </c>
      <c r="G308" s="18"/>
      <c r="J308" t="str">
        <f t="shared" si="25"/>
        <v>IRESRCM      NUMBER(),</v>
      </c>
      <c r="M308" s="18" t="s">
        <v>689</v>
      </c>
      <c r="N308" t="s">
        <v>689</v>
      </c>
      <c r="O308" t="str">
        <f t="shared" si="26"/>
        <v>a.ISUPLID,</v>
      </c>
    </row>
    <row r="309" spans="5:15" ht="15.75" thickBot="1" x14ac:dyDescent="0.3">
      <c r="E309" s="18" t="s">
        <v>691</v>
      </c>
      <c r="F309" s="26" t="s">
        <v>571</v>
      </c>
      <c r="G309" s="18"/>
      <c r="J309" t="str">
        <f t="shared" si="25"/>
        <v>IRESRED      NUMBER(),</v>
      </c>
      <c r="M309" s="18" t="s">
        <v>668</v>
      </c>
      <c r="N309" t="s">
        <v>668</v>
      </c>
      <c r="O309" t="str">
        <f t="shared" si="26"/>
        <v>a.IFRANQ,</v>
      </c>
    </row>
    <row r="310" spans="5:15" ht="15.75" thickBot="1" x14ac:dyDescent="0.3">
      <c r="E310" s="18" t="s">
        <v>692</v>
      </c>
      <c r="F310" s="26" t="s">
        <v>656</v>
      </c>
      <c r="G310" s="18"/>
      <c r="J310" t="str">
        <f t="shared" si="25"/>
        <v>CMONPAG      VARCHAR2(3),</v>
      </c>
      <c r="M310" s="18" t="s">
        <v>690</v>
      </c>
      <c r="N310" t="s">
        <v>690</v>
      </c>
      <c r="O310" t="str">
        <f t="shared" si="26"/>
        <v>a.IRESRCM,</v>
      </c>
    </row>
    <row r="311" spans="5:15" ht="15.75" thickBot="1" x14ac:dyDescent="0.3">
      <c r="E311" s="18" t="s">
        <v>693</v>
      </c>
      <c r="F311" s="26" t="s">
        <v>571</v>
      </c>
      <c r="G311" s="18"/>
      <c r="J311" t="str">
        <f t="shared" si="25"/>
        <v>ISINRETPAG      NUMBER(),</v>
      </c>
      <c r="M311" s="18" t="s">
        <v>691</v>
      </c>
      <c r="N311" t="s">
        <v>691</v>
      </c>
      <c r="O311" t="str">
        <f t="shared" si="26"/>
        <v>a.IRESRED,</v>
      </c>
    </row>
    <row r="312" spans="5:15" ht="15.75" thickBot="1" x14ac:dyDescent="0.3">
      <c r="E312" s="18" t="s">
        <v>695</v>
      </c>
      <c r="F312" s="26" t="s">
        <v>571</v>
      </c>
      <c r="G312" s="18"/>
      <c r="J312" t="str">
        <f t="shared" si="25"/>
        <v>IIVAPAG      NUMBER(),</v>
      </c>
      <c r="M312" s="18" t="s">
        <v>692</v>
      </c>
      <c r="N312" t="s">
        <v>692</v>
      </c>
      <c r="O312" t="str">
        <f t="shared" si="26"/>
        <v>a.CMONPAG,</v>
      </c>
    </row>
    <row r="313" spans="5:15" ht="15.75" thickBot="1" x14ac:dyDescent="0.3">
      <c r="E313" s="18" t="s">
        <v>696</v>
      </c>
      <c r="F313" s="26" t="s">
        <v>571</v>
      </c>
      <c r="G313" s="18"/>
      <c r="J313" t="str">
        <f t="shared" si="25"/>
        <v>ISUPLIDPAG      NUMBER(),</v>
      </c>
      <c r="M313" s="18" t="s">
        <v>693</v>
      </c>
      <c r="N313" t="s">
        <v>693</v>
      </c>
      <c r="O313" t="str">
        <f t="shared" si="26"/>
        <v>a.ISINRETPAG,</v>
      </c>
    </row>
    <row r="314" spans="5:15" ht="24.75" thickBot="1" x14ac:dyDescent="0.3">
      <c r="E314" s="18" t="s">
        <v>694</v>
      </c>
      <c r="F314" s="26" t="s">
        <v>571</v>
      </c>
      <c r="G314" s="18"/>
      <c r="J314" t="str">
        <f t="shared" si="25"/>
        <v>IRETENCPAG      NUMBER(),</v>
      </c>
      <c r="M314" s="18" t="s">
        <v>695</v>
      </c>
      <c r="N314" t="s">
        <v>695</v>
      </c>
      <c r="O314" t="str">
        <f t="shared" si="26"/>
        <v>a.IIVAPAG,</v>
      </c>
    </row>
    <row r="315" spans="5:15" ht="15.75" thickBot="1" x14ac:dyDescent="0.3">
      <c r="E315" s="18" t="s">
        <v>697</v>
      </c>
      <c r="F315" s="26" t="s">
        <v>571</v>
      </c>
      <c r="G315" s="18"/>
      <c r="J315" t="str">
        <f t="shared" si="25"/>
        <v>IFRANQPAG      NUMBER(),</v>
      </c>
      <c r="M315" s="18" t="s">
        <v>696</v>
      </c>
      <c r="N315" t="s">
        <v>696</v>
      </c>
      <c r="O315" t="str">
        <f t="shared" si="26"/>
        <v>a.ISUPLIDPAG,</v>
      </c>
    </row>
    <row r="316" spans="5:15" ht="24.75" thickBot="1" x14ac:dyDescent="0.3">
      <c r="E316" s="18" t="s">
        <v>698</v>
      </c>
      <c r="F316" s="26" t="s">
        <v>571</v>
      </c>
      <c r="G316" s="18"/>
      <c r="J316" t="str">
        <f t="shared" si="25"/>
        <v>IRESRCMPAG      NUMBER(),</v>
      </c>
      <c r="M316" s="18" t="s">
        <v>694</v>
      </c>
      <c r="N316" t="s">
        <v>694</v>
      </c>
      <c r="O316" t="str">
        <f t="shared" si="26"/>
        <v>a.IRETENCPAG,</v>
      </c>
    </row>
    <row r="317" spans="5:15" ht="24.75" thickBot="1" x14ac:dyDescent="0.3">
      <c r="E317" s="18" t="s">
        <v>699</v>
      </c>
      <c r="F317" s="26" t="s">
        <v>571</v>
      </c>
      <c r="G317" s="18"/>
      <c r="J317" t="str">
        <f t="shared" si="25"/>
        <v>IRESREDPAG      NUMBER(),</v>
      </c>
      <c r="M317" s="18" t="s">
        <v>697</v>
      </c>
      <c r="N317" t="s">
        <v>697</v>
      </c>
      <c r="O317" t="str">
        <f t="shared" si="26"/>
        <v>a.IFRANQPAG,</v>
      </c>
    </row>
    <row r="318" spans="5:15" ht="24.75" customHeight="1" thickBot="1" x14ac:dyDescent="0.3">
      <c r="E318" s="18" t="s">
        <v>677</v>
      </c>
      <c r="F318" s="26" t="s">
        <v>548</v>
      </c>
      <c r="G318" s="18"/>
      <c r="J318" t="str">
        <f t="shared" si="25"/>
        <v>FCAMBIO      DATE,</v>
      </c>
      <c r="M318" s="18" t="s">
        <v>698</v>
      </c>
      <c r="N318" t="s">
        <v>698</v>
      </c>
      <c r="O318" t="str">
        <f t="shared" si="26"/>
        <v>a.IRESRCMPAG,</v>
      </c>
    </row>
    <row r="319" spans="5:15" ht="24.75" customHeight="1" thickBot="1" x14ac:dyDescent="0.3">
      <c r="E319" s="18" t="s">
        <v>773</v>
      </c>
      <c r="F319" s="26" t="s">
        <v>774</v>
      </c>
      <c r="G319" s="18"/>
      <c r="J319" t="str">
        <f t="shared" ref="J319:J382" si="27">E319&amp;" "&amp;IF(MID(F319,1,1)="A","     VARCHAR2("&amp;MID(F319,2,LEN(F319))&amp;"),",IF(MID(F319,1,1)="N","     NUMBER("&amp;MID(F319,2,LEN(F319))&amp;"),",IF(MID(F319,1,1)="F","     DATE,")))</f>
        <v>PRETENC      NUMBER(6,3),</v>
      </c>
      <c r="M319" s="18" t="s">
        <v>699</v>
      </c>
      <c r="N319" t="s">
        <v>699</v>
      </c>
      <c r="O319" t="str">
        <f t="shared" si="26"/>
        <v>a.IRESREDPAG,</v>
      </c>
    </row>
    <row r="320" spans="5:15" ht="15.75" thickBot="1" x14ac:dyDescent="0.3">
      <c r="E320" s="18" t="s">
        <v>775</v>
      </c>
      <c r="F320" s="26" t="s">
        <v>774</v>
      </c>
      <c r="G320" s="18"/>
      <c r="J320" t="str">
        <f t="shared" si="27"/>
        <v>PIVA      NUMBER(6,3),</v>
      </c>
      <c r="M320" s="18" t="s">
        <v>677</v>
      </c>
      <c r="N320" t="s">
        <v>677</v>
      </c>
      <c r="O320" t="str">
        <f t="shared" si="26"/>
        <v>a.FCAMBIO,</v>
      </c>
    </row>
    <row r="321" spans="5:15" ht="15.75" thickBot="1" x14ac:dyDescent="0.3">
      <c r="E321" s="18" t="s">
        <v>704</v>
      </c>
      <c r="F321" s="26" t="s">
        <v>571</v>
      </c>
      <c r="G321" s="18"/>
      <c r="J321" t="str">
        <f t="shared" si="27"/>
        <v>IRETEIVA      NUMBER(),</v>
      </c>
      <c r="M321" s="18" t="s">
        <v>773</v>
      </c>
      <c r="N321" t="s">
        <v>773</v>
      </c>
      <c r="O321" t="str">
        <f t="shared" si="26"/>
        <v>a.PRETENC,</v>
      </c>
    </row>
    <row r="322" spans="5:15" ht="15.75" thickBot="1" x14ac:dyDescent="0.3">
      <c r="E322" s="18" t="s">
        <v>776</v>
      </c>
      <c r="F322" s="26" t="s">
        <v>640</v>
      </c>
      <c r="G322" s="18"/>
      <c r="J322" t="str">
        <f t="shared" si="27"/>
        <v>PRETEIVA      NUMBER(3),</v>
      </c>
      <c r="M322" s="18" t="s">
        <v>775</v>
      </c>
      <c r="N322" t="s">
        <v>775</v>
      </c>
      <c r="O322" t="str">
        <f t="shared" si="26"/>
        <v>a.PIVA,</v>
      </c>
    </row>
    <row r="323" spans="5:15" ht="15.75" thickBot="1" x14ac:dyDescent="0.3">
      <c r="E323" s="18" t="s">
        <v>777</v>
      </c>
      <c r="F323" s="26" t="s">
        <v>560</v>
      </c>
      <c r="G323" s="18"/>
      <c r="J323" t="str">
        <f t="shared" si="27"/>
        <v>CAPLFRA      NUMBER(1),</v>
      </c>
      <c r="M323" s="18" t="s">
        <v>482</v>
      </c>
      <c r="N323" t="s">
        <v>482</v>
      </c>
      <c r="O323" t="str">
        <f t="shared" si="26"/>
        <v>a.CUSUALT,</v>
      </c>
    </row>
    <row r="324" spans="5:15" ht="15.75" thickBot="1" x14ac:dyDescent="0.3">
      <c r="E324" s="18" t="s">
        <v>482</v>
      </c>
      <c r="F324" s="26" t="s">
        <v>557</v>
      </c>
      <c r="G324" s="18"/>
      <c r="J324" t="str">
        <f t="shared" si="27"/>
        <v>CUSUALT      VARCHAR2(20),</v>
      </c>
      <c r="M324" s="18" t="s">
        <v>334</v>
      </c>
      <c r="N324" t="s">
        <v>334</v>
      </c>
      <c r="O324" t="str">
        <f t="shared" si="26"/>
        <v>a.FALTA,</v>
      </c>
    </row>
    <row r="325" spans="5:15" ht="15.75" thickBot="1" x14ac:dyDescent="0.3">
      <c r="E325" s="18" t="s">
        <v>334</v>
      </c>
      <c r="F325" s="26" t="s">
        <v>548</v>
      </c>
      <c r="G325" s="33"/>
      <c r="J325" t="str">
        <f t="shared" si="27"/>
        <v>FALTA      DATE,</v>
      </c>
      <c r="M325" s="18" t="s">
        <v>599</v>
      </c>
      <c r="N325" t="s">
        <v>599</v>
      </c>
      <c r="O325" t="str">
        <f t="shared" si="26"/>
        <v>a.CUSUMOD,</v>
      </c>
    </row>
    <row r="326" spans="5:15" ht="15.75" thickBot="1" x14ac:dyDescent="0.3">
      <c r="E326" s="18" t="s">
        <v>599</v>
      </c>
      <c r="F326" s="26" t="s">
        <v>557</v>
      </c>
      <c r="G326" s="18"/>
      <c r="J326" t="str">
        <f t="shared" si="27"/>
        <v>CUSUMOD      VARCHAR2(20),</v>
      </c>
      <c r="M326" s="18" t="s">
        <v>601</v>
      </c>
      <c r="N326" t="s">
        <v>601</v>
      </c>
      <c r="O326" t="str">
        <f t="shared" si="26"/>
        <v>a.FMODIFI,</v>
      </c>
    </row>
    <row r="327" spans="5:15" ht="15.75" thickBot="1" x14ac:dyDescent="0.3">
      <c r="E327" s="18" t="s">
        <v>601</v>
      </c>
      <c r="F327" s="26" t="s">
        <v>548</v>
      </c>
      <c r="G327" s="18"/>
      <c r="J327" t="str">
        <f t="shared" si="27"/>
        <v>FMODIFI      DATE,</v>
      </c>
      <c r="M327" s="18"/>
      <c r="N327" t="s">
        <v>683</v>
      </c>
      <c r="O327" t="str">
        <f t="shared" si="26"/>
        <v>NULL CCONPAG,</v>
      </c>
    </row>
    <row r="328" spans="5:15" ht="15.75" thickBot="1" x14ac:dyDescent="0.3">
      <c r="G328" s="18"/>
      <c r="M328" s="18"/>
      <c r="N328" t="s">
        <v>778</v>
      </c>
      <c r="O328" t="str">
        <f t="shared" si="26"/>
        <v>NULL NORDEN,</v>
      </c>
    </row>
    <row r="329" spans="5:15" ht="15.75" thickBot="1" x14ac:dyDescent="0.3">
      <c r="G329" s="18"/>
      <c r="M329" s="18"/>
      <c r="N329" t="s">
        <v>706</v>
      </c>
      <c r="O329" t="str">
        <f t="shared" si="26"/>
        <v>NULL IICA,</v>
      </c>
    </row>
    <row r="330" spans="5:15" ht="15.75" thickBot="1" x14ac:dyDescent="0.3">
      <c r="G330" s="18"/>
      <c r="M330" s="18" t="s">
        <v>704</v>
      </c>
      <c r="N330" t="s">
        <v>704</v>
      </c>
      <c r="O330" t="str">
        <f t="shared" si="26"/>
        <v>a.IRETEIVA,</v>
      </c>
    </row>
    <row r="331" spans="5:15" ht="15.75" thickBot="1" x14ac:dyDescent="0.3">
      <c r="G331" s="18"/>
      <c r="M331" s="18"/>
      <c r="N331" t="s">
        <v>705</v>
      </c>
      <c r="O331" t="str">
        <f t="shared" si="26"/>
        <v>NULL IRETEICA,</v>
      </c>
    </row>
    <row r="332" spans="5:15" ht="15.75" thickBot="1" x14ac:dyDescent="0.3">
      <c r="G332" s="18"/>
      <c r="M332" s="18"/>
      <c r="N332" t="s">
        <v>779</v>
      </c>
      <c r="O332" t="str">
        <f t="shared" si="26"/>
        <v>NULL PICA,</v>
      </c>
    </row>
    <row r="333" spans="5:15" ht="15.75" thickBot="1" x14ac:dyDescent="0.3">
      <c r="G333" s="18"/>
      <c r="M333" s="18" t="s">
        <v>776</v>
      </c>
      <c r="N333" t="s">
        <v>776</v>
      </c>
      <c r="O333" t="str">
        <f t="shared" si="26"/>
        <v>a.PRETEIVA,</v>
      </c>
    </row>
    <row r="334" spans="5:15" ht="15.75" thickBot="1" x14ac:dyDescent="0.3">
      <c r="G334" s="18"/>
      <c r="M334" s="18"/>
      <c r="N334" t="s">
        <v>780</v>
      </c>
      <c r="O334" t="str">
        <f t="shared" si="26"/>
        <v>NULL PRETEICA,</v>
      </c>
    </row>
    <row r="335" spans="5:15" ht="15.75" thickBot="1" x14ac:dyDescent="0.3">
      <c r="G335" s="32"/>
      <c r="M335" s="18" t="s">
        <v>777</v>
      </c>
      <c r="N335" t="s">
        <v>777</v>
      </c>
      <c r="O335" t="str">
        <f t="shared" si="26"/>
        <v>a.CAPLFRA,</v>
      </c>
    </row>
    <row r="336" spans="5:15" ht="15.75" thickBot="1" x14ac:dyDescent="0.3">
      <c r="G336" s="18"/>
      <c r="N336" t="s">
        <v>709</v>
      </c>
      <c r="O336" t="str">
        <f t="shared" si="26"/>
        <v>NULL IICAPAG,</v>
      </c>
    </row>
    <row r="337" spans="1:54" ht="15.75" thickBot="1" x14ac:dyDescent="0.3">
      <c r="G337" s="18"/>
      <c r="N337" t="s">
        <v>707</v>
      </c>
      <c r="O337" t="str">
        <f t="shared" si="26"/>
        <v>NULL IRETEIVAPAG,</v>
      </c>
    </row>
    <row r="338" spans="1:54" ht="15.75" thickBot="1" x14ac:dyDescent="0.3">
      <c r="G338" s="18"/>
      <c r="N338" t="s">
        <v>708</v>
      </c>
      <c r="O338" t="str">
        <f t="shared" si="26"/>
        <v>NULL IRETEICAPAG,</v>
      </c>
    </row>
    <row r="339" spans="1:54" ht="15.75" thickBot="1" x14ac:dyDescent="0.3">
      <c r="G339" s="18"/>
      <c r="N339" t="s">
        <v>679</v>
      </c>
      <c r="O339" t="str">
        <f t="shared" si="26"/>
        <v>NULL IDRES,</v>
      </c>
    </row>
    <row r="340" spans="1:54" ht="15.75" thickBot="1" x14ac:dyDescent="0.3">
      <c r="G340" s="18"/>
      <c r="N340" t="s">
        <v>781</v>
      </c>
      <c r="O340" t="str">
        <f t="shared" si="26"/>
        <v>NULL CRESTARESERVA,</v>
      </c>
    </row>
    <row r="341" spans="1:54" ht="15.75" thickBot="1" x14ac:dyDescent="0.3">
      <c r="G341" s="18"/>
      <c r="N341" t="s">
        <v>713</v>
      </c>
      <c r="O341" t="str">
        <f t="shared" si="26"/>
        <v>NULL IOTROSGAS,</v>
      </c>
    </row>
    <row r="342" spans="1:54" ht="15.75" thickBot="1" x14ac:dyDescent="0.3">
      <c r="G342" s="18"/>
      <c r="N342" t="s">
        <v>714</v>
      </c>
      <c r="O342" t="str">
        <f t="shared" si="26"/>
        <v>NULL IOTROSGASPAG,</v>
      </c>
    </row>
    <row r="343" spans="1:54" ht="15.75" thickBot="1" x14ac:dyDescent="0.3">
      <c r="G343" s="18"/>
      <c r="N343" t="s">
        <v>715</v>
      </c>
      <c r="O343" t="str">
        <f t="shared" si="26"/>
        <v>NULL IBASEIPOC,</v>
      </c>
    </row>
    <row r="344" spans="1:54" ht="15.75" thickBot="1" x14ac:dyDescent="0.3">
      <c r="G344" s="18"/>
      <c r="N344" t="s">
        <v>716</v>
      </c>
      <c r="O344" t="str">
        <f t="shared" si="26"/>
        <v>NULL IBASEIPOCPAG,</v>
      </c>
    </row>
    <row r="345" spans="1:54" ht="15.75" thickBot="1" x14ac:dyDescent="0.3">
      <c r="G345" s="18"/>
      <c r="N345" t="s">
        <v>782</v>
      </c>
      <c r="O345" t="str">
        <f t="shared" si="26"/>
        <v>NULL PIPOCONSUMO,</v>
      </c>
    </row>
    <row r="346" spans="1:54" ht="15.75" thickBot="1" x14ac:dyDescent="0.3">
      <c r="G346" s="18"/>
      <c r="N346" t="s">
        <v>717</v>
      </c>
      <c r="O346" t="str">
        <f t="shared" si="26"/>
        <v>NULL IIPOCONSUMO,</v>
      </c>
    </row>
    <row r="347" spans="1:54" ht="15.75" thickBot="1" x14ac:dyDescent="0.3">
      <c r="G347" s="18"/>
      <c r="N347" t="s">
        <v>718</v>
      </c>
      <c r="O347" t="str">
        <f t="shared" ref="O347:O406" si="28">IF(ISBLANK(M347),"NULL ","a.")&amp;N347&amp;","</f>
        <v>NULL IIPOCONSUMOPAG,</v>
      </c>
    </row>
    <row r="348" spans="1:54" ht="15.75" thickBot="1" x14ac:dyDescent="0.3">
      <c r="G348" s="18"/>
      <c r="O348" t="str">
        <f t="shared" si="28"/>
        <v>NULL ,</v>
      </c>
    </row>
    <row r="349" spans="1:54" ht="15.75" thickBot="1" x14ac:dyDescent="0.3">
      <c r="A349" t="s">
        <v>214</v>
      </c>
      <c r="B349" t="s">
        <v>215</v>
      </c>
      <c r="C349" t="s">
        <v>413</v>
      </c>
      <c r="D349" t="s">
        <v>414</v>
      </c>
      <c r="E349" t="s">
        <v>719</v>
      </c>
      <c r="F349" t="s">
        <v>783</v>
      </c>
      <c r="G349" s="18"/>
      <c r="H349" t="s">
        <v>784</v>
      </c>
      <c r="I349" t="s">
        <v>785</v>
      </c>
      <c r="K349" t="s">
        <v>730</v>
      </c>
      <c r="L349" t="s">
        <v>731</v>
      </c>
      <c r="M349" t="s">
        <v>732</v>
      </c>
      <c r="N349" t="s">
        <v>733</v>
      </c>
      <c r="O349" t="str">
        <f t="shared" si="28"/>
        <v>a.a.IIVA,,</v>
      </c>
      <c r="P349" t="s">
        <v>735</v>
      </c>
      <c r="Q349" t="s">
        <v>736</v>
      </c>
      <c r="R349" t="s">
        <v>737</v>
      </c>
      <c r="S349" t="s">
        <v>738</v>
      </c>
      <c r="T349" t="s">
        <v>739</v>
      </c>
      <c r="U349" t="s">
        <v>741</v>
      </c>
      <c r="V349" t="s">
        <v>742</v>
      </c>
      <c r="W349" t="s">
        <v>740</v>
      </c>
      <c r="X349" t="s">
        <v>743</v>
      </c>
      <c r="Y349" t="s">
        <v>744</v>
      </c>
      <c r="Z349" t="s">
        <v>745</v>
      </c>
      <c r="AA349" t="s">
        <v>746</v>
      </c>
      <c r="AB349" t="s">
        <v>786</v>
      </c>
      <c r="AC349" t="s">
        <v>787</v>
      </c>
      <c r="AD349" t="s">
        <v>620</v>
      </c>
      <c r="AE349" t="s">
        <v>621</v>
      </c>
      <c r="AF349" t="s">
        <v>622</v>
      </c>
      <c r="AG349" t="s">
        <v>623</v>
      </c>
      <c r="AH349" t="s">
        <v>788</v>
      </c>
      <c r="AI349" t="s">
        <v>789</v>
      </c>
      <c r="AJ349" t="s">
        <v>753</v>
      </c>
      <c r="AK349" t="s">
        <v>751</v>
      </c>
      <c r="AL349" t="s">
        <v>790</v>
      </c>
      <c r="AM349" t="s">
        <v>791</v>
      </c>
      <c r="AN349" t="s">
        <v>792</v>
      </c>
      <c r="AO349" t="s">
        <v>793</v>
      </c>
      <c r="AP349" t="s">
        <v>794</v>
      </c>
      <c r="AQ349" t="s">
        <v>756</v>
      </c>
      <c r="AR349" t="s">
        <v>754</v>
      </c>
      <c r="AS349" t="s">
        <v>755</v>
      </c>
      <c r="AT349" t="s">
        <v>795</v>
      </c>
      <c r="AU349" t="s">
        <v>796</v>
      </c>
      <c r="AV349" t="s">
        <v>760</v>
      </c>
      <c r="AW349" t="s">
        <v>761</v>
      </c>
      <c r="AX349" t="s">
        <v>762</v>
      </c>
      <c r="AY349" t="s">
        <v>763</v>
      </c>
      <c r="AZ349" t="s">
        <v>797</v>
      </c>
      <c r="BA349" t="s">
        <v>764</v>
      </c>
      <c r="BB349" t="s">
        <v>765</v>
      </c>
    </row>
    <row r="350" spans="1:54" x14ac:dyDescent="0.25">
      <c r="O350" t="str">
        <f t="shared" si="28"/>
        <v>NULL ,</v>
      </c>
    </row>
    <row r="351" spans="1:54" ht="15.75" thickBot="1" x14ac:dyDescent="0.3">
      <c r="O351" t="str">
        <f t="shared" si="28"/>
        <v>NULL ,</v>
      </c>
    </row>
    <row r="352" spans="1:54" ht="36.75" thickBot="1" x14ac:dyDescent="0.3">
      <c r="E352" s="17" t="s">
        <v>4</v>
      </c>
      <c r="F352" s="24" t="s">
        <v>536</v>
      </c>
      <c r="G352" s="17" t="s">
        <v>846</v>
      </c>
      <c r="J352" t="str">
        <f t="shared" si="27"/>
        <v>MIG_PK      VARCHAR2(50),</v>
      </c>
      <c r="L352" t="str">
        <f>"comment on column MIG_SIN_TRAMITA_JUDICIAL."&amp;E352&amp;"   is '"&amp;G352&amp;"';"</f>
        <v>comment on column MIG_SIN_TRAMITA_JUDICIAL.MIG_PK   is 'Clave única de MIG_SIN_TRAMITA_JUDICIAL';</v>
      </c>
      <c r="M352" s="17" t="s">
        <v>4</v>
      </c>
      <c r="N352" s="17" t="s">
        <v>4</v>
      </c>
      <c r="O352" t="str">
        <f t="shared" si="28"/>
        <v>a.MIG_PK,</v>
      </c>
      <c r="Q352" t="str">
        <f>"v_trami."&amp;M352&amp; " := x."&amp;M352&amp;";"</f>
        <v>v_trami.MIG_PK := x.MIG_PK;</v>
      </c>
    </row>
    <row r="353" spans="5:17" ht="23.25" thickBot="1" x14ac:dyDescent="0.3">
      <c r="E353" s="18" t="s">
        <v>0</v>
      </c>
      <c r="F353" s="26" t="s">
        <v>536</v>
      </c>
      <c r="G353" s="31" t="s">
        <v>847</v>
      </c>
      <c r="J353" t="str">
        <f t="shared" si="27"/>
        <v>MIG_FK      VARCHAR2(50),</v>
      </c>
      <c r="L353" t="str">
        <f t="shared" ref="L353:L416" si="29">"comment on column MIG_SIN_TRAMITA_JUDICIAL."&amp;E353&amp;"   is '"&amp;G353&amp;"';"</f>
        <v>comment on column MIG_SIN_TRAMITA_JUDICIAL.MIG_FK   is 'Clave externa de MIG_SIN_SINIESTRO';</v>
      </c>
      <c r="M353" s="18" t="s">
        <v>0</v>
      </c>
      <c r="N353" s="18" t="s">
        <v>0</v>
      </c>
      <c r="O353" t="str">
        <f t="shared" si="28"/>
        <v>a.MIG_FK,</v>
      </c>
      <c r="Q353" t="str">
        <f t="shared" ref="Q353:Q416" si="30">"v_trami."&amp;M353&amp; " := x."&amp;M353&amp;";"</f>
        <v>v_trami.MIG_FK := x.MIG_FK;</v>
      </c>
    </row>
    <row r="354" spans="5:17" ht="34.5" thickBot="1" x14ac:dyDescent="0.3">
      <c r="E354" s="18" t="s">
        <v>13</v>
      </c>
      <c r="F354" s="26" t="s">
        <v>536</v>
      </c>
      <c r="G354" s="31" t="s">
        <v>848</v>
      </c>
      <c r="J354" t="str">
        <f t="shared" si="27"/>
        <v>MIG_FK2      VARCHAR2(50),</v>
      </c>
      <c r="L354" t="str">
        <f t="shared" si="29"/>
        <v>comment on column MIG_SIN_TRAMITA_JUDICIAL.MIG_FK2   is 'Clave externa de MIG_SIN_TRAMITACION.';</v>
      </c>
      <c r="M354" s="18" t="s">
        <v>13</v>
      </c>
      <c r="N354" s="18" t="s">
        <v>13</v>
      </c>
      <c r="O354" t="str">
        <f t="shared" si="28"/>
        <v>a.MIG_FK2,</v>
      </c>
      <c r="Q354" t="str">
        <f t="shared" si="30"/>
        <v>v_trami.MIG_FK2 := x.MIG_FK2;</v>
      </c>
    </row>
    <row r="355" spans="5:17" ht="24.75" thickBot="1" x14ac:dyDescent="0.3">
      <c r="E355" s="18" t="s">
        <v>778</v>
      </c>
      <c r="F355" s="26" t="s">
        <v>640</v>
      </c>
      <c r="G355" s="18" t="s">
        <v>849</v>
      </c>
      <c r="J355" t="str">
        <f t="shared" si="27"/>
        <v>NORDEN      NUMBER(3),</v>
      </c>
      <c r="L355" t="str">
        <f t="shared" si="29"/>
        <v>comment on column MIG_SIN_TRAMITA_JUDICIAL.NORDEN   is 'Numero Orden Proceso';</v>
      </c>
      <c r="M355" s="18" t="s">
        <v>778</v>
      </c>
      <c r="N355" s="18" t="s">
        <v>778</v>
      </c>
      <c r="O355" t="str">
        <f t="shared" si="28"/>
        <v>a.NORDEN,</v>
      </c>
      <c r="Q355" t="str">
        <f t="shared" si="30"/>
        <v>v_trami.NORDEN := x.NORDEN;</v>
      </c>
    </row>
    <row r="356" spans="5:17" ht="24.75" thickBot="1" x14ac:dyDescent="0.3">
      <c r="E356" s="18" t="s">
        <v>798</v>
      </c>
      <c r="F356" s="26" t="s">
        <v>799</v>
      </c>
      <c r="G356" s="18" t="s">
        <v>850</v>
      </c>
      <c r="J356" t="str">
        <f t="shared" si="27"/>
        <v>CPROCESO      NUMBER(8),</v>
      </c>
      <c r="L356" t="str">
        <f t="shared" si="29"/>
        <v>comment on column MIG_SIN_TRAMITA_JUDICIAL.CPROCESO   is 'Clase de proceso (VF 8001090)';</v>
      </c>
      <c r="M356" s="18" t="s">
        <v>798</v>
      </c>
      <c r="N356" s="18" t="s">
        <v>798</v>
      </c>
      <c r="O356" t="str">
        <f t="shared" si="28"/>
        <v>a.CPROCESO,</v>
      </c>
      <c r="Q356" t="str">
        <f t="shared" si="30"/>
        <v>v_trami.CPROCESO := x.CPROCESO;</v>
      </c>
    </row>
    <row r="357" spans="5:17" ht="24.75" thickBot="1" x14ac:dyDescent="0.3">
      <c r="E357" s="18" t="s">
        <v>800</v>
      </c>
      <c r="F357" s="26" t="s">
        <v>799</v>
      </c>
      <c r="G357" s="18" t="s">
        <v>851</v>
      </c>
      <c r="J357" t="str">
        <f t="shared" si="27"/>
        <v>TPROCESO      NUMBER(8),</v>
      </c>
      <c r="L357" t="str">
        <f t="shared" si="29"/>
        <v>comment on column MIG_SIN_TRAMITA_JUDICIAL.TPROCESO   is 'Tipo de proceso (VF 8001091)';</v>
      </c>
      <c r="M357" s="18" t="s">
        <v>800</v>
      </c>
      <c r="N357" s="18" t="s">
        <v>800</v>
      </c>
      <c r="O357" t="str">
        <f t="shared" si="28"/>
        <v>a.TPROCESO,</v>
      </c>
      <c r="Q357" t="str">
        <f t="shared" si="30"/>
        <v>v_trami.TPROCESO := x.TPROCESO;</v>
      </c>
    </row>
    <row r="358" spans="5:17" ht="15.75" thickBot="1" x14ac:dyDescent="0.3">
      <c r="E358" s="18" t="s">
        <v>85</v>
      </c>
      <c r="F358" s="26" t="s">
        <v>801</v>
      </c>
      <c r="G358" s="18" t="s">
        <v>852</v>
      </c>
      <c r="J358" t="str">
        <f t="shared" si="27"/>
        <v>CPOSTAL      VARCHAR2(30),</v>
      </c>
      <c r="L358" t="str">
        <f t="shared" si="29"/>
        <v>comment on column MIG_SIN_TRAMITA_JUDICIAL.CPOSTAL   is 'Código postal';</v>
      </c>
      <c r="M358" s="18" t="s">
        <v>85</v>
      </c>
      <c r="N358" s="18" t="s">
        <v>85</v>
      </c>
      <c r="O358" t="str">
        <f t="shared" si="28"/>
        <v>a.CPOSTAL,</v>
      </c>
      <c r="Q358" t="str">
        <f t="shared" si="30"/>
        <v>v_trami.CPOSTAL := x.CPOSTAL;</v>
      </c>
    </row>
    <row r="359" spans="5:17" ht="15.75" thickBot="1" x14ac:dyDescent="0.3">
      <c r="E359" s="18" t="s">
        <v>87</v>
      </c>
      <c r="F359" s="26" t="s">
        <v>802</v>
      </c>
      <c r="G359" s="18" t="s">
        <v>853</v>
      </c>
      <c r="J359" t="str">
        <f t="shared" si="27"/>
        <v>CPOBLAC      NUMBER(5),</v>
      </c>
      <c r="L359" t="str">
        <f t="shared" si="29"/>
        <v>comment on column MIG_SIN_TRAMITA_JUDICIAL.CPOBLAC   is 'Código población';</v>
      </c>
      <c r="M359" s="18" t="s">
        <v>87</v>
      </c>
      <c r="N359" s="18" t="s">
        <v>87</v>
      </c>
      <c r="O359" t="str">
        <f t="shared" si="28"/>
        <v>a.CPOBLAC,</v>
      </c>
      <c r="Q359" t="str">
        <f t="shared" si="30"/>
        <v>v_trami.CPOBLAC := x.CPOBLAC;</v>
      </c>
    </row>
    <row r="360" spans="5:17" ht="15.75" thickBot="1" x14ac:dyDescent="0.3">
      <c r="E360" s="18" t="s">
        <v>86</v>
      </c>
      <c r="F360" s="26" t="s">
        <v>802</v>
      </c>
      <c r="G360" s="18" t="s">
        <v>854</v>
      </c>
      <c r="J360" t="str">
        <f t="shared" si="27"/>
        <v>CPROVIN      NUMBER(5),</v>
      </c>
      <c r="L360" t="str">
        <f t="shared" si="29"/>
        <v>comment on column MIG_SIN_TRAMITA_JUDICIAL.CPROVIN   is 'Código provincia';</v>
      </c>
      <c r="M360" s="18" t="s">
        <v>86</v>
      </c>
      <c r="N360" s="18" t="s">
        <v>86</v>
      </c>
      <c r="O360" t="str">
        <f t="shared" si="28"/>
        <v>a.CPROVIN,</v>
      </c>
      <c r="Q360" t="str">
        <f t="shared" si="30"/>
        <v>v_trami.CPROVIN := x.CPROVIN;</v>
      </c>
    </row>
    <row r="361" spans="5:17" ht="24.75" thickBot="1" x14ac:dyDescent="0.3">
      <c r="E361" s="18" t="s">
        <v>803</v>
      </c>
      <c r="F361" s="26" t="s">
        <v>588</v>
      </c>
      <c r="G361" s="18" t="s">
        <v>855</v>
      </c>
      <c r="J361" t="str">
        <f t="shared" si="27"/>
        <v>TIEXTERNO      VARCHAR2(2000),</v>
      </c>
      <c r="L361" t="str">
        <f t="shared" si="29"/>
        <v>comment on column MIG_SIN_TRAMITA_JUDICIAL.TIEXTERNO   is 'Identificador Externo';</v>
      </c>
      <c r="M361" s="18" t="s">
        <v>803</v>
      </c>
      <c r="N361" s="18" t="s">
        <v>803</v>
      </c>
      <c r="O361" t="str">
        <f t="shared" si="28"/>
        <v>a.TIEXTERNO,</v>
      </c>
      <c r="Q361" t="str">
        <f t="shared" si="30"/>
        <v>v_trami.TIEXTERNO := x.TIEXTERNO;</v>
      </c>
    </row>
    <row r="362" spans="5:17" ht="60.75" thickBot="1" x14ac:dyDescent="0.3">
      <c r="E362" s="29" t="s">
        <v>526</v>
      </c>
      <c r="F362" s="30" t="s">
        <v>571</v>
      </c>
      <c r="G362" s="32" t="s">
        <v>856</v>
      </c>
      <c r="J362" t="str">
        <f t="shared" si="27"/>
        <v>SPROFES      NUMBER(),</v>
      </c>
      <c r="L362" t="str">
        <f t="shared" si="29"/>
        <v>comment on column MIG_SIN_TRAMITA_JUDICIAL.SPROFES   is 'Clave externa de MIG_SIN_PROF_PROFESIONALES (Profesional que asiste a la audiencia)';</v>
      </c>
      <c r="M362" s="29" t="s">
        <v>526</v>
      </c>
      <c r="N362" s="29" t="s">
        <v>526</v>
      </c>
      <c r="O362" t="str">
        <f t="shared" si="28"/>
        <v>a.SPROFES,</v>
      </c>
      <c r="Q362" t="str">
        <f t="shared" si="30"/>
        <v>v_trami.SPROFES := x.SPROFES;</v>
      </c>
    </row>
    <row r="363" spans="5:17" ht="24.75" thickBot="1" x14ac:dyDescent="0.3">
      <c r="E363" s="18" t="s">
        <v>804</v>
      </c>
      <c r="F363" s="26" t="s">
        <v>805</v>
      </c>
      <c r="G363" s="18" t="s">
        <v>857</v>
      </c>
      <c r="J363" t="str">
        <f t="shared" si="27"/>
        <v>FRECEP FALSO</v>
      </c>
      <c r="L363" t="str">
        <f t="shared" si="29"/>
        <v>comment on column MIG_SIN_TRAMITA_JUDICIAL.FRECEP   is 'Fecha Recepción Oficial';</v>
      </c>
      <c r="M363" s="18" t="s">
        <v>804</v>
      </c>
      <c r="N363" s="18" t="s">
        <v>804</v>
      </c>
      <c r="O363" t="str">
        <f t="shared" si="28"/>
        <v>a.FRECEP,</v>
      </c>
      <c r="Q363" t="str">
        <f t="shared" si="30"/>
        <v>v_trami.FRECEP := x.FRECEP;</v>
      </c>
    </row>
    <row r="364" spans="5:17" ht="15.75" thickBot="1" x14ac:dyDescent="0.3">
      <c r="E364" s="18" t="s">
        <v>550</v>
      </c>
      <c r="F364" s="26" t="s">
        <v>805</v>
      </c>
      <c r="G364" s="18" t="s">
        <v>858</v>
      </c>
      <c r="J364" t="str">
        <f t="shared" si="27"/>
        <v>FNOTIFI FALSO</v>
      </c>
      <c r="L364" t="str">
        <f t="shared" si="29"/>
        <v>comment on column MIG_SIN_TRAMITA_JUDICIAL.FNOTIFI   is 'Fecha Notificación';</v>
      </c>
      <c r="M364" s="18" t="s">
        <v>550</v>
      </c>
      <c r="N364" s="18" t="s">
        <v>550</v>
      </c>
      <c r="O364" t="str">
        <f t="shared" si="28"/>
        <v>a.FNOTIFI,</v>
      </c>
      <c r="Q364" t="str">
        <f t="shared" si="30"/>
        <v>v_trami.FNOTIFI := x.FNOTIFI;</v>
      </c>
    </row>
    <row r="365" spans="5:17" ht="24.75" thickBot="1" x14ac:dyDescent="0.3">
      <c r="E365" s="18" t="s">
        <v>471</v>
      </c>
      <c r="F365" s="26" t="s">
        <v>805</v>
      </c>
      <c r="G365" s="18" t="s">
        <v>859</v>
      </c>
      <c r="J365" t="str">
        <f t="shared" si="27"/>
        <v>FVENCIMI FALSO</v>
      </c>
      <c r="L365" t="str">
        <f t="shared" si="29"/>
        <v>comment on column MIG_SIN_TRAMITA_JUDICIAL.FVENCIMI   is 'Fecha Vencimiento Termino';</v>
      </c>
      <c r="M365" s="18" t="s">
        <v>471</v>
      </c>
      <c r="N365" s="18" t="s">
        <v>471</v>
      </c>
      <c r="O365" t="str">
        <f t="shared" si="28"/>
        <v>a.FVENCIMI,</v>
      </c>
      <c r="Q365" t="str">
        <f t="shared" si="30"/>
        <v>v_trami.FVENCIMI := x.FVENCIMI;</v>
      </c>
    </row>
    <row r="366" spans="5:17" ht="15.75" thickBot="1" x14ac:dyDescent="0.3">
      <c r="E366" s="18" t="s">
        <v>806</v>
      </c>
      <c r="F366" s="26" t="s">
        <v>805</v>
      </c>
      <c r="G366" s="18" t="s">
        <v>860</v>
      </c>
      <c r="J366" t="str">
        <f t="shared" si="27"/>
        <v>FRESPUES FALSO</v>
      </c>
      <c r="L366" t="str">
        <f t="shared" si="29"/>
        <v>comment on column MIG_SIN_TRAMITA_JUDICIAL.FRESPUES   is 'Fecha Respuesta';</v>
      </c>
      <c r="M366" s="18" t="s">
        <v>806</v>
      </c>
      <c r="N366" s="18" t="s">
        <v>806</v>
      </c>
      <c r="O366" t="str">
        <f t="shared" si="28"/>
        <v>a.FRESPUES,</v>
      </c>
      <c r="Q366" t="str">
        <f t="shared" si="30"/>
        <v>v_trami.FRESPUES := x.FRESPUES;</v>
      </c>
    </row>
    <row r="367" spans="5:17" ht="15.75" thickBot="1" x14ac:dyDescent="0.3">
      <c r="E367" s="18" t="s">
        <v>807</v>
      </c>
      <c r="F367" s="26" t="s">
        <v>805</v>
      </c>
      <c r="G367" s="18" t="s">
        <v>861</v>
      </c>
      <c r="J367" t="str">
        <f t="shared" si="27"/>
        <v>FCONCIL FALSO</v>
      </c>
      <c r="L367" t="str">
        <f t="shared" si="29"/>
        <v>comment on column MIG_SIN_TRAMITA_JUDICIAL.FCONCIL   is 'Fecha Conciliación';</v>
      </c>
      <c r="M367" s="18" t="s">
        <v>807</v>
      </c>
      <c r="N367" s="18" t="s">
        <v>807</v>
      </c>
      <c r="O367" t="str">
        <f t="shared" si="28"/>
        <v>a.FCONCIL,</v>
      </c>
      <c r="Q367" t="str">
        <f t="shared" si="30"/>
        <v>v_trami.FCONCIL := x.FCONCIL;</v>
      </c>
    </row>
    <row r="368" spans="5:17" ht="36.75" thickBot="1" x14ac:dyDescent="0.3">
      <c r="E368" s="18" t="s">
        <v>808</v>
      </c>
      <c r="F368" s="26" t="s">
        <v>805</v>
      </c>
      <c r="G368" s="18" t="s">
        <v>862</v>
      </c>
      <c r="J368" t="str">
        <f t="shared" si="27"/>
        <v>FDESVIN FALSO</v>
      </c>
      <c r="L368" t="str">
        <f t="shared" si="29"/>
        <v>comment on column MIG_SIN_TRAMITA_JUDICIAL.FDESVIN   is 'Desvinculados por notificación extemporánea';</v>
      </c>
      <c r="M368" s="18" t="s">
        <v>808</v>
      </c>
      <c r="N368" s="18" t="s">
        <v>808</v>
      </c>
      <c r="O368" t="str">
        <f t="shared" si="28"/>
        <v>a.FDESVIN,</v>
      </c>
      <c r="Q368" t="str">
        <f t="shared" si="30"/>
        <v>v_trami.FDESVIN := x.FDESVIN;</v>
      </c>
    </row>
    <row r="369" spans="5:17" ht="24.75" thickBot="1" x14ac:dyDescent="0.3">
      <c r="E369" s="18" t="s">
        <v>809</v>
      </c>
      <c r="F369" s="26" t="s">
        <v>588</v>
      </c>
      <c r="G369" s="18" t="s">
        <v>863</v>
      </c>
      <c r="J369" t="str">
        <f t="shared" si="27"/>
        <v>TPRETEN      VARCHAR2(2000),</v>
      </c>
      <c r="L369" t="str">
        <f t="shared" si="29"/>
        <v>comment on column MIG_SIN_TRAMITA_JUDICIAL.TPRETEN   is 'Pretensiones de la demanda';</v>
      </c>
      <c r="M369" s="18" t="s">
        <v>809</v>
      </c>
      <c r="N369" s="18" t="s">
        <v>809</v>
      </c>
      <c r="O369" t="str">
        <f t="shared" si="28"/>
        <v>a.TPRETEN,</v>
      </c>
      <c r="Q369" t="str">
        <f t="shared" si="30"/>
        <v>v_trami.TPRETEN := x.TPRETEN;</v>
      </c>
    </row>
    <row r="370" spans="5:17" ht="24.75" thickBot="1" x14ac:dyDescent="0.3">
      <c r="E370" s="18" t="s">
        <v>810</v>
      </c>
      <c r="F370" s="26" t="s">
        <v>588</v>
      </c>
      <c r="G370" s="18" t="s">
        <v>864</v>
      </c>
      <c r="J370" t="str">
        <f t="shared" si="27"/>
        <v>TEXCEP1      VARCHAR2(2000),</v>
      </c>
      <c r="L370" t="str">
        <f t="shared" si="29"/>
        <v>comment on column MIG_SIN_TRAMITA_JUDICIAL.TEXCEP1   is 'Excepciones del denunciado';</v>
      </c>
      <c r="M370" s="18" t="s">
        <v>810</v>
      </c>
      <c r="N370" s="18" t="s">
        <v>810</v>
      </c>
      <c r="O370" t="str">
        <f t="shared" si="28"/>
        <v>a.TEXCEP1,</v>
      </c>
      <c r="Q370" t="str">
        <f t="shared" si="30"/>
        <v>v_trami.TEXCEP1 := x.TEXCEP1;</v>
      </c>
    </row>
    <row r="371" spans="5:17" ht="24.75" thickBot="1" x14ac:dyDescent="0.3">
      <c r="E371" s="18" t="s">
        <v>811</v>
      </c>
      <c r="F371" s="26" t="s">
        <v>588</v>
      </c>
      <c r="G371" s="18" t="s">
        <v>865</v>
      </c>
      <c r="J371" t="str">
        <f t="shared" si="27"/>
        <v>TEXCEP2      VARCHAR2(2000),</v>
      </c>
      <c r="L371" t="str">
        <f t="shared" si="29"/>
        <v>comment on column MIG_SIN_TRAMITA_JUDICIAL.TEXCEP2   is 'Excepciones de la compañía';</v>
      </c>
      <c r="M371" s="18" t="s">
        <v>811</v>
      </c>
      <c r="N371" s="18" t="s">
        <v>811</v>
      </c>
      <c r="O371" t="str">
        <f t="shared" si="28"/>
        <v>a.TEXCEP2,</v>
      </c>
      <c r="Q371" t="str">
        <f t="shared" si="30"/>
        <v>v_trami.TEXCEP2 := x.TEXCEP2;</v>
      </c>
    </row>
    <row r="372" spans="5:17" ht="60.75" thickBot="1" x14ac:dyDescent="0.3">
      <c r="E372" s="18" t="s">
        <v>812</v>
      </c>
      <c r="F372" s="26" t="s">
        <v>805</v>
      </c>
      <c r="G372" s="18" t="s">
        <v>866</v>
      </c>
      <c r="J372" t="str">
        <f t="shared" si="27"/>
        <v>FAUDIEN FALSO</v>
      </c>
      <c r="L372" t="str">
        <f t="shared" si="29"/>
        <v>comment on column MIG_SIN_TRAMITA_JUDICIAL.FAUDIEN   is 'Fecha de audiencia (Null en este caso, pasará la información a nueva tabla)';</v>
      </c>
      <c r="M372" s="18" t="s">
        <v>812</v>
      </c>
      <c r="N372" s="18" t="s">
        <v>812</v>
      </c>
      <c r="O372" t="str">
        <f t="shared" si="28"/>
        <v>a.FAUDIEN,</v>
      </c>
      <c r="Q372" t="str">
        <f t="shared" si="30"/>
        <v>v_trami.FAUDIEN := x.FAUDIEN;</v>
      </c>
    </row>
    <row r="373" spans="5:17" ht="24.75" thickBot="1" x14ac:dyDescent="0.3">
      <c r="E373" s="18" t="s">
        <v>813</v>
      </c>
      <c r="F373" s="26" t="s">
        <v>805</v>
      </c>
      <c r="G373" s="18" t="s">
        <v>867</v>
      </c>
      <c r="J373" t="str">
        <f t="shared" si="27"/>
        <v>HAUDIEN FALSO</v>
      </c>
      <c r="L373" t="str">
        <f t="shared" si="29"/>
        <v>comment on column MIG_SIN_TRAMITA_JUDICIAL.HAUDIEN   is 'Hora de audiencia (Null, ídem)';</v>
      </c>
      <c r="M373" s="18" t="s">
        <v>813</v>
      </c>
      <c r="N373" s="18" t="s">
        <v>813</v>
      </c>
      <c r="O373" t="str">
        <f t="shared" si="28"/>
        <v>a.HAUDIEN,</v>
      </c>
      <c r="Q373" t="str">
        <f t="shared" si="30"/>
        <v>v_trami.HAUDIEN := x.HAUDIEN;</v>
      </c>
    </row>
    <row r="374" spans="5:17" ht="24.75" thickBot="1" x14ac:dyDescent="0.3">
      <c r="E374" s="18" t="s">
        <v>814</v>
      </c>
      <c r="F374" s="26" t="s">
        <v>815</v>
      </c>
      <c r="G374" s="18" t="s">
        <v>868</v>
      </c>
      <c r="J374" t="str">
        <f t="shared" si="27"/>
        <v>TAUDIEN      VARCHAR2(200),</v>
      </c>
      <c r="L374" t="str">
        <f t="shared" si="29"/>
        <v>comment on column MIG_SIN_TRAMITA_JUDICIAL.TAUDIEN   is 'Clase de audiencia (Null, ídem)';</v>
      </c>
      <c r="M374" s="18" t="s">
        <v>814</v>
      </c>
      <c r="N374" s="18" t="s">
        <v>814</v>
      </c>
      <c r="O374" t="str">
        <f t="shared" si="28"/>
        <v>a.TAUDIEN,</v>
      </c>
      <c r="Q374" t="str">
        <f t="shared" si="30"/>
        <v>v_trami.TAUDIEN := x.TAUDIEN;</v>
      </c>
    </row>
    <row r="375" spans="5:17" ht="36.75" thickBot="1" x14ac:dyDescent="0.3">
      <c r="E375" s="18" t="s">
        <v>816</v>
      </c>
      <c r="F375" s="26" t="s">
        <v>799</v>
      </c>
      <c r="G375" s="18" t="s">
        <v>869</v>
      </c>
      <c r="J375" t="str">
        <f t="shared" si="27"/>
        <v>CCONTI      NUMBER(8),</v>
      </c>
      <c r="L375" t="str">
        <f t="shared" si="29"/>
        <v>comment on column MIG_SIN_TRAMITA_JUDICIAL.CCONTI   is 'Contingencia (VF 8001092) (Null, ídem)';</v>
      </c>
      <c r="M375" s="18" t="s">
        <v>816</v>
      </c>
      <c r="N375" s="18" t="s">
        <v>816</v>
      </c>
      <c r="O375" t="str">
        <f t="shared" si="28"/>
        <v>a.CCONTI,</v>
      </c>
      <c r="Q375" t="str">
        <f t="shared" si="30"/>
        <v>v_trami.CCONTI := x.CCONTI;</v>
      </c>
    </row>
    <row r="376" spans="5:17" ht="48.75" thickBot="1" x14ac:dyDescent="0.3">
      <c r="E376" s="18" t="s">
        <v>817</v>
      </c>
      <c r="F376" s="26" t="s">
        <v>799</v>
      </c>
      <c r="G376" s="18" t="s">
        <v>870</v>
      </c>
      <c r="J376" t="str">
        <f t="shared" si="27"/>
        <v>CDESPA      NUMBER(8),</v>
      </c>
      <c r="L376" t="str">
        <f t="shared" si="29"/>
        <v>comment on column MIG_SIN_TRAMITA_JUDICIAL.CDESPA   is 'Despacho de la audiencia (VF 8001093)( Null, ídem)';</v>
      </c>
      <c r="M376" s="18" t="s">
        <v>817</v>
      </c>
      <c r="N376" s="18" t="s">
        <v>817</v>
      </c>
      <c r="O376" t="str">
        <f t="shared" si="28"/>
        <v>a.CDESPA,</v>
      </c>
      <c r="Q376" t="str">
        <f t="shared" si="30"/>
        <v>v_trami.CDESPA := x.CDESPA;</v>
      </c>
    </row>
    <row r="377" spans="5:17" ht="36.75" thickBot="1" x14ac:dyDescent="0.3">
      <c r="E377" s="18" t="s">
        <v>818</v>
      </c>
      <c r="F377" s="26" t="s">
        <v>815</v>
      </c>
      <c r="G377" s="18" t="s">
        <v>871</v>
      </c>
      <c r="J377" t="str">
        <f t="shared" si="27"/>
        <v>TLAUDIE      VARCHAR2(200),</v>
      </c>
      <c r="L377" t="str">
        <f t="shared" si="29"/>
        <v>comment on column MIG_SIN_TRAMITA_JUDICIAL.TLAUDIE   is 'Lugar de la audiencia (Null, ídem)';</v>
      </c>
      <c r="M377" s="18" t="s">
        <v>818</v>
      </c>
      <c r="N377" s="18" t="s">
        <v>818</v>
      </c>
      <c r="O377" t="str">
        <f t="shared" si="28"/>
        <v>a.TLAUDIE,</v>
      </c>
      <c r="Q377" t="str">
        <f t="shared" si="30"/>
        <v>v_trami.TLAUDIE := x.TLAUDIE;</v>
      </c>
    </row>
    <row r="378" spans="5:17" ht="36.75" thickBot="1" x14ac:dyDescent="0.3">
      <c r="E378" s="18" t="s">
        <v>819</v>
      </c>
      <c r="F378" s="26" t="s">
        <v>802</v>
      </c>
      <c r="G378" s="18" t="s">
        <v>872</v>
      </c>
      <c r="J378" t="str">
        <f t="shared" si="27"/>
        <v>CAUDIEN      NUMBER(5),</v>
      </c>
      <c r="L378" t="str">
        <f t="shared" si="29"/>
        <v>comment on column MIG_SIN_TRAMITA_JUDICIAL.CAUDIEN   is 'Código postal - Ciudad audiencia (Null, ídem)';</v>
      </c>
      <c r="M378" s="18" t="s">
        <v>819</v>
      </c>
      <c r="N378" s="18" t="s">
        <v>819</v>
      </c>
      <c r="O378" t="str">
        <f t="shared" si="28"/>
        <v>a.CAUDIEN,</v>
      </c>
      <c r="Q378" t="str">
        <f t="shared" si="30"/>
        <v>v_trami.CAUDIEN := x.CAUDIEN;</v>
      </c>
    </row>
    <row r="379" spans="5:17" ht="48.75" thickBot="1" x14ac:dyDescent="0.3">
      <c r="E379" s="18" t="s">
        <v>820</v>
      </c>
      <c r="F379" s="26" t="s">
        <v>799</v>
      </c>
      <c r="G379" s="18" t="s">
        <v>873</v>
      </c>
      <c r="J379" t="str">
        <f t="shared" si="27"/>
        <v>CDESPAO      NUMBER(8),</v>
      </c>
      <c r="L379" t="str">
        <f t="shared" si="29"/>
        <v>comment on column MIG_SIN_TRAMITA_JUDICIAL.CDESPAO   is 'Despacho de audiencia origen (VF 8001093) (Null, ídem)';</v>
      </c>
      <c r="M379" s="18" t="s">
        <v>820</v>
      </c>
      <c r="N379" s="18" t="s">
        <v>820</v>
      </c>
      <c r="O379" t="str">
        <f t="shared" si="28"/>
        <v>a.CDESPAO,</v>
      </c>
      <c r="Q379" t="str">
        <f t="shared" si="30"/>
        <v>v_trami.CDESPAO := x.CDESPAO;</v>
      </c>
    </row>
    <row r="380" spans="5:17" ht="36.75" thickBot="1" x14ac:dyDescent="0.3">
      <c r="E380" s="18" t="s">
        <v>821</v>
      </c>
      <c r="F380" s="26" t="s">
        <v>815</v>
      </c>
      <c r="G380" s="18" t="s">
        <v>874</v>
      </c>
      <c r="J380" t="str">
        <f t="shared" si="27"/>
        <v>TLAUDIEO      VARCHAR2(200),</v>
      </c>
      <c r="L380" t="str">
        <f t="shared" si="29"/>
        <v>comment on column MIG_SIN_TRAMITA_JUDICIAL.TLAUDIEO   is 'Lugar de la audiencia origen (Null, ídem)';</v>
      </c>
      <c r="M380" s="18" t="s">
        <v>821</v>
      </c>
      <c r="N380" s="18" t="s">
        <v>821</v>
      </c>
      <c r="O380" t="str">
        <f t="shared" si="28"/>
        <v>a.TLAUDIEO,</v>
      </c>
      <c r="Q380" t="str">
        <f t="shared" si="30"/>
        <v>v_trami.TLAUDIEO := x.TLAUDIEO;</v>
      </c>
    </row>
    <row r="381" spans="5:17" ht="36.75" thickBot="1" x14ac:dyDescent="0.3">
      <c r="E381" s="18" t="s">
        <v>822</v>
      </c>
      <c r="F381" s="26" t="s">
        <v>802</v>
      </c>
      <c r="G381" s="18" t="s">
        <v>875</v>
      </c>
      <c r="J381" t="str">
        <f t="shared" si="27"/>
        <v>CAUDIENO      NUMBER(5),</v>
      </c>
      <c r="L381" t="str">
        <f t="shared" si="29"/>
        <v>comment on column MIG_SIN_TRAMITA_JUDICIAL.CAUDIENO   is 'Código postal - Ciudad audiencia origen (Null, ídem)';</v>
      </c>
      <c r="M381" s="18" t="s">
        <v>822</v>
      </c>
      <c r="N381" s="18" t="s">
        <v>822</v>
      </c>
      <c r="O381" t="str">
        <f t="shared" si="28"/>
        <v>a.CAUDIENO,</v>
      </c>
      <c r="Q381" t="str">
        <f t="shared" si="30"/>
        <v>v_trami.CAUDIENO := x.CAUDIENO;</v>
      </c>
    </row>
    <row r="382" spans="5:17" ht="72.75" thickBot="1" x14ac:dyDescent="0.3">
      <c r="E382" s="18" t="s">
        <v>823</v>
      </c>
      <c r="F382" s="26" t="s">
        <v>824</v>
      </c>
      <c r="G382" s="33" t="s">
        <v>876</v>
      </c>
      <c r="J382" t="str">
        <f t="shared" si="27"/>
        <v>SABOGAU      NUMBER(10),</v>
      </c>
      <c r="L382" t="str">
        <f t="shared" si="29"/>
        <v>comment on column MIG_SIN_TRAMITA_JUDICIAL.SABOGAU   is 'Clave externa de MIG_PERSONAS (Abogado que asiste a la audiencia) (Null, ídem)';</v>
      </c>
      <c r="M382" s="18" t="s">
        <v>823</v>
      </c>
      <c r="N382" s="18" t="s">
        <v>823</v>
      </c>
      <c r="O382" t="str">
        <f t="shared" si="28"/>
        <v>a.SABOGAU,</v>
      </c>
      <c r="Q382" t="str">
        <f t="shared" si="30"/>
        <v>v_trami.SABOGAU := x.SABOGAU;</v>
      </c>
    </row>
    <row r="383" spans="5:17" ht="60.75" thickBot="1" x14ac:dyDescent="0.3">
      <c r="E383" s="18" t="s">
        <v>825</v>
      </c>
      <c r="F383" s="26" t="s">
        <v>560</v>
      </c>
      <c r="G383" s="18" t="s">
        <v>877</v>
      </c>
      <c r="J383" t="str">
        <f t="shared" ref="J383:J438" si="31">E383&amp;" "&amp;IF(MID(F383,1,1)="A","     VARCHAR2("&amp;MID(F383,2,LEN(F383))&amp;"),",IF(MID(F383,1,1)="N","     NUMBER("&amp;MID(F383,2,LEN(F383))&amp;"),",IF(MID(F383,1,1)="F","     DATE,")))</f>
        <v>CORAL      NUMBER(1),</v>
      </c>
      <c r="L383" t="str">
        <f t="shared" si="29"/>
        <v>comment on column MIG_SIN_TRAMITA_JUDICIAL.CORAL   is '?La audiencia se llevar? a cabo de manera oral? (VF 8001094) (Null, ídem)';</v>
      </c>
      <c r="M383" s="18" t="s">
        <v>825</v>
      </c>
      <c r="N383" s="18" t="s">
        <v>825</v>
      </c>
      <c r="O383" t="str">
        <f t="shared" si="28"/>
        <v>a.CORAL,</v>
      </c>
      <c r="Q383" t="str">
        <f t="shared" si="30"/>
        <v>v_trami.CORAL := x.CORAL;</v>
      </c>
    </row>
    <row r="384" spans="5:17" ht="36.75" thickBot="1" x14ac:dyDescent="0.3">
      <c r="E384" s="18" t="s">
        <v>360</v>
      </c>
      <c r="F384" s="26" t="s">
        <v>560</v>
      </c>
      <c r="G384" s="18" t="s">
        <v>878</v>
      </c>
      <c r="J384" t="str">
        <f t="shared" si="31"/>
        <v>CESTADO      NUMBER(1),</v>
      </c>
      <c r="L384" t="str">
        <f t="shared" si="29"/>
        <v>comment on column MIG_SIN_TRAMITA_JUDICIAL.CESTADO   is 'Estado audiencia (VF 8001095) (Null, ídem)';</v>
      </c>
      <c r="M384" s="18" t="s">
        <v>360</v>
      </c>
      <c r="N384" s="18" t="s">
        <v>360</v>
      </c>
      <c r="O384" t="str">
        <f t="shared" si="28"/>
        <v>a.CESTADO,</v>
      </c>
      <c r="Q384" t="str">
        <f t="shared" si="30"/>
        <v>v_trami.CESTADO := x.CESTADO;</v>
      </c>
    </row>
    <row r="385" spans="5:17" ht="48.75" thickBot="1" x14ac:dyDescent="0.3">
      <c r="E385" s="18" t="s">
        <v>826</v>
      </c>
      <c r="F385" s="26" t="s">
        <v>560</v>
      </c>
      <c r="G385" s="18" t="s">
        <v>879</v>
      </c>
      <c r="J385" t="str">
        <f t="shared" si="31"/>
        <v>CRESOLU      NUMBER(1),</v>
      </c>
      <c r="L385" t="str">
        <f t="shared" si="29"/>
        <v>comment on column MIG_SIN_TRAMITA_JUDICIAL.CRESOLU   is 'Resolución de audiencia (VF 8001096) (Null, ídem)';</v>
      </c>
      <c r="M385" s="18" t="s">
        <v>826</v>
      </c>
      <c r="N385" s="18" t="s">
        <v>826</v>
      </c>
      <c r="O385" t="str">
        <f t="shared" si="28"/>
        <v>a.CRESOLU,</v>
      </c>
      <c r="Q385" t="str">
        <f t="shared" si="30"/>
        <v>v_trami.CRESOLU := x.CRESOLU;</v>
      </c>
    </row>
    <row r="386" spans="5:17" ht="24.75" thickBot="1" x14ac:dyDescent="0.3">
      <c r="E386" s="18" t="s">
        <v>827</v>
      </c>
      <c r="F386" s="26" t="s">
        <v>805</v>
      </c>
      <c r="G386" s="18" t="s">
        <v>880</v>
      </c>
      <c r="J386" t="str">
        <f t="shared" si="31"/>
        <v>FINSTA1 FALSO</v>
      </c>
      <c r="L386" t="str">
        <f t="shared" si="29"/>
        <v>comment on column MIG_SIN_TRAMITA_JUDICIAL.FINSTA1   is 'Fecha 1 instancia (Null, ídem)';</v>
      </c>
      <c r="M386" s="18" t="s">
        <v>827</v>
      </c>
      <c r="N386" s="18" t="s">
        <v>827</v>
      </c>
      <c r="O386" t="str">
        <f t="shared" si="28"/>
        <v>a.FINSTA1,</v>
      </c>
      <c r="Q386" t="str">
        <f t="shared" si="30"/>
        <v>v_trami.FINSTA1 := x.FINSTA1;</v>
      </c>
    </row>
    <row r="387" spans="5:17" ht="24.75" thickBot="1" x14ac:dyDescent="0.3">
      <c r="E387" s="18" t="s">
        <v>828</v>
      </c>
      <c r="F387" s="26" t="s">
        <v>805</v>
      </c>
      <c r="G387" s="18" t="s">
        <v>881</v>
      </c>
      <c r="J387" t="str">
        <f t="shared" si="31"/>
        <v>FINSTA2 FALSO</v>
      </c>
      <c r="L387" t="str">
        <f t="shared" si="29"/>
        <v>comment on column MIG_SIN_TRAMITA_JUDICIAL.FINSTA2   is 'Fecha 2 instancia (Null, ídem)';</v>
      </c>
      <c r="M387" s="18" t="s">
        <v>828</v>
      </c>
      <c r="N387" s="18" t="s">
        <v>828</v>
      </c>
      <c r="O387" t="str">
        <f t="shared" si="28"/>
        <v>a.FINSTA2,</v>
      </c>
      <c r="Q387" t="str">
        <f t="shared" si="30"/>
        <v>v_trami.FINSTA2 := x.FINSTA2;</v>
      </c>
    </row>
    <row r="388" spans="5:17" ht="24.75" thickBot="1" x14ac:dyDescent="0.3">
      <c r="E388" s="18" t="s">
        <v>829</v>
      </c>
      <c r="F388" s="26" t="s">
        <v>805</v>
      </c>
      <c r="G388" s="18" t="s">
        <v>882</v>
      </c>
      <c r="J388" t="str">
        <f t="shared" si="31"/>
        <v>FNUEVA FALSO</v>
      </c>
      <c r="L388" t="str">
        <f t="shared" si="29"/>
        <v>comment on column MIG_SIN_TRAMITA_JUDICIAL.FNUEVA   is 'Nueva fecha (Null, ídem)';</v>
      </c>
      <c r="M388" s="18" t="s">
        <v>829</v>
      </c>
      <c r="N388" s="18" t="s">
        <v>829</v>
      </c>
      <c r="O388" t="str">
        <f t="shared" si="28"/>
        <v>a.FNUEVA,</v>
      </c>
      <c r="Q388" t="str">
        <f t="shared" si="30"/>
        <v>v_trami.FNUEVA := x.FNUEVA;</v>
      </c>
    </row>
    <row r="389" spans="5:17" ht="36.75" thickBot="1" x14ac:dyDescent="0.3">
      <c r="E389" s="18" t="s">
        <v>830</v>
      </c>
      <c r="F389" s="26" t="s">
        <v>588</v>
      </c>
      <c r="G389" s="18" t="s">
        <v>883</v>
      </c>
      <c r="J389" t="str">
        <f t="shared" si="31"/>
        <v>TRESULT      VARCHAR2(2000),</v>
      </c>
      <c r="L389" t="str">
        <f t="shared" si="29"/>
        <v>comment on column MIG_SIN_TRAMITA_JUDICIAL.TRESULT   is 'Resultado de la audiencia (Null, ídem)';</v>
      </c>
      <c r="M389" s="18" t="s">
        <v>830</v>
      </c>
      <c r="N389" s="18" t="s">
        <v>830</v>
      </c>
      <c r="O389" t="str">
        <f t="shared" si="28"/>
        <v>a.TRESULT,</v>
      </c>
      <c r="Q389" t="str">
        <f t="shared" si="30"/>
        <v>v_trami.TRESULT := x.TRESULT;</v>
      </c>
    </row>
    <row r="390" spans="5:17" ht="36.75" thickBot="1" x14ac:dyDescent="0.3">
      <c r="E390" s="18" t="s">
        <v>831</v>
      </c>
      <c r="F390" s="26" t="s">
        <v>799</v>
      </c>
      <c r="G390" s="18" t="s">
        <v>884</v>
      </c>
      <c r="J390" t="str">
        <f t="shared" si="31"/>
        <v>CPOSICI      NUMBER(8),</v>
      </c>
      <c r="L390" t="str">
        <f t="shared" si="29"/>
        <v>comment on column MIG_SIN_TRAMITA_JUDICIAL.CPOSICI   is 'Posición de la compañía (VF 8001097)';</v>
      </c>
      <c r="M390" s="18" t="s">
        <v>831</v>
      </c>
      <c r="N390" s="18" t="s">
        <v>831</v>
      </c>
      <c r="O390" t="str">
        <f t="shared" si="28"/>
        <v>a.CPOSICI,</v>
      </c>
      <c r="Q390" t="str">
        <f t="shared" si="30"/>
        <v>v_trami.CPOSICI := x.CPOSICI;</v>
      </c>
    </row>
    <row r="391" spans="5:17" ht="24.75" thickBot="1" x14ac:dyDescent="0.3">
      <c r="E391" s="18" t="s">
        <v>832</v>
      </c>
      <c r="F391" s="26" t="s">
        <v>799</v>
      </c>
      <c r="G391" s="18" t="s">
        <v>885</v>
      </c>
      <c r="J391" t="str">
        <f t="shared" si="31"/>
        <v>CDEMAND      NUMBER(8),</v>
      </c>
      <c r="L391" t="str">
        <f t="shared" si="29"/>
        <v>comment on column MIG_SIN_TRAMITA_JUDICIAL.CDEMAND   is 'Clase demanda (VF 8001098)';</v>
      </c>
      <c r="M391" s="18" t="s">
        <v>832</v>
      </c>
      <c r="N391" s="18" t="s">
        <v>832</v>
      </c>
      <c r="O391" t="str">
        <f t="shared" si="28"/>
        <v>a.CDEMAND,</v>
      </c>
      <c r="Q391" t="str">
        <f t="shared" si="30"/>
        <v>v_trami.CDEMAND := x.CDEMAND;</v>
      </c>
    </row>
    <row r="392" spans="5:17" ht="36.75" thickBot="1" x14ac:dyDescent="0.3">
      <c r="E392" s="29" t="s">
        <v>833</v>
      </c>
      <c r="F392" s="30" t="s">
        <v>824</v>
      </c>
      <c r="G392" s="32" t="s">
        <v>886</v>
      </c>
      <c r="J392" t="str">
        <f t="shared" si="31"/>
        <v>SAPODERA      NUMBER(10),</v>
      </c>
      <c r="L392" t="str">
        <f t="shared" si="29"/>
        <v>comment on column MIG_SIN_TRAMITA_JUDICIAL.SAPODERA   is 'Clave externa de MIG_PERSONAS (Apoderado)';</v>
      </c>
      <c r="M392" s="29" t="s">
        <v>833</v>
      </c>
      <c r="N392" s="29" t="s">
        <v>833</v>
      </c>
      <c r="O392" t="str">
        <f t="shared" si="28"/>
        <v>a.SAPODERA,</v>
      </c>
      <c r="Q392" t="str">
        <f t="shared" si="30"/>
        <v>v_trami.SAPODERA := x.SAPODERA;</v>
      </c>
    </row>
    <row r="393" spans="5:17" ht="24.75" thickBot="1" x14ac:dyDescent="0.3">
      <c r="E393" s="18" t="s">
        <v>834</v>
      </c>
      <c r="F393" s="26" t="s">
        <v>571</v>
      </c>
      <c r="G393" s="18" t="s">
        <v>887</v>
      </c>
      <c r="J393" t="str">
        <f t="shared" si="31"/>
        <v>IDEMAND      NUMBER(),</v>
      </c>
      <c r="L393" t="str">
        <f t="shared" si="29"/>
        <v>comment on column MIG_SIN_TRAMITA_JUDICIAL.IDEMAND   is 'Valor de la demanda';</v>
      </c>
      <c r="M393" s="18" t="s">
        <v>834</v>
      </c>
      <c r="N393" s="18" t="s">
        <v>834</v>
      </c>
      <c r="O393" t="str">
        <f t="shared" si="28"/>
        <v>a.IDEMAND,</v>
      </c>
      <c r="Q393" t="str">
        <f t="shared" si="30"/>
        <v>v_trami.IDEMAND := x.IDEMAND;</v>
      </c>
    </row>
    <row r="394" spans="5:17" ht="24.75" thickBot="1" x14ac:dyDescent="0.3">
      <c r="E394" s="18" t="s">
        <v>835</v>
      </c>
      <c r="F394" s="26" t="s">
        <v>805</v>
      </c>
      <c r="G394" s="18" t="s">
        <v>888</v>
      </c>
      <c r="J394" t="str">
        <f t="shared" si="31"/>
        <v>FTDEMAN FALSO</v>
      </c>
      <c r="L394" t="str">
        <f t="shared" si="29"/>
        <v>comment on column MIG_SIN_TRAMITA_JUDICIAL.FTDEMAN   is 'Terminación anticipada';</v>
      </c>
      <c r="M394" s="18" t="s">
        <v>835</v>
      </c>
      <c r="N394" s="18" t="s">
        <v>835</v>
      </c>
      <c r="O394" t="str">
        <f t="shared" si="28"/>
        <v>a.FTDEMAN,</v>
      </c>
      <c r="Q394" t="str">
        <f t="shared" si="30"/>
        <v>v_trami.FTDEMAN := x.FTDEMAN;</v>
      </c>
    </row>
    <row r="395" spans="5:17" ht="15.75" thickBot="1" x14ac:dyDescent="0.3">
      <c r="E395" s="18" t="s">
        <v>836</v>
      </c>
      <c r="F395" s="26" t="s">
        <v>571</v>
      </c>
      <c r="G395" s="18" t="s">
        <v>889</v>
      </c>
      <c r="J395" t="str">
        <f t="shared" si="31"/>
        <v>ICONDEN      NUMBER(),</v>
      </c>
      <c r="L395" t="str">
        <f t="shared" si="29"/>
        <v>comment on column MIG_SIN_TRAMITA_JUDICIAL.ICONDEN   is 'Valor de la condena';</v>
      </c>
      <c r="M395" s="18" t="s">
        <v>836</v>
      </c>
      <c r="N395" s="18" t="s">
        <v>836</v>
      </c>
      <c r="O395" t="str">
        <f t="shared" si="28"/>
        <v>a.ICONDEN,</v>
      </c>
      <c r="Q395" t="str">
        <f t="shared" si="30"/>
        <v>v_trami.ICONDEN := x.ICONDEN;</v>
      </c>
    </row>
    <row r="396" spans="5:17" ht="36.75" thickBot="1" x14ac:dyDescent="0.3">
      <c r="E396" s="18" t="s">
        <v>837</v>
      </c>
      <c r="F396" s="26" t="s">
        <v>799</v>
      </c>
      <c r="G396" s="18" t="s">
        <v>890</v>
      </c>
      <c r="J396" t="str">
        <f t="shared" si="31"/>
        <v>CSENTEN      NUMBER(8),</v>
      </c>
      <c r="L396" t="str">
        <f t="shared" si="29"/>
        <v>comment on column MIG_SIN_TRAMITA_JUDICIAL.CSENTEN   is 'Resolución de la sentencia (VF 8001100)';</v>
      </c>
      <c r="M396" s="18" t="s">
        <v>837</v>
      </c>
      <c r="N396" s="18" t="s">
        <v>837</v>
      </c>
      <c r="O396" t="str">
        <f t="shared" si="28"/>
        <v>a.CSENTEN,</v>
      </c>
      <c r="Q396" t="str">
        <f t="shared" si="30"/>
        <v>v_trami.CSENTEN := x.CSENTEN;</v>
      </c>
    </row>
    <row r="397" spans="5:17" ht="15.75" thickBot="1" x14ac:dyDescent="0.3">
      <c r="E397" s="18" t="s">
        <v>838</v>
      </c>
      <c r="F397" s="26" t="s">
        <v>805</v>
      </c>
      <c r="G397" s="18" t="s">
        <v>891</v>
      </c>
      <c r="J397" t="str">
        <f t="shared" si="31"/>
        <v>FSENTE1 FALSO</v>
      </c>
      <c r="L397" t="str">
        <f t="shared" si="29"/>
        <v>comment on column MIG_SIN_TRAMITA_JUDICIAL.FSENTE1   is 'Fecha 1 sentencia';</v>
      </c>
      <c r="M397" s="18" t="s">
        <v>838</v>
      </c>
      <c r="N397" s="18" t="s">
        <v>838</v>
      </c>
      <c r="O397" t="str">
        <f t="shared" si="28"/>
        <v>a.FSENTE1,</v>
      </c>
      <c r="Q397" t="str">
        <f t="shared" si="30"/>
        <v>v_trami.FSENTE1 := x.FSENTE1;</v>
      </c>
    </row>
    <row r="398" spans="5:17" ht="15.75" thickBot="1" x14ac:dyDescent="0.3">
      <c r="E398" s="18" t="s">
        <v>839</v>
      </c>
      <c r="F398" s="26" t="s">
        <v>805</v>
      </c>
      <c r="G398" s="18" t="s">
        <v>892</v>
      </c>
      <c r="J398" t="str">
        <f t="shared" si="31"/>
        <v>FSENTE2 FALSO</v>
      </c>
      <c r="L398" t="str">
        <f t="shared" si="29"/>
        <v>comment on column MIG_SIN_TRAMITA_JUDICIAL.FSENTE2   is 'Fecha 2 sentencia';</v>
      </c>
      <c r="M398" s="18" t="s">
        <v>839</v>
      </c>
      <c r="N398" s="18" t="s">
        <v>839</v>
      </c>
      <c r="O398" t="str">
        <f t="shared" si="28"/>
        <v>a.FSENTE2,</v>
      </c>
      <c r="Q398" t="str">
        <f t="shared" si="30"/>
        <v>v_trami.FSENTE2 := x.FSENTE2;</v>
      </c>
    </row>
    <row r="399" spans="5:17" ht="24.75" thickBot="1" x14ac:dyDescent="0.3">
      <c r="E399" s="18" t="s">
        <v>840</v>
      </c>
      <c r="F399" s="26" t="s">
        <v>799</v>
      </c>
      <c r="G399" s="18" t="s">
        <v>893</v>
      </c>
      <c r="J399" t="str">
        <f t="shared" si="31"/>
        <v>CTSENTE      NUMBER(8),</v>
      </c>
      <c r="L399" t="str">
        <f t="shared" si="29"/>
        <v>comment on column MIG_SIN_TRAMITA_JUDICIAL.CTSENTE   is 'Termina el proceso por (VF 8001101)';</v>
      </c>
      <c r="M399" s="18" t="s">
        <v>840</v>
      </c>
      <c r="N399" s="18" t="s">
        <v>840</v>
      </c>
      <c r="O399" t="str">
        <f t="shared" si="28"/>
        <v>a.CTSENTE,</v>
      </c>
      <c r="Q399" t="str">
        <f t="shared" si="30"/>
        <v>v_trami.CTSENTE := x.CTSENTE;</v>
      </c>
    </row>
    <row r="400" spans="5:17" ht="15.75" thickBot="1" x14ac:dyDescent="0.3">
      <c r="E400" s="18" t="s">
        <v>841</v>
      </c>
      <c r="F400" s="26" t="s">
        <v>588</v>
      </c>
      <c r="G400" s="18" t="s">
        <v>894</v>
      </c>
      <c r="J400" t="str">
        <f t="shared" si="31"/>
        <v>TFALLO      VARCHAR2(2000),</v>
      </c>
      <c r="L400" t="str">
        <f t="shared" si="29"/>
        <v>comment on column MIG_SIN_TRAMITA_JUDICIAL.TFALLO   is 'Decisión del fallo';</v>
      </c>
      <c r="M400" s="18" t="s">
        <v>841</v>
      </c>
      <c r="N400" s="18" t="s">
        <v>841</v>
      </c>
      <c r="O400" t="str">
        <f t="shared" si="28"/>
        <v>a.TFALLO,</v>
      </c>
      <c r="Q400" t="str">
        <f t="shared" si="30"/>
        <v>v_trami.TFALLO := x.TFALLO;</v>
      </c>
    </row>
    <row r="401" spans="1:55" ht="36.75" thickBot="1" x14ac:dyDescent="0.3">
      <c r="E401" s="18" t="s">
        <v>601</v>
      </c>
      <c r="F401" s="26" t="s">
        <v>805</v>
      </c>
      <c r="G401" s="18" t="s">
        <v>895</v>
      </c>
      <c r="J401" t="str">
        <f t="shared" si="31"/>
        <v>FMODIFI FALSO</v>
      </c>
      <c r="L401" t="str">
        <f t="shared" si="29"/>
        <v>comment on column MIG_SIN_TRAMITA_JUDICIAL.FMODIFI   is 'Fecha Creación/Modificación';</v>
      </c>
      <c r="M401" s="18" t="s">
        <v>601</v>
      </c>
      <c r="N401" s="18" t="s">
        <v>601</v>
      </c>
      <c r="O401" t="str">
        <f t="shared" si="28"/>
        <v>a.FMODIFI,</v>
      </c>
      <c r="Q401" t="str">
        <f t="shared" si="30"/>
        <v>v_trami.FMODIFI := x.FMODIFI;</v>
      </c>
    </row>
    <row r="402" spans="1:55" ht="15.75" thickBot="1" x14ac:dyDescent="0.3">
      <c r="E402" s="18" t="s">
        <v>482</v>
      </c>
      <c r="F402" s="26" t="s">
        <v>557</v>
      </c>
      <c r="G402" s="18" t="s">
        <v>597</v>
      </c>
      <c r="J402" t="str">
        <f t="shared" si="31"/>
        <v>CUSUALT      VARCHAR2(20),</v>
      </c>
      <c r="L402" t="str">
        <f t="shared" si="29"/>
        <v>comment on column MIG_SIN_TRAMITA_JUDICIAL.CUSUALT   is 'Código Usuario Alta';</v>
      </c>
      <c r="M402" s="18" t="s">
        <v>482</v>
      </c>
      <c r="N402" s="18" t="s">
        <v>482</v>
      </c>
      <c r="O402" t="str">
        <f t="shared" si="28"/>
        <v>a.CUSUALT,</v>
      </c>
      <c r="Q402" t="str">
        <f t="shared" si="30"/>
        <v>v_trami.CUSUALT := x.CUSUALT;</v>
      </c>
    </row>
    <row r="403" spans="1:55" ht="24.75" thickBot="1" x14ac:dyDescent="0.3">
      <c r="E403" s="18" t="s">
        <v>842</v>
      </c>
      <c r="F403" s="26" t="s">
        <v>560</v>
      </c>
      <c r="G403" s="18" t="s">
        <v>896</v>
      </c>
      <c r="J403" t="str">
        <f t="shared" si="31"/>
        <v>CASACION      NUMBER(1),</v>
      </c>
      <c r="L403" t="str">
        <f t="shared" si="29"/>
        <v>comment on column MIG_SIN_TRAMITA_JUDICIAL.CASACION   is 'Casación de la sentencia 0-No/1-Si';</v>
      </c>
      <c r="M403" s="18" t="s">
        <v>842</v>
      </c>
      <c r="N403" s="18" t="s">
        <v>842</v>
      </c>
      <c r="O403" t="str">
        <f t="shared" si="28"/>
        <v>a.CASACION,</v>
      </c>
      <c r="Q403" t="str">
        <f t="shared" si="30"/>
        <v>v_trami.CASACION := x.CASACION;</v>
      </c>
    </row>
    <row r="404" spans="1:55" ht="24.75" thickBot="1" x14ac:dyDescent="0.3">
      <c r="E404" s="18" t="s">
        <v>843</v>
      </c>
      <c r="F404" s="26" t="s">
        <v>805</v>
      </c>
      <c r="G404" s="18" t="s">
        <v>897</v>
      </c>
      <c r="J404" t="str">
        <f t="shared" si="31"/>
        <v>FCASACI FALSO</v>
      </c>
      <c r="L404" t="str">
        <f t="shared" si="29"/>
        <v>comment on column MIG_SIN_TRAMITA_JUDICIAL.FCASACI   is 'Fecha de la casación';</v>
      </c>
      <c r="M404" s="18" t="s">
        <v>843</v>
      </c>
      <c r="N404" s="18" t="s">
        <v>843</v>
      </c>
      <c r="O404" t="str">
        <f t="shared" si="28"/>
        <v>a.FCASACI,</v>
      </c>
      <c r="Q404" t="str">
        <f t="shared" si="30"/>
        <v>v_trami.FCASACI := x.FCASACI;</v>
      </c>
    </row>
    <row r="405" spans="1:55" ht="36.75" thickBot="1" x14ac:dyDescent="0.3">
      <c r="E405" s="18" t="s">
        <v>844</v>
      </c>
      <c r="F405" s="26" t="s">
        <v>799</v>
      </c>
      <c r="G405" s="18" t="s">
        <v>898</v>
      </c>
      <c r="J405" t="str">
        <f t="shared" si="31"/>
        <v>CSENTEN2      NUMBER(8),</v>
      </c>
      <c r="L405" t="str">
        <f t="shared" si="29"/>
        <v>comment on column MIG_SIN_TRAMITA_JUDICIAL.CSENTEN2   is 'Resolución de la segunda sentencia (VF 8001100)';</v>
      </c>
      <c r="M405" s="18" t="s">
        <v>844</v>
      </c>
      <c r="N405" s="18" t="s">
        <v>844</v>
      </c>
      <c r="O405" t="str">
        <f t="shared" si="28"/>
        <v>a.CSENTEN2,</v>
      </c>
      <c r="Q405" t="str">
        <f t="shared" si="30"/>
        <v>v_trami.CSENTEN2 := x.CSENTEN2;</v>
      </c>
    </row>
    <row r="406" spans="1:55" ht="36.75" thickBot="1" x14ac:dyDescent="0.3">
      <c r="E406" s="18" t="s">
        <v>845</v>
      </c>
      <c r="F406" s="26" t="s">
        <v>805</v>
      </c>
      <c r="G406" s="18" t="s">
        <v>899</v>
      </c>
      <c r="J406" t="str">
        <f t="shared" si="31"/>
        <v>FTSENTE FALSO</v>
      </c>
      <c r="L406" t="str">
        <f t="shared" si="29"/>
        <v>comment on column MIG_SIN_TRAMITA_JUDICIAL.FTSENTE   is 'Fecha de terminación de sentencia';</v>
      </c>
      <c r="M406" s="18" t="s">
        <v>845</v>
      </c>
      <c r="N406" s="18" t="s">
        <v>845</v>
      </c>
      <c r="O406" t="str">
        <f t="shared" si="28"/>
        <v>a.FTSENTE,</v>
      </c>
      <c r="Q406" t="str">
        <f t="shared" si="30"/>
        <v>v_trami.FTSENTE := x.FTSENTE;</v>
      </c>
    </row>
    <row r="409" spans="1:55" x14ac:dyDescent="0.25">
      <c r="A409" t="s">
        <v>413</v>
      </c>
      <c r="B409" t="s">
        <v>414</v>
      </c>
      <c r="C409" t="s">
        <v>721</v>
      </c>
      <c r="D409" t="s">
        <v>900</v>
      </c>
      <c r="E409" t="s">
        <v>901</v>
      </c>
      <c r="F409" t="s">
        <v>902</v>
      </c>
      <c r="G409" t="s">
        <v>433</v>
      </c>
      <c r="H409" t="s">
        <v>434</v>
      </c>
      <c r="I409" t="s">
        <v>432</v>
      </c>
      <c r="K409" t="s">
        <v>903</v>
      </c>
      <c r="M409" t="s">
        <v>608</v>
      </c>
      <c r="N409" t="s">
        <v>904</v>
      </c>
      <c r="P409" t="s">
        <v>905</v>
      </c>
      <c r="R409" t="s">
        <v>906</v>
      </c>
      <c r="S409" t="s">
        <v>907</v>
      </c>
      <c r="T409" t="s">
        <v>908</v>
      </c>
      <c r="U409" t="s">
        <v>909</v>
      </c>
      <c r="V409" t="s">
        <v>910</v>
      </c>
      <c r="W409" t="s">
        <v>911</v>
      </c>
      <c r="X409" t="s">
        <v>912</v>
      </c>
      <c r="Y409" t="s">
        <v>913</v>
      </c>
      <c r="Z409" t="s">
        <v>914</v>
      </c>
      <c r="AA409" t="s">
        <v>915</v>
      </c>
      <c r="AB409" t="s">
        <v>916</v>
      </c>
      <c r="AC409" t="s">
        <v>917</v>
      </c>
      <c r="AD409" t="s">
        <v>918</v>
      </c>
      <c r="AE409" t="s">
        <v>919</v>
      </c>
      <c r="AF409" t="s">
        <v>920</v>
      </c>
      <c r="AG409" t="s">
        <v>409</v>
      </c>
      <c r="AH409" t="s">
        <v>921</v>
      </c>
      <c r="AI409" t="s">
        <v>922</v>
      </c>
      <c r="AJ409" t="s">
        <v>923</v>
      </c>
      <c r="AK409" t="s">
        <v>924</v>
      </c>
      <c r="AL409" t="s">
        <v>925</v>
      </c>
      <c r="AM409" t="s">
        <v>926</v>
      </c>
      <c r="AN409" t="s">
        <v>927</v>
      </c>
      <c r="AO409" t="s">
        <v>928</v>
      </c>
      <c r="AP409" t="s">
        <v>929</v>
      </c>
      <c r="AQ409" t="s">
        <v>930</v>
      </c>
      <c r="AR409" t="s">
        <v>931</v>
      </c>
      <c r="AS409" t="s">
        <v>932</v>
      </c>
      <c r="AT409" t="s">
        <v>933</v>
      </c>
      <c r="AU409" t="s">
        <v>934</v>
      </c>
      <c r="AV409" t="s">
        <v>935</v>
      </c>
      <c r="AW409" t="s">
        <v>936</v>
      </c>
      <c r="AX409" t="s">
        <v>623</v>
      </c>
      <c r="AY409" t="s">
        <v>620</v>
      </c>
      <c r="AZ409" t="s">
        <v>937</v>
      </c>
      <c r="BA409" t="s">
        <v>938</v>
      </c>
      <c r="BB409" t="s">
        <v>939</v>
      </c>
      <c r="BC409" t="s">
        <v>940</v>
      </c>
    </row>
    <row r="411" spans="1:55" x14ac:dyDescent="0.25">
      <c r="N411" t="s">
        <v>11</v>
      </c>
    </row>
    <row r="412" spans="1:55" ht="15.75" thickBot="1" x14ac:dyDescent="0.3">
      <c r="N412" t="s">
        <v>12</v>
      </c>
    </row>
    <row r="413" spans="1:55" ht="48.75" thickBot="1" x14ac:dyDescent="0.3">
      <c r="E413" s="17" t="s">
        <v>4</v>
      </c>
      <c r="F413" s="24" t="s">
        <v>536</v>
      </c>
      <c r="G413" s="24" t="s">
        <v>947</v>
      </c>
      <c r="J413" t="str">
        <f t="shared" si="31"/>
        <v>MIG_PK      VARCHAR2(50),</v>
      </c>
      <c r="L413" t="str">
        <f t="shared" si="29"/>
        <v>comment on column MIG_SIN_TRAMITA_JUDICIAL.MIG_PK   is 'Clave única de MIG_SIN_TRAMITA_JUDICIAL_DETPER';</v>
      </c>
      <c r="M413" t="s">
        <v>4</v>
      </c>
      <c r="N413" t="s">
        <v>4</v>
      </c>
      <c r="O413" t="str">
        <f t="shared" ref="O413:O476" si="32">IF(ISBLANK(M413),"NULL ","a.")&amp;N413&amp;","</f>
        <v>a.MIG_PK,</v>
      </c>
      <c r="Q413" t="str">
        <f t="shared" si="30"/>
        <v>v_trami.MIG_PK := x.MIG_PK;</v>
      </c>
    </row>
    <row r="414" spans="1:55" ht="36.75" thickBot="1" x14ac:dyDescent="0.3">
      <c r="E414" s="18" t="s">
        <v>0</v>
      </c>
      <c r="F414" s="26" t="s">
        <v>536</v>
      </c>
      <c r="G414" s="26" t="s">
        <v>847</v>
      </c>
      <c r="J414" t="str">
        <f t="shared" si="31"/>
        <v>MIG_FK      VARCHAR2(50),</v>
      </c>
      <c r="L414" t="str">
        <f t="shared" si="29"/>
        <v>comment on column MIG_SIN_TRAMITA_JUDICIAL.MIG_FK   is 'Clave externa de MIG_SIN_SINIESTRO';</v>
      </c>
      <c r="M414" t="s">
        <v>0</v>
      </c>
      <c r="N414" t="s">
        <v>0</v>
      </c>
      <c r="O414" t="str">
        <f t="shared" si="32"/>
        <v>a.MIG_FK,</v>
      </c>
      <c r="Q414" t="str">
        <f t="shared" si="30"/>
        <v>v_trami.MIG_FK := x.MIG_FK;</v>
      </c>
    </row>
    <row r="415" spans="1:55" ht="36.75" thickBot="1" x14ac:dyDescent="0.3">
      <c r="E415" s="18" t="s">
        <v>13</v>
      </c>
      <c r="F415" s="26" t="s">
        <v>536</v>
      </c>
      <c r="G415" s="26" t="s">
        <v>948</v>
      </c>
      <c r="J415" t="str">
        <f t="shared" si="31"/>
        <v>MIG_FK2      VARCHAR2(50),</v>
      </c>
      <c r="L415" t="str">
        <f t="shared" si="29"/>
        <v>comment on column MIG_SIN_TRAMITA_JUDICIAL.MIG_FK2   is 'Clave externa de MIG_SIN_TRAMITA_JUDICIAL';</v>
      </c>
      <c r="M415" t="s">
        <v>13</v>
      </c>
      <c r="N415" t="s">
        <v>13</v>
      </c>
      <c r="O415" t="str">
        <f t="shared" si="32"/>
        <v>a.MIG_FK2,</v>
      </c>
      <c r="Q415" t="str">
        <f t="shared" si="30"/>
        <v>v_trami.MIG_FK2 := x.MIG_FK2;</v>
      </c>
    </row>
    <row r="416" spans="1:55" ht="24.75" thickBot="1" x14ac:dyDescent="0.3">
      <c r="E416" s="18" t="s">
        <v>778</v>
      </c>
      <c r="F416" s="26" t="s">
        <v>640</v>
      </c>
      <c r="G416" s="26" t="s">
        <v>849</v>
      </c>
      <c r="J416" t="str">
        <f t="shared" si="31"/>
        <v>NORDEN      NUMBER(3),</v>
      </c>
      <c r="L416" t="str">
        <f t="shared" si="29"/>
        <v>comment on column MIG_SIN_TRAMITA_JUDICIAL.NORDEN   is 'Numero Orden Proceso';</v>
      </c>
      <c r="M416" t="s">
        <v>778</v>
      </c>
      <c r="N416" t="s">
        <v>778</v>
      </c>
      <c r="O416" t="str">
        <f t="shared" si="32"/>
        <v>a.NORDEN,</v>
      </c>
      <c r="Q416" t="str">
        <f t="shared" si="30"/>
        <v>v_trami.NORDEN := x.NORDEN;</v>
      </c>
    </row>
    <row r="417" spans="1:17" ht="36.75" thickBot="1" x14ac:dyDescent="0.3">
      <c r="E417" s="18" t="s">
        <v>941</v>
      </c>
      <c r="F417" s="26" t="s">
        <v>640</v>
      </c>
      <c r="G417" s="26" t="s">
        <v>949</v>
      </c>
      <c r="J417" t="str">
        <f t="shared" si="31"/>
        <v>NROL      NUMBER(3),</v>
      </c>
      <c r="L417" t="str">
        <f t="shared" ref="L417:L426" si="33">"comment on column MIG_SIN_TRAMITA_JUDICIAL."&amp;E417&amp;"   is '"&amp;G417&amp;"';"</f>
        <v>comment on column MIG_SIN_TRAMITA_JUDICIAL.NROL   is 'Rol de persona (1 - Demandados/ 2 - Beneficiarios) ';</v>
      </c>
      <c r="M417" t="s">
        <v>941</v>
      </c>
      <c r="N417" t="s">
        <v>941</v>
      </c>
      <c r="O417" t="str">
        <f t="shared" si="32"/>
        <v>a.NROL,</v>
      </c>
      <c r="Q417" t="str">
        <f t="shared" ref="Q417:Q480" si="34">"v_trami."&amp;M417&amp; " := x."&amp;M417&amp;";"</f>
        <v>v_trami.NROL := x.NROL;</v>
      </c>
    </row>
    <row r="418" spans="1:17" ht="24.75" thickBot="1" x14ac:dyDescent="0.3">
      <c r="E418" s="18" t="s">
        <v>942</v>
      </c>
      <c r="F418" s="26" t="s">
        <v>640</v>
      </c>
      <c r="G418" s="26" t="s">
        <v>950</v>
      </c>
      <c r="J418" t="str">
        <f t="shared" si="31"/>
        <v>NPERSONA      NUMBER(3),</v>
      </c>
      <c r="L418" t="str">
        <f t="shared" si="33"/>
        <v>comment on column MIG_SIN_TRAMITA_JUDICIAL.NPERSONA   is 'Número de persona.';</v>
      </c>
      <c r="M418" t="s">
        <v>942</v>
      </c>
      <c r="N418" t="s">
        <v>942</v>
      </c>
      <c r="O418" t="str">
        <f t="shared" si="32"/>
        <v>a.NPERSONA,</v>
      </c>
      <c r="Q418" t="str">
        <f t="shared" si="34"/>
        <v>v_trami.NPERSONA := x.NPERSONA;</v>
      </c>
    </row>
    <row r="419" spans="1:17" ht="84.75" thickBot="1" x14ac:dyDescent="0.3">
      <c r="E419" s="18" t="s">
        <v>943</v>
      </c>
      <c r="F419" s="26" t="s">
        <v>799</v>
      </c>
      <c r="G419" s="26" t="s">
        <v>951</v>
      </c>
      <c r="J419" t="str">
        <f t="shared" si="31"/>
        <v>NTIPPER      NUMBER(8),</v>
      </c>
      <c r="L419" t="str">
        <f t="shared" si="33"/>
        <v>comment on column MIG_SIN_TRAMITA_JUDICIAL.NTIPPER   is 'Tipo Persona (VF 8001099 Cuando rol sea Beneficiarios) - (VF 800067 cuando rol de persona demandados)';</v>
      </c>
      <c r="M419" t="s">
        <v>943</v>
      </c>
      <c r="N419" t="s">
        <v>943</v>
      </c>
      <c r="O419" t="str">
        <f t="shared" si="32"/>
        <v>a.NTIPPER,</v>
      </c>
      <c r="Q419" t="str">
        <f t="shared" si="34"/>
        <v>v_trami.NTIPPER := x.NTIPPER;</v>
      </c>
    </row>
    <row r="420" spans="1:17" ht="36.75" thickBot="1" x14ac:dyDescent="0.3">
      <c r="E420" s="18" t="s">
        <v>529</v>
      </c>
      <c r="F420" s="26" t="s">
        <v>536</v>
      </c>
      <c r="G420" s="26" t="s">
        <v>952</v>
      </c>
      <c r="J420" t="str">
        <f t="shared" si="31"/>
        <v>NNUMIDE      VARCHAR2(50),</v>
      </c>
      <c r="L420" t="str">
        <f t="shared" si="33"/>
        <v>comment on column MIG_SIN_TRAMITA_JUDICIAL.NNUMIDE   is 'Número de Censo/Pasaporte de la persona';</v>
      </c>
      <c r="M420" t="s">
        <v>529</v>
      </c>
      <c r="N420" t="s">
        <v>529</v>
      </c>
      <c r="O420" t="str">
        <f t="shared" si="32"/>
        <v>a.NNUMIDE,</v>
      </c>
      <c r="Q420" t="str">
        <f t="shared" si="34"/>
        <v>v_trami.NNUMIDE := x.NNUMIDE;</v>
      </c>
    </row>
    <row r="421" spans="1:17" ht="24.75" thickBot="1" x14ac:dyDescent="0.3">
      <c r="E421" s="18" t="s">
        <v>944</v>
      </c>
      <c r="F421" s="26" t="s">
        <v>815</v>
      </c>
      <c r="G421" s="26" t="s">
        <v>953</v>
      </c>
      <c r="J421" t="str">
        <f t="shared" si="31"/>
        <v>TNOMBRE      VARCHAR2(200),</v>
      </c>
      <c r="L421" t="str">
        <f t="shared" si="33"/>
        <v>comment on column MIG_SIN_TRAMITA_JUDICIAL.TNOMBRE   is 'Nombre de la persona';</v>
      </c>
      <c r="M421" t="s">
        <v>944</v>
      </c>
      <c r="N421" t="s">
        <v>944</v>
      </c>
      <c r="O421" t="str">
        <f t="shared" si="32"/>
        <v>a.TNOMBRE,</v>
      </c>
      <c r="Q421" t="str">
        <f t="shared" si="34"/>
        <v>v_trami.TNOMBRE := x.TNOMBRE;</v>
      </c>
    </row>
    <row r="422" spans="1:17" ht="15.75" thickBot="1" x14ac:dyDescent="0.3">
      <c r="E422" s="18" t="s">
        <v>945</v>
      </c>
      <c r="F422" s="26" t="s">
        <v>954</v>
      </c>
      <c r="G422" s="26" t="s">
        <v>955</v>
      </c>
      <c r="J422" t="str">
        <f t="shared" si="31"/>
        <v>IIMPORTE      NUMBER(19,2),</v>
      </c>
      <c r="L422" t="str">
        <f t="shared" si="33"/>
        <v>comment on column MIG_SIN_TRAMITA_JUDICIAL.IIMPORTE   is 'Importe a pagar';</v>
      </c>
      <c r="M422" t="s">
        <v>945</v>
      </c>
      <c r="N422" t="s">
        <v>945</v>
      </c>
      <c r="O422" t="str">
        <f t="shared" si="32"/>
        <v>a.IIMPORTE,</v>
      </c>
      <c r="Q422" t="str">
        <f t="shared" si="34"/>
        <v>v_trami.IIMPORTE := x.IIMPORTE;</v>
      </c>
    </row>
    <row r="423" spans="1:17" ht="24.75" thickBot="1" x14ac:dyDescent="0.3">
      <c r="E423" s="18" t="s">
        <v>946</v>
      </c>
      <c r="F423" s="26" t="s">
        <v>805</v>
      </c>
      <c r="G423" s="26" t="s">
        <v>956</v>
      </c>
      <c r="J423" t="str">
        <f t="shared" si="31"/>
        <v>FBAJA FALSO</v>
      </c>
      <c r="L423" t="str">
        <f t="shared" si="33"/>
        <v>comment on column MIG_SIN_TRAMITA_JUDICIAL.FBAJA   is 'Fecha Baja Registro';</v>
      </c>
      <c r="M423" t="s">
        <v>946</v>
      </c>
      <c r="N423" t="s">
        <v>946</v>
      </c>
      <c r="O423" t="str">
        <f t="shared" si="32"/>
        <v>a.FBAJA,</v>
      </c>
      <c r="Q423" t="str">
        <f t="shared" si="34"/>
        <v>v_trami.FBAJA := x.FBAJA;</v>
      </c>
    </row>
    <row r="424" spans="1:17" ht="36.75" thickBot="1" x14ac:dyDescent="0.3">
      <c r="E424" s="18" t="s">
        <v>601</v>
      </c>
      <c r="F424" s="26" t="s">
        <v>805</v>
      </c>
      <c r="G424" s="26" t="s">
        <v>895</v>
      </c>
      <c r="J424" t="str">
        <f t="shared" si="31"/>
        <v>FMODIFI FALSO</v>
      </c>
      <c r="L424" t="str">
        <f t="shared" si="33"/>
        <v>comment on column MIG_SIN_TRAMITA_JUDICIAL.FMODIFI   is 'Fecha Creación/Modificación';</v>
      </c>
      <c r="M424" t="s">
        <v>601</v>
      </c>
      <c r="N424" t="s">
        <v>601</v>
      </c>
      <c r="O424" t="str">
        <f t="shared" si="32"/>
        <v>a.FMODIFI,</v>
      </c>
      <c r="Q424" t="str">
        <f t="shared" si="34"/>
        <v>v_trami.FMODIFI := x.FMODIFI;</v>
      </c>
    </row>
    <row r="425" spans="1:17" ht="15.75" thickBot="1" x14ac:dyDescent="0.3">
      <c r="E425" s="18" t="s">
        <v>482</v>
      </c>
      <c r="F425" s="26" t="s">
        <v>557</v>
      </c>
      <c r="G425" s="26" t="s">
        <v>597</v>
      </c>
      <c r="J425" t="str">
        <f t="shared" si="31"/>
        <v>CUSUALT      VARCHAR2(20),</v>
      </c>
      <c r="L425" t="str">
        <f t="shared" si="33"/>
        <v>comment on column MIG_SIN_TRAMITA_JUDICIAL.CUSUALT   is 'Código Usuario Alta';</v>
      </c>
      <c r="M425" t="s">
        <v>482</v>
      </c>
      <c r="N425" t="s">
        <v>482</v>
      </c>
      <c r="O425" t="str">
        <f t="shared" si="32"/>
        <v>a.CUSUALT,</v>
      </c>
      <c r="Q425" t="str">
        <f t="shared" si="34"/>
        <v>v_trami.CUSUALT := x.CUSUALT;</v>
      </c>
    </row>
    <row r="426" spans="1:17" x14ac:dyDescent="0.25">
      <c r="L426" t="str">
        <f t="shared" si="33"/>
        <v>comment on column MIG_SIN_TRAMITA_JUDICIAL.   is '';</v>
      </c>
    </row>
    <row r="427" spans="1:17" x14ac:dyDescent="0.25">
      <c r="A427" t="s">
        <v>413</v>
      </c>
      <c r="B427" t="s">
        <v>414</v>
      </c>
      <c r="C427" t="s">
        <v>721</v>
      </c>
      <c r="D427" t="s">
        <v>900</v>
      </c>
      <c r="E427" t="s">
        <v>957</v>
      </c>
      <c r="F427" t="s">
        <v>958</v>
      </c>
      <c r="G427" t="s">
        <v>959</v>
      </c>
      <c r="H427" t="s">
        <v>629</v>
      </c>
      <c r="I427" t="s">
        <v>960</v>
      </c>
      <c r="K427" t="s">
        <v>961</v>
      </c>
      <c r="M427" t="s">
        <v>620</v>
      </c>
    </row>
    <row r="429" spans="1:17" ht="15.75" thickBot="1" x14ac:dyDescent="0.3"/>
    <row r="430" spans="1:17" ht="36.75" thickBot="1" x14ac:dyDescent="0.3">
      <c r="E430" s="17" t="s">
        <v>4</v>
      </c>
      <c r="F430" s="24" t="s">
        <v>536</v>
      </c>
      <c r="G430" s="24" t="s">
        <v>962</v>
      </c>
      <c r="J430" t="str">
        <f t="shared" si="31"/>
        <v>MIG_PK      VARCHAR2(50),</v>
      </c>
      <c r="L430" t="str">
        <f>"comment on column MIG_SIN_TRAM_VALPRET."&amp;E430&amp;"   is '"&amp;G430&amp;"';"</f>
        <v>comment on column MIG_SIN_TRAM_VALPRET.MIG_PK   is 'Clave única de MIG_SIN_TRAMITA_VALPRETENSION';</v>
      </c>
      <c r="N430" t="s">
        <v>11</v>
      </c>
      <c r="O430" t="str">
        <f t="shared" si="32"/>
        <v>NULL NCARGA,</v>
      </c>
    </row>
    <row r="431" spans="1:17" ht="36.75" thickBot="1" x14ac:dyDescent="0.3">
      <c r="E431" s="18" t="s">
        <v>0</v>
      </c>
      <c r="F431" s="26" t="s">
        <v>536</v>
      </c>
      <c r="G431" s="26" t="s">
        <v>847</v>
      </c>
      <c r="J431" t="str">
        <f t="shared" si="31"/>
        <v>MIG_FK      VARCHAR2(50),</v>
      </c>
      <c r="L431" t="str">
        <f t="shared" ref="L431:L438" si="35">"comment on column MIG_SIN_TRAM_VALPRET."&amp;E431&amp;"   is '"&amp;G431&amp;"';"</f>
        <v>comment on column MIG_SIN_TRAM_VALPRET.MIG_FK   is 'Clave externa de MIG_SIN_SINIESTRO';</v>
      </c>
      <c r="N431" t="s">
        <v>12</v>
      </c>
      <c r="O431" t="str">
        <f t="shared" si="32"/>
        <v>NULL CESTMIG,</v>
      </c>
    </row>
    <row r="432" spans="1:17" ht="36.75" thickBot="1" x14ac:dyDescent="0.3">
      <c r="E432" s="18" t="s">
        <v>13</v>
      </c>
      <c r="F432" s="26" t="s">
        <v>536</v>
      </c>
      <c r="G432" s="26" t="s">
        <v>948</v>
      </c>
      <c r="J432" t="str">
        <f t="shared" si="31"/>
        <v>MIG_FK2      VARCHAR2(50),</v>
      </c>
      <c r="L432" t="str">
        <f t="shared" si="35"/>
        <v>comment on column MIG_SIN_TRAM_VALPRET.MIG_FK2   is 'Clave externa de MIG_SIN_TRAMITA_JUDICIAL';</v>
      </c>
      <c r="N432" t="s">
        <v>383</v>
      </c>
      <c r="O432" t="str">
        <f t="shared" si="32"/>
        <v>NULL NSINIES,</v>
      </c>
    </row>
    <row r="433" spans="5:17" ht="24.75" thickBot="1" x14ac:dyDescent="0.3">
      <c r="E433" s="18" t="s">
        <v>778</v>
      </c>
      <c r="F433" s="26" t="s">
        <v>640</v>
      </c>
      <c r="G433" s="26" t="s">
        <v>849</v>
      </c>
      <c r="J433" t="str">
        <f t="shared" si="31"/>
        <v>NORDEN      NUMBER(3),</v>
      </c>
      <c r="L433" t="str">
        <f t="shared" si="35"/>
        <v>comment on column MIG_SIN_TRAM_VALPRET.NORDEN   is 'Numero Orden Proceso';</v>
      </c>
      <c r="N433" t="s">
        <v>642</v>
      </c>
      <c r="O433" t="str">
        <f t="shared" si="32"/>
        <v>NULL NTRAMIT,</v>
      </c>
    </row>
    <row r="434" spans="5:17" ht="15.75" thickBot="1" x14ac:dyDescent="0.3">
      <c r="E434" s="18" t="s">
        <v>327</v>
      </c>
      <c r="F434" s="26" t="s">
        <v>545</v>
      </c>
      <c r="G434" s="26" t="s">
        <v>963</v>
      </c>
      <c r="J434" t="str">
        <f t="shared" si="31"/>
        <v>CGARANT      NUMBER(4),</v>
      </c>
      <c r="L434" t="str">
        <f t="shared" si="35"/>
        <v>comment on column MIG_SIN_TRAM_VALPRET.CGARANT   is 'Código de garantía';</v>
      </c>
      <c r="M434" t="s">
        <v>4</v>
      </c>
      <c r="N434" t="s">
        <v>4</v>
      </c>
      <c r="O434" t="str">
        <f t="shared" si="32"/>
        <v>a.MIG_PK,</v>
      </c>
      <c r="Q434" t="str">
        <f t="shared" si="34"/>
        <v>v_trami.MIG_PK := x.MIG_PK;</v>
      </c>
    </row>
    <row r="435" spans="5:17" ht="24.75" thickBot="1" x14ac:dyDescent="0.3">
      <c r="E435" s="18" t="s">
        <v>964</v>
      </c>
      <c r="F435" s="26" t="s">
        <v>571</v>
      </c>
      <c r="G435" s="26" t="s">
        <v>965</v>
      </c>
      <c r="J435" t="str">
        <f t="shared" si="31"/>
        <v>IPRETEN      NUMBER(),</v>
      </c>
      <c r="L435" t="str">
        <f t="shared" si="35"/>
        <v>comment on column MIG_SIN_TRAM_VALPRET.IPRETEN   is 'Importe de pretensión';</v>
      </c>
      <c r="M435" t="s">
        <v>0</v>
      </c>
      <c r="N435" t="s">
        <v>0</v>
      </c>
      <c r="O435" t="str">
        <f t="shared" si="32"/>
        <v>a.MIG_FK,</v>
      </c>
      <c r="Q435" t="str">
        <f t="shared" si="34"/>
        <v>v_trami.MIG_FK := x.MIG_FK;</v>
      </c>
    </row>
    <row r="436" spans="5:17" ht="24.75" thickBot="1" x14ac:dyDescent="0.3">
      <c r="E436" s="18" t="s">
        <v>946</v>
      </c>
      <c r="F436" s="26" t="s">
        <v>805</v>
      </c>
      <c r="G436" s="26" t="s">
        <v>956</v>
      </c>
      <c r="J436" t="str">
        <f t="shared" si="31"/>
        <v>FBAJA FALSO</v>
      </c>
      <c r="L436" t="str">
        <f t="shared" si="35"/>
        <v>comment on column MIG_SIN_TRAM_VALPRET.FBAJA   is 'Fecha Baja Registro';</v>
      </c>
      <c r="M436" t="s">
        <v>13</v>
      </c>
      <c r="N436" t="s">
        <v>13</v>
      </c>
      <c r="O436" t="str">
        <f t="shared" si="32"/>
        <v>a.MIG_FK2,</v>
      </c>
      <c r="Q436" t="str">
        <f t="shared" si="34"/>
        <v>v_trami.MIG_FK2 := x.MIG_FK2;</v>
      </c>
    </row>
    <row r="437" spans="5:17" ht="36.75" thickBot="1" x14ac:dyDescent="0.3">
      <c r="E437" s="18" t="s">
        <v>601</v>
      </c>
      <c r="F437" s="26" t="s">
        <v>805</v>
      </c>
      <c r="G437" s="26" t="s">
        <v>895</v>
      </c>
      <c r="J437" t="str">
        <f t="shared" si="31"/>
        <v>FMODIFI FALSO</v>
      </c>
      <c r="L437" t="str">
        <f t="shared" si="35"/>
        <v>comment on column MIG_SIN_TRAM_VALPRET.FMODIFI   is 'Fecha Creación/Modificación';</v>
      </c>
      <c r="M437" t="s">
        <v>778</v>
      </c>
      <c r="N437" t="s">
        <v>778</v>
      </c>
      <c r="O437" t="str">
        <f t="shared" si="32"/>
        <v>a.NORDEN,</v>
      </c>
      <c r="Q437" t="str">
        <f t="shared" si="34"/>
        <v>v_trami.NORDEN := x.NORDEN;</v>
      </c>
    </row>
    <row r="438" spans="5:17" ht="15.75" thickBot="1" x14ac:dyDescent="0.3">
      <c r="E438" s="18" t="s">
        <v>482</v>
      </c>
      <c r="F438" s="26" t="s">
        <v>557</v>
      </c>
      <c r="G438" s="26" t="s">
        <v>597</v>
      </c>
      <c r="J438" t="str">
        <f t="shared" si="31"/>
        <v>CUSUALT      VARCHAR2(20),</v>
      </c>
      <c r="L438" t="str">
        <f t="shared" si="35"/>
        <v>comment on column MIG_SIN_TRAM_VALPRET.CUSUALT   is 'Código Usuario Alta';</v>
      </c>
      <c r="M438" t="s">
        <v>327</v>
      </c>
      <c r="N438" t="s">
        <v>327</v>
      </c>
      <c r="O438" t="str">
        <f t="shared" si="32"/>
        <v>a.CGARANT,</v>
      </c>
      <c r="Q438" t="str">
        <f t="shared" si="34"/>
        <v>v_trami.CGARANT := x.CGARANT;</v>
      </c>
    </row>
    <row r="439" spans="5:17" x14ac:dyDescent="0.25">
      <c r="M439" t="s">
        <v>964</v>
      </c>
      <c r="N439" t="s">
        <v>964</v>
      </c>
      <c r="O439" t="str">
        <f t="shared" si="32"/>
        <v>a.IPRETEN,</v>
      </c>
      <c r="Q439" t="str">
        <f t="shared" si="34"/>
        <v>v_trami.IPRETEN := x.IPRETEN;</v>
      </c>
    </row>
    <row r="440" spans="5:17" x14ac:dyDescent="0.25">
      <c r="M440" t="s">
        <v>946</v>
      </c>
      <c r="N440" t="s">
        <v>946</v>
      </c>
      <c r="O440" t="str">
        <f t="shared" si="32"/>
        <v>a.FBAJA,</v>
      </c>
      <c r="Q440" t="str">
        <f t="shared" si="34"/>
        <v>v_trami.FBAJA := x.FBAJA;</v>
      </c>
    </row>
    <row r="441" spans="5:17" x14ac:dyDescent="0.25">
      <c r="M441" t="s">
        <v>601</v>
      </c>
      <c r="N441" t="s">
        <v>601</v>
      </c>
      <c r="O441" t="str">
        <f t="shared" si="32"/>
        <v>a.FMODIFI,</v>
      </c>
      <c r="Q441" t="str">
        <f t="shared" si="34"/>
        <v>v_trami.FMODIFI := x.FMODIFI;</v>
      </c>
    </row>
    <row r="442" spans="5:17" x14ac:dyDescent="0.25">
      <c r="M442" t="s">
        <v>482</v>
      </c>
      <c r="N442" t="s">
        <v>482</v>
      </c>
      <c r="O442" t="str">
        <f t="shared" si="32"/>
        <v>a.CUSUALT,</v>
      </c>
      <c r="Q442" t="str">
        <f t="shared" si="34"/>
        <v>v_trami.CUSUALT := x.CUSUALT;</v>
      </c>
    </row>
    <row r="444" spans="5:17" x14ac:dyDescent="0.25">
      <c r="N444" t="s">
        <v>11</v>
      </c>
      <c r="O444" t="str">
        <f t="shared" si="32"/>
        <v>NULL NCARGA,</v>
      </c>
    </row>
    <row r="445" spans="5:17" x14ac:dyDescent="0.25">
      <c r="N445" t="s">
        <v>12</v>
      </c>
      <c r="O445" t="str">
        <f t="shared" si="32"/>
        <v>NULL CESTMIG,</v>
      </c>
    </row>
    <row r="446" spans="5:17" x14ac:dyDescent="0.25">
      <c r="N446" t="s">
        <v>383</v>
      </c>
      <c r="O446" t="str">
        <f t="shared" si="32"/>
        <v>NULL NSINIES,</v>
      </c>
    </row>
    <row r="447" spans="5:17" ht="15.75" thickBot="1" x14ac:dyDescent="0.3">
      <c r="N447" t="s">
        <v>642</v>
      </c>
      <c r="O447" t="str">
        <f t="shared" si="32"/>
        <v>NULL NTRAMIT,</v>
      </c>
    </row>
    <row r="448" spans="5:17" ht="36.75" thickBot="1" x14ac:dyDescent="0.3">
      <c r="E448" s="17" t="s">
        <v>4</v>
      </c>
      <c r="F448" s="24" t="s">
        <v>536</v>
      </c>
      <c r="G448" s="24" t="s">
        <v>966</v>
      </c>
      <c r="J448" t="str">
        <f t="shared" ref="J448:J484" si="36">E448&amp;" "&amp;IF(MID(F448,1,1)="A","     VARCHAR2("&amp;MID(F448,2,LEN(F448))&amp;"),",IF(MID(F448,1,1)="N","     NUMBER("&amp;MID(F448,2,LEN(F448))&amp;"),",IF(MID(F448,1,1)="F","     DATE,")))</f>
        <v>MIG_PK      VARCHAR2(50),</v>
      </c>
      <c r="L448" t="str">
        <f>"comment on column MIG_SIN_TRAMITA_FISCAL."&amp;E448&amp;"   is '"&amp;G448&amp;"';"</f>
        <v>comment on column MIG_SIN_TRAMITA_FISCAL.MIG_PK   is 'Clave única de MIG_SIN_TRAMITA_FISCAL';</v>
      </c>
      <c r="M448" s="17" t="s">
        <v>4</v>
      </c>
      <c r="N448" t="s">
        <v>4</v>
      </c>
      <c r="O448" t="str">
        <f t="shared" si="32"/>
        <v>a.MIG_PK,</v>
      </c>
      <c r="Q448" t="str">
        <f t="shared" si="34"/>
        <v>v_trami.MIG_PK := x.MIG_PK;</v>
      </c>
    </row>
    <row r="449" spans="5:17" ht="23.25" thickBot="1" x14ac:dyDescent="0.3">
      <c r="E449" s="18" t="s">
        <v>0</v>
      </c>
      <c r="F449" s="26" t="s">
        <v>536</v>
      </c>
      <c r="G449" s="27" t="s">
        <v>847</v>
      </c>
      <c r="J449" t="str">
        <f t="shared" si="36"/>
        <v>MIG_FK      VARCHAR2(50),</v>
      </c>
      <c r="L449" t="str">
        <f t="shared" ref="L449:L472" si="37">"comment on column MIG_SIN_TRAMITA_FISCAL."&amp;E449&amp;"   is '"&amp;G449&amp;"';"</f>
        <v>comment on column MIG_SIN_TRAMITA_FISCAL.MIG_FK   is 'Clave externa de MIG_SIN_SINIESTRO';</v>
      </c>
      <c r="M449" s="18" t="s">
        <v>0</v>
      </c>
      <c r="N449" t="s">
        <v>0</v>
      </c>
      <c r="O449" t="str">
        <f t="shared" si="32"/>
        <v>a.MIG_FK,</v>
      </c>
      <c r="Q449" t="str">
        <f t="shared" si="34"/>
        <v>v_trami.MIG_FK := x.MIG_FK;</v>
      </c>
    </row>
    <row r="450" spans="5:17" ht="34.5" thickBot="1" x14ac:dyDescent="0.3">
      <c r="E450" s="18" t="s">
        <v>13</v>
      </c>
      <c r="F450" s="26" t="s">
        <v>536</v>
      </c>
      <c r="G450" s="27" t="s">
        <v>848</v>
      </c>
      <c r="J450" t="str">
        <f t="shared" si="36"/>
        <v>MIG_FK2      VARCHAR2(50),</v>
      </c>
      <c r="L450" t="str">
        <f t="shared" si="37"/>
        <v>comment on column MIG_SIN_TRAMITA_FISCAL.MIG_FK2   is 'Clave externa de MIG_SIN_TRAMITACION.';</v>
      </c>
      <c r="M450" s="18" t="s">
        <v>13</v>
      </c>
      <c r="N450" t="s">
        <v>13</v>
      </c>
      <c r="O450" t="str">
        <f t="shared" si="32"/>
        <v>a.MIG_FK2,</v>
      </c>
      <c r="Q450" t="str">
        <f t="shared" si="34"/>
        <v>v_trami.MIG_FK2 := x.MIG_FK2;</v>
      </c>
    </row>
    <row r="451" spans="5:17" ht="24.75" thickBot="1" x14ac:dyDescent="0.3">
      <c r="E451" s="18" t="s">
        <v>778</v>
      </c>
      <c r="F451" s="26" t="s">
        <v>571</v>
      </c>
      <c r="G451" s="26" t="s">
        <v>967</v>
      </c>
      <c r="J451" t="str">
        <f t="shared" si="36"/>
        <v>NORDEN      NUMBER(),</v>
      </c>
      <c r="L451" t="str">
        <f t="shared" si="37"/>
        <v>comment on column MIG_SIN_TRAMITA_FISCAL.NORDEN   is 'Número Orden Proceso';</v>
      </c>
      <c r="M451" s="18" t="s">
        <v>778</v>
      </c>
      <c r="N451" t="s">
        <v>778</v>
      </c>
      <c r="O451" t="str">
        <f t="shared" si="32"/>
        <v>a.NORDEN,</v>
      </c>
      <c r="Q451" t="str">
        <f t="shared" si="34"/>
        <v>v_trami.NORDEN := x.NORDEN;</v>
      </c>
    </row>
    <row r="452" spans="5:17" ht="24.75" thickBot="1" x14ac:dyDescent="0.3">
      <c r="E452" s="18" t="s">
        <v>968</v>
      </c>
      <c r="F452" s="26" t="s">
        <v>805</v>
      </c>
      <c r="G452" s="26" t="s">
        <v>969</v>
      </c>
      <c r="J452" t="str">
        <f t="shared" si="36"/>
        <v>FAPERTU FALSO</v>
      </c>
      <c r="L452" t="str">
        <f t="shared" si="37"/>
        <v>comment on column MIG_SIN_TRAMITA_FISCAL.FAPERTU   is 'Fecha de auto de apertura';</v>
      </c>
      <c r="M452" s="18" t="s">
        <v>968</v>
      </c>
      <c r="N452" t="s">
        <v>968</v>
      </c>
      <c r="O452" t="str">
        <f t="shared" si="32"/>
        <v>a.FAPERTU,</v>
      </c>
      <c r="Q452" t="str">
        <f t="shared" si="34"/>
        <v>v_trami.FAPERTU := x.FAPERTU;</v>
      </c>
    </row>
    <row r="453" spans="5:17" ht="24.75" thickBot="1" x14ac:dyDescent="0.3">
      <c r="E453" s="18" t="s">
        <v>970</v>
      </c>
      <c r="F453" s="26" t="s">
        <v>805</v>
      </c>
      <c r="G453" s="26" t="s">
        <v>971</v>
      </c>
      <c r="J453" t="str">
        <f t="shared" si="36"/>
        <v>FIMPUTA FALSO</v>
      </c>
      <c r="L453" t="str">
        <f t="shared" si="37"/>
        <v>comment on column MIG_SIN_TRAMITA_FISCAL.FIMPUTA   is 'Fecha del auto de imputación';</v>
      </c>
      <c r="M453" s="18" t="s">
        <v>970</v>
      </c>
      <c r="N453" t="s">
        <v>970</v>
      </c>
      <c r="O453" t="str">
        <f t="shared" si="32"/>
        <v>a.FIMPUTA,</v>
      </c>
      <c r="Q453" t="str">
        <f t="shared" si="34"/>
        <v>v_trami.FIMPUTA := x.FIMPUTA;</v>
      </c>
    </row>
    <row r="454" spans="5:17" ht="24.75" thickBot="1" x14ac:dyDescent="0.3">
      <c r="E454" s="18" t="s">
        <v>550</v>
      </c>
      <c r="F454" s="26" t="s">
        <v>805</v>
      </c>
      <c r="G454" s="26" t="s">
        <v>972</v>
      </c>
      <c r="J454" t="str">
        <f t="shared" si="36"/>
        <v>FNOTIFI FALSO</v>
      </c>
      <c r="L454" t="str">
        <f t="shared" si="37"/>
        <v>comment on column MIG_SIN_TRAMITA_FISCAL.FNOTIFI   is 'Fecha de notificación';</v>
      </c>
      <c r="M454" s="18" t="s">
        <v>550</v>
      </c>
      <c r="N454" t="s">
        <v>550</v>
      </c>
      <c r="O454" t="str">
        <f t="shared" si="32"/>
        <v>a.FNOTIFI,</v>
      </c>
      <c r="Q454" t="str">
        <f t="shared" si="34"/>
        <v>v_trami.FNOTIFI := x.FNOTIFI;</v>
      </c>
    </row>
    <row r="455" spans="5:17" ht="24.75" thickBot="1" x14ac:dyDescent="0.3">
      <c r="E455" s="18" t="s">
        <v>812</v>
      </c>
      <c r="F455" s="26" t="s">
        <v>805</v>
      </c>
      <c r="G455" s="26" t="s">
        <v>973</v>
      </c>
      <c r="J455" t="str">
        <f t="shared" si="36"/>
        <v>FAUDIEN FALSO</v>
      </c>
      <c r="L455" t="str">
        <f t="shared" si="37"/>
        <v>comment on column MIG_SIN_TRAMITA_FISCAL.FAUDIEN   is 'Fecha de audiencia de descargas';</v>
      </c>
      <c r="M455" s="18" t="s">
        <v>812</v>
      </c>
      <c r="N455" t="s">
        <v>812</v>
      </c>
      <c r="O455" t="str">
        <f t="shared" si="32"/>
        <v>a.FAUDIEN,</v>
      </c>
      <c r="Q455" t="str">
        <f t="shared" si="34"/>
        <v>v_trami.FAUDIEN := x.FAUDIEN;</v>
      </c>
    </row>
    <row r="456" spans="5:17" ht="36.75" thickBot="1" x14ac:dyDescent="0.3">
      <c r="E456" s="18" t="s">
        <v>813</v>
      </c>
      <c r="F456" s="26" t="s">
        <v>805</v>
      </c>
      <c r="G456" s="26" t="s">
        <v>974</v>
      </c>
      <c r="J456" t="str">
        <f t="shared" si="36"/>
        <v>HAUDIEN FALSO</v>
      </c>
      <c r="L456" t="str">
        <f t="shared" si="37"/>
        <v>comment on column MIG_SIN_TRAMITA_FISCAL.HAUDIEN   is 'Hora de audiencia de descargas (Null, en este caso)';</v>
      </c>
      <c r="M456" s="18" t="s">
        <v>813</v>
      </c>
      <c r="N456" t="s">
        <v>813</v>
      </c>
      <c r="O456" t="str">
        <f t="shared" si="32"/>
        <v>a.HAUDIEN,</v>
      </c>
      <c r="Q456" t="str">
        <f t="shared" si="34"/>
        <v>v_trami.HAUDIEN := x.HAUDIEN;</v>
      </c>
    </row>
    <row r="457" spans="5:17" ht="48.75" thickBot="1" x14ac:dyDescent="0.3">
      <c r="E457" s="18" t="s">
        <v>819</v>
      </c>
      <c r="F457" s="26" t="s">
        <v>571</v>
      </c>
      <c r="G457" s="26" t="s">
        <v>975</v>
      </c>
      <c r="J457" t="str">
        <f t="shared" si="36"/>
        <v>CAUDIEN      NUMBER(),</v>
      </c>
      <c r="L457" t="str">
        <f t="shared" si="37"/>
        <v>comment on column MIG_SIN_TRAMITA_FISCAL.CAUDIEN   is 'Código postal - Ciudad audiencia  (16.1.1.16 Valor Código Postal)';</v>
      </c>
      <c r="M457" s="18" t="s">
        <v>819</v>
      </c>
      <c r="N457" t="s">
        <v>819</v>
      </c>
      <c r="O457" t="str">
        <f t="shared" si="32"/>
        <v>a.CAUDIEN,</v>
      </c>
      <c r="Q457" t="str">
        <f t="shared" si="34"/>
        <v>v_trami.CAUDIEN := x.CAUDIEN;</v>
      </c>
    </row>
    <row r="458" spans="5:17" ht="60.75" thickBot="1" x14ac:dyDescent="0.3">
      <c r="E458" s="18" t="s">
        <v>526</v>
      </c>
      <c r="F458" s="26" t="s">
        <v>571</v>
      </c>
      <c r="G458" s="34" t="s">
        <v>976</v>
      </c>
      <c r="J458" t="str">
        <f t="shared" si="36"/>
        <v>SPROFES      NUMBER(),</v>
      </c>
      <c r="L458" t="str">
        <f t="shared" si="37"/>
        <v>comment on column MIG_SIN_TRAMITA_FISCAL.SPROFES   is 'Clave externa de MIG_SIN_PROF_PROFESIONALES (Profesional que asiste a la audiencia) ';</v>
      </c>
      <c r="M458" s="18" t="s">
        <v>526</v>
      </c>
      <c r="N458" t="s">
        <v>526</v>
      </c>
      <c r="O458" t="str">
        <f t="shared" si="32"/>
        <v>a.SPROFES,</v>
      </c>
      <c r="Q458" t="str">
        <f t="shared" si="34"/>
        <v>v_trami.SPROFES := x.SPROFES;</v>
      </c>
    </row>
    <row r="459" spans="5:17" ht="36.75" thickBot="1" x14ac:dyDescent="0.3">
      <c r="E459" s="18" t="s">
        <v>977</v>
      </c>
      <c r="F459" s="26" t="s">
        <v>571</v>
      </c>
      <c r="G459" s="26" t="s">
        <v>978</v>
      </c>
      <c r="J459" t="str">
        <f t="shared" si="36"/>
        <v>COTERRI      NUMBER(),</v>
      </c>
      <c r="L459" t="str">
        <f t="shared" si="37"/>
        <v>comment on column MIG_SIN_TRAMITA_FISCAL.COTERRI   is 'Orden territorial de la contraloría (VF 8001116)';</v>
      </c>
      <c r="M459" s="18" t="s">
        <v>977</v>
      </c>
      <c r="N459" t="s">
        <v>977</v>
      </c>
      <c r="O459" t="str">
        <f t="shared" si="32"/>
        <v>a.COTERRI,</v>
      </c>
      <c r="Q459" t="str">
        <f t="shared" si="34"/>
        <v>v_trami.COTERRI := x.COTERRI;</v>
      </c>
    </row>
    <row r="460" spans="5:17" ht="48.75" thickBot="1" x14ac:dyDescent="0.3">
      <c r="E460" s="18" t="s">
        <v>979</v>
      </c>
      <c r="F460" s="26" t="s">
        <v>571</v>
      </c>
      <c r="G460" s="26" t="s">
        <v>980</v>
      </c>
      <c r="J460" t="str">
        <f t="shared" si="36"/>
        <v>CCONTRA      NUMBER(),</v>
      </c>
      <c r="L460" t="str">
        <f t="shared" si="37"/>
        <v>comment on column MIG_SIN_TRAMITA_FISCAL.CCONTRA   is 'Código postal - Ciudad contraloría (16.1.1.16 Valor Código Postal)';</v>
      </c>
      <c r="M460" s="18" t="s">
        <v>979</v>
      </c>
      <c r="N460" t="s">
        <v>979</v>
      </c>
      <c r="O460" t="str">
        <f t="shared" si="32"/>
        <v>a.CCONTRA,</v>
      </c>
      <c r="Q460" t="str">
        <f t="shared" si="34"/>
        <v>v_trami.CCONTRA := x.CCONTRA;</v>
      </c>
    </row>
    <row r="461" spans="5:17" ht="36.75" thickBot="1" x14ac:dyDescent="0.3">
      <c r="E461" s="18" t="s">
        <v>981</v>
      </c>
      <c r="F461" s="26" t="s">
        <v>571</v>
      </c>
      <c r="G461" s="26" t="s">
        <v>982</v>
      </c>
      <c r="J461" t="str">
        <f t="shared" si="36"/>
        <v>CUESPEC      NUMBER(),</v>
      </c>
      <c r="L461" t="str">
        <f t="shared" si="37"/>
        <v>comment on column MIG_SIN_TRAMITA_FISCAL.CUESPEC   is 'Unidades especiales (VF 8001117)';</v>
      </c>
      <c r="M461" s="18" t="s">
        <v>981</v>
      </c>
      <c r="N461" t="s">
        <v>981</v>
      </c>
      <c r="O461" t="str">
        <f t="shared" si="32"/>
        <v>a.CUESPEC,</v>
      </c>
      <c r="Q461" t="str">
        <f t="shared" si="34"/>
        <v>v_trami.CUESPEC := x.CUESPEC;</v>
      </c>
    </row>
    <row r="462" spans="5:17" ht="15.75" thickBot="1" x14ac:dyDescent="0.3">
      <c r="E462" s="18" t="s">
        <v>983</v>
      </c>
      <c r="F462" s="26" t="s">
        <v>588</v>
      </c>
      <c r="G462" s="26" t="s">
        <v>984</v>
      </c>
      <c r="J462" t="str">
        <f t="shared" si="36"/>
        <v>TCONTRA      VARCHAR2(2000),</v>
      </c>
      <c r="L462" t="str">
        <f t="shared" si="37"/>
        <v>comment on column MIG_SIN_TRAMITA_FISCAL.TCONTRA   is 'Otras contralorías.';</v>
      </c>
      <c r="M462" s="18" t="s">
        <v>983</v>
      </c>
      <c r="N462" t="s">
        <v>983</v>
      </c>
      <c r="O462" t="str">
        <f t="shared" si="32"/>
        <v>a.TCONTRA,</v>
      </c>
      <c r="Q462" t="str">
        <f t="shared" si="34"/>
        <v>v_trami.TCONTRA := x.TCONTRA;</v>
      </c>
    </row>
    <row r="463" spans="5:17" ht="24.75" thickBot="1" x14ac:dyDescent="0.3">
      <c r="E463" s="18" t="s">
        <v>985</v>
      </c>
      <c r="F463" s="26" t="s">
        <v>799</v>
      </c>
      <c r="G463" s="26" t="s">
        <v>986</v>
      </c>
      <c r="J463" t="str">
        <f t="shared" si="36"/>
        <v>CTIPTRA      NUMBER(8),</v>
      </c>
      <c r="L463" t="str">
        <f t="shared" si="37"/>
        <v>comment on column MIG_SIN_TRAMITA_FISCAL.CTIPTRA   is 'Tipo de trámite (VF 8001118)';</v>
      </c>
      <c r="M463" s="18" t="s">
        <v>985</v>
      </c>
      <c r="N463" t="s">
        <v>985</v>
      </c>
      <c r="O463" t="str">
        <f t="shared" si="32"/>
        <v>a.CTIPTRA,</v>
      </c>
      <c r="Q463" t="str">
        <f t="shared" si="34"/>
        <v>v_trami.CTIPTRA := x.CTIPTRA;</v>
      </c>
    </row>
    <row r="464" spans="5:17" ht="24.75" thickBot="1" x14ac:dyDescent="0.3">
      <c r="E464" s="18" t="s">
        <v>987</v>
      </c>
      <c r="F464" s="26" t="s">
        <v>588</v>
      </c>
      <c r="G464" s="26" t="s">
        <v>988</v>
      </c>
      <c r="J464" t="str">
        <f t="shared" si="36"/>
        <v>TESTADO      VARCHAR2(2000),</v>
      </c>
      <c r="L464" t="str">
        <f t="shared" si="37"/>
        <v>comment on column MIG_SIN_TRAMITA_FISCAL.TESTADO   is 'Estado de la audiencia.';</v>
      </c>
      <c r="M464" s="18" t="s">
        <v>987</v>
      </c>
      <c r="N464" t="s">
        <v>987</v>
      </c>
      <c r="O464" t="str">
        <f t="shared" si="32"/>
        <v>a.TESTADO,</v>
      </c>
      <c r="Q464" t="str">
        <f t="shared" si="34"/>
        <v>v_trami.TESTADO := x.TESTADO;</v>
      </c>
    </row>
    <row r="465" spans="1:25" ht="48.75" thickBot="1" x14ac:dyDescent="0.3">
      <c r="E465" s="18" t="s">
        <v>989</v>
      </c>
      <c r="F465" s="26" t="s">
        <v>571</v>
      </c>
      <c r="G465" s="26" t="s">
        <v>990</v>
      </c>
      <c r="J465" t="str">
        <f t="shared" si="36"/>
        <v>CMEDIO      NUMBER(),</v>
      </c>
      <c r="L465" t="str">
        <f t="shared" si="37"/>
        <v>comment on column MIG_SIN_TRAMITA_FISCAL.CMEDIO   is 'Medio realización de la audiencia (VF Tabla 8001171) (Null, en este caso)';</v>
      </c>
      <c r="M465" s="18" t="s">
        <v>989</v>
      </c>
      <c r="N465" t="s">
        <v>989</v>
      </c>
      <c r="O465" t="str">
        <f t="shared" si="32"/>
        <v>a.CMEDIO,</v>
      </c>
      <c r="Q465" t="str">
        <f t="shared" si="34"/>
        <v>v_trami.CMEDIO := x.CMEDIO;</v>
      </c>
    </row>
    <row r="466" spans="1:25" ht="24.75" thickBot="1" x14ac:dyDescent="0.3">
      <c r="E466" s="18" t="s">
        <v>991</v>
      </c>
      <c r="F466" s="26" t="s">
        <v>805</v>
      </c>
      <c r="G466" s="26" t="s">
        <v>992</v>
      </c>
      <c r="J466" t="str">
        <f t="shared" si="36"/>
        <v>FDESCAR FALSO</v>
      </c>
      <c r="L466" t="str">
        <f t="shared" si="37"/>
        <v>comment on column MIG_SIN_TRAMITA_FISCAL.FDESCAR   is 'Fecha presentación descargos';</v>
      </c>
      <c r="M466" s="18" t="s">
        <v>991</v>
      </c>
      <c r="N466" t="s">
        <v>991</v>
      </c>
      <c r="O466" t="str">
        <f t="shared" si="32"/>
        <v>a.FDESCAR,</v>
      </c>
      <c r="Q466" t="str">
        <f t="shared" si="34"/>
        <v>v_trami.FDESCAR := x.FDESCAR;</v>
      </c>
    </row>
    <row r="467" spans="1:25" ht="15.75" thickBot="1" x14ac:dyDescent="0.3">
      <c r="E467" s="18" t="s">
        <v>993</v>
      </c>
      <c r="F467" s="26" t="s">
        <v>805</v>
      </c>
      <c r="G467" s="26" t="s">
        <v>994</v>
      </c>
      <c r="J467" t="str">
        <f t="shared" si="36"/>
        <v>FFALLO FALSO</v>
      </c>
      <c r="L467" t="str">
        <f t="shared" si="37"/>
        <v>comment on column MIG_SIN_TRAMITA_FISCAL.FFALLO   is 'Fecha del fallo';</v>
      </c>
      <c r="M467" s="18" t="s">
        <v>993</v>
      </c>
      <c r="N467" t="s">
        <v>993</v>
      </c>
      <c r="O467" t="str">
        <f t="shared" si="32"/>
        <v>a.FFALLO,</v>
      </c>
      <c r="Q467" t="str">
        <f t="shared" si="34"/>
        <v>v_trami.FFALLO := x.FFALLO;</v>
      </c>
    </row>
    <row r="468" spans="1:25" ht="24.75" thickBot="1" x14ac:dyDescent="0.3">
      <c r="E468" s="18" t="s">
        <v>995</v>
      </c>
      <c r="F468" s="26" t="s">
        <v>571</v>
      </c>
      <c r="G468" s="26" t="s">
        <v>996</v>
      </c>
      <c r="J468" t="str">
        <f t="shared" si="36"/>
        <v>CFALLO      NUMBER(),</v>
      </c>
      <c r="L468" t="str">
        <f t="shared" si="37"/>
        <v>comment on column MIG_SIN_TRAMITA_FISCAL.CFALLO   is 'Decisión del Fallo (VF 8001119)';</v>
      </c>
      <c r="M468" s="18" t="s">
        <v>995</v>
      </c>
      <c r="N468" t="s">
        <v>995</v>
      </c>
      <c r="O468" t="str">
        <f t="shared" si="32"/>
        <v>a.CFALLO,</v>
      </c>
      <c r="Q468" t="str">
        <f t="shared" si="34"/>
        <v>v_trami.CFALLO := x.CFALLO;</v>
      </c>
    </row>
    <row r="469" spans="1:25" ht="24.75" thickBot="1" x14ac:dyDescent="0.3">
      <c r="E469" s="18" t="s">
        <v>841</v>
      </c>
      <c r="F469" s="26" t="s">
        <v>588</v>
      </c>
      <c r="G469" s="26" t="s">
        <v>997</v>
      </c>
      <c r="J469" t="str">
        <f t="shared" si="36"/>
        <v>TFALLO      VARCHAR2(2000),</v>
      </c>
      <c r="L469" t="str">
        <f t="shared" si="37"/>
        <v>comment on column MIG_SIN_TRAMITA_FISCAL.TFALLO   is 'Texto decisión o fallo';</v>
      </c>
      <c r="M469" s="18" t="s">
        <v>841</v>
      </c>
      <c r="N469" t="s">
        <v>841</v>
      </c>
      <c r="O469" t="str">
        <f t="shared" si="32"/>
        <v>a.TFALLO,</v>
      </c>
      <c r="Q469" t="str">
        <f t="shared" si="34"/>
        <v>v_trami.TFALLO := x.TFALLO;</v>
      </c>
    </row>
    <row r="470" spans="1:25" ht="24.75" thickBot="1" x14ac:dyDescent="0.3">
      <c r="E470" s="18" t="s">
        <v>998</v>
      </c>
      <c r="F470" s="26" t="s">
        <v>571</v>
      </c>
      <c r="G470" s="26" t="s">
        <v>999</v>
      </c>
      <c r="J470" t="str">
        <f t="shared" si="36"/>
        <v>CRECURSO      NUMBER(),</v>
      </c>
      <c r="L470" t="str">
        <f t="shared" si="37"/>
        <v>comment on column MIG_SIN_TRAMITA_FISCAL.CRECURSO   is 'Recurso (VF 8001120)';</v>
      </c>
      <c r="M470" s="18" t="s">
        <v>998</v>
      </c>
      <c r="N470" t="s">
        <v>998</v>
      </c>
      <c r="O470" t="str">
        <f t="shared" si="32"/>
        <v>a.CRECURSO,</v>
      </c>
      <c r="Q470" t="str">
        <f t="shared" si="34"/>
        <v>v_trami.CRECURSO := x.CRECURSO;</v>
      </c>
    </row>
    <row r="471" spans="1:25" ht="36.75" thickBot="1" x14ac:dyDescent="0.3">
      <c r="E471" s="18" t="s">
        <v>601</v>
      </c>
      <c r="F471" s="26" t="s">
        <v>805</v>
      </c>
      <c r="G471" s="26" t="s">
        <v>895</v>
      </c>
      <c r="J471" t="str">
        <f t="shared" si="36"/>
        <v>FMODIFI FALSO</v>
      </c>
      <c r="L471" t="str">
        <f t="shared" si="37"/>
        <v>comment on column MIG_SIN_TRAMITA_FISCAL.FMODIFI   is 'Fecha Creación/Modificación';</v>
      </c>
      <c r="M471" s="18" t="s">
        <v>601</v>
      </c>
      <c r="N471" t="s">
        <v>601</v>
      </c>
      <c r="O471" t="str">
        <f t="shared" si="32"/>
        <v>a.FMODIFI,</v>
      </c>
      <c r="Q471" t="str">
        <f t="shared" si="34"/>
        <v>v_trami.FMODIFI := x.FMODIFI;</v>
      </c>
    </row>
    <row r="472" spans="1:25" ht="15.75" thickBot="1" x14ac:dyDescent="0.3">
      <c r="E472" s="18" t="s">
        <v>482</v>
      </c>
      <c r="F472" s="26" t="s">
        <v>557</v>
      </c>
      <c r="G472" s="26" t="s">
        <v>597</v>
      </c>
      <c r="J472" t="str">
        <f t="shared" si="36"/>
        <v>CUSUALT      VARCHAR2(20),</v>
      </c>
      <c r="L472" t="str">
        <f t="shared" si="37"/>
        <v>comment on column MIG_SIN_TRAMITA_FISCAL.CUSUALT   is 'Código Usuario Alta';</v>
      </c>
      <c r="M472" s="18" t="s">
        <v>482</v>
      </c>
      <c r="N472" t="s">
        <v>482</v>
      </c>
      <c r="O472" t="str">
        <f t="shared" si="32"/>
        <v>a.CUSUALT,</v>
      </c>
      <c r="Q472" t="str">
        <f t="shared" si="34"/>
        <v>v_trami.CUSUALT := x.CUSUALT;</v>
      </c>
    </row>
    <row r="474" spans="1:25" x14ac:dyDescent="0.25">
      <c r="A474" t="s">
        <v>413</v>
      </c>
      <c r="B474" t="s">
        <v>414</v>
      </c>
      <c r="C474" t="s">
        <v>721</v>
      </c>
      <c r="D474" t="s">
        <v>900</v>
      </c>
      <c r="E474" t="s">
        <v>1000</v>
      </c>
      <c r="F474" t="s">
        <v>1001</v>
      </c>
      <c r="G474" t="s">
        <v>608</v>
      </c>
      <c r="H474" t="s">
        <v>909</v>
      </c>
      <c r="I474" t="s">
        <v>910</v>
      </c>
      <c r="K474" t="s">
        <v>903</v>
      </c>
      <c r="M474" t="s">
        <v>1002</v>
      </c>
      <c r="N474" t="s">
        <v>1003</v>
      </c>
      <c r="P474" t="s">
        <v>1004</v>
      </c>
      <c r="R474" t="s">
        <v>1005</v>
      </c>
      <c r="S474" t="s">
        <v>1006</v>
      </c>
      <c r="T474" t="s">
        <v>1007</v>
      </c>
      <c r="U474" t="s">
        <v>1008</v>
      </c>
      <c r="V474" t="s">
        <v>936</v>
      </c>
      <c r="W474" t="s">
        <v>1009</v>
      </c>
      <c r="X474" t="s">
        <v>623</v>
      </c>
      <c r="Y474" t="s">
        <v>620</v>
      </c>
    </row>
    <row r="475" spans="1:25" ht="15.75" thickBot="1" x14ac:dyDescent="0.3"/>
    <row r="476" spans="1:25" ht="36.75" thickBot="1" x14ac:dyDescent="0.3">
      <c r="E476" s="17" t="s">
        <v>4</v>
      </c>
      <c r="F476" s="24" t="s">
        <v>536</v>
      </c>
      <c r="G476" s="24" t="s">
        <v>1010</v>
      </c>
      <c r="J476" t="str">
        <f t="shared" si="36"/>
        <v>MIG_PK      VARCHAR2(50),</v>
      </c>
      <c r="L476" t="str">
        <f>"comment on column MIG_SIN_TRAM_VPRETFIS."&amp;E476&amp;"   is '"&amp;G476&amp;"';"</f>
        <v>comment on column MIG_SIN_TRAM_VPRETFIS.MIG_PK   is 'Clave única de MIG_SIN_TRAMITA_VALPRETFISCAL';</v>
      </c>
      <c r="M476" s="17" t="s">
        <v>4</v>
      </c>
      <c r="N476" t="s">
        <v>4</v>
      </c>
      <c r="O476" t="str">
        <f t="shared" si="32"/>
        <v>a.MIG_PK,</v>
      </c>
      <c r="Q476" t="str">
        <f t="shared" si="34"/>
        <v>v_trami.MIG_PK := x.MIG_PK;</v>
      </c>
    </row>
    <row r="477" spans="1:25" ht="23.25" thickBot="1" x14ac:dyDescent="0.3">
      <c r="E477" s="18" t="s">
        <v>0</v>
      </c>
      <c r="F477" s="26" t="s">
        <v>536</v>
      </c>
      <c r="G477" s="27" t="s">
        <v>847</v>
      </c>
      <c r="J477" t="str">
        <f t="shared" si="36"/>
        <v>MIG_FK      VARCHAR2(50),</v>
      </c>
      <c r="L477" t="str">
        <f t="shared" ref="L477:L484" si="38">"comment on column MIG_SIN_TRAM_VPRETFIS."&amp;E477&amp;"   is '"&amp;G477&amp;"';"</f>
        <v>comment on column MIG_SIN_TRAM_VPRETFIS.MIG_FK   is 'Clave externa de MIG_SIN_SINIESTRO';</v>
      </c>
      <c r="M477" s="18" t="s">
        <v>0</v>
      </c>
      <c r="N477" t="s">
        <v>0</v>
      </c>
      <c r="O477" t="str">
        <f t="shared" ref="O477:O535" si="39">IF(ISBLANK(M477),"NULL ","a.")&amp;N477&amp;","</f>
        <v>a.MIG_FK,</v>
      </c>
      <c r="Q477" t="str">
        <f t="shared" si="34"/>
        <v>v_trami.MIG_FK := x.MIG_FK;</v>
      </c>
    </row>
    <row r="478" spans="1:25" ht="36.75" thickBot="1" x14ac:dyDescent="0.3">
      <c r="E478" s="18" t="s">
        <v>13</v>
      </c>
      <c r="F478" s="26" t="s">
        <v>536</v>
      </c>
      <c r="G478" s="26" t="s">
        <v>1011</v>
      </c>
      <c r="J478" t="str">
        <f t="shared" si="36"/>
        <v>MIG_FK2      VARCHAR2(50),</v>
      </c>
      <c r="L478" t="str">
        <f t="shared" si="38"/>
        <v>comment on column MIG_SIN_TRAM_VPRETFIS.MIG_FK2   is 'Clave externa de MIG_SIN_TRAMITA_FISCAL';</v>
      </c>
      <c r="M478" s="18" t="s">
        <v>13</v>
      </c>
      <c r="N478" t="s">
        <v>13</v>
      </c>
      <c r="O478" t="str">
        <f t="shared" si="39"/>
        <v>a.MIG_FK2,</v>
      </c>
      <c r="Q478" t="str">
        <f t="shared" si="34"/>
        <v>v_trami.MIG_FK2 := x.MIG_FK2;</v>
      </c>
    </row>
    <row r="479" spans="1:25" ht="24.75" thickBot="1" x14ac:dyDescent="0.3">
      <c r="E479" s="18" t="s">
        <v>778</v>
      </c>
      <c r="F479" s="26" t="s">
        <v>640</v>
      </c>
      <c r="G479" s="26" t="s">
        <v>849</v>
      </c>
      <c r="J479" t="str">
        <f t="shared" si="36"/>
        <v>NORDEN      NUMBER(3),</v>
      </c>
      <c r="L479" t="str">
        <f t="shared" si="38"/>
        <v>comment on column MIG_SIN_TRAM_VPRETFIS.NORDEN   is 'Numero Orden Proceso';</v>
      </c>
      <c r="M479" s="18" t="s">
        <v>778</v>
      </c>
      <c r="N479" t="s">
        <v>778</v>
      </c>
      <c r="O479" t="str">
        <f t="shared" si="39"/>
        <v>a.NORDEN,</v>
      </c>
      <c r="Q479" t="str">
        <f t="shared" si="34"/>
        <v>v_trami.NORDEN := x.NORDEN;</v>
      </c>
    </row>
    <row r="480" spans="1:25" ht="15.75" thickBot="1" x14ac:dyDescent="0.3">
      <c r="E480" s="18" t="s">
        <v>327</v>
      </c>
      <c r="F480" s="26" t="s">
        <v>545</v>
      </c>
      <c r="G480" s="26" t="s">
        <v>963</v>
      </c>
      <c r="J480" t="str">
        <f t="shared" si="36"/>
        <v>CGARANT      NUMBER(4),</v>
      </c>
      <c r="L480" t="str">
        <f t="shared" si="38"/>
        <v>comment on column MIG_SIN_TRAM_VPRETFIS.CGARANT   is 'Código de garantía';</v>
      </c>
      <c r="M480" s="18" t="s">
        <v>327</v>
      </c>
      <c r="N480" t="s">
        <v>327</v>
      </c>
      <c r="O480" t="str">
        <f t="shared" si="39"/>
        <v>a.CGARANT,</v>
      </c>
      <c r="Q480" t="str">
        <f t="shared" si="34"/>
        <v>v_trami.CGARANT := x.CGARANT;</v>
      </c>
    </row>
    <row r="481" spans="5:17" ht="24.75" thickBot="1" x14ac:dyDescent="0.3">
      <c r="E481" s="18" t="s">
        <v>964</v>
      </c>
      <c r="F481" s="26" t="s">
        <v>571</v>
      </c>
      <c r="G481" s="26" t="s">
        <v>965</v>
      </c>
      <c r="J481" t="str">
        <f t="shared" si="36"/>
        <v>IPRETEN      NUMBER(),</v>
      </c>
      <c r="L481" t="str">
        <f t="shared" si="38"/>
        <v>comment on column MIG_SIN_TRAM_VPRETFIS.IPRETEN   is 'Importe de pretensión';</v>
      </c>
      <c r="M481" s="18" t="s">
        <v>964</v>
      </c>
      <c r="N481" t="s">
        <v>964</v>
      </c>
      <c r="O481" t="str">
        <f t="shared" si="39"/>
        <v>a.IPRETEN,</v>
      </c>
      <c r="Q481" t="str">
        <f t="shared" ref="Q481:Q523" si="40">"v_trami."&amp;M481&amp; " := x."&amp;M481&amp;";"</f>
        <v>v_trami.IPRETEN := x.IPRETEN;</v>
      </c>
    </row>
    <row r="482" spans="5:17" ht="24.75" thickBot="1" x14ac:dyDescent="0.3">
      <c r="E482" s="18" t="s">
        <v>946</v>
      </c>
      <c r="F482" s="26" t="s">
        <v>805</v>
      </c>
      <c r="G482" s="26" t="s">
        <v>956</v>
      </c>
      <c r="J482" t="str">
        <f t="shared" si="36"/>
        <v>FBAJA FALSO</v>
      </c>
      <c r="L482" t="str">
        <f t="shared" si="38"/>
        <v>comment on column MIG_SIN_TRAM_VPRETFIS.FBAJA   is 'Fecha Baja Registro';</v>
      </c>
      <c r="M482" s="18" t="s">
        <v>946</v>
      </c>
      <c r="N482" t="s">
        <v>946</v>
      </c>
      <c r="O482" t="str">
        <f t="shared" si="39"/>
        <v>a.FBAJA,</v>
      </c>
      <c r="Q482" t="str">
        <f t="shared" si="40"/>
        <v>v_trami.FBAJA := x.FBAJA;</v>
      </c>
    </row>
    <row r="483" spans="5:17" ht="36.75" thickBot="1" x14ac:dyDescent="0.3">
      <c r="E483" s="18" t="s">
        <v>601</v>
      </c>
      <c r="F483" s="26" t="s">
        <v>805</v>
      </c>
      <c r="G483" s="26" t="s">
        <v>895</v>
      </c>
      <c r="J483" t="str">
        <f t="shared" si="36"/>
        <v>FMODIFI FALSO</v>
      </c>
      <c r="L483" t="str">
        <f t="shared" si="38"/>
        <v>comment on column MIG_SIN_TRAM_VPRETFIS.FMODIFI   is 'Fecha Creación/Modificación';</v>
      </c>
      <c r="M483" s="18" t="s">
        <v>601</v>
      </c>
      <c r="N483" t="s">
        <v>601</v>
      </c>
      <c r="O483" t="str">
        <f t="shared" si="39"/>
        <v>a.FMODIFI,</v>
      </c>
      <c r="Q483" t="str">
        <f t="shared" si="40"/>
        <v>v_trami.FMODIFI := x.FMODIFI;</v>
      </c>
    </row>
    <row r="484" spans="5:17" ht="15.75" thickBot="1" x14ac:dyDescent="0.3">
      <c r="E484" s="18" t="s">
        <v>482</v>
      </c>
      <c r="F484" s="26" t="s">
        <v>557</v>
      </c>
      <c r="G484" s="26" t="s">
        <v>597</v>
      </c>
      <c r="J484" t="str">
        <f t="shared" si="36"/>
        <v>CUSUALT      VARCHAR2(20),</v>
      </c>
      <c r="L484" t="str">
        <f t="shared" si="38"/>
        <v>comment on column MIG_SIN_TRAM_VPRETFIS.CUSUALT   is 'Código Usuario Alta';</v>
      </c>
      <c r="M484" s="18" t="s">
        <v>482</v>
      </c>
      <c r="N484" t="s">
        <v>482</v>
      </c>
      <c r="O484" t="str">
        <f t="shared" si="39"/>
        <v>a.CUSUALT,</v>
      </c>
      <c r="Q484" t="str">
        <f t="shared" si="40"/>
        <v>v_trami.CUSUALT := x.CUSUALT;</v>
      </c>
    </row>
    <row r="485" spans="5:17" x14ac:dyDescent="0.25">
      <c r="O485" t="str">
        <f t="shared" si="39"/>
        <v>NULL ,</v>
      </c>
      <c r="Q485" t="str">
        <f t="shared" si="40"/>
        <v>v_trami. := x.;</v>
      </c>
    </row>
    <row r="486" spans="5:17" x14ac:dyDescent="0.25">
      <c r="O486" t="str">
        <f t="shared" si="39"/>
        <v>NULL ,</v>
      </c>
      <c r="Q486" t="str">
        <f t="shared" si="40"/>
        <v>v_trami. := x.;</v>
      </c>
    </row>
    <row r="487" spans="5:17" x14ac:dyDescent="0.25">
      <c r="O487" t="str">
        <f t="shared" si="39"/>
        <v>NULL ,</v>
      </c>
      <c r="Q487" t="str">
        <f t="shared" si="40"/>
        <v>v_trami. := x.;</v>
      </c>
    </row>
    <row r="488" spans="5:17" x14ac:dyDescent="0.25">
      <c r="N488" t="s">
        <v>11</v>
      </c>
      <c r="O488" t="str">
        <f t="shared" si="39"/>
        <v>NULL NCARGA,</v>
      </c>
      <c r="Q488" t="str">
        <f t="shared" si="40"/>
        <v>v_trami. := x.;</v>
      </c>
    </row>
    <row r="489" spans="5:17" x14ac:dyDescent="0.25">
      <c r="N489" t="s">
        <v>12</v>
      </c>
      <c r="O489" t="str">
        <f t="shared" si="39"/>
        <v>NULL CESTMIG,</v>
      </c>
      <c r="Q489" t="str">
        <f t="shared" si="40"/>
        <v>v_trami. := x.;</v>
      </c>
    </row>
    <row r="490" spans="5:17" x14ac:dyDescent="0.25">
      <c r="M490" t="s">
        <v>4</v>
      </c>
      <c r="N490" t="s">
        <v>4</v>
      </c>
      <c r="O490" t="str">
        <f t="shared" si="39"/>
        <v>a.MIG_PK,</v>
      </c>
      <c r="Q490" t="str">
        <f t="shared" si="40"/>
        <v>v_trami.MIG_PK := x.MIG_PK;</v>
      </c>
    </row>
    <row r="491" spans="5:17" x14ac:dyDescent="0.25">
      <c r="M491" t="s">
        <v>0</v>
      </c>
      <c r="N491" t="s">
        <v>0</v>
      </c>
      <c r="O491" t="str">
        <f t="shared" si="39"/>
        <v>a.MIG_FK,</v>
      </c>
      <c r="Q491" t="str">
        <f t="shared" si="40"/>
        <v>v_trami.MIG_FK := x.MIG_FK;</v>
      </c>
    </row>
    <row r="492" spans="5:17" x14ac:dyDescent="0.25">
      <c r="M492" t="s">
        <v>233</v>
      </c>
      <c r="N492" t="s">
        <v>233</v>
      </c>
      <c r="O492" t="str">
        <f t="shared" si="39"/>
        <v>a.NMOVIMI,</v>
      </c>
      <c r="Q492" t="str">
        <f t="shared" si="40"/>
        <v>v_trami.NMOVIMI := x.NMOVIMI;</v>
      </c>
    </row>
    <row r="493" spans="5:17" x14ac:dyDescent="0.25">
      <c r="M493" t="s">
        <v>126</v>
      </c>
      <c r="N493" t="s">
        <v>126</v>
      </c>
      <c r="O493" t="str">
        <f t="shared" si="39"/>
        <v>a.FEMISIO,</v>
      </c>
      <c r="Q493" t="str">
        <f t="shared" si="40"/>
        <v>v_trami.FEMISIO := x.FEMISIO;</v>
      </c>
    </row>
    <row r="494" spans="5:17" x14ac:dyDescent="0.25">
      <c r="M494" t="s">
        <v>119</v>
      </c>
      <c r="N494" t="s">
        <v>119</v>
      </c>
      <c r="O494" t="str">
        <f t="shared" si="39"/>
        <v>a.FEFECTO,</v>
      </c>
      <c r="Q494" t="str">
        <f t="shared" si="40"/>
        <v>v_trami.FEFECTO := x.FEFECTO;</v>
      </c>
    </row>
    <row r="495" spans="5:17" x14ac:dyDescent="0.25">
      <c r="M495" t="s">
        <v>125</v>
      </c>
      <c r="N495" t="s">
        <v>125</v>
      </c>
      <c r="O495" t="str">
        <f t="shared" si="39"/>
        <v>a.FVENCIM,</v>
      </c>
      <c r="Q495" t="str">
        <f t="shared" si="40"/>
        <v>v_trami.FVENCIM := x.FVENCIM;</v>
      </c>
    </row>
    <row r="496" spans="5:17" x14ac:dyDescent="0.25">
      <c r="M496" t="s">
        <v>1012</v>
      </c>
      <c r="N496" t="s">
        <v>1012</v>
      </c>
      <c r="O496" t="str">
        <f t="shared" si="39"/>
        <v>a.CTIPREC,</v>
      </c>
      <c r="Q496" t="str">
        <f t="shared" si="40"/>
        <v>v_trami.CTIPREC := x.CTIPREC;</v>
      </c>
    </row>
    <row r="497" spans="13:17" x14ac:dyDescent="0.25">
      <c r="N497" t="s">
        <v>161</v>
      </c>
      <c r="O497" t="str">
        <f t="shared" si="39"/>
        <v>NULL SSEGURO,</v>
      </c>
      <c r="Q497" t="str">
        <f t="shared" si="40"/>
        <v>v_trami. := x.;</v>
      </c>
    </row>
    <row r="498" spans="13:17" x14ac:dyDescent="0.25">
      <c r="M498" t="s">
        <v>320</v>
      </c>
      <c r="N498" t="s">
        <v>320</v>
      </c>
      <c r="O498" t="str">
        <f t="shared" si="39"/>
        <v>a.NRIESGO,</v>
      </c>
      <c r="Q498" t="str">
        <f t="shared" si="40"/>
        <v>v_trami.NRIESGO := x.NRIESGO;</v>
      </c>
    </row>
    <row r="499" spans="13:17" x14ac:dyDescent="0.25">
      <c r="M499" t="s">
        <v>382</v>
      </c>
      <c r="N499" t="s">
        <v>382</v>
      </c>
      <c r="O499" t="str">
        <f t="shared" si="39"/>
        <v>a.NRECIBO,</v>
      </c>
      <c r="Q499" t="str">
        <f t="shared" si="40"/>
        <v>v_trami.NRECIBO := x.NRECIBO;</v>
      </c>
    </row>
    <row r="500" spans="13:17" x14ac:dyDescent="0.25">
      <c r="M500" t="s">
        <v>1013</v>
      </c>
      <c r="N500" t="s">
        <v>1013</v>
      </c>
      <c r="O500" t="str">
        <f t="shared" si="39"/>
        <v>a.CESTREC,</v>
      </c>
      <c r="Q500" t="str">
        <f t="shared" si="40"/>
        <v>v_trami.CESTREC := x.CESTREC;</v>
      </c>
    </row>
    <row r="501" spans="13:17" x14ac:dyDescent="0.25">
      <c r="M501" t="s">
        <v>1014</v>
      </c>
      <c r="N501" t="s">
        <v>1014</v>
      </c>
      <c r="O501" t="str">
        <f t="shared" si="39"/>
        <v>a.FRECCOB,</v>
      </c>
      <c r="Q501" t="str">
        <f t="shared" si="40"/>
        <v>v_trami.FRECCOB := x.FRECCOB;</v>
      </c>
    </row>
    <row r="502" spans="13:17" x14ac:dyDescent="0.25">
      <c r="M502" t="s">
        <v>1015</v>
      </c>
      <c r="N502" t="s">
        <v>1015</v>
      </c>
      <c r="O502" t="str">
        <f t="shared" si="39"/>
        <v>a.CESTIMP,</v>
      </c>
      <c r="Q502" t="str">
        <f t="shared" si="40"/>
        <v>v_trami.CESTIMP := x.CESTIMP;</v>
      </c>
    </row>
    <row r="503" spans="13:17" x14ac:dyDescent="0.25">
      <c r="M503" t="s">
        <v>1016</v>
      </c>
      <c r="N503" t="s">
        <v>1016</v>
      </c>
      <c r="O503" t="str">
        <f t="shared" si="39"/>
        <v>a.ESCCERO,</v>
      </c>
      <c r="Q503" t="str">
        <f t="shared" si="40"/>
        <v>v_trami.ESCCERO := x.ESCCERO;</v>
      </c>
    </row>
    <row r="504" spans="13:17" x14ac:dyDescent="0.25">
      <c r="M504" t="s">
        <v>1017</v>
      </c>
      <c r="N504" t="s">
        <v>1017</v>
      </c>
      <c r="O504" t="str">
        <f t="shared" si="39"/>
        <v>a.CRECCIA,</v>
      </c>
      <c r="Q504" t="str">
        <f t="shared" si="40"/>
        <v>v_trami.CRECCIA := x.CRECCIA;</v>
      </c>
    </row>
    <row r="505" spans="13:17" x14ac:dyDescent="0.25">
      <c r="M505" t="s">
        <v>1019</v>
      </c>
      <c r="O505" t="str">
        <f t="shared" si="39"/>
        <v>a.,</v>
      </c>
      <c r="Q505" t="str">
        <f t="shared" si="40"/>
        <v>v_trami.SUCREA := x.SUCREA;</v>
      </c>
    </row>
    <row r="506" spans="13:17" x14ac:dyDescent="0.25">
      <c r="M506" t="s">
        <v>1020</v>
      </c>
      <c r="O506" t="str">
        <f t="shared" si="39"/>
        <v>a.,</v>
      </c>
      <c r="Q506" t="str">
        <f t="shared" si="40"/>
        <v>v_trami.FECHAING := x.FECHAING;</v>
      </c>
    </row>
    <row r="507" spans="13:17" x14ac:dyDescent="0.25">
      <c r="M507" t="s">
        <v>1021</v>
      </c>
      <c r="O507" t="str">
        <f t="shared" si="39"/>
        <v>a.,</v>
      </c>
      <c r="Q507" t="str">
        <f t="shared" si="40"/>
        <v>v_trami.MODULO := x.MODULO;</v>
      </c>
    </row>
    <row r="508" spans="13:17" x14ac:dyDescent="0.25">
      <c r="M508" t="s">
        <v>1018</v>
      </c>
      <c r="N508" t="s">
        <v>1018</v>
      </c>
      <c r="O508" t="str">
        <f t="shared" si="39"/>
        <v>a.NRECAUX,</v>
      </c>
      <c r="Q508" t="str">
        <f t="shared" si="40"/>
        <v>v_trami.NRECAUX := x.NRECAUX;</v>
      </c>
    </row>
    <row r="509" spans="13:17" x14ac:dyDescent="0.25">
      <c r="Q509" t="str">
        <f t="shared" si="40"/>
        <v>v_trami. := x.;</v>
      </c>
    </row>
    <row r="510" spans="13:17" x14ac:dyDescent="0.25">
      <c r="Q510" t="str">
        <f t="shared" si="40"/>
        <v>v_trami. := x.;</v>
      </c>
    </row>
    <row r="511" spans="13:17" x14ac:dyDescent="0.25">
      <c r="N511" t="s">
        <v>11</v>
      </c>
      <c r="O511" t="str">
        <f t="shared" si="39"/>
        <v>NULL NCARGA,</v>
      </c>
      <c r="Q511" t="str">
        <f t="shared" si="40"/>
        <v>v_trami. := x.;</v>
      </c>
    </row>
    <row r="512" spans="13:17" x14ac:dyDescent="0.25">
      <c r="N512" t="s">
        <v>12</v>
      </c>
      <c r="O512" t="str">
        <f t="shared" si="39"/>
        <v>NULL CESTMIG,</v>
      </c>
      <c r="Q512" t="str">
        <f t="shared" si="40"/>
        <v>v_trami. := x.;</v>
      </c>
    </row>
    <row r="513" spans="13:17" x14ac:dyDescent="0.25">
      <c r="M513" t="s">
        <v>4</v>
      </c>
      <c r="N513" t="s">
        <v>4</v>
      </c>
      <c r="O513" t="str">
        <f t="shared" si="39"/>
        <v>a.MIG_PK,</v>
      </c>
      <c r="Q513" t="str">
        <f t="shared" si="40"/>
        <v>v_trami.MIG_PK := x.MIG_PK;</v>
      </c>
    </row>
    <row r="514" spans="13:17" x14ac:dyDescent="0.25">
      <c r="M514" t="s">
        <v>0</v>
      </c>
      <c r="N514" t="s">
        <v>0</v>
      </c>
      <c r="O514" t="str">
        <f t="shared" si="39"/>
        <v>a.MIG_FK,</v>
      </c>
      <c r="Q514" t="str">
        <f t="shared" si="40"/>
        <v>v_trami.MIG_FK := x.MIG_FK;</v>
      </c>
    </row>
    <row r="515" spans="13:17" x14ac:dyDescent="0.25">
      <c r="M515" t="s">
        <v>1013</v>
      </c>
      <c r="N515" t="s">
        <v>1013</v>
      </c>
      <c r="O515" t="str">
        <f t="shared" si="39"/>
        <v>a.CESTREC,</v>
      </c>
      <c r="Q515" t="str">
        <f t="shared" si="40"/>
        <v>v_trami.CESTREC := x.CESTREC;</v>
      </c>
    </row>
    <row r="516" spans="13:17" x14ac:dyDescent="0.25">
      <c r="M516" t="s">
        <v>1022</v>
      </c>
      <c r="N516" t="s">
        <v>1022</v>
      </c>
      <c r="O516" t="str">
        <f t="shared" si="39"/>
        <v>a.FMOVINI,</v>
      </c>
      <c r="Q516" t="str">
        <f t="shared" si="40"/>
        <v>v_trami.FMOVINI := x.FMOVINI;</v>
      </c>
    </row>
    <row r="517" spans="13:17" x14ac:dyDescent="0.25">
      <c r="M517" t="s">
        <v>1023</v>
      </c>
      <c r="N517" t="s">
        <v>1023</v>
      </c>
      <c r="O517" t="str">
        <f t="shared" si="39"/>
        <v>a.FMOVFIN,</v>
      </c>
      <c r="Q517" t="str">
        <f t="shared" si="40"/>
        <v>v_trami.FMOVFIN := x.FMOVFIN;</v>
      </c>
    </row>
    <row r="518" spans="13:17" x14ac:dyDescent="0.25">
      <c r="M518" t="s">
        <v>1024</v>
      </c>
      <c r="N518" t="s">
        <v>1024</v>
      </c>
      <c r="O518" t="str">
        <f t="shared" si="39"/>
        <v>a.FEFEADM,</v>
      </c>
      <c r="Q518" t="str">
        <f t="shared" si="40"/>
        <v>v_trami.FEFEADM := x.FEFEADM;</v>
      </c>
    </row>
    <row r="519" spans="13:17" x14ac:dyDescent="0.25">
      <c r="M519" t="s">
        <v>1025</v>
      </c>
      <c r="N519" t="s">
        <v>1025</v>
      </c>
      <c r="O519" t="str">
        <f t="shared" si="39"/>
        <v>a.FMOVDIA,</v>
      </c>
      <c r="Q519" t="str">
        <f t="shared" si="40"/>
        <v>v_trami.FMOVDIA := x.FMOVDIA;</v>
      </c>
    </row>
    <row r="520" spans="13:17" x14ac:dyDescent="0.25">
      <c r="M520" t="s">
        <v>234</v>
      </c>
      <c r="N520" t="s">
        <v>234</v>
      </c>
      <c r="O520" t="str">
        <f t="shared" si="39"/>
        <v>a.CMOTMOV,</v>
      </c>
      <c r="Q520" t="str">
        <f t="shared" si="40"/>
        <v>v_trami.CMOTMOV := x.CMOTMOV;</v>
      </c>
    </row>
    <row r="521" spans="13:17" x14ac:dyDescent="0.25">
      <c r="M521" t="s">
        <v>1019</v>
      </c>
      <c r="Q521" t="str">
        <f t="shared" si="40"/>
        <v>v_trami.SUCREA := x.SUCREA;</v>
      </c>
    </row>
    <row r="522" spans="13:17" x14ac:dyDescent="0.25">
      <c r="M522" t="s">
        <v>1020</v>
      </c>
      <c r="Q522" t="str">
        <f t="shared" si="40"/>
        <v>v_trami.FECHAING := x.FECHAING;</v>
      </c>
    </row>
    <row r="523" spans="13:17" x14ac:dyDescent="0.25">
      <c r="M523" t="s">
        <v>1021</v>
      </c>
      <c r="Q523" t="str">
        <f t="shared" si="40"/>
        <v>v_trami.MODULO := x.MODULO;</v>
      </c>
    </row>
    <row r="525" spans="13:17" x14ac:dyDescent="0.25">
      <c r="N525" t="s">
        <v>11</v>
      </c>
    </row>
    <row r="526" spans="13:17" x14ac:dyDescent="0.25">
      <c r="N526" t="s">
        <v>12</v>
      </c>
    </row>
    <row r="527" spans="13:17" x14ac:dyDescent="0.25">
      <c r="M527" t="s">
        <v>4</v>
      </c>
      <c r="N527" t="s">
        <v>4</v>
      </c>
      <c r="O527" t="str">
        <f t="shared" si="39"/>
        <v>a.MIG_PK,</v>
      </c>
    </row>
    <row r="528" spans="13:17" x14ac:dyDescent="0.25">
      <c r="M528" t="s">
        <v>0</v>
      </c>
      <c r="N528" t="s">
        <v>0</v>
      </c>
      <c r="O528" t="str">
        <f t="shared" si="39"/>
        <v>a.MIG_FK,</v>
      </c>
    </row>
    <row r="529" spans="13:15" x14ac:dyDescent="0.25">
      <c r="M529" t="s">
        <v>1026</v>
      </c>
      <c r="N529" t="s">
        <v>1026</v>
      </c>
      <c r="O529" t="str">
        <f t="shared" si="39"/>
        <v>a.CCONCEP,</v>
      </c>
    </row>
    <row r="530" spans="13:15" x14ac:dyDescent="0.25">
      <c r="M530" t="s">
        <v>327</v>
      </c>
      <c r="N530" t="s">
        <v>327</v>
      </c>
      <c r="O530" t="str">
        <f t="shared" si="39"/>
        <v>a.CGARANT,</v>
      </c>
    </row>
    <row r="531" spans="13:15" x14ac:dyDescent="0.25">
      <c r="M531" t="s">
        <v>320</v>
      </c>
      <c r="N531" t="s">
        <v>320</v>
      </c>
      <c r="O531" t="str">
        <f t="shared" si="39"/>
        <v>a.NRIESGO,</v>
      </c>
    </row>
    <row r="532" spans="13:15" x14ac:dyDescent="0.25">
      <c r="M532" t="s">
        <v>1027</v>
      </c>
      <c r="N532" t="s">
        <v>1027</v>
      </c>
      <c r="O532" t="str">
        <f t="shared" si="39"/>
        <v>a.ICONCEP,</v>
      </c>
    </row>
    <row r="533" spans="13:15" x14ac:dyDescent="0.25">
      <c r="M533" t="s">
        <v>1028</v>
      </c>
      <c r="N533" t="s">
        <v>321</v>
      </c>
      <c r="O533" t="str">
        <f t="shared" si="39"/>
        <v>a.NMOVIMA,</v>
      </c>
    </row>
    <row r="534" spans="13:15" x14ac:dyDescent="0.25">
      <c r="M534" t="s">
        <v>677</v>
      </c>
      <c r="N534" t="s">
        <v>677</v>
      </c>
      <c r="O534" t="str">
        <f t="shared" si="39"/>
        <v>a.FCAMBIO,</v>
      </c>
    </row>
    <row r="535" spans="13:15" x14ac:dyDescent="0.25">
      <c r="M535" t="s">
        <v>321</v>
      </c>
      <c r="N535" t="s">
        <v>1028</v>
      </c>
      <c r="O535" t="str">
        <f t="shared" si="39"/>
        <v>a.ICONCEP_MONPOL,</v>
      </c>
    </row>
    <row r="536" spans="13:15" x14ac:dyDescent="0.25">
      <c r="M536" t="s">
        <v>1019</v>
      </c>
    </row>
    <row r="537" spans="13:15" x14ac:dyDescent="0.25">
      <c r="M537" t="s">
        <v>1020</v>
      </c>
    </row>
    <row r="538" spans="13:15" x14ac:dyDescent="0.25">
      <c r="M538" t="s">
        <v>1021</v>
      </c>
    </row>
    <row r="540" spans="13:15" x14ac:dyDescent="0.25">
      <c r="N540" t="s">
        <v>11</v>
      </c>
    </row>
    <row r="541" spans="13:15" x14ac:dyDescent="0.25">
      <c r="N541" t="s">
        <v>12</v>
      </c>
    </row>
    <row r="542" spans="13:15" x14ac:dyDescent="0.25">
      <c r="M542" t="s">
        <v>4</v>
      </c>
      <c r="N542" t="s">
        <v>4</v>
      </c>
      <c r="O542" t="str">
        <f t="shared" ref="O542:O596" si="41">IF(ISBLANK(M542),"NULL ","a.")&amp;N542&amp;","</f>
        <v>a.MIG_PK,</v>
      </c>
    </row>
    <row r="543" spans="13:15" x14ac:dyDescent="0.25">
      <c r="M543" t="s">
        <v>83</v>
      </c>
      <c r="N543" t="s">
        <v>83</v>
      </c>
      <c r="O543" t="str">
        <f t="shared" si="41"/>
        <v>a.CAGENTE,</v>
      </c>
    </row>
    <row r="544" spans="13:15" x14ac:dyDescent="0.25">
      <c r="M544" t="s">
        <v>1029</v>
      </c>
      <c r="N544" t="s">
        <v>1029</v>
      </c>
      <c r="O544" t="str">
        <f t="shared" si="41"/>
        <v>a.NLIQMEN,</v>
      </c>
    </row>
    <row r="545" spans="13:17" x14ac:dyDescent="0.25">
      <c r="M545" t="s">
        <v>1030</v>
      </c>
      <c r="N545" t="s">
        <v>1030</v>
      </c>
      <c r="O545" t="str">
        <f t="shared" si="41"/>
        <v>a.FLIQUID,</v>
      </c>
    </row>
    <row r="546" spans="13:17" x14ac:dyDescent="0.25">
      <c r="M546" t="s">
        <v>235</v>
      </c>
      <c r="N546" t="s">
        <v>235</v>
      </c>
      <c r="O546" t="str">
        <f t="shared" si="41"/>
        <v>a.FMOVIMI,</v>
      </c>
    </row>
    <row r="547" spans="13:17" x14ac:dyDescent="0.25">
      <c r="M547" t="s">
        <v>1031</v>
      </c>
      <c r="N547" t="s">
        <v>1031</v>
      </c>
      <c r="O547" t="str">
        <f t="shared" si="41"/>
        <v>a.CTIPOLIQ,</v>
      </c>
    </row>
    <row r="548" spans="13:17" x14ac:dyDescent="0.25">
      <c r="M548" t="s">
        <v>360</v>
      </c>
      <c r="N548" t="s">
        <v>360</v>
      </c>
      <c r="O548" t="str">
        <f t="shared" si="41"/>
        <v>a.CESTADO,</v>
      </c>
    </row>
    <row r="549" spans="13:17" x14ac:dyDescent="0.25">
      <c r="M549" t="s">
        <v>359</v>
      </c>
      <c r="N549" t="s">
        <v>359</v>
      </c>
      <c r="O549" t="str">
        <f t="shared" si="41"/>
        <v>a.CUSUARI,</v>
      </c>
    </row>
    <row r="550" spans="13:17" x14ac:dyDescent="0.25">
      <c r="M550" t="s">
        <v>1032</v>
      </c>
      <c r="N550" t="s">
        <v>1032</v>
      </c>
      <c r="O550" t="str">
        <f t="shared" si="41"/>
        <v>a.FCOBRO,</v>
      </c>
    </row>
    <row r="551" spans="13:17" x14ac:dyDescent="0.25">
      <c r="O551" t="str">
        <f t="shared" si="41"/>
        <v>NULL ,</v>
      </c>
    </row>
    <row r="552" spans="13:17" x14ac:dyDescent="0.25">
      <c r="N552" t="s">
        <v>4</v>
      </c>
      <c r="O552" t="str">
        <f t="shared" si="41"/>
        <v>NULL MIG_PK,</v>
      </c>
    </row>
    <row r="553" spans="13:17" x14ac:dyDescent="0.25">
      <c r="M553" t="s">
        <v>83</v>
      </c>
      <c r="N553" t="s">
        <v>83</v>
      </c>
      <c r="O553" t="str">
        <f t="shared" si="41"/>
        <v>a.CAGENTE,</v>
      </c>
      <c r="Q553" t="str">
        <f>"v_liquidacab."&amp;M553&amp;" := "&amp;IF(N553="","NULL","x."&amp;M553&amp;";")</f>
        <v>v_liquidacab.CAGENTE := x.CAGENTE;</v>
      </c>
    </row>
    <row r="554" spans="13:17" x14ac:dyDescent="0.25">
      <c r="M554" t="s">
        <v>1029</v>
      </c>
      <c r="N554" t="s">
        <v>1029</v>
      </c>
      <c r="O554" t="str">
        <f t="shared" si="41"/>
        <v>a.NLIQMEN,</v>
      </c>
      <c r="Q554" t="str">
        <f t="shared" ref="Q554:Q570" si="42">"v_liquidacab."&amp;M554&amp;" := "&amp;IF(N554="","NULL","x."&amp;M554&amp;";")</f>
        <v>v_liquidacab.NLIQMEN := x.NLIQMEN;</v>
      </c>
    </row>
    <row r="555" spans="13:17" x14ac:dyDescent="0.25">
      <c r="M555" t="s">
        <v>1030</v>
      </c>
      <c r="N555" t="s">
        <v>1030</v>
      </c>
      <c r="O555" t="str">
        <f t="shared" si="41"/>
        <v>a.FLIQUID,</v>
      </c>
      <c r="Q555" t="str">
        <f t="shared" si="42"/>
        <v>v_liquidacab.FLIQUID := x.FLIQUID;</v>
      </c>
    </row>
    <row r="556" spans="13:17" x14ac:dyDescent="0.25">
      <c r="M556" t="s">
        <v>235</v>
      </c>
      <c r="N556" t="s">
        <v>235</v>
      </c>
      <c r="O556" t="str">
        <f t="shared" si="41"/>
        <v>a.FMOVIMI,</v>
      </c>
      <c r="Q556" t="str">
        <f t="shared" si="42"/>
        <v>v_liquidacab.FMOVIMI := x.FMOVIMI;</v>
      </c>
    </row>
    <row r="557" spans="13:17" x14ac:dyDescent="0.25">
      <c r="M557" t="s">
        <v>236</v>
      </c>
      <c r="O557" t="str">
        <f t="shared" si="41"/>
        <v>a.,</v>
      </c>
      <c r="Q557" t="str">
        <f t="shared" si="42"/>
        <v>v_liquidacab.FCONTAB := NULL</v>
      </c>
    </row>
    <row r="558" spans="13:17" x14ac:dyDescent="0.25">
      <c r="M558" t="s">
        <v>139</v>
      </c>
      <c r="O558" t="str">
        <f t="shared" si="41"/>
        <v>a.,</v>
      </c>
      <c r="Q558" t="str">
        <f t="shared" si="42"/>
        <v>v_liquidacab.CEMPRES := NULL</v>
      </c>
    </row>
    <row r="559" spans="13:17" x14ac:dyDescent="0.25">
      <c r="M559" t="s">
        <v>1033</v>
      </c>
      <c r="O559" t="str">
        <f t="shared" si="41"/>
        <v>a.,</v>
      </c>
      <c r="Q559" t="str">
        <f t="shared" si="42"/>
        <v>v_liquidacab.SPROLIQ := NULL</v>
      </c>
    </row>
    <row r="560" spans="13:17" x14ac:dyDescent="0.25">
      <c r="M560" t="s">
        <v>1034</v>
      </c>
      <c r="O560" t="str">
        <f t="shared" si="41"/>
        <v>a.,</v>
      </c>
      <c r="Q560" t="str">
        <f t="shared" si="42"/>
        <v>v_liquidacab.NTALON := NULL</v>
      </c>
    </row>
    <row r="561" spans="13:17" x14ac:dyDescent="0.25">
      <c r="M561" t="s">
        <v>1035</v>
      </c>
      <c r="O561" t="str">
        <f t="shared" si="41"/>
        <v>a.,</v>
      </c>
      <c r="Q561" t="str">
        <f t="shared" si="42"/>
        <v>v_liquidacab.CCTATALON := NULL</v>
      </c>
    </row>
    <row r="562" spans="13:17" x14ac:dyDescent="0.25">
      <c r="M562" t="s">
        <v>1036</v>
      </c>
      <c r="O562" t="str">
        <f t="shared" si="41"/>
        <v>a.,</v>
      </c>
      <c r="Q562" t="str">
        <f t="shared" si="42"/>
        <v>v_liquidacab.FINGTALON := NULL</v>
      </c>
    </row>
    <row r="563" spans="13:17" x14ac:dyDescent="0.25">
      <c r="M563" t="s">
        <v>1031</v>
      </c>
      <c r="N563" t="s">
        <v>1031</v>
      </c>
      <c r="O563" t="str">
        <f t="shared" si="41"/>
        <v>a.CTIPOLIQ,</v>
      </c>
      <c r="Q563" t="str">
        <f t="shared" si="42"/>
        <v>v_liquidacab.CTIPOLIQ := x.CTIPOLIQ;</v>
      </c>
    </row>
    <row r="564" spans="13:17" x14ac:dyDescent="0.25">
      <c r="M564" t="s">
        <v>360</v>
      </c>
      <c r="N564" t="s">
        <v>360</v>
      </c>
      <c r="O564" t="str">
        <f t="shared" si="41"/>
        <v>a.CESTADO,</v>
      </c>
      <c r="Q564" t="str">
        <f t="shared" si="42"/>
        <v>v_liquidacab.CESTADO := x.CESTADO;</v>
      </c>
    </row>
    <row r="565" spans="13:17" x14ac:dyDescent="0.25">
      <c r="M565" t="s">
        <v>359</v>
      </c>
      <c r="N565" t="s">
        <v>359</v>
      </c>
      <c r="O565" t="str">
        <f t="shared" si="41"/>
        <v>a.CUSUARI,</v>
      </c>
      <c r="Q565" t="str">
        <f t="shared" si="42"/>
        <v>v_liquidacab.CUSUARI := x.CUSUARI;</v>
      </c>
    </row>
    <row r="566" spans="13:17" x14ac:dyDescent="0.25">
      <c r="M566" t="s">
        <v>1032</v>
      </c>
      <c r="N566" t="s">
        <v>1032</v>
      </c>
      <c r="O566" t="str">
        <f t="shared" si="41"/>
        <v>a.FCOBRO,</v>
      </c>
      <c r="Q566" t="str">
        <f t="shared" si="42"/>
        <v>v_liquidacab.FCOBRO := x.FCOBRO;</v>
      </c>
    </row>
    <row r="567" spans="13:17" x14ac:dyDescent="0.25">
      <c r="M567" t="s">
        <v>1037</v>
      </c>
      <c r="O567" t="str">
        <f t="shared" si="41"/>
        <v>a.,</v>
      </c>
      <c r="Q567" t="str">
        <f t="shared" si="42"/>
        <v>v_liquidacab.CTOTALLIQ := NULL</v>
      </c>
    </row>
    <row r="568" spans="13:17" x14ac:dyDescent="0.25">
      <c r="M568" t="s">
        <v>945</v>
      </c>
      <c r="O568" t="str">
        <f t="shared" si="41"/>
        <v>a.,</v>
      </c>
      <c r="Q568" t="str">
        <f t="shared" si="42"/>
        <v>v_liquidacab.IIMPORTE := NULL</v>
      </c>
    </row>
    <row r="569" spans="13:17" x14ac:dyDescent="0.25">
      <c r="M569" t="s">
        <v>1038</v>
      </c>
      <c r="O569" t="str">
        <f t="shared" si="41"/>
        <v>a.,</v>
      </c>
      <c r="Q569" t="str">
        <f t="shared" si="42"/>
        <v>v_liquidacab.CESTAUTOLIQ := NULL</v>
      </c>
    </row>
    <row r="570" spans="13:17" x14ac:dyDescent="0.25">
      <c r="M570" t="s">
        <v>1039</v>
      </c>
      <c r="O570" t="str">
        <f t="shared" si="41"/>
        <v>a.,</v>
      </c>
      <c r="Q570" t="str">
        <f t="shared" si="42"/>
        <v>v_liquidacab.IDIFGLOBAL := NULL</v>
      </c>
    </row>
    <row r="572" spans="13:17" x14ac:dyDescent="0.25">
      <c r="N572" t="s">
        <v>11</v>
      </c>
      <c r="P572" t="s">
        <v>139</v>
      </c>
      <c r="Q572" t="str">
        <f>"v_liquidalin."&amp;P572&amp;" := "&amp;IF(L572="","NULL;","x."&amp;L572&amp;";")</f>
        <v>v_liquidalin.CEMPRES := NULL;</v>
      </c>
    </row>
    <row r="573" spans="13:17" x14ac:dyDescent="0.25">
      <c r="N573" t="s">
        <v>12</v>
      </c>
      <c r="P573" t="s">
        <v>1029</v>
      </c>
      <c r="Q573" t="str">
        <f t="shared" ref="Q573:Q595" si="43">"v_liquidalin."&amp;P573&amp;" := "&amp;IF(L573="","NULL;","x."&amp;L573&amp;";")</f>
        <v>v_liquidalin.NLIQMEN := NULL;</v>
      </c>
    </row>
    <row r="574" spans="13:17" x14ac:dyDescent="0.25">
      <c r="M574" t="s">
        <v>4</v>
      </c>
      <c r="N574" t="s">
        <v>4</v>
      </c>
      <c r="O574" t="str">
        <f t="shared" si="41"/>
        <v>a.MIG_PK,</v>
      </c>
      <c r="P574" t="s">
        <v>83</v>
      </c>
      <c r="Q574" t="str">
        <f t="shared" si="43"/>
        <v>v_liquidalin.CAGENTE := NULL;</v>
      </c>
    </row>
    <row r="575" spans="13:17" x14ac:dyDescent="0.25">
      <c r="M575" t="s">
        <v>0</v>
      </c>
      <c r="N575" t="s">
        <v>0</v>
      </c>
      <c r="O575" t="str">
        <f t="shared" si="41"/>
        <v>a.MIG_FK,</v>
      </c>
      <c r="P575" t="s">
        <v>1058</v>
      </c>
      <c r="Q575" t="str">
        <f t="shared" si="43"/>
        <v>v_liquidalin.NLIQLIN := NULL;</v>
      </c>
    </row>
    <row r="576" spans="13:17" x14ac:dyDescent="0.25">
      <c r="M576" t="s">
        <v>13</v>
      </c>
      <c r="N576" t="s">
        <v>13</v>
      </c>
      <c r="O576" t="str">
        <f t="shared" si="41"/>
        <v>a.MIG_FK2,</v>
      </c>
      <c r="P576" t="s">
        <v>382</v>
      </c>
      <c r="Q576" t="str">
        <f t="shared" si="43"/>
        <v>v_liquidalin.NRECIBO := NULL;</v>
      </c>
    </row>
    <row r="577" spans="13:17" x14ac:dyDescent="0.25">
      <c r="M577" t="s">
        <v>1040</v>
      </c>
      <c r="N577" t="s">
        <v>1040</v>
      </c>
      <c r="O577" t="str">
        <f t="shared" si="41"/>
        <v>a.ITOTIMP,</v>
      </c>
      <c r="P577" t="s">
        <v>385</v>
      </c>
      <c r="Q577" t="str">
        <f t="shared" si="43"/>
        <v>v_liquidalin.SMOVREC := NULL;</v>
      </c>
    </row>
    <row r="578" spans="13:17" x14ac:dyDescent="0.25">
      <c r="M578" t="s">
        <v>1041</v>
      </c>
      <c r="N578" t="s">
        <v>1041</v>
      </c>
      <c r="O578" t="str">
        <f t="shared" si="41"/>
        <v>a.ITOTALR,</v>
      </c>
      <c r="P578" t="s">
        <v>1040</v>
      </c>
      <c r="Q578" t="str">
        <f t="shared" si="43"/>
        <v>v_liquidalin.ITOTIMP := NULL;</v>
      </c>
    </row>
    <row r="579" spans="13:17" x14ac:dyDescent="0.25">
      <c r="M579" t="s">
        <v>1042</v>
      </c>
      <c r="N579" t="s">
        <v>1042</v>
      </c>
      <c r="O579" t="str">
        <f t="shared" si="41"/>
        <v>a.IPRINET,</v>
      </c>
      <c r="P579" t="s">
        <v>1041</v>
      </c>
      <c r="Q579" t="str">
        <f t="shared" si="43"/>
        <v>v_liquidalin.ITOTALR := NULL;</v>
      </c>
    </row>
    <row r="580" spans="13:17" x14ac:dyDescent="0.25">
      <c r="M580" t="s">
        <v>1043</v>
      </c>
      <c r="N580" t="s">
        <v>1043</v>
      </c>
      <c r="O580" t="str">
        <f t="shared" si="41"/>
        <v>a.ICOMISI,</v>
      </c>
      <c r="P580" t="s">
        <v>1042</v>
      </c>
      <c r="Q580" t="str">
        <f t="shared" si="43"/>
        <v>v_liquidalin.IPRINET := NULL;</v>
      </c>
    </row>
    <row r="581" spans="13:17" x14ac:dyDescent="0.25">
      <c r="M581" t="s">
        <v>1044</v>
      </c>
      <c r="N581" t="s">
        <v>1044</v>
      </c>
      <c r="O581" t="str">
        <f t="shared" si="41"/>
        <v>a.IRETENCCOM,</v>
      </c>
      <c r="P581" t="s">
        <v>1043</v>
      </c>
      <c r="Q581" t="str">
        <f t="shared" si="43"/>
        <v>v_liquidalin.ICOMISI := NULL;</v>
      </c>
    </row>
    <row r="582" spans="13:17" x14ac:dyDescent="0.25">
      <c r="M582" t="s">
        <v>1045</v>
      </c>
      <c r="N582" t="s">
        <v>1045</v>
      </c>
      <c r="O582" t="str">
        <f t="shared" si="41"/>
        <v>a.ISOBRECOMISION,</v>
      </c>
      <c r="P582" t="s">
        <v>1044</v>
      </c>
      <c r="Q582" t="str">
        <f t="shared" si="43"/>
        <v>v_liquidalin.IRETENCCOM := NULL;</v>
      </c>
    </row>
    <row r="583" spans="13:17" x14ac:dyDescent="0.25">
      <c r="M583" t="s">
        <v>1046</v>
      </c>
      <c r="N583" t="s">
        <v>1046</v>
      </c>
      <c r="O583" t="str">
        <f t="shared" si="41"/>
        <v>a.IRETENCSOBRECOM,</v>
      </c>
      <c r="P583" t="s">
        <v>1045</v>
      </c>
      <c r="Q583" t="str">
        <f t="shared" si="43"/>
        <v>v_liquidalin.ISOBRECOMISION := NULL;</v>
      </c>
    </row>
    <row r="584" spans="13:17" x14ac:dyDescent="0.25">
      <c r="M584" t="s">
        <v>1047</v>
      </c>
      <c r="N584" t="s">
        <v>1047</v>
      </c>
      <c r="O584" t="str">
        <f t="shared" si="41"/>
        <v>a.ICONVOLEDUCTO,</v>
      </c>
      <c r="P584" t="s">
        <v>1046</v>
      </c>
      <c r="Q584" t="str">
        <f t="shared" si="43"/>
        <v>v_liquidalin.IRETENCSOBRECOM := NULL;</v>
      </c>
    </row>
    <row r="585" spans="13:17" x14ac:dyDescent="0.25">
      <c r="M585" t="s">
        <v>1048</v>
      </c>
      <c r="N585" t="s">
        <v>1048</v>
      </c>
      <c r="O585" t="str">
        <f t="shared" si="41"/>
        <v>a.IRETENCOLEODUCTO,</v>
      </c>
      <c r="P585" t="s">
        <v>1047</v>
      </c>
      <c r="Q585" t="str">
        <f t="shared" si="43"/>
        <v>v_liquidalin.ICONVOLEDUCTO := NULL;</v>
      </c>
    </row>
    <row r="586" spans="13:17" x14ac:dyDescent="0.25">
      <c r="M586" t="s">
        <v>1031</v>
      </c>
      <c r="N586" t="s">
        <v>1031</v>
      </c>
      <c r="O586" t="str">
        <f t="shared" si="41"/>
        <v>a.CTIPOLIQ,</v>
      </c>
      <c r="P586" t="s">
        <v>1048</v>
      </c>
      <c r="Q586" t="str">
        <f t="shared" si="43"/>
        <v>v_liquidalin.IRETENCOLEODUCTO := NULL;</v>
      </c>
    </row>
    <row r="587" spans="13:17" x14ac:dyDescent="0.25">
      <c r="M587" t="s">
        <v>1049</v>
      </c>
      <c r="N587" t="s">
        <v>1049</v>
      </c>
      <c r="O587" t="str">
        <f t="shared" si="41"/>
        <v>a.ITOTIMP_MONCIA,</v>
      </c>
      <c r="P587" t="s">
        <v>1031</v>
      </c>
      <c r="Q587" t="str">
        <f t="shared" si="43"/>
        <v>v_liquidalin.CTIPOLIQ := NULL;</v>
      </c>
    </row>
    <row r="588" spans="13:17" x14ac:dyDescent="0.25">
      <c r="M588" t="s">
        <v>1050</v>
      </c>
      <c r="N588" t="s">
        <v>1050</v>
      </c>
      <c r="O588" t="str">
        <f t="shared" si="41"/>
        <v>a.ITOTALR_MONCIA,</v>
      </c>
      <c r="P588" t="s">
        <v>1049</v>
      </c>
      <c r="Q588" t="str">
        <f t="shared" si="43"/>
        <v>v_liquidalin.ITOTIMP_MONCIA := NULL;</v>
      </c>
    </row>
    <row r="589" spans="13:17" x14ac:dyDescent="0.25">
      <c r="M589" t="s">
        <v>1051</v>
      </c>
      <c r="N589" t="s">
        <v>1051</v>
      </c>
      <c r="O589" t="str">
        <f t="shared" si="41"/>
        <v>a.IPRINET_MONCIA,</v>
      </c>
      <c r="P589" t="s">
        <v>1050</v>
      </c>
      <c r="Q589" t="str">
        <f t="shared" si="43"/>
        <v>v_liquidalin.ITOTALR_MONCIA := NULL;</v>
      </c>
    </row>
    <row r="590" spans="13:17" x14ac:dyDescent="0.25">
      <c r="M590" t="s">
        <v>1052</v>
      </c>
      <c r="N590" t="s">
        <v>1052</v>
      </c>
      <c r="O590" t="str">
        <f t="shared" si="41"/>
        <v>a.ICOMISI_MONCIA,</v>
      </c>
      <c r="P590" t="s">
        <v>1051</v>
      </c>
      <c r="Q590" t="str">
        <f t="shared" si="43"/>
        <v>v_liquidalin.IPRINET_MONCIA := NULL;</v>
      </c>
    </row>
    <row r="591" spans="13:17" x14ac:dyDescent="0.25">
      <c r="M591" t="s">
        <v>1053</v>
      </c>
      <c r="N591" t="s">
        <v>1053</v>
      </c>
      <c r="O591" t="str">
        <f t="shared" si="41"/>
        <v>a.IRETENCCOM_MONCIA,</v>
      </c>
      <c r="P591" t="s">
        <v>1052</v>
      </c>
      <c r="Q591" t="str">
        <f t="shared" si="43"/>
        <v>v_liquidalin.ICOMISI_MONCIA := NULL;</v>
      </c>
    </row>
    <row r="592" spans="13:17" x14ac:dyDescent="0.25">
      <c r="M592" t="s">
        <v>1054</v>
      </c>
      <c r="N592" t="s">
        <v>1054</v>
      </c>
      <c r="O592" t="str">
        <f t="shared" si="41"/>
        <v>a.ISOBRECOM_MONCIA,</v>
      </c>
      <c r="P592" t="s">
        <v>1053</v>
      </c>
      <c r="Q592" t="str">
        <f t="shared" si="43"/>
        <v>v_liquidalin.IRETENCCOM_MONCIA := NULL;</v>
      </c>
    </row>
    <row r="593" spans="13:17" x14ac:dyDescent="0.25">
      <c r="M593" t="s">
        <v>1055</v>
      </c>
      <c r="N593" t="s">
        <v>1055</v>
      </c>
      <c r="O593" t="str">
        <f t="shared" si="41"/>
        <v>a.IRETENCSCOM_MONCIA,</v>
      </c>
      <c r="P593" t="s">
        <v>1054</v>
      </c>
      <c r="Q593" t="str">
        <f t="shared" si="43"/>
        <v>v_liquidalin.ISOBRECOM_MONCIA := NULL;</v>
      </c>
    </row>
    <row r="594" spans="13:17" x14ac:dyDescent="0.25">
      <c r="M594" t="s">
        <v>1056</v>
      </c>
      <c r="N594" t="s">
        <v>1056</v>
      </c>
      <c r="O594" t="str">
        <f t="shared" si="41"/>
        <v>a.ICONVOLEOD_MONCIA,</v>
      </c>
      <c r="P594" t="s">
        <v>1055</v>
      </c>
      <c r="Q594" t="str">
        <f t="shared" si="43"/>
        <v>v_liquidalin.IRETENCSCOM_MONCIA := NULL;</v>
      </c>
    </row>
    <row r="595" spans="13:17" x14ac:dyDescent="0.25">
      <c r="M595" t="s">
        <v>1057</v>
      </c>
      <c r="N595" t="s">
        <v>1057</v>
      </c>
      <c r="O595" t="str">
        <f t="shared" si="41"/>
        <v>a.IRETOLEOD_MONCIA,</v>
      </c>
      <c r="P595" t="s">
        <v>1056</v>
      </c>
      <c r="Q595" t="str">
        <f t="shared" si="43"/>
        <v>v_liquidalin.ICONVOLEOD_MONCIA := NULL;</v>
      </c>
    </row>
    <row r="596" spans="13:17" x14ac:dyDescent="0.25">
      <c r="M596" t="s">
        <v>677</v>
      </c>
      <c r="N596" t="s">
        <v>677</v>
      </c>
      <c r="O596" t="str">
        <f t="shared" si="41"/>
        <v>a.FCAMBIO,</v>
      </c>
      <c r="P596" t="s">
        <v>1057</v>
      </c>
    </row>
    <row r="597" spans="13:17" x14ac:dyDescent="0.25">
      <c r="P597" t="s">
        <v>677</v>
      </c>
    </row>
    <row r="598" spans="13:17" x14ac:dyDescent="0.25">
      <c r="P598" t="s">
        <v>1059</v>
      </c>
    </row>
    <row r="599" spans="13:17" x14ac:dyDescent="0.25">
      <c r="P599" t="s">
        <v>778</v>
      </c>
    </row>
    <row r="600" spans="13:17" x14ac:dyDescent="0.25">
      <c r="P600" t="s">
        <v>1060</v>
      </c>
    </row>
    <row r="601" spans="13:17" x14ac:dyDescent="0.25">
      <c r="P601" t="s">
        <v>1061</v>
      </c>
    </row>
    <row r="602" spans="13:17" x14ac:dyDescent="0.25">
      <c r="P602" t="s">
        <v>1062</v>
      </c>
    </row>
    <row r="603" spans="13:17" x14ac:dyDescent="0.25">
      <c r="P603" t="s">
        <v>1063</v>
      </c>
    </row>
    <row r="604" spans="13:17" x14ac:dyDescent="0.25">
      <c r="P604" t="s">
        <v>1064</v>
      </c>
    </row>
    <row r="605" spans="13:17" x14ac:dyDescent="0.25">
      <c r="P605" t="s">
        <v>1065</v>
      </c>
    </row>
    <row r="606" spans="13:17" x14ac:dyDescent="0.25">
      <c r="P606" t="s">
        <v>1066</v>
      </c>
    </row>
    <row r="607" spans="13:17" x14ac:dyDescent="0.25">
      <c r="P607" t="s">
        <v>1067</v>
      </c>
    </row>
    <row r="608" spans="13:17" x14ac:dyDescent="0.25">
      <c r="P608" t="s">
        <v>1068</v>
      </c>
    </row>
    <row r="611" spans="5:17" ht="15.75" thickBot="1" x14ac:dyDescent="0.3"/>
    <row r="612" spans="5:17" ht="15.75" thickBot="1" x14ac:dyDescent="0.3">
      <c r="E612" s="35" t="s">
        <v>1069</v>
      </c>
      <c r="F612" s="36" t="s">
        <v>1070</v>
      </c>
      <c r="G612" s="36" t="s">
        <v>1072</v>
      </c>
    </row>
    <row r="613" spans="5:17" ht="24.75" thickBot="1" x14ac:dyDescent="0.3">
      <c r="E613" s="18" t="s">
        <v>4</v>
      </c>
      <c r="F613" s="26" t="s">
        <v>536</v>
      </c>
      <c r="G613" s="26" t="s">
        <v>1073</v>
      </c>
      <c r="J613" t="str">
        <f t="shared" ref="J613:J631" si="44">E613&amp;" "&amp;IF(MID(F613,1,1)="A","     VARCHAR2("&amp;MID(F613,2,LEN(F613))&amp;"),",IF(MID(F613,1,1)="N","     NUMBER("&amp;MID(F613,2,LEN(F613))&amp;"),",IF(MID(F613,1,1)="F","     DATE,")))</f>
        <v>MIG_PK      VARCHAR2(50),</v>
      </c>
      <c r="L613" t="str">
        <f>"comment on column MIG_CTACTES."&amp;E613&amp;"   is '"&amp;G613&amp;"';"</f>
        <v>comment on column MIG_CTACTES.MIG_PK   is 'Clave única de MIG_CTCTES';</v>
      </c>
      <c r="N613" t="s">
        <v>11</v>
      </c>
      <c r="O613" s="14" t="s">
        <v>83</v>
      </c>
      <c r="P613" s="14" t="s">
        <v>83</v>
      </c>
      <c r="Q613" t="str">
        <f>"v_ctactes."&amp;P613&amp;" := "&amp;IF(O613="","NULL;","x."&amp;O613&amp;";")</f>
        <v>v_ctactes.CAGENTE := x.CAGENTE;</v>
      </c>
    </row>
    <row r="614" spans="5:17" ht="15.75" thickBot="1" x14ac:dyDescent="0.3">
      <c r="E614" s="18" t="s">
        <v>83</v>
      </c>
      <c r="F614" s="26" t="s">
        <v>571</v>
      </c>
      <c r="G614" s="26" t="s">
        <v>1074</v>
      </c>
      <c r="J614" t="str">
        <f t="shared" si="44"/>
        <v>CAGENTE      NUMBER(),</v>
      </c>
      <c r="L614" t="str">
        <f t="shared" ref="L614:L631" si="45">"comment on column MIG_CTACTES."&amp;E614&amp;"   is '"&amp;G614&amp;"';"</f>
        <v>comment on column MIG_CTACTES.CAGENTE   is 'Código de agente';</v>
      </c>
      <c r="N614" t="s">
        <v>12</v>
      </c>
      <c r="O614" s="14" t="s">
        <v>375</v>
      </c>
      <c r="P614" s="14" t="s">
        <v>375</v>
      </c>
      <c r="Q614" t="str">
        <f t="shared" ref="Q614:Q633" si="46">"v_ctactes."&amp;P614&amp;" := "&amp;IF(O614="","NULL;","x."&amp;O614&amp;";")</f>
        <v>v_ctactes.NNUMLIN := x.NNUMLIN;</v>
      </c>
    </row>
    <row r="615" spans="5:17" ht="15.75" thickBot="1" x14ac:dyDescent="0.3">
      <c r="E615" s="18" t="s">
        <v>375</v>
      </c>
      <c r="F615" s="26" t="s">
        <v>542</v>
      </c>
      <c r="G615" s="26" t="s">
        <v>1075</v>
      </c>
      <c r="J615" t="str">
        <f t="shared" si="44"/>
        <v>NNUMLIN      NUMBER(6),</v>
      </c>
      <c r="L615" t="str">
        <f t="shared" si="45"/>
        <v>comment on column MIG_CTACTES.NNUMLIN   is 'Número de línea';</v>
      </c>
      <c r="M615" t="s">
        <v>4</v>
      </c>
      <c r="N615" t="s">
        <v>4</v>
      </c>
      <c r="O615" s="14" t="s">
        <v>1076</v>
      </c>
      <c r="P615" s="14" t="s">
        <v>1076</v>
      </c>
      <c r="Q615" t="str">
        <f t="shared" si="46"/>
        <v>v_ctactes.CDEBHAB := x.CDEBHAB;</v>
      </c>
    </row>
    <row r="616" spans="5:17" ht="24.75" thickBot="1" x14ac:dyDescent="0.3">
      <c r="E616" s="18" t="s">
        <v>1076</v>
      </c>
      <c r="F616" s="26" t="s">
        <v>571</v>
      </c>
      <c r="G616" s="26" t="s">
        <v>1077</v>
      </c>
      <c r="J616" t="str">
        <f t="shared" si="44"/>
        <v>CDEBHAB      NUMBER(),</v>
      </c>
      <c r="L616" t="str">
        <f t="shared" si="45"/>
        <v>comment on column MIG_CTACTES.CDEBHAB   is 'Código DEBE o HABER';</v>
      </c>
      <c r="M616" t="s">
        <v>83</v>
      </c>
      <c r="N616" t="s">
        <v>83</v>
      </c>
      <c r="O616" s="14" t="s">
        <v>1078</v>
      </c>
      <c r="P616" s="14" t="s">
        <v>1078</v>
      </c>
      <c r="Q616" t="str">
        <f t="shared" si="46"/>
        <v>v_ctactes.CCONCTA := x.CCONCTA;</v>
      </c>
    </row>
    <row r="617" spans="5:17" ht="24.75" thickBot="1" x14ac:dyDescent="0.3">
      <c r="E617" s="18" t="s">
        <v>1078</v>
      </c>
      <c r="F617" s="26" t="s">
        <v>563</v>
      </c>
      <c r="G617" s="26" t="s">
        <v>1079</v>
      </c>
      <c r="J617" t="str">
        <f t="shared" si="44"/>
        <v>CCONCTA      NUMBER(2),</v>
      </c>
      <c r="L617" t="str">
        <f t="shared" si="45"/>
        <v>comment on column MIG_CTACTES.CCONCTA   is 'Código concepto cta. corriente.';</v>
      </c>
      <c r="M617" t="s">
        <v>375</v>
      </c>
      <c r="N617" t="s">
        <v>375</v>
      </c>
      <c r="O617" s="14" t="s">
        <v>360</v>
      </c>
      <c r="P617" s="14" t="s">
        <v>360</v>
      </c>
      <c r="Q617" t="str">
        <f t="shared" si="46"/>
        <v>v_ctactes.CESTADO := x.CESTADO;</v>
      </c>
    </row>
    <row r="618" spans="5:17" ht="36.75" thickBot="1" x14ac:dyDescent="0.3">
      <c r="E618" s="18" t="s">
        <v>360</v>
      </c>
      <c r="F618" s="26" t="s">
        <v>560</v>
      </c>
      <c r="G618" s="26" t="s">
        <v>1080</v>
      </c>
      <c r="J618" t="str">
        <f t="shared" si="44"/>
        <v>CESTADO      NUMBER(1),</v>
      </c>
      <c r="L618" t="str">
        <f t="shared" si="45"/>
        <v>comment on column MIG_CTACTES.CESTADO   is 'Estado del apunte.  0 :Liquidado, 1:pendiente,';</v>
      </c>
      <c r="M618" t="s">
        <v>1076</v>
      </c>
      <c r="N618" t="s">
        <v>1076</v>
      </c>
      <c r="O618" s="14" t="s">
        <v>1081</v>
      </c>
      <c r="P618" s="14" t="s">
        <v>1081</v>
      </c>
      <c r="Q618" t="str">
        <f t="shared" si="46"/>
        <v>v_ctactes.NDOCUME := x.NDOCUME;</v>
      </c>
    </row>
    <row r="619" spans="5:17" ht="24.75" thickBot="1" x14ac:dyDescent="0.3">
      <c r="E619" s="18" t="s">
        <v>1081</v>
      </c>
      <c r="F619" s="26" t="s">
        <v>1082</v>
      </c>
      <c r="G619" s="26" t="s">
        <v>1083</v>
      </c>
      <c r="J619" t="str">
        <f t="shared" si="44"/>
        <v>NDOCUME      VARCHAR2(10),</v>
      </c>
      <c r="L619" t="str">
        <f t="shared" si="45"/>
        <v>comment on column MIG_CTACTES.NDOCUME   is 'Número de documento';</v>
      </c>
      <c r="M619" t="s">
        <v>1078</v>
      </c>
      <c r="N619" t="s">
        <v>1078</v>
      </c>
      <c r="O619" s="14" t="s">
        <v>376</v>
      </c>
      <c r="P619" s="14" t="s">
        <v>376</v>
      </c>
      <c r="Q619" t="str">
        <f t="shared" si="46"/>
        <v>v_ctactes.FFECMOV := x.FFECMOV;</v>
      </c>
    </row>
    <row r="620" spans="5:17" ht="24.75" thickBot="1" x14ac:dyDescent="0.3">
      <c r="E620" s="18" t="s">
        <v>376</v>
      </c>
      <c r="F620" s="26" t="s">
        <v>805</v>
      </c>
      <c r="G620" s="26" t="s">
        <v>1084</v>
      </c>
      <c r="J620" t="str">
        <f t="shared" si="44"/>
        <v>FFECMOV FALSO</v>
      </c>
      <c r="L620" t="str">
        <f t="shared" si="45"/>
        <v>comment on column MIG_CTACTES.FFECMOV   is 'Fecha de movimiento';</v>
      </c>
      <c r="M620" t="s">
        <v>360</v>
      </c>
      <c r="N620" t="s">
        <v>360</v>
      </c>
      <c r="O620" s="14" t="s">
        <v>1085</v>
      </c>
      <c r="P620" s="14" t="s">
        <v>1085</v>
      </c>
      <c r="Q620" t="str">
        <f t="shared" si="46"/>
        <v>v_ctactes.IIMPORT := x.IIMPORT;</v>
      </c>
    </row>
    <row r="621" spans="5:17" ht="15.75" thickBot="1" x14ac:dyDescent="0.3">
      <c r="E621" s="18" t="s">
        <v>1085</v>
      </c>
      <c r="F621" s="26" t="s">
        <v>571</v>
      </c>
      <c r="G621" s="26" t="s">
        <v>1086</v>
      </c>
      <c r="J621" t="str">
        <f t="shared" si="44"/>
        <v>IIMPORT      NUMBER(),</v>
      </c>
      <c r="L621" t="str">
        <f t="shared" si="45"/>
        <v>comment on column MIG_CTACTES.IIMPORT   is 'Importe';</v>
      </c>
      <c r="M621" t="s">
        <v>1081</v>
      </c>
      <c r="N621" t="s">
        <v>1081</v>
      </c>
      <c r="O621" s="14" t="s">
        <v>1087</v>
      </c>
      <c r="P621" s="14" t="s">
        <v>1087</v>
      </c>
      <c r="Q621" t="str">
        <f t="shared" si="46"/>
        <v>v_ctactes.TDESCRIP := x.TDESCRIP;</v>
      </c>
    </row>
    <row r="622" spans="5:17" ht="15.75" thickBot="1" x14ac:dyDescent="0.3">
      <c r="E622" s="18" t="s">
        <v>1087</v>
      </c>
      <c r="F622" s="26" t="s">
        <v>573</v>
      </c>
      <c r="G622" s="26" t="s">
        <v>1088</v>
      </c>
      <c r="J622" t="str">
        <f t="shared" si="44"/>
        <v>TDESCRIP      VARCHAR2(100),</v>
      </c>
      <c r="L622" t="str">
        <f t="shared" si="45"/>
        <v>comment on column MIG_CTACTES.TDESCRIP   is 'Texto apunte';</v>
      </c>
      <c r="M622" t="s">
        <v>376</v>
      </c>
      <c r="N622" t="s">
        <v>376</v>
      </c>
      <c r="O622" s="14" t="s">
        <v>421</v>
      </c>
      <c r="P622" s="14" t="s">
        <v>421</v>
      </c>
      <c r="Q622" t="str">
        <f t="shared" si="46"/>
        <v>v_ctactes.CMANUAL := x.CMANUAL;</v>
      </c>
    </row>
    <row r="623" spans="5:17" ht="15.75" thickBot="1" x14ac:dyDescent="0.3">
      <c r="E623" s="18" t="s">
        <v>421</v>
      </c>
      <c r="F623" s="26" t="s">
        <v>560</v>
      </c>
      <c r="G623" s="26" t="s">
        <v>1089</v>
      </c>
      <c r="J623" t="str">
        <f t="shared" si="44"/>
        <v>CMANUAL      NUMBER(1),</v>
      </c>
      <c r="L623" t="str">
        <f t="shared" si="45"/>
        <v>comment on column MIG_CTACTES.CMANUAL   is '1 Manual';</v>
      </c>
      <c r="M623" t="s">
        <v>1085</v>
      </c>
      <c r="N623" t="s">
        <v>1085</v>
      </c>
      <c r="O623" s="14"/>
      <c r="P623" s="14" t="s">
        <v>139</v>
      </c>
      <c r="Q623" t="str">
        <f t="shared" si="46"/>
        <v>v_ctactes.CEMPRES := NULL;</v>
      </c>
    </row>
    <row r="624" spans="5:17" ht="36.75" thickBot="1" x14ac:dyDescent="0.3">
      <c r="E624" s="18" t="s">
        <v>0</v>
      </c>
      <c r="F624" s="26" t="s">
        <v>571</v>
      </c>
      <c r="G624" s="26" t="s">
        <v>1090</v>
      </c>
      <c r="J624" t="str">
        <f t="shared" si="44"/>
        <v>MIG_FK      NUMBER(),</v>
      </c>
      <c r="L624" t="str">
        <f t="shared" si="45"/>
        <v>comment on column MIG_CTACTES.MIG_FK   is 'Número de recibo (Clave foránea MIG_RECIBOS)';</v>
      </c>
      <c r="M624" t="s">
        <v>1087</v>
      </c>
      <c r="N624" t="s">
        <v>1087</v>
      </c>
      <c r="O624" s="14"/>
      <c r="P624" s="14" t="s">
        <v>382</v>
      </c>
      <c r="Q624" t="str">
        <f t="shared" si="46"/>
        <v>v_ctactes.NRECIBO := NULL;</v>
      </c>
    </row>
    <row r="625" spans="5:17" ht="48.75" thickBot="1" x14ac:dyDescent="0.3">
      <c r="E625" s="18" t="s">
        <v>13</v>
      </c>
      <c r="F625" s="26" t="s">
        <v>799</v>
      </c>
      <c r="G625" s="26" t="s">
        <v>1091</v>
      </c>
      <c r="J625" t="str">
        <f t="shared" si="44"/>
        <v>MIG_FK2      NUMBER(8),</v>
      </c>
      <c r="L625" t="str">
        <f t="shared" si="45"/>
        <v>comment on column MIG_CTACTES.MIG_FK2   is 'Número de siniestro (Clave foránea MIG_SINIESTROS)';</v>
      </c>
      <c r="M625" t="s">
        <v>421</v>
      </c>
      <c r="N625" t="s">
        <v>421</v>
      </c>
      <c r="O625" s="14"/>
      <c r="P625" s="14" t="s">
        <v>383</v>
      </c>
      <c r="Q625" t="str">
        <f t="shared" si="46"/>
        <v>v_ctactes.NSINIES := NULL;</v>
      </c>
    </row>
    <row r="626" spans="5:17" ht="36.75" thickBot="1" x14ac:dyDescent="0.3">
      <c r="E626" s="18" t="s">
        <v>1092</v>
      </c>
      <c r="F626" s="26" t="s">
        <v>571</v>
      </c>
      <c r="G626" s="26" t="s">
        <v>1093</v>
      </c>
      <c r="J626" t="str">
        <f t="shared" si="44"/>
        <v>MIG_FK3      NUMBER(),</v>
      </c>
      <c r="L626" t="str">
        <f t="shared" si="45"/>
        <v>comment on column MIG_CTACTES.MIG_FK3   is 'Número de póliza (Clave foránea MIG_SEGUROS)';</v>
      </c>
      <c r="M626" t="s">
        <v>0</v>
      </c>
      <c r="N626" t="s">
        <v>0</v>
      </c>
      <c r="O626" s="14"/>
      <c r="P626" s="14" t="s">
        <v>161</v>
      </c>
      <c r="Q626" t="str">
        <f t="shared" si="46"/>
        <v>v_ctactes.SSEGURO := NULL;</v>
      </c>
    </row>
    <row r="627" spans="5:17" ht="15.75" thickBot="1" x14ac:dyDescent="0.3">
      <c r="E627" s="18" t="s">
        <v>1094</v>
      </c>
      <c r="F627" s="26" t="s">
        <v>805</v>
      </c>
      <c r="G627" s="26" t="s">
        <v>1095</v>
      </c>
      <c r="J627" t="str">
        <f t="shared" si="44"/>
        <v>FVALOR FALSO</v>
      </c>
      <c r="L627" t="str">
        <f t="shared" si="45"/>
        <v>comment on column MIG_CTACTES.FVALOR   is 'Fecha valor';</v>
      </c>
      <c r="M627" t="s">
        <v>13</v>
      </c>
      <c r="N627" t="s">
        <v>13</v>
      </c>
      <c r="O627" s="14" t="s">
        <v>1094</v>
      </c>
      <c r="P627" s="14" t="s">
        <v>1094</v>
      </c>
      <c r="Q627" t="str">
        <f t="shared" si="46"/>
        <v>v_ctactes.FVALOR := x.FVALOR;</v>
      </c>
    </row>
    <row r="628" spans="5:17" ht="24.75" thickBot="1" x14ac:dyDescent="0.3">
      <c r="E628" s="18" t="s">
        <v>1096</v>
      </c>
      <c r="F628" s="26" t="s">
        <v>560</v>
      </c>
      <c r="G628" s="26" t="s">
        <v>1097</v>
      </c>
      <c r="J628" t="str">
        <f t="shared" si="44"/>
        <v>CFISCAL      NUMBER(1),</v>
      </c>
      <c r="L628" t="str">
        <f t="shared" si="45"/>
        <v>comment on column MIG_CTACTES.CFISCAL   is '0 Apunte Fiscal - 1 Apunte NO fiscal';</v>
      </c>
      <c r="M628" t="s">
        <v>1092</v>
      </c>
      <c r="N628" t="s">
        <v>1092</v>
      </c>
      <c r="O628" s="14"/>
      <c r="P628" s="14" t="s">
        <v>669</v>
      </c>
      <c r="Q628" t="str">
        <f t="shared" si="46"/>
        <v>v_ctactes.SPROCES := NULL;</v>
      </c>
    </row>
    <row r="629" spans="5:17" ht="36.75" thickBot="1" x14ac:dyDescent="0.3">
      <c r="E629" s="18" t="s">
        <v>140</v>
      </c>
      <c r="F629" s="26" t="s">
        <v>799</v>
      </c>
      <c r="G629" s="26" t="s">
        <v>1098</v>
      </c>
      <c r="J629" t="str">
        <f t="shared" si="44"/>
        <v>SPRODUC      NUMBER(8),</v>
      </c>
      <c r="L629" t="str">
        <f t="shared" si="45"/>
        <v>comment on column MIG_CTACTES.SPRODUC   is 'Producto de agrupamiento, default 0';</v>
      </c>
      <c r="M629" t="s">
        <v>1094</v>
      </c>
      <c r="N629" t="s">
        <v>1094</v>
      </c>
      <c r="O629" s="14" t="s">
        <v>1096</v>
      </c>
      <c r="P629" s="14" t="s">
        <v>1096</v>
      </c>
      <c r="Q629" t="str">
        <f t="shared" si="46"/>
        <v>v_ctactes.CFISCAL := x.CFISCAL;</v>
      </c>
    </row>
    <row r="630" spans="5:17" ht="24.75" thickBot="1" x14ac:dyDescent="0.3">
      <c r="E630" s="18" t="s">
        <v>141</v>
      </c>
      <c r="F630" s="26" t="s">
        <v>563</v>
      </c>
      <c r="G630" s="26" t="s">
        <v>1099</v>
      </c>
      <c r="J630" t="str">
        <f t="shared" si="44"/>
        <v>CCOMPANI      NUMBER(2),</v>
      </c>
      <c r="L630" t="str">
        <f t="shared" si="45"/>
        <v>comment on column MIG_CTACTES.CCOMPANI   is 'Código de la compañía, default 0';</v>
      </c>
      <c r="M630" t="s">
        <v>1096</v>
      </c>
      <c r="N630" t="s">
        <v>1096</v>
      </c>
      <c r="O630" s="14"/>
      <c r="P630" s="14" t="s">
        <v>1101</v>
      </c>
      <c r="Q630" t="str">
        <f t="shared" si="46"/>
        <v>v_ctactes.NNUMLIN_DEPEN := NULL;</v>
      </c>
    </row>
    <row r="631" spans="5:17" ht="24.75" thickBot="1" x14ac:dyDescent="0.3">
      <c r="E631" s="18" t="s">
        <v>1031</v>
      </c>
      <c r="F631" s="26" t="s">
        <v>571</v>
      </c>
      <c r="G631" s="26" t="s">
        <v>1100</v>
      </c>
      <c r="J631" t="str">
        <f t="shared" si="44"/>
        <v>CTIPOLIQ      NUMBER(),</v>
      </c>
      <c r="L631" t="str">
        <f t="shared" si="45"/>
        <v>comment on column MIG_CTACTES.CTIPOLIQ   is 'Tipo de liquidación (0 Real - 1 Previo)';</v>
      </c>
      <c r="M631" t="s">
        <v>140</v>
      </c>
      <c r="N631" t="s">
        <v>140</v>
      </c>
      <c r="O631" s="14" t="s">
        <v>140</v>
      </c>
      <c r="P631" s="14" t="s">
        <v>140</v>
      </c>
      <c r="Q631" t="str">
        <f t="shared" si="46"/>
        <v>v_ctactes.SPRODUC := x.SPRODUC;</v>
      </c>
    </row>
    <row r="632" spans="5:17" x14ac:dyDescent="0.25">
      <c r="M632" t="s">
        <v>141</v>
      </c>
      <c r="N632" t="s">
        <v>141</v>
      </c>
      <c r="O632" s="14" t="s">
        <v>141</v>
      </c>
      <c r="P632" s="14" t="s">
        <v>141</v>
      </c>
      <c r="Q632" t="str">
        <f t="shared" si="46"/>
        <v>v_ctactes.CCOMPANI := x.CCOMPANI;</v>
      </c>
    </row>
    <row r="633" spans="5:17" x14ac:dyDescent="0.25">
      <c r="M633" t="s">
        <v>1031</v>
      </c>
      <c r="N633" t="s">
        <v>1031</v>
      </c>
      <c r="O633" s="14" t="s">
        <v>1031</v>
      </c>
      <c r="P633" s="14" t="s">
        <v>1031</v>
      </c>
      <c r="Q633" t="str">
        <f t="shared" si="46"/>
        <v>v_ctactes.CTIPOLIQ := x.CTIPOLIQ;</v>
      </c>
    </row>
    <row r="634" spans="5:17" x14ac:dyDescent="0.25">
      <c r="O634" s="14"/>
    </row>
    <row r="635" spans="5:17" x14ac:dyDescent="0.25">
      <c r="O635" s="14"/>
    </row>
    <row r="636" spans="5:17" ht="15.75" thickBot="1" x14ac:dyDescent="0.3">
      <c r="O636" s="37"/>
    </row>
    <row r="637" spans="5:17" ht="23.25" thickBot="1" x14ac:dyDescent="0.3">
      <c r="E637" s="17" t="s">
        <v>1102</v>
      </c>
      <c r="F637" s="24" t="s">
        <v>571</v>
      </c>
      <c r="G637" s="25" t="s">
        <v>1103</v>
      </c>
      <c r="J637" t="str">
        <f>E637&amp;" "&amp;IF(MID(F637,1,1)="A","     VARCHAR2("&amp;MID(F637,2,LEN(F637))&amp;"),",IF(MID(F637,1,1)="N","     NUMBER("&amp;MID(F637,2,LEN(F637))&amp;"),",IF(MID(F637,1,1)="F","     DATE,")))</f>
        <v>PRODUCTO      NUMBER(),</v>
      </c>
      <c r="L637" t="str">
        <f>"comment on column MIG_PPPC."&amp;E637&amp;"   is '"&amp;G637&amp;"';"</f>
        <v>comment on column MIG_PPPC.PRODUCTO   is 'Clave de producto iAxis ';</v>
      </c>
      <c r="O637" s="14" t="s">
        <v>139</v>
      </c>
      <c r="P637" s="14" t="s">
        <v>1102</v>
      </c>
      <c r="Q637" t="str">
        <f>"v_pppc."&amp;P637&amp;" := "&amp;IF(O637="","NULL;","x."&amp;O637&amp;";")</f>
        <v>v_pppc.PRODUCTO := x.CEMPRES;</v>
      </c>
    </row>
    <row r="638" spans="5:17" ht="23.25" thickBot="1" x14ac:dyDescent="0.3">
      <c r="E638" s="18" t="s">
        <v>1104</v>
      </c>
      <c r="F638" s="26" t="s">
        <v>536</v>
      </c>
      <c r="G638" s="27" t="s">
        <v>1105</v>
      </c>
      <c r="J638" t="str">
        <f t="shared" ref="J638:J692" si="47">E638&amp;" "&amp;IF(MID(F638,1,1)="A","     VARCHAR2("&amp;MID(F638,2,LEN(F638))&amp;"),",IF(MID(F638,1,1)="N","     NUMBER("&amp;MID(F638,2,LEN(F638))&amp;"),",IF(MID(F638,1,1)="F","     DATE,")))</f>
        <v>PÓLIZA      VARCHAR2(50),</v>
      </c>
      <c r="L638" t="str">
        <f t="shared" ref="L638:L655" si="48">"comment on column MIG_PPPC."&amp;E638&amp;"   is '"&amp;G638&amp;"';"</f>
        <v>comment on column MIG_PPPC.PÓLIZA   is 'Id póliza en sistema origen';</v>
      </c>
      <c r="O638" s="14" t="s">
        <v>1141</v>
      </c>
      <c r="P638" s="14"/>
      <c r="Q638" t="str">
        <f t="shared" ref="Q638:Q663" si="49">"v_pppc."&amp;P638&amp;" := "&amp;IF(O638="","NULL;","x."&amp;O638&amp;";")</f>
        <v>v_pppc. := x.FCALCUL;</v>
      </c>
    </row>
    <row r="639" spans="5:17" ht="24.75" thickBot="1" x14ac:dyDescent="0.3">
      <c r="E639" s="18" t="s">
        <v>1106</v>
      </c>
      <c r="F639" s="26" t="s">
        <v>545</v>
      </c>
      <c r="G639" s="27" t="s">
        <v>1107</v>
      </c>
      <c r="J639" t="str">
        <f t="shared" si="47"/>
        <v>Nº MOVIMIENTO      NUMBER(4),</v>
      </c>
      <c r="L639" t="str">
        <f t="shared" si="48"/>
        <v>comment on column MIG_PPPC.Nº MOVIMIENTO   is 'Número de movimiento';</v>
      </c>
      <c r="O639" s="14" t="s">
        <v>669</v>
      </c>
      <c r="P639" s="14"/>
      <c r="Q639" t="str">
        <f t="shared" si="49"/>
        <v>v_pppc. := x.SPROCES;</v>
      </c>
    </row>
    <row r="640" spans="5:17" ht="15.75" thickBot="1" x14ac:dyDescent="0.3">
      <c r="E640" s="18" t="s">
        <v>320</v>
      </c>
      <c r="F640" s="26" t="s">
        <v>542</v>
      </c>
      <c r="G640" s="27" t="s">
        <v>1108</v>
      </c>
      <c r="J640" t="str">
        <f t="shared" si="47"/>
        <v>NRIESGO      NUMBER(6),</v>
      </c>
      <c r="L640" t="str">
        <f t="shared" si="48"/>
        <v>comment on column MIG_PPPC.NRIESGO   is 'Número de riesgo';</v>
      </c>
      <c r="O640" s="14" t="s">
        <v>1142</v>
      </c>
      <c r="P640" s="14"/>
      <c r="Q640" t="str">
        <f t="shared" si="49"/>
        <v>v_pppc. := x.CRAMDGS;</v>
      </c>
    </row>
    <row r="641" spans="5:17" ht="23.25" thickBot="1" x14ac:dyDescent="0.3">
      <c r="E641" s="18" t="s">
        <v>1109</v>
      </c>
      <c r="F641" s="26" t="s">
        <v>536</v>
      </c>
      <c r="G641" s="27" t="s">
        <v>1110</v>
      </c>
      <c r="J641" t="str">
        <f t="shared" si="47"/>
        <v>RECIBO      VARCHAR2(50),</v>
      </c>
      <c r="L641" t="str">
        <f t="shared" si="48"/>
        <v>comment on column MIG_PPPC.RECIBO   is 'Id recibo en sistema origen';</v>
      </c>
      <c r="O641" s="14" t="s">
        <v>1143</v>
      </c>
      <c r="P641" s="14"/>
      <c r="Q641" t="str">
        <f t="shared" si="49"/>
        <v>v_pppc. := x.CRAMO;</v>
      </c>
    </row>
    <row r="642" spans="5:17" ht="23.25" thickBot="1" x14ac:dyDescent="0.3">
      <c r="E642" s="18" t="s">
        <v>1111</v>
      </c>
      <c r="F642" s="26" t="s">
        <v>802</v>
      </c>
      <c r="G642" s="27" t="s">
        <v>1112</v>
      </c>
      <c r="J642" t="str">
        <f t="shared" si="47"/>
        <v>GARANTIA      NUMBER(5),</v>
      </c>
      <c r="L642" t="str">
        <f t="shared" si="48"/>
        <v>comment on column MIG_PPPC.GARANTIA   is 'Código de garantía iAXIs';</v>
      </c>
      <c r="O642" s="14" t="s">
        <v>1144</v>
      </c>
      <c r="P642" s="14"/>
      <c r="Q642" t="str">
        <f t="shared" si="49"/>
        <v>v_pppc. := x.CMODALI;</v>
      </c>
    </row>
    <row r="643" spans="5:17" ht="23.25" thickBot="1" x14ac:dyDescent="0.3">
      <c r="E643" s="18" t="s">
        <v>1113</v>
      </c>
      <c r="F643" s="26" t="s">
        <v>548</v>
      </c>
      <c r="G643" s="27" t="s">
        <v>1114</v>
      </c>
      <c r="J643" t="str">
        <f t="shared" si="47"/>
        <v>FCALCULO      DATE,</v>
      </c>
      <c r="L643" t="str">
        <f t="shared" si="48"/>
        <v>comment on column MIG_PPPC.FCALCULO   is 'Fecha de cálculo de la provisión';</v>
      </c>
      <c r="O643" s="14" t="s">
        <v>1145</v>
      </c>
      <c r="P643" s="14"/>
      <c r="Q643" t="str">
        <f t="shared" si="49"/>
        <v>v_pppc. := x.CTIPSEG;</v>
      </c>
    </row>
    <row r="644" spans="5:17" ht="23.25" thickBot="1" x14ac:dyDescent="0.3">
      <c r="E644" s="18" t="s">
        <v>1115</v>
      </c>
      <c r="F644" s="26" t="s">
        <v>1116</v>
      </c>
      <c r="G644" s="27" t="s">
        <v>1117</v>
      </c>
      <c r="J644" t="str">
        <f t="shared" si="47"/>
        <v>IPPPC      NUMBER(17,2),</v>
      </c>
      <c r="L644" t="str">
        <f t="shared" si="48"/>
        <v>comment on column MIG_PPPC.IPPPC   is 'Provisión de prima pendiente  de cobro';</v>
      </c>
      <c r="O644" s="14" t="s">
        <v>1146</v>
      </c>
      <c r="P644" s="14"/>
      <c r="Q644" t="str">
        <f t="shared" si="49"/>
        <v>v_pppc. := x.CCOLECT;</v>
      </c>
    </row>
    <row r="645" spans="5:17" ht="15.75" thickBot="1" x14ac:dyDescent="0.3">
      <c r="E645" s="18" t="s">
        <v>1118</v>
      </c>
      <c r="F645" s="26" t="s">
        <v>1116</v>
      </c>
      <c r="G645" s="27" t="s">
        <v>1120</v>
      </c>
      <c r="J645" t="str">
        <f t="shared" si="47"/>
        <v>IPRICOM      NUMBER(17,2),</v>
      </c>
      <c r="L645" t="str">
        <f t="shared" si="48"/>
        <v>comment on column MIG_PPPC.IPRICOM   is 'Importe Prima ';</v>
      </c>
      <c r="O645" s="14" t="s">
        <v>161</v>
      </c>
      <c r="P645" s="14" t="s">
        <v>1148</v>
      </c>
      <c r="Q645" t="str">
        <f t="shared" si="49"/>
        <v>v_pppc.POLIZA := x.SSEGURO;</v>
      </c>
    </row>
    <row r="646" spans="5:17" ht="23.25" thickBot="1" x14ac:dyDescent="0.3">
      <c r="E646" s="18" t="s">
        <v>1121</v>
      </c>
      <c r="F646" s="26" t="s">
        <v>1116</v>
      </c>
      <c r="G646" s="27" t="s">
        <v>1122</v>
      </c>
      <c r="J646" t="str">
        <f t="shared" si="47"/>
        <v>IPPNCPRIMA      NUMBER(17,2),</v>
      </c>
      <c r="L646" t="str">
        <f t="shared" si="48"/>
        <v>comment on column MIG_PPPC.IPPNCPRIMA   is 'Prima pendiente de cobro no consumida';</v>
      </c>
      <c r="O646" s="14" t="s">
        <v>382</v>
      </c>
      <c r="P646" s="14" t="s">
        <v>1109</v>
      </c>
      <c r="Q646" t="str">
        <f t="shared" si="49"/>
        <v>v_pppc.RECIBO := x.NRECIBO;</v>
      </c>
    </row>
    <row r="647" spans="5:17" ht="24.75" thickBot="1" x14ac:dyDescent="0.3">
      <c r="E647" s="18" t="s">
        <v>1123</v>
      </c>
      <c r="F647" s="26" t="s">
        <v>1116</v>
      </c>
      <c r="G647" s="27" t="s">
        <v>1124</v>
      </c>
      <c r="J647" t="str">
        <f t="shared" si="47"/>
        <v>IPPNCCOMIS      NUMBER(17,2),</v>
      </c>
      <c r="L647" t="str">
        <f t="shared" si="48"/>
        <v>comment on column MIG_PPPC.IPPNCCOMIS   is 'Comisión pendiente de cobro no consumida.';</v>
      </c>
      <c r="O647" s="14" t="s">
        <v>233</v>
      </c>
      <c r="P647" s="14" t="s">
        <v>1149</v>
      </c>
      <c r="Q647" t="str">
        <f t="shared" si="49"/>
        <v>v_pppc.NMOVIMIENTO := x.NMOVIMI;</v>
      </c>
    </row>
    <row r="648" spans="5:17" ht="15.75" thickBot="1" x14ac:dyDescent="0.3">
      <c r="E648" s="18" t="s">
        <v>1125</v>
      </c>
      <c r="F648" s="26" t="s">
        <v>1126</v>
      </c>
      <c r="G648" s="27" t="s">
        <v>1127</v>
      </c>
      <c r="J648" t="str">
        <f t="shared" si="47"/>
        <v>PREA      NUMBER(5,2),</v>
      </c>
      <c r="L648" t="str">
        <f t="shared" si="48"/>
        <v>comment on column MIG_PPPC.PREA   is 'Porcentaje reaseguro';</v>
      </c>
      <c r="O648" s="14" t="s">
        <v>328</v>
      </c>
      <c r="P648" s="14" t="s">
        <v>1113</v>
      </c>
      <c r="Q648" t="str">
        <f t="shared" si="49"/>
        <v>v_pppc.FCALCULO := x.FINIEFE;</v>
      </c>
    </row>
    <row r="649" spans="5:17" ht="23.25" customHeight="1" thickBot="1" x14ac:dyDescent="0.3">
      <c r="E649" s="18" t="s">
        <v>1128</v>
      </c>
      <c r="F649" s="26" t="s">
        <v>1126</v>
      </c>
      <c r="G649" s="27" t="s">
        <v>1129</v>
      </c>
      <c r="J649" t="str">
        <f t="shared" si="47"/>
        <v>PCOM      NUMBER(5,2),</v>
      </c>
      <c r="L649" t="str">
        <f t="shared" si="48"/>
        <v>comment on column MIG_PPPC.PCOM   is 'Porcentaje comisión  anulación (según campo ctramo, 1- 3 meses = 25%, 2 – 3 a 6 meses=50%, 3- mayor que 6 meses = 100%). Se utiliza para calcular el campo IPPPC';</v>
      </c>
      <c r="O649" s="14" t="s">
        <v>327</v>
      </c>
      <c r="P649" s="14" t="s">
        <v>1111</v>
      </c>
      <c r="Q649" t="str">
        <f t="shared" si="49"/>
        <v>v_pppc.GARANTIA := x.CGARANT;</v>
      </c>
    </row>
    <row r="650" spans="5:17" ht="15.75" thickBot="1" x14ac:dyDescent="0.3">
      <c r="E650" s="18" t="s">
        <v>1130</v>
      </c>
      <c r="F650" s="26" t="s">
        <v>1116</v>
      </c>
      <c r="G650" s="27" t="s">
        <v>1131</v>
      </c>
      <c r="J650" t="str">
        <f t="shared" si="47"/>
        <v>ICOMIS      NUMBER(17,2),</v>
      </c>
      <c r="L650" t="str">
        <f t="shared" si="48"/>
        <v>comment on column MIG_PPPC.ICOMIS   is 'Importe comisión';</v>
      </c>
      <c r="O650" s="14" t="s">
        <v>320</v>
      </c>
      <c r="P650" s="14" t="s">
        <v>320</v>
      </c>
      <c r="Q650" t="str">
        <f t="shared" si="49"/>
        <v>v_pppc.NRIESGO := x.NRIESGO;</v>
      </c>
    </row>
    <row r="651" spans="5:17" ht="23.25" thickBot="1" x14ac:dyDescent="0.3">
      <c r="E651" s="18" t="s">
        <v>1132</v>
      </c>
      <c r="F651" s="26" t="s">
        <v>1116</v>
      </c>
      <c r="G651" s="27" t="s">
        <v>1133</v>
      </c>
      <c r="J651" t="str">
        <f t="shared" si="47"/>
        <v>IPDEVRC      NUMBER(17,2),</v>
      </c>
      <c r="L651" t="str">
        <f t="shared" si="48"/>
        <v>comment on column MIG_PPPC.IPDEVRC   is 'Prima reaseguro cedido';</v>
      </c>
      <c r="O651" s="14" t="s">
        <v>1115</v>
      </c>
      <c r="P651" s="14" t="s">
        <v>1115</v>
      </c>
      <c r="Q651" t="str">
        <f t="shared" si="49"/>
        <v>v_pppc.IPPPC := x.IPPPC;</v>
      </c>
    </row>
    <row r="652" spans="5:17" ht="23.25" thickBot="1" x14ac:dyDescent="0.3">
      <c r="E652" s="18" t="s">
        <v>1134</v>
      </c>
      <c r="F652" s="26" t="s">
        <v>1116</v>
      </c>
      <c r="G652" s="27" t="s">
        <v>1135</v>
      </c>
      <c r="J652" t="str">
        <f t="shared" si="47"/>
        <v>IPNCSRC      NUMBER(17,2),</v>
      </c>
      <c r="L652" t="str">
        <f t="shared" si="48"/>
        <v>comment on column MIG_PPPC.IPNCSRC   is 'Prima no consumida reaseguro cedido';</v>
      </c>
      <c r="O652" s="14" t="s">
        <v>1150</v>
      </c>
      <c r="P652" s="14"/>
      <c r="Q652" t="str">
        <f t="shared" si="49"/>
        <v>v_pppc. := x.IPPPC_MONCON;</v>
      </c>
    </row>
    <row r="653" spans="5:17" ht="23.25" thickBot="1" x14ac:dyDescent="0.3">
      <c r="E653" s="18" t="s">
        <v>1136</v>
      </c>
      <c r="F653" s="26" t="s">
        <v>1116</v>
      </c>
      <c r="G653" s="27" t="s">
        <v>1137</v>
      </c>
      <c r="J653" t="str">
        <f t="shared" si="47"/>
        <v>ICOMRC      NUMBER(17,2),</v>
      </c>
      <c r="L653" t="str">
        <f t="shared" si="48"/>
        <v>comment on column MIG_PPPC.ICOMRC   is 'Comisión  reaseguro cedido';</v>
      </c>
      <c r="O653" s="14" t="s">
        <v>1151</v>
      </c>
      <c r="P653" s="14" t="s">
        <v>1118</v>
      </c>
      <c r="Q653" t="str">
        <f t="shared" si="49"/>
        <v>v_pppc.IPRICOM := x.IDERREG;</v>
      </c>
    </row>
    <row r="654" spans="5:17" ht="34.5" thickBot="1" x14ac:dyDescent="0.3">
      <c r="E654" s="18" t="s">
        <v>1138</v>
      </c>
      <c r="F654" s="26" t="s">
        <v>1116</v>
      </c>
      <c r="G654" s="27" t="s">
        <v>1139</v>
      </c>
      <c r="J654" t="str">
        <f t="shared" si="47"/>
        <v>ICNCSRC      NUMBER(17,2),</v>
      </c>
      <c r="L654" t="str">
        <f t="shared" si="48"/>
        <v>comment on column MIG_PPPC.ICNCSRC   is 'Comisión  no consumida reaseguro cedido';</v>
      </c>
      <c r="O654" s="14" t="s">
        <v>1152</v>
      </c>
      <c r="P654" s="14" t="s">
        <v>1121</v>
      </c>
      <c r="Q654" t="str">
        <f t="shared" si="49"/>
        <v>v_pppc.IPPNCPRIMA := x.IDERREG_MONCON;</v>
      </c>
    </row>
    <row r="655" spans="5:17" ht="34.5" thickBot="1" x14ac:dyDescent="0.3">
      <c r="E655" s="18" t="s">
        <v>29</v>
      </c>
      <c r="F655" s="26" t="s">
        <v>640</v>
      </c>
      <c r="G655" s="27" t="s">
        <v>1140</v>
      </c>
      <c r="J655" t="str">
        <f t="shared" si="47"/>
        <v>CTRAMO      NUMBER(3),</v>
      </c>
      <c r="L655" t="str">
        <f t="shared" si="48"/>
        <v>comment on column MIG_PPPC.CTRAMO   is 'Tramo antigüedad aplicable en meses (valor fijo: 1084)';</v>
      </c>
      <c r="O655" s="14" t="s">
        <v>469</v>
      </c>
      <c r="P655" s="14" t="s">
        <v>1123</v>
      </c>
      <c r="Q655" t="str">
        <f t="shared" si="49"/>
        <v>v_pppc.IPPNCCOMIS := x.CMONEDA;</v>
      </c>
    </row>
    <row r="656" spans="5:17" x14ac:dyDescent="0.25">
      <c r="O656" s="14" t="s">
        <v>1147</v>
      </c>
      <c r="P656" s="14" t="s">
        <v>1125</v>
      </c>
      <c r="Q656" t="str">
        <f t="shared" si="49"/>
        <v>v_pppc.PREA := x.CERROR;</v>
      </c>
    </row>
    <row r="657" spans="15:17" x14ac:dyDescent="0.25">
      <c r="O657" s="14" t="s">
        <v>1153</v>
      </c>
      <c r="P657" s="14" t="s">
        <v>1128</v>
      </c>
      <c r="Q657" t="str">
        <f t="shared" si="49"/>
        <v>v_pppc.PCOM := x.TEDAD;</v>
      </c>
    </row>
    <row r="658" spans="15:17" x14ac:dyDescent="0.25">
      <c r="O658" s="14" t="s">
        <v>677</v>
      </c>
      <c r="P658" s="14" t="s">
        <v>1130</v>
      </c>
      <c r="Q658" t="str">
        <f t="shared" si="49"/>
        <v>v_pppc.ICOMIS := x.FCAMBIO;</v>
      </c>
    </row>
    <row r="659" spans="15:17" x14ac:dyDescent="0.25">
      <c r="O659" s="14" t="s">
        <v>1154</v>
      </c>
      <c r="P659" s="14" t="s">
        <v>1132</v>
      </c>
      <c r="Q659" t="str">
        <f t="shared" si="49"/>
        <v>v_pppc.IPDEVRC := x.IPPPC_COA;</v>
      </c>
    </row>
    <row r="660" spans="15:17" x14ac:dyDescent="0.25">
      <c r="O660" s="14" t="s">
        <v>1155</v>
      </c>
      <c r="P660" s="14" t="s">
        <v>1134</v>
      </c>
      <c r="Q660" t="str">
        <f t="shared" si="49"/>
        <v>v_pppc.IPNCSRC := x.IPPPC_MONCON_COA;</v>
      </c>
    </row>
    <row r="661" spans="15:17" x14ac:dyDescent="0.25">
      <c r="O661" s="14" t="s">
        <v>1156</v>
      </c>
      <c r="P661" s="14" t="s">
        <v>1136</v>
      </c>
      <c r="Q661" t="str">
        <f t="shared" si="49"/>
        <v>v_pppc.ICOMRC := x.IPROVMORA;</v>
      </c>
    </row>
    <row r="662" spans="15:17" x14ac:dyDescent="0.25">
      <c r="O662" s="14" t="s">
        <v>1157</v>
      </c>
      <c r="P662" s="14" t="s">
        <v>1138</v>
      </c>
      <c r="Q662" t="str">
        <f t="shared" si="49"/>
        <v>v_pppc.ICNCSRC := x.CMETODO;</v>
      </c>
    </row>
    <row r="663" spans="15:17" x14ac:dyDescent="0.25">
      <c r="O663" s="14" t="s">
        <v>29</v>
      </c>
      <c r="P663" s="14" t="s">
        <v>29</v>
      </c>
      <c r="Q663" t="str">
        <f t="shared" si="49"/>
        <v>v_pppc.CTRAMO := x.CTRAMO;</v>
      </c>
    </row>
    <row r="666" spans="15:17" x14ac:dyDescent="0.25">
      <c r="O666" t="s">
        <v>1163</v>
      </c>
      <c r="P666" t="s">
        <v>1158</v>
      </c>
      <c r="Q666" t="str">
        <f>"v_bureau."&amp;P666&amp;" := "&amp;IF(O666="","NULL;","x."&amp;O666&amp;";")</f>
        <v>v_bureau.SFBUREAU := x.SBUREAU;</v>
      </c>
    </row>
    <row r="667" spans="15:17" x14ac:dyDescent="0.25">
      <c r="O667" t="s">
        <v>1159</v>
      </c>
      <c r="P667" t="s">
        <v>1159</v>
      </c>
      <c r="Q667" t="str">
        <f t="shared" ref="Q667:Q676" si="50">"v_bureau."&amp;P667&amp;" := "&amp;IF(O667="","NULL;","x."&amp;O667&amp;";")</f>
        <v>v_bureau.CANULADA := x.CANULADA;</v>
      </c>
    </row>
    <row r="668" spans="15:17" x14ac:dyDescent="0.25">
      <c r="O668" t="s">
        <v>467</v>
      </c>
      <c r="P668" t="s">
        <v>467</v>
      </c>
      <c r="Q668" t="str">
        <f t="shared" si="50"/>
        <v>v_bureau.CTIPO := x.CTIPO;</v>
      </c>
    </row>
    <row r="669" spans="15:17" x14ac:dyDescent="0.25">
      <c r="P669" t="s">
        <v>1160</v>
      </c>
      <c r="Q669" t="str">
        <f t="shared" si="50"/>
        <v>v_bureau.IDDOC_IMP := NULL;</v>
      </c>
    </row>
    <row r="670" spans="15:17" x14ac:dyDescent="0.25">
      <c r="P670" t="s">
        <v>1161</v>
      </c>
      <c r="Q670" t="str">
        <f t="shared" si="50"/>
        <v>v_bureau.IDDOC_ADJ := NULL;</v>
      </c>
    </row>
    <row r="671" spans="15:17" x14ac:dyDescent="0.25">
      <c r="O671" t="s">
        <v>149</v>
      </c>
      <c r="P671" t="s">
        <v>149</v>
      </c>
      <c r="Q671" t="str">
        <f t="shared" si="50"/>
        <v>v_bureau.NSUPLEM := x.NSUPLEM;</v>
      </c>
    </row>
    <row r="672" spans="15:17" x14ac:dyDescent="0.25">
      <c r="O672" t="s">
        <v>482</v>
      </c>
      <c r="P672" t="s">
        <v>482</v>
      </c>
      <c r="Q672" t="str">
        <f t="shared" si="50"/>
        <v>v_bureau.CUSUALT := x.CUSUALT;</v>
      </c>
    </row>
    <row r="673" spans="5:17" x14ac:dyDescent="0.25">
      <c r="O673" t="s">
        <v>334</v>
      </c>
      <c r="P673" t="s">
        <v>334</v>
      </c>
      <c r="Q673" t="str">
        <f t="shared" si="50"/>
        <v>v_bureau.FALTA := x.FALTA;</v>
      </c>
    </row>
    <row r="674" spans="5:17" x14ac:dyDescent="0.25">
      <c r="O674" t="s">
        <v>599</v>
      </c>
      <c r="P674" t="s">
        <v>599</v>
      </c>
      <c r="Q674" t="str">
        <f t="shared" si="50"/>
        <v>v_bureau.CUSUMOD := x.CUSUMOD;</v>
      </c>
    </row>
    <row r="675" spans="5:17" x14ac:dyDescent="0.25">
      <c r="O675" t="s">
        <v>1162</v>
      </c>
      <c r="P675" t="s">
        <v>1162</v>
      </c>
      <c r="Q675" t="str">
        <f t="shared" si="50"/>
        <v>v_bureau.FMODIF := x.FMODIF;</v>
      </c>
    </row>
    <row r="676" spans="5:17" x14ac:dyDescent="0.25">
      <c r="O676" t="s">
        <v>233</v>
      </c>
      <c r="P676" t="s">
        <v>233</v>
      </c>
      <c r="Q676" t="str">
        <f t="shared" si="50"/>
        <v>v_bureau.NMOVIMI := x.NMOVIMI;</v>
      </c>
    </row>
    <row r="677" spans="5:17" x14ac:dyDescent="0.25">
      <c r="O677" s="38" t="s">
        <v>1164</v>
      </c>
    </row>
    <row r="678" spans="5:17" x14ac:dyDescent="0.25">
      <c r="O678" s="38" t="s">
        <v>1165</v>
      </c>
    </row>
    <row r="679" spans="5:17" x14ac:dyDescent="0.25">
      <c r="O679" s="38" t="s">
        <v>1166</v>
      </c>
    </row>
    <row r="680" spans="5:17" x14ac:dyDescent="0.25">
      <c r="O680" s="38" t="s">
        <v>1167</v>
      </c>
    </row>
    <row r="681" spans="5:17" x14ac:dyDescent="0.25">
      <c r="O681" s="38" t="s">
        <v>1168</v>
      </c>
    </row>
    <row r="683" spans="5:17" ht="15.75" thickBot="1" x14ac:dyDescent="0.3">
      <c r="L683" s="14"/>
      <c r="M683" t="s">
        <v>11</v>
      </c>
      <c r="N683" s="14"/>
      <c r="O683" t="s">
        <v>11</v>
      </c>
    </row>
    <row r="684" spans="5:17" ht="36.75" thickBot="1" x14ac:dyDescent="0.3">
      <c r="E684" s="17" t="s">
        <v>4</v>
      </c>
      <c r="F684" s="24" t="s">
        <v>536</v>
      </c>
      <c r="G684" s="24" t="s">
        <v>1169</v>
      </c>
      <c r="J684" t="str">
        <f t="shared" si="47"/>
        <v>MIG_PK      VARCHAR2(50),</v>
      </c>
      <c r="L684" s="14"/>
      <c r="M684" t="s">
        <v>12</v>
      </c>
      <c r="N684" s="14"/>
      <c r="O684" t="s">
        <v>12</v>
      </c>
    </row>
    <row r="685" spans="5:17" ht="15.75" thickBot="1" x14ac:dyDescent="0.3">
      <c r="E685" s="18" t="s">
        <v>1170</v>
      </c>
      <c r="F685" s="26" t="s">
        <v>802</v>
      </c>
      <c r="G685" s="26" t="s">
        <v>1171</v>
      </c>
      <c r="J685" t="str">
        <f t="shared" si="47"/>
        <v>CCODIGO      NUMBER(5),</v>
      </c>
      <c r="L685" t="s">
        <v>4</v>
      </c>
      <c r="M685" t="s">
        <v>4</v>
      </c>
      <c r="N685" s="14" t="str">
        <f t="shared" ref="N685:N713" si="51">IF(ISBLANK(L685),"NULL ","a.")&amp;M685&amp;","</f>
        <v>a.MIG_PK,</v>
      </c>
      <c r="O685" t="s">
        <v>4</v>
      </c>
      <c r="Q685" t="str">
        <f>"v_ctatecnica."&amp;P685&amp;" := "&amp;IF(O685="","NULL;","x."&amp;O685&amp;";")</f>
        <v>v_ctatecnica. := x.MIG_PK;</v>
      </c>
    </row>
    <row r="686" spans="5:17" ht="24.75" thickBot="1" x14ac:dyDescent="0.3">
      <c r="E686" s="18" t="s">
        <v>466</v>
      </c>
      <c r="F686" s="26" t="s">
        <v>815</v>
      </c>
      <c r="G686" s="26" t="s">
        <v>1172</v>
      </c>
      <c r="J686" t="str">
        <f t="shared" si="47"/>
        <v>TDESCRIPCION      VARCHAR2(200),</v>
      </c>
      <c r="L686" t="s">
        <v>0</v>
      </c>
      <c r="M686" t="s">
        <v>0</v>
      </c>
      <c r="N686" s="14" t="str">
        <f t="shared" si="51"/>
        <v>a.MIG_FK,</v>
      </c>
      <c r="O686" t="s">
        <v>0</v>
      </c>
      <c r="Q686" t="str">
        <f t="shared" ref="Q686:Q719" si="52">"v_ctatecnica."&amp;P686&amp;" := "&amp;IF(O686="","NULL;","x."&amp;O686&amp;";")</f>
        <v>v_ctatecnica. := x.MIG_FK;</v>
      </c>
    </row>
    <row r="687" spans="5:17" ht="36.75" thickBot="1" x14ac:dyDescent="0.3">
      <c r="E687" s="18" t="s">
        <v>29</v>
      </c>
      <c r="F687" s="26" t="s">
        <v>1173</v>
      </c>
      <c r="G687" s="26" t="s">
        <v>1174</v>
      </c>
      <c r="J687" t="str">
        <f t="shared" si="47"/>
        <v>CTRAMO      NUMBER(3)),</v>
      </c>
      <c r="L687" t="s">
        <v>13</v>
      </c>
      <c r="N687" s="14" t="str">
        <f t="shared" si="51"/>
        <v>a.,</v>
      </c>
      <c r="P687" t="s">
        <v>141</v>
      </c>
      <c r="Q687" t="str">
        <f t="shared" si="52"/>
        <v>v_ctatecnica.CCOMPANI := NULL;</v>
      </c>
    </row>
    <row r="688" spans="5:17" ht="24.75" thickBot="1" x14ac:dyDescent="0.3">
      <c r="E688" s="18" t="s">
        <v>1175</v>
      </c>
      <c r="F688" s="26" t="s">
        <v>1176</v>
      </c>
      <c r="G688" s="26" t="s">
        <v>1177</v>
      </c>
      <c r="J688" t="str">
        <f t="shared" si="47"/>
        <v>ILIM_INF      NUMBER(14),</v>
      </c>
      <c r="L688" t="s">
        <v>1186</v>
      </c>
      <c r="M688" t="s">
        <v>1186</v>
      </c>
      <c r="N688" s="14" t="str">
        <f t="shared" si="51"/>
        <v>a.NVERSION,</v>
      </c>
      <c r="O688" t="s">
        <v>1186</v>
      </c>
      <c r="P688" t="s">
        <v>6</v>
      </c>
      <c r="Q688" t="str">
        <f t="shared" si="52"/>
        <v>v_ctatecnica.NVERSIO := x.NVERSION;</v>
      </c>
    </row>
    <row r="689" spans="5:17" ht="24.75" thickBot="1" x14ac:dyDescent="0.3">
      <c r="E689" s="18" t="s">
        <v>1178</v>
      </c>
      <c r="F689" s="26" t="s">
        <v>1176</v>
      </c>
      <c r="G689" s="26" t="s">
        <v>1179</v>
      </c>
      <c r="J689" t="str">
        <f t="shared" si="47"/>
        <v>ILIM_SUP      NUMBER(14),</v>
      </c>
      <c r="L689" t="s">
        <v>5</v>
      </c>
      <c r="M689" t="s">
        <v>5</v>
      </c>
      <c r="N689" s="14" t="str">
        <f t="shared" si="51"/>
        <v>a.SCONTRA,</v>
      </c>
      <c r="O689" t="s">
        <v>5</v>
      </c>
      <c r="P689" t="s">
        <v>5</v>
      </c>
      <c r="Q689" t="str">
        <f t="shared" si="52"/>
        <v>v_ctatecnica.SCONTRA := x.SCONTRA;</v>
      </c>
    </row>
    <row r="690" spans="5:17" ht="15.75" thickBot="1" x14ac:dyDescent="0.3">
      <c r="E690" s="18" t="s">
        <v>1180</v>
      </c>
      <c r="F690" s="26" t="s">
        <v>802</v>
      </c>
      <c r="G690" s="26" t="s">
        <v>1181</v>
      </c>
      <c r="J690" t="str">
        <f t="shared" si="47"/>
        <v>PCTPART      NUMBER(5),</v>
      </c>
      <c r="L690" t="s">
        <v>1187</v>
      </c>
      <c r="M690" t="s">
        <v>1187</v>
      </c>
      <c r="N690" s="14" t="str">
        <f t="shared" si="51"/>
        <v>a.TRAMO,</v>
      </c>
      <c r="O690" t="s">
        <v>1187</v>
      </c>
      <c r="P690" t="s">
        <v>29</v>
      </c>
      <c r="Q690" t="str">
        <f t="shared" si="52"/>
        <v>v_ctatecnica.CTRAMO := x.TRAMO;</v>
      </c>
    </row>
    <row r="691" spans="5:17" ht="15.75" thickBot="1" x14ac:dyDescent="0.3">
      <c r="E691" s="18" t="s">
        <v>1182</v>
      </c>
      <c r="F691" s="26" t="s">
        <v>802</v>
      </c>
      <c r="G691" s="26" t="s">
        <v>1183</v>
      </c>
      <c r="J691" t="str">
        <f t="shared" si="47"/>
        <v>PCTMIN      NUMBER(5),</v>
      </c>
      <c r="L691" t="s">
        <v>375</v>
      </c>
      <c r="M691" t="s">
        <v>375</v>
      </c>
      <c r="N691" s="14" t="str">
        <f t="shared" si="51"/>
        <v>a.NNUMLIN,</v>
      </c>
      <c r="O691" t="s">
        <v>375</v>
      </c>
      <c r="Q691" t="str">
        <f>"v_ctatecnica."&amp;P691&amp;" := "&amp;IF(O691="","NULL;","x."&amp;O691&amp;";")</f>
        <v>v_ctatecnica. := x.NNUMLIN;</v>
      </c>
    </row>
    <row r="692" spans="5:17" ht="15.75" thickBot="1" x14ac:dyDescent="0.3">
      <c r="E692" s="18" t="s">
        <v>1184</v>
      </c>
      <c r="F692" s="26" t="s">
        <v>802</v>
      </c>
      <c r="G692" s="26" t="s">
        <v>1185</v>
      </c>
      <c r="J692" t="str">
        <f t="shared" si="47"/>
        <v>PCTMAX      NUMBER(5),</v>
      </c>
      <c r="L692" t="s">
        <v>235</v>
      </c>
      <c r="M692" t="s">
        <v>235</v>
      </c>
      <c r="N692" s="14" t="str">
        <f t="shared" si="51"/>
        <v>a.FMOVIMI,</v>
      </c>
      <c r="O692" t="s">
        <v>235</v>
      </c>
      <c r="Q692" t="str">
        <f t="shared" si="52"/>
        <v>v_ctatecnica. := x.FMOVIMI;</v>
      </c>
    </row>
    <row r="693" spans="5:17" x14ac:dyDescent="0.25">
      <c r="L693" t="s">
        <v>119</v>
      </c>
      <c r="M693" t="s">
        <v>119</v>
      </c>
      <c r="N693" s="14" t="str">
        <f t="shared" si="51"/>
        <v>a.FEFECTO,</v>
      </c>
      <c r="O693" t="s">
        <v>119</v>
      </c>
      <c r="Q693" t="str">
        <f t="shared" si="52"/>
        <v>v_ctatecnica. := x.FEFECTO;</v>
      </c>
    </row>
    <row r="694" spans="5:17" x14ac:dyDescent="0.25">
      <c r="L694" t="s">
        <v>1026</v>
      </c>
      <c r="M694" t="s">
        <v>1026</v>
      </c>
      <c r="N694" s="14" t="str">
        <f t="shared" si="51"/>
        <v>a.CCONCEP,</v>
      </c>
      <c r="O694" t="s">
        <v>1026</v>
      </c>
      <c r="Q694" t="str">
        <f t="shared" si="52"/>
        <v>v_ctatecnica. := x.CCONCEP;</v>
      </c>
    </row>
    <row r="695" spans="5:17" x14ac:dyDescent="0.25">
      <c r="L695" t="s">
        <v>1188</v>
      </c>
      <c r="M695" t="s">
        <v>1188</v>
      </c>
      <c r="N695" s="14" t="str">
        <f t="shared" si="51"/>
        <v>a.CDEDHAB,</v>
      </c>
      <c r="O695" t="s">
        <v>1188</v>
      </c>
      <c r="Q695" t="str">
        <f t="shared" si="52"/>
        <v>v_ctatecnica. := x.CDEDHAB;</v>
      </c>
    </row>
    <row r="696" spans="5:17" x14ac:dyDescent="0.25">
      <c r="L696" t="s">
        <v>1085</v>
      </c>
      <c r="M696" t="s">
        <v>1085</v>
      </c>
      <c r="N696" s="14" t="str">
        <f t="shared" si="51"/>
        <v>a.IIMPORT,</v>
      </c>
      <c r="O696" t="s">
        <v>1085</v>
      </c>
      <c r="Q696" t="str">
        <f>"v_ctatecnica."&amp;P696&amp;" := "&amp;IF(O696="","NULL;","x."&amp;O696&amp;";")</f>
        <v>v_ctatecnica. := x.IIMPORT;</v>
      </c>
    </row>
    <row r="697" spans="5:17" x14ac:dyDescent="0.25">
      <c r="L697" t="s">
        <v>360</v>
      </c>
      <c r="M697" t="s">
        <v>360</v>
      </c>
      <c r="N697" s="14" t="str">
        <f t="shared" si="51"/>
        <v>a.CESTADO,</v>
      </c>
      <c r="O697" t="s">
        <v>360</v>
      </c>
      <c r="P697" t="s">
        <v>360</v>
      </c>
      <c r="Q697" t="str">
        <f t="shared" si="52"/>
        <v>v_ctatecnica.CESTADO := x.CESTADO;</v>
      </c>
    </row>
    <row r="698" spans="5:17" x14ac:dyDescent="0.25">
      <c r="L698" t="s">
        <v>1189</v>
      </c>
      <c r="M698" t="s">
        <v>1189</v>
      </c>
      <c r="N698" s="14" t="str">
        <f t="shared" si="51"/>
        <v>a.IIMPORT_MONCON,</v>
      </c>
      <c r="O698" t="s">
        <v>1189</v>
      </c>
      <c r="Q698" t="str">
        <f t="shared" si="52"/>
        <v>v_ctatecnica. := x.IIMPORT_MONCON;</v>
      </c>
    </row>
    <row r="699" spans="5:17" x14ac:dyDescent="0.25">
      <c r="L699" t="s">
        <v>677</v>
      </c>
      <c r="M699" t="s">
        <v>677</v>
      </c>
      <c r="N699" s="14" t="str">
        <f t="shared" si="51"/>
        <v>a.FCAMBIO,</v>
      </c>
      <c r="O699" t="s">
        <v>677</v>
      </c>
      <c r="Q699" t="str">
        <f t="shared" si="52"/>
        <v>v_ctatecnica. := x.FCAMBIO;</v>
      </c>
    </row>
    <row r="700" spans="5:17" x14ac:dyDescent="0.25">
      <c r="L700" t="s">
        <v>1190</v>
      </c>
      <c r="M700" t="s">
        <v>1190</v>
      </c>
      <c r="N700" s="14" t="str">
        <f t="shared" si="51"/>
        <v>a.CTIPMOV,</v>
      </c>
      <c r="O700" t="s">
        <v>1190</v>
      </c>
      <c r="Q700" t="str">
        <f t="shared" si="52"/>
        <v>v_ctatecnica. := x.CTIPMOV;</v>
      </c>
    </row>
    <row r="701" spans="5:17" x14ac:dyDescent="0.25">
      <c r="L701" t="s">
        <v>140</v>
      </c>
      <c r="M701" t="s">
        <v>140</v>
      </c>
      <c r="N701" s="14" t="str">
        <f t="shared" si="51"/>
        <v>a.SPRODUC,</v>
      </c>
      <c r="O701" t="s">
        <v>140</v>
      </c>
      <c r="P701" t="s">
        <v>140</v>
      </c>
      <c r="Q701" t="str">
        <f t="shared" si="52"/>
        <v>v_ctatecnica.SPRODUC := x.SPRODUC;</v>
      </c>
    </row>
    <row r="702" spans="5:17" x14ac:dyDescent="0.25">
      <c r="L702" t="s">
        <v>117</v>
      </c>
      <c r="M702" t="s">
        <v>117</v>
      </c>
      <c r="N702" s="14" t="str">
        <f t="shared" si="51"/>
        <v>a.NPOLIZA,</v>
      </c>
      <c r="O702" t="s">
        <v>117</v>
      </c>
      <c r="Q702" t="str">
        <f t="shared" si="52"/>
        <v>v_ctatecnica. := x.NPOLIZA;</v>
      </c>
    </row>
    <row r="703" spans="5:17" x14ac:dyDescent="0.25">
      <c r="L703" t="s">
        <v>1191</v>
      </c>
      <c r="M703" t="s">
        <v>1191</v>
      </c>
      <c r="N703" s="14" t="str">
        <f t="shared" si="51"/>
        <v>a.NSINIESTRO,</v>
      </c>
      <c r="O703" t="s">
        <v>1191</v>
      </c>
      <c r="Q703" t="str">
        <f t="shared" si="52"/>
        <v>v_ctatecnica. := x.NSINIESTRO;</v>
      </c>
    </row>
    <row r="704" spans="5:17" x14ac:dyDescent="0.25">
      <c r="L704" t="s">
        <v>1192</v>
      </c>
      <c r="M704" t="s">
        <v>1192</v>
      </c>
      <c r="N704" s="14" t="str">
        <f t="shared" si="51"/>
        <v>a.TDESCRI,</v>
      </c>
      <c r="O704" t="s">
        <v>1192</v>
      </c>
      <c r="Q704" t="str">
        <f t="shared" si="52"/>
        <v>v_ctatecnica. := x.TDESCRI;</v>
      </c>
    </row>
    <row r="705" spans="2:30" x14ac:dyDescent="0.25">
      <c r="L705" t="s">
        <v>1193</v>
      </c>
      <c r="M705" t="s">
        <v>1193</v>
      </c>
      <c r="N705" s="14" t="str">
        <f t="shared" si="51"/>
        <v>a.TDOCUME,</v>
      </c>
      <c r="O705" t="s">
        <v>1193</v>
      </c>
      <c r="Q705" t="str">
        <f t="shared" si="52"/>
        <v>v_ctatecnica. := x.TDOCUME;</v>
      </c>
    </row>
    <row r="706" spans="2:30" x14ac:dyDescent="0.25">
      <c r="L706" t="s">
        <v>1030</v>
      </c>
      <c r="M706" t="s">
        <v>1030</v>
      </c>
      <c r="N706" s="14" t="str">
        <f t="shared" si="51"/>
        <v>a.FLIQUID,</v>
      </c>
      <c r="O706" t="s">
        <v>1030</v>
      </c>
      <c r="Q706" t="str">
        <f t="shared" si="52"/>
        <v>v_ctatecnica. := x.FLIQUID;</v>
      </c>
    </row>
    <row r="707" spans="2:30" x14ac:dyDescent="0.25">
      <c r="L707" t="s">
        <v>556</v>
      </c>
      <c r="M707" t="s">
        <v>556</v>
      </c>
      <c r="N707" s="14" t="str">
        <f t="shared" si="51"/>
        <v>a.CEVENTO,</v>
      </c>
      <c r="O707" t="s">
        <v>556</v>
      </c>
      <c r="Q707" t="str">
        <f t="shared" si="52"/>
        <v>v_ctatecnica. := x.CEVENTO;</v>
      </c>
    </row>
    <row r="708" spans="2:30" x14ac:dyDescent="0.25">
      <c r="L708" t="s">
        <v>236</v>
      </c>
      <c r="M708" t="s">
        <v>236</v>
      </c>
      <c r="N708" s="14" t="str">
        <f t="shared" si="51"/>
        <v>a.FCONTAB,</v>
      </c>
      <c r="O708" t="s">
        <v>236</v>
      </c>
      <c r="Q708" t="str">
        <f t="shared" si="52"/>
        <v>v_ctatecnica. := x.FCONTAB;</v>
      </c>
    </row>
    <row r="709" spans="2:30" x14ac:dyDescent="0.25">
      <c r="L709" t="s">
        <v>393</v>
      </c>
      <c r="M709" t="s">
        <v>393</v>
      </c>
      <c r="N709" s="14" t="str">
        <f t="shared" si="51"/>
        <v>a.SIDEPAG,</v>
      </c>
      <c r="O709" t="s">
        <v>393</v>
      </c>
      <c r="Q709" t="str">
        <f t="shared" si="52"/>
        <v>v_ctatecnica. := x.SIDEPAG;</v>
      </c>
    </row>
    <row r="710" spans="2:30" x14ac:dyDescent="0.25">
      <c r="L710" t="s">
        <v>1194</v>
      </c>
      <c r="M710" t="s">
        <v>1194</v>
      </c>
      <c r="N710" s="14" t="str">
        <f t="shared" si="51"/>
        <v>a.CUSUCRE,</v>
      </c>
      <c r="O710" t="s">
        <v>1194</v>
      </c>
      <c r="Q710" t="str">
        <f t="shared" si="52"/>
        <v>v_ctatecnica. := x.CUSUCRE;</v>
      </c>
    </row>
    <row r="711" spans="2:30" x14ac:dyDescent="0.25">
      <c r="L711" t="s">
        <v>1195</v>
      </c>
      <c r="M711" t="s">
        <v>1195</v>
      </c>
      <c r="N711" s="14" t="str">
        <f t="shared" si="51"/>
        <v>a.FCREAC,</v>
      </c>
      <c r="O711" t="s">
        <v>1195</v>
      </c>
      <c r="Q711" t="str">
        <f t="shared" si="52"/>
        <v>v_ctatecnica. := x.FCREAC;</v>
      </c>
    </row>
    <row r="712" spans="2:30" x14ac:dyDescent="0.25">
      <c r="L712" t="s">
        <v>1143</v>
      </c>
      <c r="M712" t="s">
        <v>1143</v>
      </c>
      <c r="N712" s="14" t="str">
        <f t="shared" si="51"/>
        <v>a.CRAMO,</v>
      </c>
      <c r="O712" t="s">
        <v>1143</v>
      </c>
      <c r="Q712" t="str">
        <f t="shared" si="52"/>
        <v>v_ctatecnica. := x.CRAMO;</v>
      </c>
    </row>
    <row r="713" spans="2:30" x14ac:dyDescent="0.25">
      <c r="L713" t="s">
        <v>42</v>
      </c>
      <c r="M713" t="s">
        <v>42</v>
      </c>
      <c r="N713" s="14" t="str">
        <f t="shared" si="51"/>
        <v>a.CCORRED,</v>
      </c>
      <c r="O713" t="s">
        <v>42</v>
      </c>
      <c r="P713" t="s">
        <v>42</v>
      </c>
      <c r="Q713" t="str">
        <f t="shared" si="52"/>
        <v>v_ctatecnica.CCORRED := x.CCORRED;</v>
      </c>
    </row>
    <row r="714" spans="2:30" x14ac:dyDescent="0.25">
      <c r="L714" t="s">
        <v>1196</v>
      </c>
      <c r="P714" t="s">
        <v>1208</v>
      </c>
      <c r="Q714" t="str">
        <f t="shared" si="52"/>
        <v>v_ctatecnica.NCTATEC := NULL;</v>
      </c>
    </row>
    <row r="715" spans="2:30" x14ac:dyDescent="0.25">
      <c r="B715" t="s">
        <v>413</v>
      </c>
      <c r="C715" t="s">
        <v>414</v>
      </c>
      <c r="D715" t="s">
        <v>1197</v>
      </c>
      <c r="E715" t="s">
        <v>1198</v>
      </c>
      <c r="F715" t="s">
        <v>1199</v>
      </c>
      <c r="G715" t="s">
        <v>1200</v>
      </c>
      <c r="H715" t="s">
        <v>397</v>
      </c>
      <c r="P715" t="s">
        <v>1209</v>
      </c>
      <c r="Q715" t="str">
        <f t="shared" si="52"/>
        <v>v_ctatecnica.CFRECUL := NULL;</v>
      </c>
      <c r="U715" t="s">
        <v>1201</v>
      </c>
      <c r="V715" t="s">
        <v>1202</v>
      </c>
      <c r="W715" t="s">
        <v>1203</v>
      </c>
      <c r="X715" t="s">
        <v>610</v>
      </c>
      <c r="Y715" t="s">
        <v>396</v>
      </c>
      <c r="Z715" t="s">
        <v>410</v>
      </c>
      <c r="AA715" t="s">
        <v>1204</v>
      </c>
      <c r="AB715" t="s">
        <v>1205</v>
      </c>
      <c r="AC715" t="s">
        <v>1206</v>
      </c>
      <c r="AD715" t="s">
        <v>1207</v>
      </c>
    </row>
    <row r="716" spans="2:30" x14ac:dyDescent="0.25">
      <c r="P716" t="s">
        <v>1210</v>
      </c>
      <c r="Q716" t="str">
        <f t="shared" si="52"/>
        <v>v_ctatecnica.FESTADO := NULL;</v>
      </c>
    </row>
    <row r="717" spans="2:30" x14ac:dyDescent="0.25">
      <c r="P717" t="s">
        <v>1211</v>
      </c>
      <c r="Q717" t="str">
        <f t="shared" si="52"/>
        <v>v_ctatecnica.FULTIMP := NULL;</v>
      </c>
    </row>
    <row r="718" spans="2:30" x14ac:dyDescent="0.25">
      <c r="P718" t="s">
        <v>1212</v>
      </c>
      <c r="Q718" t="str">
        <f t="shared" si="52"/>
        <v>v_ctatecnica.FCIERRE := NULL;</v>
      </c>
    </row>
    <row r="719" spans="2:30" x14ac:dyDescent="0.25">
      <c r="P719" t="s">
        <v>139</v>
      </c>
      <c r="Q719" t="str">
        <f t="shared" si="52"/>
        <v>v_ctatecnica.CEMPRES := NULL;</v>
      </c>
    </row>
    <row r="722" spans="15:17" x14ac:dyDescent="0.25">
      <c r="P722" t="s">
        <v>141</v>
      </c>
      <c r="Q722" t="str">
        <f>"v_movctatecnica."&amp;P722&amp;" := "&amp;IF(O722="","NULL;","x."&amp;O722&amp;";")</f>
        <v>v_movctatecnica.CCOMPANI := NULL;</v>
      </c>
    </row>
    <row r="723" spans="15:17" x14ac:dyDescent="0.25">
      <c r="O723" t="s">
        <v>1186</v>
      </c>
      <c r="P723" t="s">
        <v>6</v>
      </c>
      <c r="Q723" t="str">
        <f t="shared" ref="Q723:Q757" si="53">"v_movctatecnica."&amp;P723&amp;" := "&amp;IF(O723="","NULL;","x."&amp;O723&amp;";")</f>
        <v>v_movctatecnica.NVERSIO := x.NVERSION;</v>
      </c>
    </row>
    <row r="724" spans="15:17" x14ac:dyDescent="0.25">
      <c r="O724" t="s">
        <v>5</v>
      </c>
      <c r="P724" t="s">
        <v>5</v>
      </c>
      <c r="Q724" t="str">
        <f t="shared" si="53"/>
        <v>v_movctatecnica.SCONTRA := x.SCONTRA;</v>
      </c>
    </row>
    <row r="725" spans="15:17" x14ac:dyDescent="0.25">
      <c r="O725" t="s">
        <v>1187</v>
      </c>
      <c r="P725" t="s">
        <v>29</v>
      </c>
      <c r="Q725" t="str">
        <f t="shared" si="53"/>
        <v>v_movctatecnica.CTRAMO := x.TRAMO;</v>
      </c>
    </row>
    <row r="726" spans="15:17" x14ac:dyDescent="0.25">
      <c r="O726" t="s">
        <v>375</v>
      </c>
      <c r="P726" t="s">
        <v>375</v>
      </c>
      <c r="Q726" t="str">
        <f t="shared" si="53"/>
        <v>v_movctatecnica.NNUMLIN := x.NNUMLIN;</v>
      </c>
    </row>
    <row r="727" spans="15:17" x14ac:dyDescent="0.25">
      <c r="O727" t="s">
        <v>235</v>
      </c>
      <c r="P727" t="s">
        <v>235</v>
      </c>
      <c r="Q727" t="str">
        <f t="shared" si="53"/>
        <v>v_movctatecnica.FMOVIMI := x.FMOVIMI;</v>
      </c>
    </row>
    <row r="728" spans="15:17" x14ac:dyDescent="0.25">
      <c r="O728" t="s">
        <v>119</v>
      </c>
      <c r="P728" t="s">
        <v>119</v>
      </c>
      <c r="Q728" t="str">
        <f t="shared" si="53"/>
        <v>v_movctatecnica.FEFECTO := x.FEFECTO;</v>
      </c>
    </row>
    <row r="729" spans="15:17" x14ac:dyDescent="0.25">
      <c r="O729" t="s">
        <v>1026</v>
      </c>
      <c r="P729" t="s">
        <v>1026</v>
      </c>
      <c r="Q729" t="str">
        <f t="shared" si="53"/>
        <v>v_movctatecnica.CCONCEP := x.CCONCEP;</v>
      </c>
    </row>
    <row r="730" spans="15:17" x14ac:dyDescent="0.25">
      <c r="O730" t="s">
        <v>1188</v>
      </c>
      <c r="P730" t="s">
        <v>1076</v>
      </c>
      <c r="Q730" t="str">
        <f t="shared" si="53"/>
        <v>v_movctatecnica.CDEBHAB := x.CDEDHAB;</v>
      </c>
    </row>
    <row r="731" spans="15:17" x14ac:dyDescent="0.25">
      <c r="O731" t="s">
        <v>1085</v>
      </c>
      <c r="P731" t="s">
        <v>1085</v>
      </c>
      <c r="Q731" t="str">
        <f t="shared" si="53"/>
        <v>v_movctatecnica.IIMPORT := x.IIMPORT;</v>
      </c>
    </row>
    <row r="732" spans="15:17" x14ac:dyDescent="0.25">
      <c r="O732" t="s">
        <v>360</v>
      </c>
      <c r="P732" t="s">
        <v>360</v>
      </c>
      <c r="Q732" t="str">
        <f t="shared" si="53"/>
        <v>v_movctatecnica.CESTADO := x.CESTADO;</v>
      </c>
    </row>
    <row r="733" spans="15:17" x14ac:dyDescent="0.25">
      <c r="P733" t="s">
        <v>669</v>
      </c>
      <c r="Q733" t="str">
        <f t="shared" si="53"/>
        <v>v_movctatecnica.SPROCES := NULL;</v>
      </c>
    </row>
    <row r="734" spans="15:17" x14ac:dyDescent="0.25">
      <c r="P734" t="s">
        <v>1213</v>
      </c>
      <c r="Q734" t="str">
        <f t="shared" si="53"/>
        <v>v_movctatecnica.SCESREA := NULL;</v>
      </c>
    </row>
    <row r="735" spans="15:17" x14ac:dyDescent="0.25">
      <c r="O735" t="s">
        <v>1189</v>
      </c>
      <c r="P735" t="s">
        <v>1189</v>
      </c>
      <c r="Q735" t="str">
        <f t="shared" si="53"/>
        <v>v_movctatecnica.IIMPORT_MONCON := x.IIMPORT_MONCON;</v>
      </c>
    </row>
    <row r="736" spans="15:17" x14ac:dyDescent="0.25">
      <c r="O736" t="s">
        <v>677</v>
      </c>
      <c r="P736" t="s">
        <v>677</v>
      </c>
      <c r="Q736" t="str">
        <f t="shared" si="53"/>
        <v>v_movctatecnica.FCAMBIO := x.FCAMBIO;</v>
      </c>
    </row>
    <row r="737" spans="15:17" x14ac:dyDescent="0.25">
      <c r="P737" t="s">
        <v>139</v>
      </c>
      <c r="Q737" t="str">
        <f t="shared" si="53"/>
        <v>v_movctatecnica.CEMPRES := NULL;</v>
      </c>
    </row>
    <row r="738" spans="15:17" x14ac:dyDescent="0.25">
      <c r="O738" t="s">
        <v>1190</v>
      </c>
      <c r="P738" t="s">
        <v>1190</v>
      </c>
      <c r="Q738" t="str">
        <f t="shared" si="53"/>
        <v>v_movctatecnica.CTIPMOV := x.CTIPMOV;</v>
      </c>
    </row>
    <row r="739" spans="15:17" x14ac:dyDescent="0.25">
      <c r="O739" t="s">
        <v>140</v>
      </c>
      <c r="P739" t="s">
        <v>140</v>
      </c>
      <c r="Q739" t="str">
        <f t="shared" si="53"/>
        <v>v_movctatecnica.SPRODUC := x.SPRODUC;</v>
      </c>
    </row>
    <row r="740" spans="15:17" x14ac:dyDescent="0.25">
      <c r="O740" t="s">
        <v>117</v>
      </c>
      <c r="P740" t="s">
        <v>117</v>
      </c>
      <c r="Q740" t="str">
        <f t="shared" si="53"/>
        <v>v_movctatecnica.NPOLIZA := x.NPOLIZA;</v>
      </c>
    </row>
    <row r="741" spans="15:17" x14ac:dyDescent="0.25">
      <c r="P741" t="s">
        <v>118</v>
      </c>
      <c r="Q741" t="str">
        <f t="shared" si="53"/>
        <v>v_movctatecnica.NCERTIF := NULL;</v>
      </c>
    </row>
    <row r="742" spans="15:17" x14ac:dyDescent="0.25">
      <c r="O742" t="s">
        <v>1191</v>
      </c>
      <c r="P742" t="s">
        <v>383</v>
      </c>
      <c r="Q742" t="str">
        <f t="shared" si="53"/>
        <v>v_movctatecnica.NSINIES := x.NSINIESTRO;</v>
      </c>
    </row>
    <row r="743" spans="15:17" x14ac:dyDescent="0.25">
      <c r="O743" t="s">
        <v>1192</v>
      </c>
      <c r="P743" t="s">
        <v>1192</v>
      </c>
      <c r="Q743" t="str">
        <f t="shared" si="53"/>
        <v>v_movctatecnica.TDESCRI := x.TDESCRI;</v>
      </c>
    </row>
    <row r="744" spans="15:17" x14ac:dyDescent="0.25">
      <c r="O744" t="s">
        <v>1193</v>
      </c>
      <c r="P744" t="s">
        <v>1193</v>
      </c>
      <c r="Q744" t="str">
        <f t="shared" si="53"/>
        <v>v_movctatecnica.TDOCUME := x.TDOCUME;</v>
      </c>
    </row>
    <row r="745" spans="15:17" x14ac:dyDescent="0.25">
      <c r="O745" t="s">
        <v>1030</v>
      </c>
      <c r="P745" t="s">
        <v>1030</v>
      </c>
      <c r="Q745" t="str">
        <f t="shared" si="53"/>
        <v>v_movctatecnica.FLIQUID := x.FLIQUID;</v>
      </c>
    </row>
    <row r="746" spans="15:17" x14ac:dyDescent="0.25">
      <c r="P746" t="s">
        <v>1214</v>
      </c>
      <c r="Q746" t="str">
        <f t="shared" si="53"/>
        <v>v_movctatecnica.CCOMPAPR := NULL;</v>
      </c>
    </row>
    <row r="747" spans="15:17" x14ac:dyDescent="0.25">
      <c r="P747" t="s">
        <v>1215</v>
      </c>
      <c r="Q747" t="str">
        <f t="shared" si="53"/>
        <v>v_movctatecnica.SPAGREA := NULL;</v>
      </c>
    </row>
    <row r="748" spans="15:17" x14ac:dyDescent="0.25">
      <c r="O748" t="s">
        <v>556</v>
      </c>
      <c r="P748" t="s">
        <v>556</v>
      </c>
      <c r="Q748" t="str">
        <f t="shared" si="53"/>
        <v>v_movctatecnica.CEVENTO := x.CEVENTO;</v>
      </c>
    </row>
    <row r="749" spans="15:17" x14ac:dyDescent="0.25">
      <c r="P749" t="s">
        <v>1216</v>
      </c>
      <c r="Q749" t="str">
        <f t="shared" si="53"/>
        <v>v_movctatecnica.NID := NULL;</v>
      </c>
    </row>
    <row r="750" spans="15:17" x14ac:dyDescent="0.25">
      <c r="O750" t="s">
        <v>236</v>
      </c>
      <c r="P750" t="s">
        <v>236</v>
      </c>
      <c r="Q750" t="str">
        <f t="shared" si="53"/>
        <v>v_movctatecnica.FCONTAB := x.FCONTAB;</v>
      </c>
    </row>
    <row r="751" spans="15:17" x14ac:dyDescent="0.25">
      <c r="O751" t="s">
        <v>393</v>
      </c>
      <c r="P751" t="s">
        <v>393</v>
      </c>
      <c r="Q751" t="str">
        <f t="shared" si="53"/>
        <v>v_movctatecnica.SIDEPAG := x.SIDEPAG;</v>
      </c>
    </row>
    <row r="752" spans="15:17" x14ac:dyDescent="0.25">
      <c r="O752" t="s">
        <v>1194</v>
      </c>
      <c r="P752" t="s">
        <v>1194</v>
      </c>
      <c r="Q752" t="str">
        <f t="shared" si="53"/>
        <v>v_movctatecnica.CUSUCRE := x.CUSUCRE;</v>
      </c>
    </row>
    <row r="753" spans="5:17" x14ac:dyDescent="0.25">
      <c r="O753" t="s">
        <v>1195</v>
      </c>
      <c r="P753" t="s">
        <v>1195</v>
      </c>
      <c r="Q753" t="str">
        <f t="shared" si="53"/>
        <v>v_movctatecnica.FCREAC := x.FCREAC;</v>
      </c>
    </row>
    <row r="754" spans="5:17" x14ac:dyDescent="0.25">
      <c r="P754" t="s">
        <v>599</v>
      </c>
      <c r="Q754" t="str">
        <f t="shared" si="53"/>
        <v>v_movctatecnica.CUSUMOD := NULL;</v>
      </c>
    </row>
    <row r="755" spans="5:17" x14ac:dyDescent="0.25">
      <c r="P755" t="s">
        <v>1162</v>
      </c>
      <c r="Q755" t="str">
        <f t="shared" si="53"/>
        <v>v_movctatecnica.FMODIF := NULL;</v>
      </c>
    </row>
    <row r="756" spans="5:17" x14ac:dyDescent="0.25">
      <c r="O756" t="s">
        <v>1143</v>
      </c>
      <c r="P756" t="s">
        <v>1143</v>
      </c>
      <c r="Q756" t="str">
        <f t="shared" si="53"/>
        <v>v_movctatecnica.CRAMO := x.CRAMO;</v>
      </c>
    </row>
    <row r="757" spans="5:17" x14ac:dyDescent="0.25">
      <c r="O757" t="s">
        <v>42</v>
      </c>
      <c r="P757" t="s">
        <v>42</v>
      </c>
      <c r="Q757" t="str">
        <f t="shared" si="53"/>
        <v>v_movctatecnica.CCORRED := x.CCORRED;</v>
      </c>
    </row>
    <row r="761" spans="5:17" x14ac:dyDescent="0.25">
      <c r="O761" t="s">
        <v>11</v>
      </c>
    </row>
    <row r="762" spans="5:17" ht="15.75" thickBot="1" x14ac:dyDescent="0.3">
      <c r="O762" t="s">
        <v>12</v>
      </c>
    </row>
    <row r="763" spans="5:17" ht="36.75" thickBot="1" x14ac:dyDescent="0.3">
      <c r="E763" s="41" t="s">
        <v>4</v>
      </c>
      <c r="F763" s="24" t="s">
        <v>536</v>
      </c>
      <c r="G763" s="39" t="s">
        <v>1217</v>
      </c>
      <c r="J763" t="str">
        <f t="shared" ref="J763:J826" si="54">E763&amp;" "&amp;IF(MID(F763,1,1)="A","     VARCHAR2("&amp;MID(F763,2,LEN(F763))&amp;"),",IF(MID(F763,1,1)="N","     NUMBER("&amp;MID(F763,2,LEN(F763))&amp;"),",IF(MID(F763,1,1)="F","     DATE,")))</f>
        <v>MIG_PK      VARCHAR2(50),</v>
      </c>
      <c r="L763" t="s">
        <v>4</v>
      </c>
      <c r="M763" t="s">
        <v>4</v>
      </c>
      <c r="N763" s="14" t="str">
        <f t="shared" ref="N763:N792" si="55">IF(ISBLANK(L763),"NULL ","a.")&amp;M763&amp;","</f>
        <v>a.MIG_PK,</v>
      </c>
      <c r="O763" t="s">
        <v>4</v>
      </c>
    </row>
    <row r="764" spans="5:17" ht="48.75" thickBot="1" x14ac:dyDescent="0.3">
      <c r="E764" s="42" t="s">
        <v>1213</v>
      </c>
      <c r="F764" s="26" t="s">
        <v>799</v>
      </c>
      <c r="G764" s="40" t="s">
        <v>1218</v>
      </c>
      <c r="J764" t="str">
        <f t="shared" si="54"/>
        <v>SCESREA      NUMBER(8),</v>
      </c>
      <c r="L764" t="s">
        <v>1213</v>
      </c>
      <c r="M764" t="s">
        <v>1213</v>
      </c>
      <c r="N764" s="14" t="str">
        <f t="shared" si="55"/>
        <v>a.SCESREA,</v>
      </c>
      <c r="O764" t="s">
        <v>1213</v>
      </c>
      <c r="P764" t="s">
        <v>1213</v>
      </c>
      <c r="Q764" t="str">
        <f>"v_cesionesrea."&amp;P764&amp;" := "&amp;IF(O764="","NULL;","x."&amp;O764&amp;";")</f>
        <v>v_cesionesrea.SCESREA := x.SCESREA;</v>
      </c>
    </row>
    <row r="765" spans="5:17" ht="24.75" thickBot="1" x14ac:dyDescent="0.3">
      <c r="E765" s="43" t="s">
        <v>1219</v>
      </c>
      <c r="F765" s="26" t="s">
        <v>542</v>
      </c>
      <c r="G765" s="40" t="s">
        <v>1220</v>
      </c>
      <c r="J765" t="str">
        <f t="shared" si="54"/>
        <v>NCESION      NUMBER(6),</v>
      </c>
      <c r="L765" t="s">
        <v>1219</v>
      </c>
      <c r="M765" t="s">
        <v>1219</v>
      </c>
      <c r="N765" s="14" t="str">
        <f t="shared" si="55"/>
        <v>a.NCESION,</v>
      </c>
      <c r="O765" t="s">
        <v>1219</v>
      </c>
      <c r="P765" t="s">
        <v>1219</v>
      </c>
      <c r="Q765" t="str">
        <f t="shared" ref="Q765:Q808" si="56">"v_cesionesrea."&amp;P765&amp;" := "&amp;IF(O765="","NULL;","x."&amp;O765&amp;";")</f>
        <v>v_cesionesrea.NCESION := x.NCESION;</v>
      </c>
    </row>
    <row r="766" spans="5:17" ht="24.75" thickBot="1" x14ac:dyDescent="0.3">
      <c r="E766" s="43" t="s">
        <v>1221</v>
      </c>
      <c r="F766" s="26" t="s">
        <v>571</v>
      </c>
      <c r="G766" s="40" t="s">
        <v>1222</v>
      </c>
      <c r="J766" t="str">
        <f t="shared" si="54"/>
        <v>ICESION      NUMBER(),</v>
      </c>
      <c r="L766" t="s">
        <v>1221</v>
      </c>
      <c r="M766" t="s">
        <v>1221</v>
      </c>
      <c r="N766" s="14" t="str">
        <f t="shared" si="55"/>
        <v>a.ICESION,</v>
      </c>
      <c r="O766" t="s">
        <v>1221</v>
      </c>
      <c r="P766" t="s">
        <v>1221</v>
      </c>
      <c r="Q766" t="str">
        <f t="shared" si="56"/>
        <v>v_cesionesrea.ICESION := x.ICESION;</v>
      </c>
    </row>
    <row r="767" spans="5:17" ht="24.75" thickBot="1" x14ac:dyDescent="0.3">
      <c r="E767" s="43" t="s">
        <v>1223</v>
      </c>
      <c r="F767" s="26" t="s">
        <v>571</v>
      </c>
      <c r="G767" s="40" t="s">
        <v>1224</v>
      </c>
      <c r="J767" t="str">
        <f t="shared" si="54"/>
        <v>ICAPCES      NUMBER(),</v>
      </c>
      <c r="L767" t="s">
        <v>1223</v>
      </c>
      <c r="M767" t="s">
        <v>1223</v>
      </c>
      <c r="N767" s="14" t="str">
        <f t="shared" si="55"/>
        <v>a.ICAPCES,</v>
      </c>
      <c r="O767" t="s">
        <v>1223</v>
      </c>
      <c r="P767" t="s">
        <v>1223</v>
      </c>
      <c r="Q767" t="str">
        <f t="shared" si="56"/>
        <v>v_cesionesrea.ICAPCES := x.ICAPCES;</v>
      </c>
    </row>
    <row r="768" spans="5:17" ht="48.75" thickBot="1" x14ac:dyDescent="0.3">
      <c r="E768" s="43" t="s">
        <v>1225</v>
      </c>
      <c r="F768" s="26" t="s">
        <v>571</v>
      </c>
      <c r="G768" s="40" t="s">
        <v>1226</v>
      </c>
      <c r="J768" t="str">
        <f t="shared" si="54"/>
        <v>MIG_FKSEG      NUMBER(),</v>
      </c>
      <c r="L768" t="s">
        <v>1225</v>
      </c>
      <c r="M768" t="s">
        <v>1225</v>
      </c>
      <c r="N768" s="14" t="str">
        <f t="shared" si="55"/>
        <v>a.MIG_FKSEG,</v>
      </c>
      <c r="O768" t="s">
        <v>1225</v>
      </c>
      <c r="P768" t="s">
        <v>161</v>
      </c>
      <c r="Q768" t="str">
        <f t="shared" si="56"/>
        <v>v_cesionesrea.SSEGURO := x.MIG_FKSEG;</v>
      </c>
    </row>
    <row r="769" spans="5:17" ht="15.75" thickBot="1" x14ac:dyDescent="0.3">
      <c r="E769" s="43" t="s">
        <v>6</v>
      </c>
      <c r="F769" s="26" t="s">
        <v>563</v>
      </c>
      <c r="G769" s="40" t="s">
        <v>1227</v>
      </c>
      <c r="J769" t="str">
        <f t="shared" si="54"/>
        <v>NVERSIO      NUMBER(2),</v>
      </c>
      <c r="L769" t="s">
        <v>6</v>
      </c>
      <c r="M769" t="s">
        <v>6</v>
      </c>
      <c r="N769" s="14" t="str">
        <f t="shared" si="55"/>
        <v>a.NVERSIO,</v>
      </c>
      <c r="O769" t="s">
        <v>6</v>
      </c>
      <c r="P769" t="s">
        <v>6</v>
      </c>
      <c r="Q769" t="str">
        <f t="shared" si="56"/>
        <v>v_cesionesrea.NVERSIO := x.NVERSIO;</v>
      </c>
    </row>
    <row r="770" spans="5:17" ht="15.75" thickBot="1" x14ac:dyDescent="0.3">
      <c r="E770" s="43" t="s">
        <v>5</v>
      </c>
      <c r="F770" s="26" t="s">
        <v>542</v>
      </c>
      <c r="G770" s="40" t="s">
        <v>1228</v>
      </c>
      <c r="J770" t="str">
        <f t="shared" si="54"/>
        <v>SCONTRA      NUMBER(6),</v>
      </c>
      <c r="L770" t="s">
        <v>5</v>
      </c>
      <c r="M770" t="s">
        <v>5</v>
      </c>
      <c r="N770" s="14" t="str">
        <f t="shared" si="55"/>
        <v>a.SCONTRA,</v>
      </c>
      <c r="O770" t="s">
        <v>5</v>
      </c>
      <c r="P770" t="s">
        <v>5</v>
      </c>
      <c r="Q770" t="str">
        <f t="shared" si="56"/>
        <v>v_cesionesrea.SCONTRA := x.SCONTRA;</v>
      </c>
    </row>
    <row r="771" spans="5:17" ht="60.75" thickBot="1" x14ac:dyDescent="0.3">
      <c r="E771" s="43" t="s">
        <v>29</v>
      </c>
      <c r="F771" s="26" t="s">
        <v>563</v>
      </c>
      <c r="G771" s="40" t="s">
        <v>1229</v>
      </c>
      <c r="J771" t="str">
        <f t="shared" si="54"/>
        <v>CTRAMO      NUMBER(2),</v>
      </c>
      <c r="L771" t="s">
        <v>29</v>
      </c>
      <c r="M771" t="s">
        <v>29</v>
      </c>
      <c r="N771" s="14" t="str">
        <f t="shared" si="55"/>
        <v>a.CTRAMO,</v>
      </c>
      <c r="O771" t="s">
        <v>29</v>
      </c>
      <c r="P771" t="s">
        <v>29</v>
      </c>
      <c r="Q771" t="str">
        <f t="shared" si="56"/>
        <v>v_cesionesrea.CTRAMO := x.CTRAMO;</v>
      </c>
    </row>
    <row r="772" spans="5:17" ht="36.75" thickBot="1" x14ac:dyDescent="0.3">
      <c r="E772" s="43" t="s">
        <v>1230</v>
      </c>
      <c r="F772" s="26" t="s">
        <v>542</v>
      </c>
      <c r="G772" s="40" t="s">
        <v>1231</v>
      </c>
      <c r="J772" t="str">
        <f t="shared" si="54"/>
        <v>SFACULT      NUMBER(6),</v>
      </c>
      <c r="L772" t="s">
        <v>1230</v>
      </c>
      <c r="M772" t="s">
        <v>1230</v>
      </c>
      <c r="N772" s="14" t="str">
        <f t="shared" si="55"/>
        <v>a.SFACULT,</v>
      </c>
      <c r="O772" t="s">
        <v>1230</v>
      </c>
      <c r="P772" t="s">
        <v>1230</v>
      </c>
      <c r="Q772" t="str">
        <f t="shared" si="56"/>
        <v>v_cesionesrea.SFACULT := x.SFACULT;</v>
      </c>
    </row>
    <row r="773" spans="5:17" ht="15.75" thickBot="1" x14ac:dyDescent="0.3">
      <c r="E773" s="43" t="s">
        <v>320</v>
      </c>
      <c r="F773" s="26" t="s">
        <v>542</v>
      </c>
      <c r="G773" s="40" t="s">
        <v>1108</v>
      </c>
      <c r="J773" t="str">
        <f t="shared" si="54"/>
        <v>NRIESGO      NUMBER(6),</v>
      </c>
      <c r="L773" t="s">
        <v>320</v>
      </c>
      <c r="M773" t="s">
        <v>320</v>
      </c>
      <c r="N773" s="14" t="str">
        <f t="shared" si="55"/>
        <v>a.NRIESGO,</v>
      </c>
      <c r="O773" t="s">
        <v>320</v>
      </c>
      <c r="P773" t="s">
        <v>320</v>
      </c>
      <c r="Q773" t="str">
        <f t="shared" si="56"/>
        <v>v_cesionesrea.NRIESGO := x.NRIESGO;</v>
      </c>
    </row>
    <row r="774" spans="5:17" ht="15.75" thickBot="1" x14ac:dyDescent="0.3">
      <c r="E774" s="43" t="s">
        <v>327</v>
      </c>
      <c r="F774" s="26" t="s">
        <v>545</v>
      </c>
      <c r="G774" s="40" t="s">
        <v>963</v>
      </c>
      <c r="J774" t="str">
        <f t="shared" si="54"/>
        <v>CGARANT      NUMBER(4),</v>
      </c>
      <c r="L774" t="s">
        <v>327</v>
      </c>
      <c r="M774" t="s">
        <v>327</v>
      </c>
      <c r="N774" s="14" t="str">
        <f t="shared" si="55"/>
        <v>a.CGARANT,</v>
      </c>
      <c r="P774" t="s">
        <v>1043</v>
      </c>
      <c r="Q774" t="str">
        <f t="shared" si="56"/>
        <v>v_cesionesrea.ICOMISI := NULL;</v>
      </c>
    </row>
    <row r="775" spans="5:17" ht="36.75" thickBot="1" x14ac:dyDescent="0.3">
      <c r="E775" s="43" t="s">
        <v>1232</v>
      </c>
      <c r="F775" s="26" t="s">
        <v>571</v>
      </c>
      <c r="G775" s="40" t="s">
        <v>1233</v>
      </c>
      <c r="J775" t="str">
        <f t="shared" si="54"/>
        <v>MIF_FKSINI      NUMBER(),</v>
      </c>
      <c r="L775" t="s">
        <v>1232</v>
      </c>
      <c r="M775" t="s">
        <v>1232</v>
      </c>
      <c r="N775" s="14" t="str">
        <f t="shared" si="55"/>
        <v>a.MIF_FKSINI,</v>
      </c>
      <c r="P775" t="s">
        <v>1266</v>
      </c>
      <c r="Q775" t="str">
        <f t="shared" si="56"/>
        <v>v_cesionesrea.ICOMREG := NULL;</v>
      </c>
    </row>
    <row r="776" spans="5:17" ht="24.75" thickBot="1" x14ac:dyDescent="0.3">
      <c r="E776" s="43" t="s">
        <v>119</v>
      </c>
      <c r="F776" s="26" t="s">
        <v>805</v>
      </c>
      <c r="G776" s="40" t="s">
        <v>1234</v>
      </c>
      <c r="J776" t="str">
        <f t="shared" si="54"/>
        <v>FEFECTO FALSO</v>
      </c>
      <c r="L776" t="s">
        <v>119</v>
      </c>
      <c r="M776" t="s">
        <v>119</v>
      </c>
      <c r="N776" s="14" t="str">
        <f t="shared" si="55"/>
        <v>a.FEFECTO,</v>
      </c>
      <c r="P776" t="s">
        <v>1267</v>
      </c>
      <c r="Q776" t="str">
        <f t="shared" si="56"/>
        <v>v_cesionesrea.SCUMULO := NULL;</v>
      </c>
    </row>
    <row r="777" spans="5:17" ht="24.75" thickBot="1" x14ac:dyDescent="0.3">
      <c r="E777" s="43" t="s">
        <v>125</v>
      </c>
      <c r="F777" s="26" t="s">
        <v>805</v>
      </c>
      <c r="G777" s="40" t="s">
        <v>1235</v>
      </c>
      <c r="J777" t="str">
        <f t="shared" si="54"/>
        <v>FVENCIM FALSO</v>
      </c>
      <c r="L777" t="s">
        <v>125</v>
      </c>
      <c r="M777" t="s">
        <v>125</v>
      </c>
      <c r="N777" s="14" t="str">
        <f t="shared" si="55"/>
        <v>a.FVENCIM,</v>
      </c>
      <c r="O777" t="s">
        <v>327</v>
      </c>
      <c r="P777" t="s">
        <v>327</v>
      </c>
      <c r="Q777" t="str">
        <f t="shared" si="56"/>
        <v>v_cesionesrea.CGARANT := x.CGARANT;</v>
      </c>
    </row>
    <row r="778" spans="5:17" ht="15.75" thickBot="1" x14ac:dyDescent="0.3">
      <c r="E778" s="43" t="s">
        <v>236</v>
      </c>
      <c r="F778" s="26" t="s">
        <v>805</v>
      </c>
      <c r="G778" s="40" t="s">
        <v>1236</v>
      </c>
      <c r="J778" t="str">
        <f t="shared" si="54"/>
        <v>FCONTAB FALSO</v>
      </c>
      <c r="L778" t="s">
        <v>236</v>
      </c>
      <c r="M778" t="s">
        <v>236</v>
      </c>
      <c r="N778" s="14" t="str">
        <f t="shared" si="55"/>
        <v>a.FCONTAB,</v>
      </c>
      <c r="P778" t="s">
        <v>1268</v>
      </c>
      <c r="Q778" t="str">
        <f t="shared" si="56"/>
        <v>v_cesionesrea.SPLENO := NULL;</v>
      </c>
    </row>
    <row r="779" spans="5:17" ht="24.75" thickBot="1" x14ac:dyDescent="0.3">
      <c r="E779" s="43" t="s">
        <v>34</v>
      </c>
      <c r="F779" s="26" t="s">
        <v>799</v>
      </c>
      <c r="G779" s="40" t="s">
        <v>1237</v>
      </c>
      <c r="J779" t="str">
        <f t="shared" si="54"/>
        <v>PCESION      NUMBER(8),</v>
      </c>
      <c r="L779" t="s">
        <v>34</v>
      </c>
      <c r="M779" t="s">
        <v>34</v>
      </c>
      <c r="N779" s="14" t="str">
        <f t="shared" si="55"/>
        <v>a.PCESION,</v>
      </c>
      <c r="P779" t="s">
        <v>1269</v>
      </c>
      <c r="Q779" t="str">
        <f t="shared" si="56"/>
        <v>v_cesionesrea.CCALIF1 := NULL;</v>
      </c>
    </row>
    <row r="780" spans="5:17" ht="20.25" customHeight="1" thickBot="1" x14ac:dyDescent="0.3">
      <c r="E780" s="43" t="s">
        <v>1238</v>
      </c>
      <c r="F780" s="26" t="s">
        <v>563</v>
      </c>
      <c r="G780" s="40" t="s">
        <v>1239</v>
      </c>
      <c r="J780" t="str">
        <f t="shared" si="54"/>
        <v>CGENERA      NUMBER(2),</v>
      </c>
      <c r="L780" t="s">
        <v>1238</v>
      </c>
      <c r="M780" t="s">
        <v>1238</v>
      </c>
      <c r="N780" s="14" t="str">
        <f t="shared" si="55"/>
        <v>a.CGENERA,</v>
      </c>
      <c r="P780" t="s">
        <v>1270</v>
      </c>
      <c r="Q780" t="str">
        <f t="shared" si="56"/>
        <v>v_cesionesrea.CCALIF2 := NULL;</v>
      </c>
    </row>
    <row r="781" spans="5:17" ht="24.75" thickBot="1" x14ac:dyDescent="0.3">
      <c r="E781" s="43" t="s">
        <v>1240</v>
      </c>
      <c r="F781" s="26" t="s">
        <v>805</v>
      </c>
      <c r="G781" s="40" t="s">
        <v>1241</v>
      </c>
      <c r="J781" t="str">
        <f t="shared" si="54"/>
        <v>FGENERA FALSO</v>
      </c>
      <c r="L781" t="s">
        <v>1240</v>
      </c>
      <c r="M781" t="s">
        <v>1240</v>
      </c>
      <c r="N781" s="14" t="str">
        <f t="shared" si="55"/>
        <v>a.FGENERA,</v>
      </c>
      <c r="O781" t="s">
        <v>1232</v>
      </c>
      <c r="P781" t="s">
        <v>383</v>
      </c>
      <c r="Q781" t="str">
        <f t="shared" si="56"/>
        <v>v_cesionesrea.NSINIES := x.MIF_FKSINI;</v>
      </c>
    </row>
    <row r="782" spans="5:17" ht="36.75" thickBot="1" x14ac:dyDescent="0.3">
      <c r="E782" s="43" t="s">
        <v>1242</v>
      </c>
      <c r="F782" s="26" t="s">
        <v>805</v>
      </c>
      <c r="G782" s="40" t="s">
        <v>1243</v>
      </c>
      <c r="J782" t="str">
        <f t="shared" si="54"/>
        <v>FREGULA FALSO</v>
      </c>
      <c r="L782" t="s">
        <v>1242</v>
      </c>
      <c r="M782" t="s">
        <v>1242</v>
      </c>
      <c r="N782" s="14" t="str">
        <f t="shared" si="55"/>
        <v>a.FREGULA,</v>
      </c>
      <c r="O782" t="s">
        <v>119</v>
      </c>
      <c r="P782" t="s">
        <v>119</v>
      </c>
      <c r="Q782" t="str">
        <f t="shared" si="56"/>
        <v>v_cesionesrea.FEFECTO := x.FEFECTO;</v>
      </c>
    </row>
    <row r="783" spans="5:17" ht="24.75" thickBot="1" x14ac:dyDescent="0.3">
      <c r="E783" s="43" t="s">
        <v>127</v>
      </c>
      <c r="F783" s="26" t="s">
        <v>805</v>
      </c>
      <c r="G783" s="40" t="s">
        <v>1244</v>
      </c>
      <c r="J783" t="str">
        <f t="shared" si="54"/>
        <v>FANULAC FALSO</v>
      </c>
      <c r="L783" t="s">
        <v>127</v>
      </c>
      <c r="M783" t="s">
        <v>127</v>
      </c>
      <c r="N783" s="14" t="str">
        <f t="shared" si="55"/>
        <v>a.FANULAC,</v>
      </c>
      <c r="O783" t="s">
        <v>125</v>
      </c>
      <c r="P783" t="s">
        <v>125</v>
      </c>
      <c r="Q783" t="str">
        <f t="shared" si="56"/>
        <v>v_cesionesrea.FVENCIM := x.FVENCIM;</v>
      </c>
    </row>
    <row r="784" spans="5:17" ht="24.75" thickBot="1" x14ac:dyDescent="0.3">
      <c r="E784" s="43" t="s">
        <v>233</v>
      </c>
      <c r="F784" s="26" t="s">
        <v>545</v>
      </c>
      <c r="G784" s="40" t="s">
        <v>1107</v>
      </c>
      <c r="J784" t="str">
        <f t="shared" si="54"/>
        <v>NMOVIMI      NUMBER(4),</v>
      </c>
      <c r="L784" t="s">
        <v>233</v>
      </c>
      <c r="M784" t="s">
        <v>233</v>
      </c>
      <c r="N784" s="14" t="str">
        <f t="shared" si="55"/>
        <v>a.NMOVIMI,</v>
      </c>
      <c r="O784" t="s">
        <v>236</v>
      </c>
      <c r="P784" t="s">
        <v>236</v>
      </c>
      <c r="Q784" t="str">
        <f t="shared" si="56"/>
        <v>v_cesionesrea.FCONTAB := x.FCONTAB;</v>
      </c>
    </row>
    <row r="785" spans="5:17" ht="15.75" thickBot="1" x14ac:dyDescent="0.3">
      <c r="E785" s="43" t="s">
        <v>1245</v>
      </c>
      <c r="F785" s="26" t="s">
        <v>571</v>
      </c>
      <c r="G785" s="40" t="s">
        <v>1246</v>
      </c>
      <c r="J785" t="str">
        <f t="shared" si="54"/>
        <v>IPRITARREA      NUMBER(),</v>
      </c>
      <c r="L785" t="s">
        <v>1245</v>
      </c>
      <c r="M785" t="s">
        <v>1245</v>
      </c>
      <c r="N785" s="14" t="str">
        <f t="shared" si="55"/>
        <v>a.IPRITARREA,</v>
      </c>
      <c r="O785" t="s">
        <v>34</v>
      </c>
      <c r="P785" t="s">
        <v>34</v>
      </c>
      <c r="Q785" t="str">
        <f t="shared" si="56"/>
        <v>v_cesionesrea.PCESION := x.PCESION;</v>
      </c>
    </row>
    <row r="786" spans="5:17" ht="24.75" thickBot="1" x14ac:dyDescent="0.3">
      <c r="E786" s="43" t="s">
        <v>1247</v>
      </c>
      <c r="F786" s="26" t="s">
        <v>571</v>
      </c>
      <c r="G786" s="40" t="s">
        <v>1248</v>
      </c>
      <c r="J786" t="str">
        <f t="shared" si="54"/>
        <v>IDTOSEL      NUMBER(),</v>
      </c>
      <c r="L786" t="s">
        <v>1247</v>
      </c>
      <c r="M786" t="s">
        <v>1247</v>
      </c>
      <c r="N786" s="14" t="str">
        <f t="shared" si="55"/>
        <v>a.IDTOSEL,</v>
      </c>
      <c r="P786" t="s">
        <v>669</v>
      </c>
      <c r="Q786" t="str">
        <f t="shared" si="56"/>
        <v>v_cesionesrea.SPROCES := NULL;</v>
      </c>
    </row>
    <row r="787" spans="5:17" ht="24.75" thickBot="1" x14ac:dyDescent="0.3">
      <c r="E787" s="43" t="s">
        <v>1249</v>
      </c>
      <c r="F787" s="26" t="s">
        <v>799</v>
      </c>
      <c r="G787" s="40" t="s">
        <v>1250</v>
      </c>
      <c r="J787" t="str">
        <f t="shared" si="54"/>
        <v>PSOBREPRIMA      NUMBER(8),</v>
      </c>
      <c r="L787" t="s">
        <v>1249</v>
      </c>
      <c r="M787" t="s">
        <v>1249</v>
      </c>
      <c r="N787" s="14" t="str">
        <f t="shared" si="55"/>
        <v>a.PSOBREPRIMA,</v>
      </c>
      <c r="O787" t="s">
        <v>1238</v>
      </c>
      <c r="P787" t="s">
        <v>1238</v>
      </c>
      <c r="Q787" t="str">
        <f t="shared" si="56"/>
        <v>v_cesionesrea.CGENERA := x.CGENERA;</v>
      </c>
    </row>
    <row r="788" spans="5:17" ht="36.75" thickBot="1" x14ac:dyDescent="0.3">
      <c r="E788" s="43" t="s">
        <v>1251</v>
      </c>
      <c r="F788" s="26" t="s">
        <v>560</v>
      </c>
      <c r="G788" s="40" t="s">
        <v>1252</v>
      </c>
      <c r="J788" t="str">
        <f t="shared" si="54"/>
        <v>CDETCES      NUMBER(1),</v>
      </c>
      <c r="L788" t="s">
        <v>1251</v>
      </c>
      <c r="M788" t="s">
        <v>1251</v>
      </c>
      <c r="N788" s="14" t="str">
        <f t="shared" si="55"/>
        <v>a.CDETCES,</v>
      </c>
      <c r="O788" t="s">
        <v>1240</v>
      </c>
      <c r="P788" t="s">
        <v>1240</v>
      </c>
      <c r="Q788" t="str">
        <f t="shared" si="56"/>
        <v>v_cesionesrea.FGENERA := x.FGENERA;</v>
      </c>
    </row>
    <row r="789" spans="5:17" ht="24.75" thickBot="1" x14ac:dyDescent="0.3">
      <c r="E789" s="43" t="s">
        <v>1253</v>
      </c>
      <c r="F789" s="26" t="s">
        <v>571</v>
      </c>
      <c r="G789" s="40" t="s">
        <v>1254</v>
      </c>
      <c r="J789" t="str">
        <f t="shared" si="54"/>
        <v>IPLENO      NUMBER(),</v>
      </c>
      <c r="L789" t="s">
        <v>1253</v>
      </c>
      <c r="M789" t="s">
        <v>1253</v>
      </c>
      <c r="N789" s="14" t="str">
        <f t="shared" si="55"/>
        <v>a.IPLENO,</v>
      </c>
      <c r="O789" t="s">
        <v>1242</v>
      </c>
      <c r="P789" t="s">
        <v>1242</v>
      </c>
      <c r="Q789" t="str">
        <f t="shared" si="56"/>
        <v>v_cesionesrea.FREGULA := x.FREGULA;</v>
      </c>
    </row>
    <row r="790" spans="5:17" ht="36.75" thickBot="1" x14ac:dyDescent="0.3">
      <c r="E790" s="43" t="s">
        <v>1255</v>
      </c>
      <c r="F790" s="26" t="s">
        <v>571</v>
      </c>
      <c r="G790" s="40" t="s">
        <v>1256</v>
      </c>
      <c r="J790" t="str">
        <f t="shared" si="54"/>
        <v>ICAPACI      NUMBER(),</v>
      </c>
      <c r="L790" t="s">
        <v>1255</v>
      </c>
      <c r="M790" t="s">
        <v>1255</v>
      </c>
      <c r="N790" s="14" t="str">
        <f t="shared" si="55"/>
        <v>a.ICAPACI,</v>
      </c>
      <c r="O790" t="s">
        <v>127</v>
      </c>
      <c r="P790" t="s">
        <v>127</v>
      </c>
      <c r="Q790" t="str">
        <f t="shared" si="56"/>
        <v>v_cesionesrea.FANULAC := x.FANULAC;</v>
      </c>
    </row>
    <row r="791" spans="5:17" ht="36.75" thickBot="1" x14ac:dyDescent="0.3">
      <c r="E791" s="43" t="s">
        <v>1257</v>
      </c>
      <c r="F791" s="26" t="s">
        <v>542</v>
      </c>
      <c r="G791" s="40" t="s">
        <v>1258</v>
      </c>
      <c r="J791" t="str">
        <f t="shared" si="54"/>
        <v>NMOVIGEN      NUMBER(6),</v>
      </c>
      <c r="L791" t="s">
        <v>1257</v>
      </c>
      <c r="M791" t="s">
        <v>1257</v>
      </c>
      <c r="N791" s="14" t="str">
        <f t="shared" si="55"/>
        <v>a.NMOVIGEN,</v>
      </c>
      <c r="O791" t="s">
        <v>233</v>
      </c>
      <c r="P791" t="s">
        <v>233</v>
      </c>
      <c r="Q791" t="str">
        <f t="shared" si="56"/>
        <v>v_cesionesrea.NMOVIMI := x.NMOVIMI;</v>
      </c>
    </row>
    <row r="792" spans="5:17" ht="24.75" thickBot="1" x14ac:dyDescent="0.3">
      <c r="E792" s="43" t="s">
        <v>1259</v>
      </c>
      <c r="F792" s="26" t="s">
        <v>563</v>
      </c>
      <c r="G792" s="40" t="s">
        <v>1260</v>
      </c>
      <c r="J792" t="str">
        <f t="shared" si="54"/>
        <v>CTRAMPA      NUMBER(2),</v>
      </c>
      <c r="M792" t="s">
        <v>1259</v>
      </c>
      <c r="N792" s="14" t="str">
        <f t="shared" si="55"/>
        <v>NULL CTRAMPA,</v>
      </c>
      <c r="P792" t="s">
        <v>393</v>
      </c>
      <c r="Q792" t="str">
        <f t="shared" si="56"/>
        <v>v_cesionesrea.SIDEPAG := NULL;</v>
      </c>
    </row>
    <row r="793" spans="5:17" ht="48.75" thickBot="1" x14ac:dyDescent="0.3">
      <c r="E793" s="43" t="s">
        <v>1261</v>
      </c>
      <c r="F793" s="26" t="s">
        <v>1262</v>
      </c>
      <c r="G793" s="40" t="s">
        <v>1263</v>
      </c>
      <c r="J793" t="str">
        <f t="shared" si="54"/>
        <v>CTIPOMOV      VARCHAR2(1),</v>
      </c>
      <c r="L793" t="str">
        <f t="shared" ref="L793:L794" si="57">"comment on column MIG_CESIONESREA."&amp;E793&amp;"   is '"&amp;G793&amp;"';"</f>
        <v>comment on column MIG_CESIONESREA.CTIPOMOV   is 'Null o M (Las distribuciones son a decisión del cliente)';</v>
      </c>
      <c r="N793" s="14"/>
      <c r="O793" t="s">
        <v>1245</v>
      </c>
      <c r="P793" t="s">
        <v>1245</v>
      </c>
      <c r="Q793" t="str">
        <f t="shared" si="56"/>
        <v>v_cesionesrea.IPRITARREA := x.IPRITARREA;</v>
      </c>
    </row>
    <row r="794" spans="5:17" ht="72.75" thickBot="1" x14ac:dyDescent="0.3">
      <c r="E794" s="43" t="s">
        <v>1264</v>
      </c>
      <c r="F794" s="26" t="s">
        <v>1262</v>
      </c>
      <c r="G794" s="40" t="s">
        <v>1265</v>
      </c>
      <c r="J794" t="str">
        <f t="shared" si="54"/>
        <v>CCUTOFF      VARCHAR2(1),</v>
      </c>
      <c r="L794" t="str">
        <f t="shared" si="57"/>
        <v>comment on column MIG_CESIONESREA.CCUTOFF   is 'S-Sí/N-No. Indica si la retención generada es debido a un movimiento de cutoff';</v>
      </c>
      <c r="N794" s="14"/>
      <c r="O794" t="s">
        <v>1247</v>
      </c>
      <c r="P794" t="s">
        <v>1247</v>
      </c>
      <c r="Q794" t="str">
        <f t="shared" si="56"/>
        <v>v_cesionesrea.IDTOSEL := x.IDTOSEL;</v>
      </c>
    </row>
    <row r="795" spans="5:17" x14ac:dyDescent="0.25">
      <c r="O795" t="s">
        <v>1249</v>
      </c>
      <c r="P795" t="s">
        <v>1249</v>
      </c>
      <c r="Q795" t="str">
        <f t="shared" si="56"/>
        <v>v_cesionesrea.PSOBREPRIMA := x.PSOBREPRIMA;</v>
      </c>
    </row>
    <row r="796" spans="5:17" x14ac:dyDescent="0.25">
      <c r="O796" t="s">
        <v>1251</v>
      </c>
      <c r="P796" t="s">
        <v>1251</v>
      </c>
      <c r="Q796" t="str">
        <f t="shared" si="56"/>
        <v>v_cesionesrea.CDETCES := x.CDETCES;</v>
      </c>
    </row>
    <row r="797" spans="5:17" x14ac:dyDescent="0.25">
      <c r="O797" t="s">
        <v>1253</v>
      </c>
      <c r="P797" t="s">
        <v>1253</v>
      </c>
      <c r="Q797" t="str">
        <f t="shared" si="56"/>
        <v>v_cesionesrea.IPLENO := x.IPLENO;</v>
      </c>
    </row>
    <row r="798" spans="5:17" x14ac:dyDescent="0.25">
      <c r="O798" t="s">
        <v>1255</v>
      </c>
      <c r="P798" t="s">
        <v>1255</v>
      </c>
      <c r="Q798" t="str">
        <f t="shared" si="56"/>
        <v>v_cesionesrea.ICAPACI := x.ICAPACI;</v>
      </c>
    </row>
    <row r="799" spans="5:17" x14ac:dyDescent="0.25">
      <c r="O799" t="s">
        <v>1257</v>
      </c>
      <c r="P799" t="s">
        <v>1257</v>
      </c>
      <c r="Q799" t="str">
        <f t="shared" si="56"/>
        <v>v_cesionesrea.NMOVIGEN := x.NMOVIGEN;</v>
      </c>
    </row>
    <row r="800" spans="5:17" x14ac:dyDescent="0.25">
      <c r="P800" t="s">
        <v>331</v>
      </c>
      <c r="Q800" t="str">
        <f t="shared" si="56"/>
        <v>v_cesionesrea.IEXTRAP := NULL;</v>
      </c>
    </row>
    <row r="801" spans="5:17" x14ac:dyDescent="0.25">
      <c r="P801" t="s">
        <v>1271</v>
      </c>
      <c r="Q801" t="str">
        <f t="shared" si="56"/>
        <v>v_cesionesrea.IEXTREA := NULL;</v>
      </c>
    </row>
    <row r="802" spans="5:17" x14ac:dyDescent="0.25">
      <c r="P802" t="s">
        <v>1272</v>
      </c>
      <c r="Q802" t="str">
        <f t="shared" si="56"/>
        <v>v_cesionesrea.NREEMB := NULL;</v>
      </c>
    </row>
    <row r="803" spans="5:17" x14ac:dyDescent="0.25">
      <c r="P803" t="s">
        <v>1273</v>
      </c>
      <c r="Q803" t="str">
        <f t="shared" si="56"/>
        <v>v_cesionesrea.NFACT := NULL;</v>
      </c>
    </row>
    <row r="804" spans="5:17" x14ac:dyDescent="0.25">
      <c r="P804" t="s">
        <v>1274</v>
      </c>
      <c r="Q804" t="str">
        <f t="shared" si="56"/>
        <v>v_cesionesrea.NLINEA := NULL;</v>
      </c>
    </row>
    <row r="805" spans="5:17" x14ac:dyDescent="0.25">
      <c r="P805" t="s">
        <v>1275</v>
      </c>
      <c r="Q805" t="str">
        <f t="shared" si="56"/>
        <v>v_cesionesrea.ITARIFREA := NULL;</v>
      </c>
    </row>
    <row r="806" spans="5:17" x14ac:dyDescent="0.25">
      <c r="P806" t="s">
        <v>1276</v>
      </c>
      <c r="Q806" t="str">
        <f t="shared" si="56"/>
        <v>v_cesionesrea.ICOMEXT := NULL;</v>
      </c>
    </row>
    <row r="807" spans="5:17" x14ac:dyDescent="0.25">
      <c r="P807" t="s">
        <v>1259</v>
      </c>
      <c r="Q807" t="str">
        <f t="shared" si="56"/>
        <v>v_cesionesrea.CTRAMPA := NULL;</v>
      </c>
    </row>
    <row r="808" spans="5:17" x14ac:dyDescent="0.25">
      <c r="P808" t="s">
        <v>1261</v>
      </c>
      <c r="Q808" t="str">
        <f t="shared" si="56"/>
        <v>v_cesionesrea.CTIPOMOV := NULL;</v>
      </c>
    </row>
    <row r="809" spans="5:17" x14ac:dyDescent="0.25">
      <c r="P809" t="s">
        <v>1264</v>
      </c>
      <c r="Q809" t="str">
        <f>"v_cesionesrea."&amp;P809&amp;" := "&amp;IF(O809="","NULL;","x."&amp;O809&amp;";")</f>
        <v>v_cesionesrea.CCUTOFF := NULL;</v>
      </c>
    </row>
    <row r="811" spans="5:17" x14ac:dyDescent="0.25">
      <c r="L811" t="s">
        <v>1308</v>
      </c>
      <c r="M811" t="s">
        <v>1309</v>
      </c>
    </row>
    <row r="812" spans="5:17" x14ac:dyDescent="0.25">
      <c r="M812" t="s">
        <v>11</v>
      </c>
      <c r="N812" s="14" t="str">
        <f t="shared" ref="N812:N838" si="58">IF(ISBLANK(L812),"NULL ","a.")&amp;M812&amp;","</f>
        <v>NULL NCARGA,</v>
      </c>
      <c r="O812" t="s">
        <v>1213</v>
      </c>
      <c r="P812" t="s">
        <v>1213</v>
      </c>
      <c r="Q812" t="str">
        <f>"v_detcesionesrea."&amp;P812&amp;" := "&amp;IF(O812="","NULL;","x."&amp;O812&amp;";")</f>
        <v>v_detcesionesrea.SCESREA := x.SCESREA;</v>
      </c>
    </row>
    <row r="813" spans="5:17" ht="15.75" thickBot="1" x14ac:dyDescent="0.3">
      <c r="M813" t="s">
        <v>12</v>
      </c>
      <c r="N813" s="14" t="str">
        <f t="shared" si="58"/>
        <v>NULL CESTMIG,</v>
      </c>
      <c r="O813" t="s">
        <v>1280</v>
      </c>
      <c r="P813" t="s">
        <v>1280</v>
      </c>
      <c r="Q813" t="str">
        <f t="shared" ref="Q813:Q835" si="59">"v_detcesionesrea."&amp;P813&amp;" := "&amp;IF(O813="","NULL;","x."&amp;O813&amp;";")</f>
        <v>v_detcesionesrea.SDETCESREA := x.SDETCESREA;</v>
      </c>
    </row>
    <row r="814" spans="5:17" ht="36.75" thickBot="1" x14ac:dyDescent="0.3">
      <c r="E814" s="17" t="s">
        <v>4</v>
      </c>
      <c r="F814" s="24" t="s">
        <v>536</v>
      </c>
      <c r="G814" s="39" t="s">
        <v>1277</v>
      </c>
      <c r="J814" t="str">
        <f t="shared" si="54"/>
        <v>MIG_PK      VARCHAR2(50),</v>
      </c>
      <c r="K814" t="str">
        <f>"comment on column MIG_DET_CESIONESREA."&amp;E814&amp;"   is '"&amp;G814&amp;"';"</f>
        <v>comment on column MIG_DET_CESIONESREA.MIG_PK   is 'Clave única de MIG_DET_CESIONESREA';</v>
      </c>
      <c r="L814" t="s">
        <v>4</v>
      </c>
      <c r="M814" t="s">
        <v>4</v>
      </c>
      <c r="N814" s="14" t="str">
        <f t="shared" si="58"/>
        <v>a.MIG_PK,</v>
      </c>
      <c r="O814" t="s">
        <v>161</v>
      </c>
      <c r="P814" t="s">
        <v>161</v>
      </c>
      <c r="Q814" t="str">
        <f t="shared" si="59"/>
        <v>v_detcesionesrea.SSEGURO := x.SSEGURO;</v>
      </c>
    </row>
    <row r="815" spans="5:17" ht="36.75" thickBot="1" x14ac:dyDescent="0.3">
      <c r="E815" s="18" t="s">
        <v>0</v>
      </c>
      <c r="F815" s="26" t="s">
        <v>536</v>
      </c>
      <c r="G815" s="40" t="s">
        <v>1278</v>
      </c>
      <c r="J815" t="str">
        <f t="shared" si="54"/>
        <v>MIG_FK      VARCHAR2(50),</v>
      </c>
      <c r="K815" t="str">
        <f t="shared" ref="K815:K839" si="60">"comment on column MIG_DET_CESIONESREA."&amp;E815&amp;"   is '"&amp;G815&amp;"';"</f>
        <v>comment on column MIG_DET_CESIONESREA.MIG_FK   is 'Clave foránea de MIG_CESIONESREA';</v>
      </c>
      <c r="L815" t="s">
        <v>0</v>
      </c>
      <c r="M815" t="s">
        <v>0</v>
      </c>
      <c r="N815" s="14" t="str">
        <f t="shared" si="58"/>
        <v>a.MIG_FK,</v>
      </c>
      <c r="O815" t="s">
        <v>233</v>
      </c>
      <c r="P815" t="s">
        <v>233</v>
      </c>
      <c r="Q815" t="str">
        <f t="shared" si="59"/>
        <v>v_detcesionesrea.NMOVIMI := x.NMOVIMI;</v>
      </c>
    </row>
    <row r="816" spans="5:17" ht="24.75" thickBot="1" x14ac:dyDescent="0.3">
      <c r="E816" s="18" t="s">
        <v>1213</v>
      </c>
      <c r="F816" s="26" t="s">
        <v>571</v>
      </c>
      <c r="G816" s="40" t="s">
        <v>1279</v>
      </c>
      <c r="J816" t="str">
        <f t="shared" si="54"/>
        <v>SCESREA      NUMBER(),</v>
      </c>
      <c r="K816" t="str">
        <f t="shared" si="60"/>
        <v>comment on column MIG_DET_CESIONESREA.SCESREA   is 'Código de Cesión (Nulo en este caso)';</v>
      </c>
      <c r="L816" t="s">
        <v>1213</v>
      </c>
      <c r="M816" t="s">
        <v>1213</v>
      </c>
      <c r="N816" s="14" t="str">
        <f t="shared" si="58"/>
        <v>a.SCESREA,</v>
      </c>
      <c r="O816" t="s">
        <v>1284</v>
      </c>
      <c r="P816" t="s">
        <v>1284</v>
      </c>
      <c r="Q816" t="str">
        <f t="shared" si="59"/>
        <v>v_detcesionesrea.PTRAMO := x.PTRAMO;</v>
      </c>
    </row>
    <row r="817" spans="5:17" ht="36.75" thickBot="1" x14ac:dyDescent="0.3">
      <c r="E817" s="18" t="s">
        <v>1280</v>
      </c>
      <c r="F817" s="26" t="s">
        <v>571</v>
      </c>
      <c r="G817" s="40" t="s">
        <v>1281</v>
      </c>
      <c r="J817" t="str">
        <f t="shared" si="54"/>
        <v>SDETCESREA      NUMBER(),</v>
      </c>
      <c r="K817" t="str">
        <f t="shared" si="60"/>
        <v>comment on column MIG_DET_CESIONESREA.SDETCESREA   is 'Código de Detalle de Cesión  (Nulo en este caso)';</v>
      </c>
      <c r="L817" t="s">
        <v>1280</v>
      </c>
      <c r="M817" t="s">
        <v>1280</v>
      </c>
      <c r="N817" s="14" t="str">
        <f t="shared" si="58"/>
        <v>a.SDETCESREA,</v>
      </c>
      <c r="O817" t="s">
        <v>327</v>
      </c>
      <c r="P817" t="s">
        <v>327</v>
      </c>
      <c r="Q817" t="str">
        <f t="shared" si="59"/>
        <v>v_detcesionesrea.CGARANT := x.CGARANT;</v>
      </c>
    </row>
    <row r="818" spans="5:17" ht="24.75" thickBot="1" x14ac:dyDescent="0.3">
      <c r="E818" s="18" t="s">
        <v>161</v>
      </c>
      <c r="F818" s="26" t="s">
        <v>571</v>
      </c>
      <c r="G818" s="40" t="s">
        <v>1282</v>
      </c>
      <c r="J818" t="str">
        <f t="shared" si="54"/>
        <v>SSEGURO      NUMBER(),</v>
      </c>
      <c r="K818" t="str">
        <f t="shared" si="60"/>
        <v>comment on column MIG_DET_CESIONESREA.SSEGURO   is 'Código del Seguro  (Nulo en este caso)';</v>
      </c>
      <c r="L818" t="s">
        <v>161</v>
      </c>
      <c r="M818" t="s">
        <v>161</v>
      </c>
      <c r="N818" s="14" t="str">
        <f t="shared" si="58"/>
        <v>a.SSEGURO,</v>
      </c>
      <c r="O818" t="s">
        <v>1221</v>
      </c>
      <c r="P818" t="s">
        <v>1221</v>
      </c>
      <c r="Q818" t="str">
        <f t="shared" si="59"/>
        <v>v_detcesionesrea.ICESION := x.ICESION;</v>
      </c>
    </row>
    <row r="819" spans="5:17" ht="24.75" thickBot="1" x14ac:dyDescent="0.3">
      <c r="E819" s="18" t="s">
        <v>233</v>
      </c>
      <c r="F819" s="26" t="s">
        <v>571</v>
      </c>
      <c r="G819" s="40" t="s">
        <v>1283</v>
      </c>
      <c r="J819" t="str">
        <f t="shared" si="54"/>
        <v>NMOVIMI      NUMBER(),</v>
      </c>
      <c r="K819" t="str">
        <f t="shared" si="60"/>
        <v>comment on column MIG_DET_CESIONESREA.NMOVIMI   is 'Número de Movimiento';</v>
      </c>
      <c r="L819" t="s">
        <v>233</v>
      </c>
      <c r="M819" t="s">
        <v>233</v>
      </c>
      <c r="N819" s="14" t="str">
        <f t="shared" si="58"/>
        <v>a.NMOVIMI,</v>
      </c>
      <c r="O819" t="s">
        <v>1223</v>
      </c>
      <c r="P819" t="s">
        <v>1223</v>
      </c>
      <c r="Q819" t="str">
        <f t="shared" si="59"/>
        <v>v_detcesionesrea.ICAPCES := x.ICAPCES;</v>
      </c>
    </row>
    <row r="820" spans="5:17" ht="15.75" thickBot="1" x14ac:dyDescent="0.3">
      <c r="E820" s="18" t="s">
        <v>1284</v>
      </c>
      <c r="F820" s="26" t="s">
        <v>571</v>
      </c>
      <c r="G820" s="40" t="s">
        <v>1285</v>
      </c>
      <c r="J820" t="str">
        <f t="shared" si="54"/>
        <v>PTRAMO      NUMBER(),</v>
      </c>
      <c r="K820" t="str">
        <f t="shared" si="60"/>
        <v>comment on column MIG_DET_CESIONESREA.PTRAMO   is 'Número del Tramo';</v>
      </c>
      <c r="L820" t="s">
        <v>1284</v>
      </c>
      <c r="M820" t="s">
        <v>1284</v>
      </c>
      <c r="N820" s="14" t="str">
        <f t="shared" si="58"/>
        <v>a.PTRAMO,</v>
      </c>
      <c r="O820" t="s">
        <v>34</v>
      </c>
      <c r="P820" t="s">
        <v>34</v>
      </c>
      <c r="Q820" t="str">
        <f t="shared" si="59"/>
        <v>v_detcesionesrea.PCESION := x.PCESION;</v>
      </c>
    </row>
    <row r="821" spans="5:17" ht="15.75" thickBot="1" x14ac:dyDescent="0.3">
      <c r="E821" s="18" t="s">
        <v>327</v>
      </c>
      <c r="F821" s="26" t="s">
        <v>571</v>
      </c>
      <c r="G821" s="40" t="s">
        <v>1286</v>
      </c>
      <c r="J821" t="str">
        <f t="shared" si="54"/>
        <v>CGARANT      NUMBER(),</v>
      </c>
      <c r="K821" t="str">
        <f t="shared" si="60"/>
        <v>comment on column MIG_DET_CESIONESREA.CGARANT   is 'Garantía';</v>
      </c>
      <c r="L821" t="s">
        <v>327</v>
      </c>
      <c r="M821" t="s">
        <v>327</v>
      </c>
      <c r="N821" s="14" t="str">
        <f t="shared" si="58"/>
        <v>a.CGARANT,</v>
      </c>
      <c r="O821" t="s">
        <v>1249</v>
      </c>
      <c r="P821" t="s">
        <v>1249</v>
      </c>
      <c r="Q821" t="str">
        <f t="shared" si="59"/>
        <v>v_detcesionesrea.PSOBREPRIMA := x.PSOBREPRIMA;</v>
      </c>
    </row>
    <row r="822" spans="5:17" ht="15.75" thickBot="1" x14ac:dyDescent="0.3">
      <c r="E822" s="18" t="s">
        <v>1221</v>
      </c>
      <c r="F822" s="26" t="s">
        <v>571</v>
      </c>
      <c r="G822" s="40" t="s">
        <v>1287</v>
      </c>
      <c r="J822" t="str">
        <f t="shared" si="54"/>
        <v>ICESION      NUMBER(),</v>
      </c>
      <c r="K822" t="str">
        <f t="shared" si="60"/>
        <v>comment on column MIG_DET_CESIONESREA.ICESION   is 'Importe de Cesión';</v>
      </c>
      <c r="L822" t="s">
        <v>1221</v>
      </c>
      <c r="M822" t="s">
        <v>1221</v>
      </c>
      <c r="N822" s="14" t="str">
        <f t="shared" si="58"/>
        <v>a.ICESION,</v>
      </c>
      <c r="O822" t="s">
        <v>331</v>
      </c>
      <c r="P822" t="s">
        <v>331</v>
      </c>
      <c r="Q822" t="str">
        <f t="shared" si="59"/>
        <v>v_detcesionesrea.IEXTRAP := x.IEXTRAP;</v>
      </c>
    </row>
    <row r="823" spans="5:17" ht="15.75" thickBot="1" x14ac:dyDescent="0.3">
      <c r="E823" s="18" t="s">
        <v>1223</v>
      </c>
      <c r="F823" s="26" t="s">
        <v>571</v>
      </c>
      <c r="G823" s="40" t="s">
        <v>1288</v>
      </c>
      <c r="J823" t="str">
        <f t="shared" si="54"/>
        <v>ICAPCES      NUMBER(),</v>
      </c>
      <c r="K823" t="str">
        <f t="shared" si="60"/>
        <v>comment on column MIG_DET_CESIONESREA.ICAPCES   is 'Capital de Cesión';</v>
      </c>
      <c r="L823" t="s">
        <v>1223</v>
      </c>
      <c r="M823" t="s">
        <v>1223</v>
      </c>
      <c r="N823" s="14" t="str">
        <f t="shared" si="58"/>
        <v>a.ICAPCES,</v>
      </c>
      <c r="O823" t="s">
        <v>1271</v>
      </c>
      <c r="P823" t="s">
        <v>1271</v>
      </c>
      <c r="Q823" t="str">
        <f t="shared" si="59"/>
        <v>v_detcesionesrea.IEXTREA := x.IEXTREA;</v>
      </c>
    </row>
    <row r="824" spans="5:17" ht="24.75" thickBot="1" x14ac:dyDescent="0.3">
      <c r="E824" s="18" t="s">
        <v>34</v>
      </c>
      <c r="F824" s="26" t="s">
        <v>571</v>
      </c>
      <c r="G824" s="40" t="s">
        <v>1289</v>
      </c>
      <c r="J824" t="str">
        <f t="shared" si="54"/>
        <v>PCESION      NUMBER(),</v>
      </c>
      <c r="K824" t="str">
        <f t="shared" si="60"/>
        <v>comment on column MIG_DET_CESIONESREA.PCESION   is 'Porcentaje de Cesión';</v>
      </c>
      <c r="L824" t="s">
        <v>34</v>
      </c>
      <c r="M824" t="s">
        <v>34</v>
      </c>
      <c r="N824" s="14" t="str">
        <f t="shared" si="58"/>
        <v>a.PCESION,</v>
      </c>
      <c r="O824" t="s">
        <v>1245</v>
      </c>
      <c r="P824" t="s">
        <v>1245</v>
      </c>
      <c r="Q824" t="str">
        <f t="shared" si="59"/>
        <v>v_detcesionesrea.IPRITARREA := x.IPRITARREA;</v>
      </c>
    </row>
    <row r="825" spans="5:17" ht="24.75" thickBot="1" x14ac:dyDescent="0.3">
      <c r="E825" s="18" t="s">
        <v>1249</v>
      </c>
      <c r="F825" s="26" t="s">
        <v>571</v>
      </c>
      <c r="G825" s="40" t="s">
        <v>1290</v>
      </c>
      <c r="J825" t="str">
        <f t="shared" si="54"/>
        <v>PSOBREPRIMA      NUMBER(),</v>
      </c>
      <c r="K825" t="str">
        <f t="shared" si="60"/>
        <v>comment on column MIG_DET_CESIONESREA.PSOBREPRIMA   is 'Sobreprima';</v>
      </c>
      <c r="L825" t="s">
        <v>1249</v>
      </c>
      <c r="M825" t="s">
        <v>1249</v>
      </c>
      <c r="N825" s="14" t="str">
        <f t="shared" si="58"/>
        <v>a.PSOBREPRIMA,</v>
      </c>
      <c r="O825" t="s">
        <v>1275</v>
      </c>
      <c r="P825" t="s">
        <v>1275</v>
      </c>
      <c r="Q825" t="str">
        <f t="shared" si="59"/>
        <v>v_detcesionesrea.ITARIFREA := x.ITARIFREA;</v>
      </c>
    </row>
    <row r="826" spans="5:17" ht="24.75" thickBot="1" x14ac:dyDescent="0.3">
      <c r="E826" s="18" t="s">
        <v>331</v>
      </c>
      <c r="F826" s="26" t="s">
        <v>571</v>
      </c>
      <c r="G826" s="40" t="s">
        <v>1291</v>
      </c>
      <c r="J826" t="str">
        <f t="shared" si="54"/>
        <v>IEXTRAP      NUMBER(),</v>
      </c>
      <c r="K826" t="str">
        <f t="shared" si="60"/>
        <v>comment on column MIG_DET_CESIONESREA.IEXTRAP   is 'Porcentaje Extra Prima';</v>
      </c>
      <c r="L826" t="s">
        <v>331</v>
      </c>
      <c r="M826" t="s">
        <v>331</v>
      </c>
      <c r="N826" s="14" t="str">
        <f t="shared" si="58"/>
        <v>a.IEXTRAP,</v>
      </c>
      <c r="O826" t="s">
        <v>1276</v>
      </c>
      <c r="P826" t="s">
        <v>1276</v>
      </c>
      <c r="Q826" t="str">
        <f t="shared" si="59"/>
        <v>v_detcesionesrea.ICOMEXT := x.ICOMEXT;</v>
      </c>
    </row>
    <row r="827" spans="5:17" ht="15.75" thickBot="1" x14ac:dyDescent="0.3">
      <c r="E827" s="18" t="s">
        <v>1271</v>
      </c>
      <c r="F827" s="26" t="s">
        <v>571</v>
      </c>
      <c r="G827" s="40" t="s">
        <v>1292</v>
      </c>
      <c r="J827" t="str">
        <f t="shared" ref="J827:J839" si="61">E827&amp;" "&amp;IF(MID(F827,1,1)="A","     VARCHAR2("&amp;MID(F827,2,LEN(F827))&amp;"),",IF(MID(F827,1,1)="N","     NUMBER("&amp;MID(F827,2,LEN(F827))&amp;"),",IF(MID(F827,1,1)="F","     DATE,")))</f>
        <v>IEXTREA      NUMBER(),</v>
      </c>
      <c r="K827" t="str">
        <f t="shared" si="60"/>
        <v>comment on column MIG_DET_CESIONESREA.IEXTREA   is 'Importe Extra Prima';</v>
      </c>
      <c r="L827" t="s">
        <v>1271</v>
      </c>
      <c r="M827" t="s">
        <v>1271</v>
      </c>
      <c r="N827" s="14" t="str">
        <f t="shared" si="58"/>
        <v>a.IEXTREA,</v>
      </c>
      <c r="O827" t="s">
        <v>141</v>
      </c>
      <c r="P827" t="s">
        <v>141</v>
      </c>
      <c r="Q827" t="str">
        <f t="shared" si="59"/>
        <v>v_detcesionesrea.CCOMPANI := x.CCOMPANI;</v>
      </c>
    </row>
    <row r="828" spans="5:17" ht="15.75" thickBot="1" x14ac:dyDescent="0.3">
      <c r="E828" s="18" t="s">
        <v>1245</v>
      </c>
      <c r="F828" s="26" t="s">
        <v>571</v>
      </c>
      <c r="G828" s="40" t="s">
        <v>1293</v>
      </c>
      <c r="J828" t="str">
        <f t="shared" si="61"/>
        <v>IPRITARREA      NUMBER(),</v>
      </c>
      <c r="K828" t="str">
        <f t="shared" si="60"/>
        <v>comment on column MIG_DET_CESIONESREA.IPRITARREA   is 'Prima Tarifa';</v>
      </c>
      <c r="L828" t="s">
        <v>1245</v>
      </c>
      <c r="M828" t="s">
        <v>1245</v>
      </c>
      <c r="N828" s="14" t="str">
        <f t="shared" si="58"/>
        <v>a.IPRITARREA,</v>
      </c>
      <c r="O828" t="s">
        <v>334</v>
      </c>
      <c r="P828" t="s">
        <v>334</v>
      </c>
      <c r="Q828" t="str">
        <f t="shared" si="59"/>
        <v>v_detcesionesrea.FALTA := x.FALTA;</v>
      </c>
    </row>
    <row r="829" spans="5:17" ht="15.75" thickBot="1" x14ac:dyDescent="0.3">
      <c r="E829" s="18" t="s">
        <v>1275</v>
      </c>
      <c r="F829" s="26" t="s">
        <v>571</v>
      </c>
      <c r="G829" s="40" t="s">
        <v>1294</v>
      </c>
      <c r="J829" t="str">
        <f t="shared" si="61"/>
        <v>ITARIFREA      NUMBER(),</v>
      </c>
      <c r="K829" t="str">
        <f t="shared" si="60"/>
        <v>comment on column MIG_DET_CESIONESREA.ITARIFREA   is 'Importe Tarifa';</v>
      </c>
      <c r="L829" t="s">
        <v>1275</v>
      </c>
      <c r="M829" t="s">
        <v>1275</v>
      </c>
      <c r="N829" s="14" t="str">
        <f t="shared" si="58"/>
        <v>a.ITARIFREA,</v>
      </c>
      <c r="O829" t="s">
        <v>482</v>
      </c>
      <c r="P829" t="s">
        <v>482</v>
      </c>
      <c r="Q829" t="str">
        <f t="shared" si="59"/>
        <v>v_detcesionesrea.CUSUALT := x.CUSUALT;</v>
      </c>
    </row>
    <row r="830" spans="5:17" ht="15.75" thickBot="1" x14ac:dyDescent="0.3">
      <c r="E830" s="18" t="s">
        <v>1276</v>
      </c>
      <c r="F830" s="26" t="s">
        <v>571</v>
      </c>
      <c r="G830" s="40" t="s">
        <v>1295</v>
      </c>
      <c r="J830" t="str">
        <f t="shared" si="61"/>
        <v>ICOMEXT      NUMBER(),</v>
      </c>
      <c r="K830" t="str">
        <f t="shared" si="60"/>
        <v>comment on column MIG_DET_CESIONESREA.ICOMEXT   is 'Comisión';</v>
      </c>
      <c r="L830" t="s">
        <v>1276</v>
      </c>
      <c r="M830" t="s">
        <v>1276</v>
      </c>
      <c r="N830" s="14" t="str">
        <f t="shared" si="58"/>
        <v>a.ICOMEXT,</v>
      </c>
      <c r="O830" t="s">
        <v>601</v>
      </c>
      <c r="P830" t="s">
        <v>601</v>
      </c>
      <c r="Q830" t="str">
        <f t="shared" si="59"/>
        <v>v_detcesionesrea.FMODIFI := x.FMODIFI;</v>
      </c>
    </row>
    <row r="831" spans="5:17" ht="15.75" thickBot="1" x14ac:dyDescent="0.3">
      <c r="E831" s="18" t="s">
        <v>141</v>
      </c>
      <c r="F831" s="26" t="s">
        <v>571</v>
      </c>
      <c r="G831" s="40" t="s">
        <v>1296</v>
      </c>
      <c r="J831" t="str">
        <f t="shared" si="61"/>
        <v>CCOMPANI      NUMBER(),</v>
      </c>
      <c r="K831" t="str">
        <f t="shared" si="60"/>
        <v>comment on column MIG_DET_CESIONESREA.CCOMPANI   is 'Compañía';</v>
      </c>
      <c r="L831" t="s">
        <v>141</v>
      </c>
      <c r="M831" t="s">
        <v>141</v>
      </c>
      <c r="N831" s="14" t="str">
        <f t="shared" si="58"/>
        <v>a.CCOMPANI,</v>
      </c>
      <c r="O831" t="s">
        <v>599</v>
      </c>
      <c r="P831" t="s">
        <v>599</v>
      </c>
      <c r="Q831" t="str">
        <f t="shared" si="59"/>
        <v>v_detcesionesrea.CUSUMOD := x.CUSUMOD;</v>
      </c>
    </row>
    <row r="832" spans="5:17" ht="15.75" thickBot="1" x14ac:dyDescent="0.3">
      <c r="E832" s="18" t="s">
        <v>334</v>
      </c>
      <c r="F832" s="26" t="s">
        <v>805</v>
      </c>
      <c r="G832" s="40" t="s">
        <v>598</v>
      </c>
      <c r="J832" t="str">
        <f t="shared" si="61"/>
        <v>FALTA FALSO</v>
      </c>
      <c r="K832" t="str">
        <f t="shared" si="60"/>
        <v>comment on column MIG_DET_CESIONESREA.FALTA   is 'Fecha Alta';</v>
      </c>
      <c r="L832" t="s">
        <v>334</v>
      </c>
      <c r="M832" t="s">
        <v>334</v>
      </c>
      <c r="N832" s="14" t="str">
        <f t="shared" si="58"/>
        <v>a.FALTA,</v>
      </c>
      <c r="O832" t="s">
        <v>1301</v>
      </c>
      <c r="P832" t="s">
        <v>1301</v>
      </c>
      <c r="Q832" t="str">
        <f t="shared" si="59"/>
        <v>v_detcesionesrea.CDEPURA := x.CDEPURA;</v>
      </c>
    </row>
    <row r="833" spans="5:17" ht="15.75" thickBot="1" x14ac:dyDescent="0.3">
      <c r="E833" s="18" t="s">
        <v>482</v>
      </c>
      <c r="F833" s="26" t="s">
        <v>1297</v>
      </c>
      <c r="G833" s="40" t="s">
        <v>1298</v>
      </c>
      <c r="J833" t="str">
        <f t="shared" si="61"/>
        <v>CUSUALT      VARCHAR2(32),</v>
      </c>
      <c r="K833" t="str">
        <f t="shared" si="60"/>
        <v>comment on column MIG_DET_CESIONESREA.CUSUALT   is 'Usuario Alta';</v>
      </c>
      <c r="L833" t="s">
        <v>482</v>
      </c>
      <c r="M833" t="s">
        <v>482</v>
      </c>
      <c r="N833" s="14" t="str">
        <f t="shared" si="58"/>
        <v>a.CUSUALT,</v>
      </c>
      <c r="O833" t="s">
        <v>1303</v>
      </c>
      <c r="P833" t="s">
        <v>1303</v>
      </c>
      <c r="Q833" t="str">
        <f t="shared" si="59"/>
        <v>v_detcesionesrea.FEFECDEMA := x.FEFECDEMA;</v>
      </c>
    </row>
    <row r="834" spans="5:17" ht="15.75" thickBot="1" x14ac:dyDescent="0.3">
      <c r="E834" s="18" t="s">
        <v>601</v>
      </c>
      <c r="F834" s="26" t="s">
        <v>805</v>
      </c>
      <c r="G834" s="40" t="s">
        <v>1299</v>
      </c>
      <c r="J834" t="str">
        <f>E834&amp;" "&amp;IF(MID(F834,1,1)="A","     VARCHAR2("&amp;MID(F834,2,LEN(F834))&amp;"),",IF(MID(F834,1,1)="N","     NUMBER("&amp;MID(F834,2,LEN(F834))&amp;"),",IF(MID(F834,1,1)="F","     DATE,")))</f>
        <v>FMODIFI FALSO</v>
      </c>
      <c r="K834" t="str">
        <f t="shared" si="60"/>
        <v>comment on column MIG_DET_CESIONESREA.FMODIFI   is 'Fecha Modifica';</v>
      </c>
      <c r="L834" t="s">
        <v>601</v>
      </c>
      <c r="M834" t="s">
        <v>601</v>
      </c>
      <c r="N834" s="14" t="str">
        <f t="shared" si="58"/>
        <v>a.FMODIFI,</v>
      </c>
      <c r="O834" t="s">
        <v>1305</v>
      </c>
      <c r="P834" t="s">
        <v>1310</v>
      </c>
      <c r="Q834" t="str">
        <f t="shared" si="59"/>
        <v>v_detcesionesrea.NMOVIDEP := x.NMOVDEP;</v>
      </c>
    </row>
    <row r="835" spans="5:17" ht="15.75" thickBot="1" x14ac:dyDescent="0.3">
      <c r="E835" s="18" t="s">
        <v>599</v>
      </c>
      <c r="F835" s="26" t="s">
        <v>1297</v>
      </c>
      <c r="G835" s="40" t="s">
        <v>1300</v>
      </c>
      <c r="J835" t="str">
        <f t="shared" si="61"/>
        <v>CUSUMOD      VARCHAR2(32),</v>
      </c>
      <c r="K835" t="str">
        <f t="shared" si="60"/>
        <v>comment on column MIG_DET_CESIONESREA.CUSUMOD   is 'Usuario Modifica';</v>
      </c>
      <c r="L835" t="s">
        <v>599</v>
      </c>
      <c r="M835" t="s">
        <v>599</v>
      </c>
      <c r="N835" s="14" t="str">
        <f t="shared" si="58"/>
        <v>a.CUSUMOD,</v>
      </c>
      <c r="O835" t="s">
        <v>82</v>
      </c>
      <c r="P835" t="s">
        <v>82</v>
      </c>
      <c r="Q835" t="str">
        <f t="shared" si="59"/>
        <v>v_detcesionesrea.SPERSON := x.SPERSON;</v>
      </c>
    </row>
    <row r="836" spans="5:17" ht="24.75" thickBot="1" x14ac:dyDescent="0.3">
      <c r="E836" s="18" t="s">
        <v>1301</v>
      </c>
      <c r="F836" s="26" t="s">
        <v>1262</v>
      </c>
      <c r="G836" s="40" t="s">
        <v>1302</v>
      </c>
      <c r="J836" t="str">
        <f t="shared" si="61"/>
        <v>CDEPURA      VARCHAR2(1),</v>
      </c>
      <c r="K836" t="str">
        <f t="shared" si="60"/>
        <v>comment on column MIG_DET_CESIONESREA.CDEPURA   is 'N/S si la garantía aporta';</v>
      </c>
      <c r="M836" t="s">
        <v>1301</v>
      </c>
      <c r="N836" s="14" t="str">
        <f t="shared" si="58"/>
        <v>NULL CDEPURA,</v>
      </c>
    </row>
    <row r="837" spans="5:17" ht="24.75" thickBot="1" x14ac:dyDescent="0.3">
      <c r="E837" s="18" t="s">
        <v>1303</v>
      </c>
      <c r="F837" s="26" t="s">
        <v>805</v>
      </c>
      <c r="G837" s="40" t="s">
        <v>1304</v>
      </c>
      <c r="J837" t="str">
        <f t="shared" si="61"/>
        <v>FEFECDEMA FALSO</v>
      </c>
      <c r="K837" t="str">
        <f t="shared" si="60"/>
        <v>comment on column MIG_DET_CESIONESREA.FEFECDEMA   is 'Fecha efecto manual';</v>
      </c>
      <c r="M837" t="s">
        <v>1303</v>
      </c>
      <c r="N837" s="14" t="str">
        <f t="shared" si="58"/>
        <v>NULL FEFECDEMA,</v>
      </c>
    </row>
    <row r="838" spans="5:17" ht="24.75" thickBot="1" x14ac:dyDescent="0.3">
      <c r="E838" s="18" t="s">
        <v>1305</v>
      </c>
      <c r="F838" s="26" t="s">
        <v>571</v>
      </c>
      <c r="G838" s="40" t="s">
        <v>1306</v>
      </c>
      <c r="J838" t="str">
        <f t="shared" si="61"/>
        <v>NMOVDEP      NUMBER(),</v>
      </c>
      <c r="K838" t="str">
        <f t="shared" si="60"/>
        <v>comment on column MIG_DET_CESIONESREA.NMOVDEP   is 'Número de depuraciones';</v>
      </c>
      <c r="M838" t="s">
        <v>1305</v>
      </c>
      <c r="N838" s="14" t="str">
        <f t="shared" si="58"/>
        <v>NULL NMOVDEP,</v>
      </c>
    </row>
    <row r="839" spans="5:17" ht="36.75" thickBot="1" x14ac:dyDescent="0.3">
      <c r="E839" s="18" t="s">
        <v>82</v>
      </c>
      <c r="F839" s="26" t="s">
        <v>571</v>
      </c>
      <c r="G839" s="40" t="s">
        <v>1307</v>
      </c>
      <c r="J839" t="str">
        <f t="shared" si="61"/>
        <v>SPERSON      NUMBER(),</v>
      </c>
      <c r="K839" t="str">
        <f t="shared" si="60"/>
        <v>comment on column MIG_DET_CESIONESREA.SPERSON   is 'Para consorcios, 1 reg por garantías x persona';</v>
      </c>
      <c r="M839" t="s">
        <v>82</v>
      </c>
      <c r="N839" s="14" t="str">
        <f>IF(ISBLANK(L839),"NULL ","a.")&amp;M839&amp;","</f>
        <v>NULL SPERSON,</v>
      </c>
    </row>
    <row r="841" spans="5:17" x14ac:dyDescent="0.25">
      <c r="L841" s="15"/>
      <c r="M841" s="15"/>
      <c r="N841" s="15"/>
      <c r="O841" s="44" t="s">
        <v>1349</v>
      </c>
      <c r="P841" s="44" t="s">
        <v>1348</v>
      </c>
    </row>
    <row r="842" spans="5:17" ht="15.75" thickBot="1" x14ac:dyDescent="0.3"/>
    <row r="843" spans="5:17" ht="15.75" thickBot="1" x14ac:dyDescent="0.3">
      <c r="E843" s="35" t="s">
        <v>1069</v>
      </c>
      <c r="F843" s="36" t="s">
        <v>1070</v>
      </c>
      <c r="G843" s="36" t="s">
        <v>1071</v>
      </c>
      <c r="H843" s="36" t="s">
        <v>1072</v>
      </c>
      <c r="M843" t="s">
        <v>11</v>
      </c>
      <c r="N843" t="str">
        <f t="shared" ref="N843:N870" si="62">IF(ISBLANK(L843),"NULL ","a.")&amp;M843&amp;","</f>
        <v>NULL NCARGA,</v>
      </c>
      <c r="O843" t="s">
        <v>11</v>
      </c>
    </row>
    <row r="844" spans="5:17" ht="48.75" thickBot="1" x14ac:dyDescent="0.3">
      <c r="E844" s="18" t="s">
        <v>4</v>
      </c>
      <c r="F844" s="26" t="s">
        <v>536</v>
      </c>
      <c r="G844" s="26" t="s">
        <v>537</v>
      </c>
      <c r="H844" s="40" t="s">
        <v>1311</v>
      </c>
      <c r="J844" t="str">
        <f>E844&amp;" "&amp;IF(MID(F844,1,1)="A","     VARCHAR2("&amp;MID(F844,2,LEN(F844))&amp;")",IF(MID(F844,1,1)="N","     NUMBER("&amp;MID(F844,2,LEN(F844))&amp;")",IF(OR(MID(F844,1,1)="F",MID(F844,1,1)="D"),"     DATE"))) &amp; IF(MID(G844,1,1)="S"," NOT NULL,", ",")</f>
        <v>MIG_PK      VARCHAR2(50) NOT NULL,</v>
      </c>
      <c r="K844" t="str">
        <f>"comment on column MIG_CUAFACUL."&amp;E844&amp;"   is '"&amp;H844&amp;"';"</f>
        <v>comment on column MIG_CUAFACUL.MIG_PK   is 'Clave única de MIG_CUAFACUL';</v>
      </c>
      <c r="M844" t="s">
        <v>12</v>
      </c>
      <c r="N844" t="str">
        <f t="shared" si="62"/>
        <v>NULL CESTMIG,</v>
      </c>
      <c r="O844" t="s">
        <v>12</v>
      </c>
    </row>
    <row r="845" spans="5:17" ht="48.75" thickBot="1" x14ac:dyDescent="0.3">
      <c r="E845" s="18" t="s">
        <v>0</v>
      </c>
      <c r="F845" s="26" t="s">
        <v>536</v>
      </c>
      <c r="G845" s="26" t="s">
        <v>537</v>
      </c>
      <c r="H845" s="40" t="s">
        <v>1312</v>
      </c>
      <c r="J845" t="str">
        <f t="shared" ref="J845:J908" si="63">E845&amp;" "&amp;IF(MID(F845,1,1)="A","     VARCHAR2("&amp;MID(F845,2,LEN(F845))&amp;")",IF(MID(F845,1,1)="N","     NUMBER("&amp;MID(F845,2,LEN(F845))&amp;")",IF(OR(MID(F845,1,1)="F",MID(F845,1,1)="D"),"     DATE"))) &amp; IF(MID(G845,1,1)="S"," NOT NULL,", ",")</f>
        <v>MIG_FK      VARCHAR2(50) NOT NULL,</v>
      </c>
      <c r="K845" t="str">
        <f t="shared" ref="K845:K869" si="64">"comment on column MIG_CUAFACUL."&amp;E845&amp;"   is '"&amp;H845&amp;"';"</f>
        <v>comment on column MIG_CUAFACUL.MIG_FK   is 'Clave foránea de MIG_CODICONTRATOS';</v>
      </c>
      <c r="L845" t="s">
        <v>4</v>
      </c>
      <c r="M845" t="s">
        <v>4</v>
      </c>
      <c r="N845" t="str">
        <f t="shared" si="62"/>
        <v>a.MIG_PK,</v>
      </c>
      <c r="O845" t="s">
        <v>4</v>
      </c>
    </row>
    <row r="846" spans="5:17" ht="48.75" thickBot="1" x14ac:dyDescent="0.3">
      <c r="E846" s="18" t="s">
        <v>13</v>
      </c>
      <c r="F846" s="26" t="s">
        <v>536</v>
      </c>
      <c r="G846" s="26" t="s">
        <v>537</v>
      </c>
      <c r="H846" s="40" t="s">
        <v>1313</v>
      </c>
      <c r="J846" t="str">
        <f t="shared" si="63"/>
        <v>MIG_FK2      VARCHAR2(50) NOT NULL,</v>
      </c>
      <c r="K846" t="str">
        <f t="shared" si="64"/>
        <v>comment on column MIG_CUAFACUL.MIG_FK2   is 'Clave foránea de MIG_SEGUROS';</v>
      </c>
      <c r="L846" t="s">
        <v>0</v>
      </c>
      <c r="M846" t="s">
        <v>0</v>
      </c>
      <c r="N846" t="str">
        <f t="shared" si="62"/>
        <v>a.MIG_FK,</v>
      </c>
      <c r="O846" t="s">
        <v>0</v>
      </c>
    </row>
    <row r="847" spans="5:17" ht="60.75" thickBot="1" x14ac:dyDescent="0.3">
      <c r="E847" s="18" t="s">
        <v>1230</v>
      </c>
      <c r="F847" s="26" t="s">
        <v>542</v>
      </c>
      <c r="G847" s="26" t="s">
        <v>537</v>
      </c>
      <c r="H847" s="40" t="s">
        <v>1314</v>
      </c>
      <c r="J847" t="str">
        <f t="shared" si="63"/>
        <v>SFACULT      NUMBER(6) NOT NULL,</v>
      </c>
      <c r="K847" t="str">
        <f t="shared" si="64"/>
        <v>comment on column MIG_CUAFACUL.SFACULT   is 'Secuencia de cuadro facultativo (Nulo en este caso)';</v>
      </c>
      <c r="L847" t="s">
        <v>13</v>
      </c>
      <c r="M847" t="s">
        <v>13</v>
      </c>
      <c r="N847" t="str">
        <f t="shared" si="62"/>
        <v>a.MIG_FK2,</v>
      </c>
      <c r="O847" t="s">
        <v>13</v>
      </c>
    </row>
    <row r="848" spans="5:17" ht="24.75" thickBot="1" x14ac:dyDescent="0.3">
      <c r="E848" s="18" t="s">
        <v>360</v>
      </c>
      <c r="F848" s="26" t="s">
        <v>563</v>
      </c>
      <c r="G848" s="26" t="s">
        <v>537</v>
      </c>
      <c r="H848" s="40" t="s">
        <v>1315</v>
      </c>
      <c r="J848" t="str">
        <f t="shared" si="63"/>
        <v>CESTADO      NUMBER(2) NOT NULL,</v>
      </c>
      <c r="K848" t="str">
        <f t="shared" si="64"/>
        <v>comment on column MIG_CUAFACUL.CESTADO   is 'Estado del cuadro';</v>
      </c>
      <c r="L848" t="s">
        <v>1230</v>
      </c>
      <c r="M848" t="s">
        <v>1230</v>
      </c>
      <c r="N848" t="str">
        <f t="shared" si="62"/>
        <v>a.SFACULT,</v>
      </c>
      <c r="O848" t="s">
        <v>1230</v>
      </c>
      <c r="P848" t="s">
        <v>1230</v>
      </c>
      <c r="Q848" t="str">
        <f>"v_detcesionesrea."&amp;P848&amp;" := "&amp;IF(O848="","NULL;","x."&amp;O848&amp;";")</f>
        <v>v_detcesionesrea.SFACULT := x.SFACULT;</v>
      </c>
    </row>
    <row r="849" spans="5:17" ht="24.75" thickBot="1" x14ac:dyDescent="0.3">
      <c r="E849" s="18" t="s">
        <v>1316</v>
      </c>
      <c r="F849" s="26" t="s">
        <v>805</v>
      </c>
      <c r="G849" s="26" t="s">
        <v>537</v>
      </c>
      <c r="H849" s="40" t="s">
        <v>1317</v>
      </c>
      <c r="J849" t="str">
        <f t="shared" si="63"/>
        <v>FINICUF      DATE NOT NULL,</v>
      </c>
      <c r="K849" t="str">
        <f t="shared" si="64"/>
        <v>comment on column MIG_CUAFACUL.FINICUF   is 'Fecha inicio validez';</v>
      </c>
      <c r="L849" t="s">
        <v>360</v>
      </c>
      <c r="M849" t="s">
        <v>360</v>
      </c>
      <c r="N849" t="str">
        <f t="shared" si="62"/>
        <v>a.CESTADO,</v>
      </c>
      <c r="O849" t="s">
        <v>360</v>
      </c>
      <c r="P849" t="s">
        <v>360</v>
      </c>
      <c r="Q849" t="str">
        <f t="shared" ref="Q849:Q870" si="65">"v_detcesionesrea."&amp;P849&amp;" := "&amp;IF(O849="","NULL;","x."&amp;O849&amp;";")</f>
        <v>v_detcesionesrea.CESTADO := x.CESTADO;</v>
      </c>
    </row>
    <row r="850" spans="5:17" ht="24.75" thickBot="1" x14ac:dyDescent="0.3">
      <c r="E850" s="18" t="s">
        <v>1318</v>
      </c>
      <c r="F850" s="26" t="s">
        <v>563</v>
      </c>
      <c r="G850" s="26" t="s">
        <v>537</v>
      </c>
      <c r="H850" s="40" t="s">
        <v>1319</v>
      </c>
      <c r="J850" t="str">
        <f t="shared" si="63"/>
        <v>CFREBOR      NUMBER(2) NOT NULL,</v>
      </c>
      <c r="K850" t="str">
        <f t="shared" si="64"/>
        <v>comment on column MIG_CUAFACUL.CFREBOR   is 'Frecuencia del borderó';</v>
      </c>
      <c r="L850" t="s">
        <v>1316</v>
      </c>
      <c r="M850" t="s">
        <v>1316</v>
      </c>
      <c r="N850" t="str">
        <f t="shared" si="62"/>
        <v>a.FINICUF,</v>
      </c>
      <c r="O850" t="s">
        <v>1316</v>
      </c>
      <c r="P850" t="s">
        <v>1316</v>
      </c>
      <c r="Q850" t="str">
        <f t="shared" si="65"/>
        <v>v_detcesionesrea.FINICUF := x.FINICUF;</v>
      </c>
    </row>
    <row r="851" spans="5:17" ht="48.75" thickBot="1" x14ac:dyDescent="0.3">
      <c r="E851" s="18" t="s">
        <v>5</v>
      </c>
      <c r="F851" s="26" t="s">
        <v>542</v>
      </c>
      <c r="G851" s="26" t="s">
        <v>537</v>
      </c>
      <c r="H851" s="40" t="s">
        <v>1320</v>
      </c>
      <c r="J851" t="str">
        <f t="shared" si="63"/>
        <v>SCONTRA      NUMBER(6) NOT NULL,</v>
      </c>
      <c r="K851" t="str">
        <f t="shared" si="64"/>
        <v>comment on column MIG_CUAFACUL.SCONTRA   is 'Secuencia de contrato (Nulo en este caso)';</v>
      </c>
      <c r="L851" t="s">
        <v>1318</v>
      </c>
      <c r="M851" t="s">
        <v>1318</v>
      </c>
      <c r="N851" t="str">
        <f t="shared" si="62"/>
        <v>a.CFREBOR,</v>
      </c>
      <c r="O851" t="s">
        <v>1318</v>
      </c>
      <c r="P851" t="s">
        <v>1318</v>
      </c>
      <c r="Q851" t="str">
        <f t="shared" si="65"/>
        <v>v_detcesionesrea.CFREBOR := x.CFREBOR;</v>
      </c>
    </row>
    <row r="852" spans="5:17" ht="48.75" thickBot="1" x14ac:dyDescent="0.3">
      <c r="E852" s="18" t="s">
        <v>6</v>
      </c>
      <c r="F852" s="26" t="s">
        <v>563</v>
      </c>
      <c r="G852" s="26" t="s">
        <v>537</v>
      </c>
      <c r="H852" s="40" t="s">
        <v>1321</v>
      </c>
      <c r="J852" t="str">
        <f t="shared" si="63"/>
        <v>NVERSIO      NUMBER(2) NOT NULL,</v>
      </c>
      <c r="K852" t="str">
        <f t="shared" si="64"/>
        <v>comment on column MIG_CUAFACUL.NVERSIO   is 'Número versión contrato reas. (Siempre 1)';</v>
      </c>
      <c r="L852" t="s">
        <v>5</v>
      </c>
      <c r="M852" t="s">
        <v>5</v>
      </c>
      <c r="N852" t="str">
        <f t="shared" si="62"/>
        <v>a.SCONTRA,</v>
      </c>
      <c r="O852" t="s">
        <v>5</v>
      </c>
      <c r="P852" t="s">
        <v>5</v>
      </c>
      <c r="Q852" t="str">
        <f t="shared" si="65"/>
        <v>v_detcesionesrea.SCONTRA := x.SCONTRA;</v>
      </c>
    </row>
    <row r="853" spans="5:17" ht="84.75" thickBot="1" x14ac:dyDescent="0.3">
      <c r="E853" s="18" t="s">
        <v>161</v>
      </c>
      <c r="F853" s="26" t="s">
        <v>571</v>
      </c>
      <c r="G853" s="26" t="s">
        <v>537</v>
      </c>
      <c r="H853" s="40" t="s">
        <v>1322</v>
      </c>
      <c r="J853" t="str">
        <f t="shared" si="63"/>
        <v>SSEGURO      NUMBER() NOT NULL,</v>
      </c>
      <c r="K853" t="str">
        <f t="shared" si="64"/>
        <v>comment on column MIG_CUAFACUL.SSEGURO   is 'Número consecutivo de seguro asignado automáticamente. (Nulo en este caso)';</v>
      </c>
      <c r="L853" t="s">
        <v>6</v>
      </c>
      <c r="M853" t="s">
        <v>6</v>
      </c>
      <c r="N853" t="str">
        <f t="shared" si="62"/>
        <v>a.NVERSIO,</v>
      </c>
      <c r="O853" t="s">
        <v>6</v>
      </c>
      <c r="P853" t="s">
        <v>6</v>
      </c>
      <c r="Q853" t="str">
        <f t="shared" si="65"/>
        <v>v_detcesionesrea.NVERSIO := x.NVERSIO;</v>
      </c>
    </row>
    <row r="854" spans="5:17" ht="48.75" thickBot="1" x14ac:dyDescent="0.3">
      <c r="E854" s="18" t="s">
        <v>327</v>
      </c>
      <c r="F854" s="26" t="s">
        <v>545</v>
      </c>
      <c r="G854" s="26" t="s">
        <v>537</v>
      </c>
      <c r="H854" s="40" t="s">
        <v>1323</v>
      </c>
      <c r="J854" t="str">
        <f t="shared" si="63"/>
        <v>CGARANT      NUMBER(4) NOT NULL,</v>
      </c>
      <c r="K854" t="str">
        <f t="shared" si="64"/>
        <v>comment on column MIG_CUAFACUL.CGARANT   is 'Código de garantía (Nulo en este caso)';</v>
      </c>
      <c r="L854" t="s">
        <v>161</v>
      </c>
      <c r="M854" t="s">
        <v>161</v>
      </c>
      <c r="N854" t="str">
        <f t="shared" si="62"/>
        <v>a.SSEGURO,</v>
      </c>
      <c r="O854" t="s">
        <v>161</v>
      </c>
      <c r="P854" t="s">
        <v>161</v>
      </c>
      <c r="Q854" t="str">
        <f t="shared" si="65"/>
        <v>v_detcesionesrea.SSEGURO := x.SSEGURO;</v>
      </c>
    </row>
    <row r="855" spans="5:17" ht="48.75" thickBot="1" x14ac:dyDescent="0.3">
      <c r="E855" s="18" t="s">
        <v>1269</v>
      </c>
      <c r="F855" s="26" t="s">
        <v>1262</v>
      </c>
      <c r="G855" s="26"/>
      <c r="H855" s="40" t="s">
        <v>1324</v>
      </c>
      <c r="J855" t="str">
        <f t="shared" si="63"/>
        <v>CCALIF1      VARCHAR2(1),</v>
      </c>
      <c r="K855" t="str">
        <f t="shared" si="64"/>
        <v>comment on column MIG_CUAFACUL.CCALIF1   is 'Calificación del riesgo (Nulo en este caso)';</v>
      </c>
      <c r="L855" t="s">
        <v>327</v>
      </c>
      <c r="M855" t="s">
        <v>327</v>
      </c>
      <c r="N855" t="str">
        <f t="shared" si="62"/>
        <v>a.CGARANT,</v>
      </c>
      <c r="O855" t="s">
        <v>327</v>
      </c>
      <c r="P855" t="s">
        <v>327</v>
      </c>
      <c r="Q855" t="str">
        <f t="shared" si="65"/>
        <v>v_detcesionesrea.CGARANT := x.CGARANT;</v>
      </c>
    </row>
    <row r="856" spans="5:17" ht="48.75" thickBot="1" x14ac:dyDescent="0.3">
      <c r="E856" s="18" t="s">
        <v>1270</v>
      </c>
      <c r="F856" s="26" t="s">
        <v>563</v>
      </c>
      <c r="G856" s="26"/>
      <c r="H856" s="40" t="s">
        <v>1325</v>
      </c>
      <c r="J856" t="str">
        <f t="shared" si="63"/>
        <v>CCALIF2      NUMBER(2),</v>
      </c>
      <c r="K856" t="str">
        <f t="shared" si="64"/>
        <v>comment on column MIG_CUAFACUL.CCALIF2   is 'Subcalificación del riesgo (Nulo en este caso)';</v>
      </c>
      <c r="L856" t="s">
        <v>1269</v>
      </c>
      <c r="M856" t="s">
        <v>1269</v>
      </c>
      <c r="N856" t="str">
        <f t="shared" si="62"/>
        <v>a.CCALIF1,</v>
      </c>
      <c r="O856" t="s">
        <v>1269</v>
      </c>
      <c r="P856" t="s">
        <v>1269</v>
      </c>
      <c r="Q856" t="str">
        <f t="shared" si="65"/>
        <v>v_detcesionesrea.CCALIF1 := x.CCALIF1;</v>
      </c>
    </row>
    <row r="857" spans="5:17" ht="48.75" thickBot="1" x14ac:dyDescent="0.3">
      <c r="E857" s="18" t="s">
        <v>1268</v>
      </c>
      <c r="F857" s="26" t="s">
        <v>542</v>
      </c>
      <c r="G857" s="26"/>
      <c r="H857" s="40" t="s">
        <v>1326</v>
      </c>
      <c r="J857" t="str">
        <f t="shared" si="63"/>
        <v>SPLENO      NUMBER(6),</v>
      </c>
      <c r="K857" t="str">
        <f t="shared" si="64"/>
        <v>comment on column MIG_CUAFACUL.SPLENO   is 'Identificador del Pleno (Nulo en este caso)';</v>
      </c>
      <c r="L857" t="s">
        <v>1270</v>
      </c>
      <c r="M857" t="s">
        <v>1270</v>
      </c>
      <c r="N857" t="str">
        <f t="shared" si="62"/>
        <v>a.CCALIF2,</v>
      </c>
      <c r="O857" t="s">
        <v>1270</v>
      </c>
      <c r="P857" t="s">
        <v>1270</v>
      </c>
      <c r="Q857" t="str">
        <f t="shared" si="65"/>
        <v>v_detcesionesrea.CCALIF2 := x.CCALIF2;</v>
      </c>
    </row>
    <row r="858" spans="5:17" ht="24.75" thickBot="1" x14ac:dyDescent="0.3">
      <c r="E858" s="18" t="s">
        <v>233</v>
      </c>
      <c r="F858" s="26" t="s">
        <v>545</v>
      </c>
      <c r="G858" s="26"/>
      <c r="H858" s="40" t="s">
        <v>1107</v>
      </c>
      <c r="J858" t="str">
        <f t="shared" si="63"/>
        <v>NMOVIMI      NUMBER(4),</v>
      </c>
      <c r="K858" t="str">
        <f t="shared" si="64"/>
        <v>comment on column MIG_CUAFACUL.NMOVIMI   is 'Número de movimiento';</v>
      </c>
      <c r="L858" t="s">
        <v>1268</v>
      </c>
      <c r="M858" t="s">
        <v>1268</v>
      </c>
      <c r="N858" t="str">
        <f t="shared" si="62"/>
        <v>a.SPLENO,</v>
      </c>
      <c r="O858" t="s">
        <v>1268</v>
      </c>
      <c r="P858" t="s">
        <v>1268</v>
      </c>
      <c r="Q858" t="str">
        <f t="shared" si="65"/>
        <v>v_detcesionesrea.SPLENO := x.SPLENO;</v>
      </c>
    </row>
    <row r="859" spans="5:17" ht="48.75" thickBot="1" x14ac:dyDescent="0.3">
      <c r="E859" s="18" t="s">
        <v>1267</v>
      </c>
      <c r="F859" s="26" t="s">
        <v>542</v>
      </c>
      <c r="G859" s="26"/>
      <c r="H859" s="40" t="s">
        <v>1327</v>
      </c>
      <c r="J859" t="str">
        <f t="shared" si="63"/>
        <v>SCUMULO      NUMBER(6),</v>
      </c>
      <c r="K859" t="str">
        <f t="shared" si="64"/>
        <v>comment on column MIG_CUAFACUL.SCUMULO   is 'Identificador de un cúmulo (Nulo en este caso)';</v>
      </c>
      <c r="L859" t="s">
        <v>233</v>
      </c>
      <c r="M859" t="s">
        <v>233</v>
      </c>
      <c r="N859" t="str">
        <f t="shared" si="62"/>
        <v>a.NMOVIMI,</v>
      </c>
      <c r="O859" t="s">
        <v>233</v>
      </c>
      <c r="P859" t="s">
        <v>233</v>
      </c>
      <c r="Q859" t="str">
        <f t="shared" si="65"/>
        <v>v_detcesionesrea.NMOVIMI := x.NMOVIMI;</v>
      </c>
    </row>
    <row r="860" spans="5:17" ht="36.75" thickBot="1" x14ac:dyDescent="0.3">
      <c r="E860" s="18" t="s">
        <v>320</v>
      </c>
      <c r="F860" s="26" t="s">
        <v>542</v>
      </c>
      <c r="G860" s="26"/>
      <c r="H860" s="40" t="s">
        <v>1328</v>
      </c>
      <c r="J860" t="str">
        <f t="shared" si="63"/>
        <v>NRIESGO      NUMBER(6),</v>
      </c>
      <c r="K860" t="str">
        <f t="shared" si="64"/>
        <v>comment on column MIG_CUAFACUL.NRIESGO   is 'Número de riesgo (Siempre 1)';</v>
      </c>
      <c r="L860" t="s">
        <v>1267</v>
      </c>
      <c r="M860" t="s">
        <v>1267</v>
      </c>
      <c r="N860" t="str">
        <f t="shared" si="62"/>
        <v>a.SCUMULO,</v>
      </c>
      <c r="O860" t="s">
        <v>1267</v>
      </c>
      <c r="P860" t="s">
        <v>1267</v>
      </c>
      <c r="Q860" t="str">
        <f t="shared" si="65"/>
        <v>v_detcesionesrea.SCUMULO := x.SCUMULO;</v>
      </c>
    </row>
    <row r="861" spans="5:17" ht="24.75" thickBot="1" x14ac:dyDescent="0.3">
      <c r="E861" s="18" t="s">
        <v>1329</v>
      </c>
      <c r="F861" s="26" t="s">
        <v>805</v>
      </c>
      <c r="G861" s="26"/>
      <c r="H861" s="40" t="s">
        <v>1330</v>
      </c>
      <c r="J861" t="str">
        <f t="shared" si="63"/>
        <v>FFINCUF      DATE,</v>
      </c>
      <c r="K861" t="str">
        <f t="shared" si="64"/>
        <v>comment on column MIG_CUAFACUL.FFINCUF   is 'Fecha fin valide';</v>
      </c>
      <c r="L861" t="s">
        <v>320</v>
      </c>
      <c r="M861" t="s">
        <v>320</v>
      </c>
      <c r="N861" t="str">
        <f t="shared" si="62"/>
        <v>a.NRIESGO,</v>
      </c>
      <c r="O861" t="s">
        <v>320</v>
      </c>
      <c r="P861" t="s">
        <v>320</v>
      </c>
      <c r="Q861" t="str">
        <f t="shared" si="65"/>
        <v>v_detcesionesrea.NRIESGO := x.NRIESGO;</v>
      </c>
    </row>
    <row r="862" spans="5:17" ht="36.75" thickBot="1" x14ac:dyDescent="0.3">
      <c r="E862" s="18" t="s">
        <v>1331</v>
      </c>
      <c r="F862" s="26" t="s">
        <v>1126</v>
      </c>
      <c r="G862" s="26"/>
      <c r="H862" s="40" t="s">
        <v>1332</v>
      </c>
      <c r="J862" t="str">
        <f t="shared" si="63"/>
        <v>PLOCAL      NUMBER(5,2),</v>
      </c>
      <c r="K862" t="str">
        <f t="shared" si="64"/>
        <v>comment on column MIG_CUAFACUL.PLOCAL   is 'Parte que retenemos del facultativo';</v>
      </c>
      <c r="L862" t="s">
        <v>1329</v>
      </c>
      <c r="M862" t="s">
        <v>1329</v>
      </c>
      <c r="N862" t="str">
        <f t="shared" si="62"/>
        <v>a.FFINCUF,</v>
      </c>
      <c r="O862" t="s">
        <v>1329</v>
      </c>
      <c r="P862" t="s">
        <v>1329</v>
      </c>
      <c r="Q862" t="str">
        <f t="shared" si="65"/>
        <v>v_detcesionesrea.FFINCUF := x.FFINCUF;</v>
      </c>
    </row>
    <row r="863" spans="5:17" ht="48.75" thickBot="1" x14ac:dyDescent="0.3">
      <c r="E863" s="18" t="s">
        <v>1333</v>
      </c>
      <c r="F863" s="26" t="s">
        <v>805</v>
      </c>
      <c r="G863" s="26"/>
      <c r="H863" s="40" t="s">
        <v>1334</v>
      </c>
      <c r="J863" t="str">
        <f t="shared" si="63"/>
        <v>FULTBOR      DATE,</v>
      </c>
      <c r="K863" t="str">
        <f t="shared" si="64"/>
        <v>comment on column MIG_CUAFACUL.FULTBOR   is 'Fecha impresión último borderó';</v>
      </c>
      <c r="L863" t="s">
        <v>1331</v>
      </c>
      <c r="M863" t="s">
        <v>1331</v>
      </c>
      <c r="N863" t="str">
        <f t="shared" si="62"/>
        <v>a.PLOCAL,</v>
      </c>
      <c r="O863" t="s">
        <v>1331</v>
      </c>
      <c r="P863" t="s">
        <v>1331</v>
      </c>
      <c r="Q863" t="str">
        <f t="shared" si="65"/>
        <v>v_detcesionesrea.PLOCAL := x.PLOCAL;</v>
      </c>
    </row>
    <row r="864" spans="5:17" ht="36.75" thickBot="1" x14ac:dyDescent="0.3">
      <c r="E864" s="18" t="s">
        <v>1335</v>
      </c>
      <c r="F864" s="26" t="s">
        <v>1336</v>
      </c>
      <c r="G864" s="26"/>
      <c r="H864" s="40" t="s">
        <v>1337</v>
      </c>
      <c r="J864" t="str">
        <f t="shared" si="63"/>
        <v>PFACCED      NUMBER(15,6),</v>
      </c>
      <c r="K864" t="str">
        <f t="shared" si="64"/>
        <v>comment on column MIG_CUAFACUL.PFACCED   is 'Porcentaje cedido de facultativo';</v>
      </c>
      <c r="L864" t="s">
        <v>1333</v>
      </c>
      <c r="M864" t="s">
        <v>1333</v>
      </c>
      <c r="N864" t="str">
        <f t="shared" si="62"/>
        <v>a.FULTBOR,</v>
      </c>
      <c r="O864" t="s">
        <v>1333</v>
      </c>
      <c r="P864" t="s">
        <v>1333</v>
      </c>
      <c r="Q864" t="str">
        <f t="shared" si="65"/>
        <v>v_detcesionesrea.FULTBOR := x.FULTBOR;</v>
      </c>
    </row>
    <row r="865" spans="5:17" ht="36.75" thickBot="1" x14ac:dyDescent="0.3">
      <c r="E865" s="18" t="s">
        <v>1338</v>
      </c>
      <c r="F865" s="26" t="s">
        <v>571</v>
      </c>
      <c r="G865" s="26"/>
      <c r="H865" s="40" t="s">
        <v>1339</v>
      </c>
      <c r="J865" t="str">
        <f t="shared" si="63"/>
        <v>IFACCED      NUMBER(),</v>
      </c>
      <c r="K865" t="str">
        <f t="shared" si="64"/>
        <v>comment on column MIG_CUAFACUL.IFACCED   is 'Importe cedido facultativo';</v>
      </c>
      <c r="L865" t="s">
        <v>1335</v>
      </c>
      <c r="M865" t="s">
        <v>1335</v>
      </c>
      <c r="N865" t="str">
        <f t="shared" si="62"/>
        <v>a.PFACCED,</v>
      </c>
      <c r="O865" t="s">
        <v>1335</v>
      </c>
      <c r="P865" t="s">
        <v>1335</v>
      </c>
      <c r="Q865" t="str">
        <f t="shared" si="65"/>
        <v>v_detcesionesrea.PFACCED := x.PFACCED;</v>
      </c>
    </row>
    <row r="866" spans="5:17" ht="24.75" thickBot="1" x14ac:dyDescent="0.3">
      <c r="E866" s="18" t="s">
        <v>1219</v>
      </c>
      <c r="F866" s="26" t="s">
        <v>542</v>
      </c>
      <c r="G866" s="26"/>
      <c r="H866" s="40" t="s">
        <v>1340</v>
      </c>
      <c r="J866" t="str">
        <f t="shared" si="63"/>
        <v>NCESION      NUMBER(6),</v>
      </c>
      <c r="K866" t="str">
        <f t="shared" si="64"/>
        <v>comment on column MIG_CUAFACUL.NCESION   is 'Número de cesión';</v>
      </c>
      <c r="L866" t="s">
        <v>1338</v>
      </c>
      <c r="M866" t="s">
        <v>1338</v>
      </c>
      <c r="N866" t="str">
        <f t="shared" si="62"/>
        <v>a.IFACCED,</v>
      </c>
      <c r="O866" t="s">
        <v>1338</v>
      </c>
      <c r="P866" t="s">
        <v>1338</v>
      </c>
      <c r="Q866" t="str">
        <f t="shared" si="65"/>
        <v>v_detcesionesrea.IFACCED := x.IFACCED;</v>
      </c>
    </row>
    <row r="867" spans="5:17" ht="48.75" thickBot="1" x14ac:dyDescent="0.3">
      <c r="E867" s="18" t="s">
        <v>1341</v>
      </c>
      <c r="F867" s="26" t="s">
        <v>560</v>
      </c>
      <c r="G867" s="26" t="s">
        <v>537</v>
      </c>
      <c r="H867" s="40" t="s">
        <v>1342</v>
      </c>
      <c r="J867" t="str">
        <f t="shared" si="63"/>
        <v>CTIPFAC      NUMBER(1) NOT NULL,</v>
      </c>
      <c r="K867" t="str">
        <f t="shared" si="64"/>
        <v>comment on column MIG_CUAFACUL.CTIPFAC   is 'Código tipo facultativo (0-Normal, 1-Fac.XL)';</v>
      </c>
      <c r="L867" t="s">
        <v>1219</v>
      </c>
      <c r="M867" t="s">
        <v>1219</v>
      </c>
      <c r="N867" t="str">
        <f t="shared" si="62"/>
        <v>a.NCESION,</v>
      </c>
      <c r="O867" t="s">
        <v>1219</v>
      </c>
      <c r="P867" t="s">
        <v>1219</v>
      </c>
      <c r="Q867" t="str">
        <f t="shared" si="65"/>
        <v>v_detcesionesrea.NCESION := x.NCESION;</v>
      </c>
    </row>
    <row r="868" spans="5:17" ht="24.75" thickBot="1" x14ac:dyDescent="0.3">
      <c r="E868" s="18" t="s">
        <v>1343</v>
      </c>
      <c r="F868" s="26" t="s">
        <v>1344</v>
      </c>
      <c r="G868" s="26" t="s">
        <v>537</v>
      </c>
      <c r="H868" s="40" t="s">
        <v>1345</v>
      </c>
      <c r="J868" t="str">
        <f t="shared" si="63"/>
        <v>PTASAXL      NUMBER(7,5) NOT NULL,</v>
      </c>
      <c r="K868" t="str">
        <f t="shared" si="64"/>
        <v>comment on column MIG_CUAFACUL.PTASAXL   is 'Tasa Facultativo XL';</v>
      </c>
      <c r="L868" t="s">
        <v>1341</v>
      </c>
      <c r="M868" t="s">
        <v>1341</v>
      </c>
      <c r="N868" t="str">
        <f t="shared" si="62"/>
        <v>a.CTIPFAC,</v>
      </c>
      <c r="O868" t="s">
        <v>1341</v>
      </c>
      <c r="P868" t="s">
        <v>1341</v>
      </c>
      <c r="Q868" t="str">
        <f t="shared" si="65"/>
        <v>v_detcesionesrea.CTIPFAC := x.CTIPFAC;</v>
      </c>
    </row>
    <row r="869" spans="5:17" ht="60.75" thickBot="1" x14ac:dyDescent="0.3">
      <c r="E869" s="18" t="s">
        <v>1346</v>
      </c>
      <c r="F869" s="26" t="s">
        <v>573</v>
      </c>
      <c r="G869" s="26"/>
      <c r="H869" s="40" t="s">
        <v>1347</v>
      </c>
      <c r="J869" t="str">
        <f t="shared" si="63"/>
        <v>CNOTACES      VARCHAR2(100),</v>
      </c>
      <c r="K869" t="str">
        <f t="shared" si="64"/>
        <v>comment on column MIG_CUAFACUL.CNOTACES   is 'Nota cesiones del facultativo para impresión';</v>
      </c>
      <c r="L869" t="s">
        <v>1343</v>
      </c>
      <c r="M869" t="s">
        <v>1343</v>
      </c>
      <c r="N869" t="str">
        <f t="shared" si="62"/>
        <v>a.PTASAXL,</v>
      </c>
      <c r="O869" t="s">
        <v>1343</v>
      </c>
      <c r="P869" t="s">
        <v>1343</v>
      </c>
      <c r="Q869" t="str">
        <f t="shared" si="65"/>
        <v>v_detcesionesrea.PTASAXL := x.PTASAXL;</v>
      </c>
    </row>
    <row r="870" spans="5:17" x14ac:dyDescent="0.25">
      <c r="M870" t="s">
        <v>1346</v>
      </c>
      <c r="N870" t="str">
        <f t="shared" si="62"/>
        <v>NULL CNOTACES,</v>
      </c>
      <c r="O870" t="s">
        <v>1346</v>
      </c>
      <c r="P870" t="s">
        <v>1346</v>
      </c>
      <c r="Q870" t="str">
        <f t="shared" si="65"/>
        <v>v_detcesionesrea.CNOTACES := x.CNOTACES;</v>
      </c>
    </row>
    <row r="871" spans="5:17" ht="15.75" thickBot="1" x14ac:dyDescent="0.3">
      <c r="L871" s="15"/>
      <c r="M871" s="15"/>
      <c r="N871" s="15"/>
      <c r="O871" s="44" t="s">
        <v>1349</v>
      </c>
      <c r="P871" s="44" t="s">
        <v>1348</v>
      </c>
    </row>
    <row r="872" spans="5:17" ht="15.75" thickBot="1" x14ac:dyDescent="0.3">
      <c r="E872" s="35" t="s">
        <v>1069</v>
      </c>
      <c r="F872" s="36" t="s">
        <v>1070</v>
      </c>
      <c r="G872" s="36" t="s">
        <v>1071</v>
      </c>
      <c r="H872" s="36" t="s">
        <v>1072</v>
      </c>
      <c r="L872" s="45"/>
      <c r="M872" t="s">
        <v>11</v>
      </c>
      <c r="O872" t="s">
        <v>11</v>
      </c>
      <c r="P872" s="45"/>
    </row>
    <row r="873" spans="5:17" ht="48.75" thickBot="1" x14ac:dyDescent="0.3">
      <c r="E873" s="18" t="s">
        <v>4</v>
      </c>
      <c r="F873" s="26" t="s">
        <v>536</v>
      </c>
      <c r="G873" s="26" t="s">
        <v>537</v>
      </c>
      <c r="H873" s="40" t="s">
        <v>1350</v>
      </c>
      <c r="J873" t="str">
        <f t="shared" si="63"/>
        <v>MIG_PK      VARCHAR2(50) NOT NULL,</v>
      </c>
      <c r="K873" t="str">
        <f>"comment on column MIG_CUACESFAC."&amp;E873&amp;"   is '"&amp;H873&amp;"';"</f>
        <v>comment on column MIG_CUACESFAC.MIG_PK   is 'Clave única de MIG_CUACESFAC';</v>
      </c>
      <c r="L873" s="45"/>
      <c r="M873" t="s">
        <v>12</v>
      </c>
      <c r="O873" t="s">
        <v>12</v>
      </c>
      <c r="P873" s="45"/>
    </row>
    <row r="874" spans="5:17" ht="48.75" thickBot="1" x14ac:dyDescent="0.3">
      <c r="E874" s="18" t="s">
        <v>0</v>
      </c>
      <c r="F874" s="26" t="s">
        <v>536</v>
      </c>
      <c r="G874" s="26" t="s">
        <v>537</v>
      </c>
      <c r="H874" s="40" t="s">
        <v>1351</v>
      </c>
      <c r="J874" t="str">
        <f t="shared" si="63"/>
        <v>MIG_FK      VARCHAR2(50) NOT NULL,</v>
      </c>
      <c r="K874" t="str">
        <f t="shared" ref="K874:K895" si="66">"comment on column MIG_CUACESFAC."&amp;E874&amp;"   is '"&amp;H874&amp;"';"</f>
        <v>comment on column MIG_CUACESFAC.MIG_FK   is 'Clave foránea de MIG_CUAFACUL';</v>
      </c>
      <c r="L874" t="s">
        <v>4</v>
      </c>
      <c r="M874" t="s">
        <v>4</v>
      </c>
      <c r="N874" t="str">
        <f t="shared" ref="N874:N896" si="67">IF(ISBLANK(L874),"NULL ","a.")&amp;M874&amp;","</f>
        <v>a.MIG_PK,</v>
      </c>
      <c r="O874" t="s">
        <v>4</v>
      </c>
      <c r="P874" s="45"/>
    </row>
    <row r="875" spans="5:17" ht="48.75" thickBot="1" x14ac:dyDescent="0.3">
      <c r="E875" s="18" t="s">
        <v>13</v>
      </c>
      <c r="F875" s="26" t="s">
        <v>536</v>
      </c>
      <c r="G875" s="26" t="s">
        <v>537</v>
      </c>
      <c r="H875" s="40" t="s">
        <v>1352</v>
      </c>
      <c r="J875" t="str">
        <f t="shared" si="63"/>
        <v>MIG_FK2      VARCHAR2(50) NOT NULL,</v>
      </c>
      <c r="K875" t="str">
        <f t="shared" si="66"/>
        <v>comment on column MIG_CUACESFAC.MIG_FK2   is 'Clave foránea de MIG_COMPANIAS';</v>
      </c>
      <c r="L875" t="s">
        <v>0</v>
      </c>
      <c r="M875" t="s">
        <v>0</v>
      </c>
      <c r="N875" t="str">
        <f t="shared" si="67"/>
        <v>a.MIG_FK,</v>
      </c>
      <c r="O875" t="s">
        <v>0</v>
      </c>
      <c r="P875" s="45"/>
    </row>
    <row r="876" spans="5:17" ht="60.75" thickBot="1" x14ac:dyDescent="0.3">
      <c r="E876" s="18" t="s">
        <v>1230</v>
      </c>
      <c r="F876" s="26" t="s">
        <v>542</v>
      </c>
      <c r="G876" s="26" t="s">
        <v>537</v>
      </c>
      <c r="H876" s="40" t="s">
        <v>1314</v>
      </c>
      <c r="J876" t="str">
        <f t="shared" si="63"/>
        <v>SFACULT      NUMBER(6) NOT NULL,</v>
      </c>
      <c r="K876" t="str">
        <f t="shared" si="66"/>
        <v>comment on column MIG_CUACESFAC.SFACULT   is 'Secuencia de cuadro facultativo (Nulo en este caso)';</v>
      </c>
      <c r="L876" t="s">
        <v>13</v>
      </c>
      <c r="M876" t="s">
        <v>13</v>
      </c>
      <c r="N876" t="str">
        <f t="shared" si="67"/>
        <v>a.MIG_FK2,</v>
      </c>
      <c r="O876" t="s">
        <v>13</v>
      </c>
      <c r="P876" s="45"/>
    </row>
    <row r="877" spans="5:17" ht="48.75" thickBot="1" x14ac:dyDescent="0.3">
      <c r="E877" s="18" t="s">
        <v>141</v>
      </c>
      <c r="F877" s="26" t="s">
        <v>640</v>
      </c>
      <c r="G877" s="26" t="s">
        <v>537</v>
      </c>
      <c r="H877" s="40" t="s">
        <v>1353</v>
      </c>
      <c r="J877" t="str">
        <f t="shared" si="63"/>
        <v>CCOMPANI      NUMBER(3) NOT NULL,</v>
      </c>
      <c r="K877" t="str">
        <f t="shared" si="66"/>
        <v>comment on column MIG_CUACESFAC.CCOMPANI   is 'Código de compañía (Nulo en este caso)';</v>
      </c>
      <c r="L877" t="s">
        <v>1230</v>
      </c>
      <c r="M877" t="s">
        <v>1230</v>
      </c>
      <c r="N877" t="str">
        <f t="shared" si="67"/>
        <v>a.SFACULT,</v>
      </c>
      <c r="O877" t="s">
        <v>1230</v>
      </c>
      <c r="P877" t="s">
        <v>1230</v>
      </c>
      <c r="Q877" t="str">
        <f>"v_cuacesfac."&amp;P877&amp;" := "&amp;IF(O877="","NULL;","x."&amp;O877&amp;";")</f>
        <v>v_cuacesfac.SFACULT := x.SFACULT;</v>
      </c>
    </row>
    <row r="878" spans="5:17" ht="72.75" thickBot="1" x14ac:dyDescent="0.3">
      <c r="E878" s="18" t="s">
        <v>33</v>
      </c>
      <c r="F878" s="26" t="s">
        <v>563</v>
      </c>
      <c r="G878" s="26"/>
      <c r="H878" s="40" t="s">
        <v>1354</v>
      </c>
      <c r="J878" t="str">
        <f t="shared" si="63"/>
        <v>CCOMREA      NUMBER(2),</v>
      </c>
      <c r="K878" t="str">
        <f t="shared" si="66"/>
        <v>comment on column MIG_CUACESFAC.CCOMREA   is 'Código de comisión en contratos de reaseguro (Nulo en este caso)';</v>
      </c>
      <c r="L878" t="s">
        <v>141</v>
      </c>
      <c r="M878" t="s">
        <v>141</v>
      </c>
      <c r="N878" t="str">
        <f t="shared" si="67"/>
        <v>a.CCOMPANI,</v>
      </c>
      <c r="O878" t="s">
        <v>141</v>
      </c>
      <c r="P878" t="s">
        <v>141</v>
      </c>
      <c r="Q878" t="str">
        <f t="shared" ref="Q878:Q895" si="68">"v_cuacesfac."&amp;P878&amp;" := "&amp;IF(O878="","NULL;","x."&amp;O878&amp;";")</f>
        <v>v_cuacesfac.CCOMPANI := x.CCOMPANI;</v>
      </c>
    </row>
    <row r="879" spans="5:17" ht="36.75" thickBot="1" x14ac:dyDescent="0.3">
      <c r="E879" s="18" t="s">
        <v>34</v>
      </c>
      <c r="F879" s="26" t="s">
        <v>1355</v>
      </c>
      <c r="G879" s="26"/>
      <c r="H879" s="40" t="s">
        <v>1356</v>
      </c>
      <c r="J879" t="str">
        <f t="shared" si="63"/>
        <v>PCESION      NUMBER(8,5),</v>
      </c>
      <c r="K879" t="str">
        <f t="shared" si="66"/>
        <v>comment on column MIG_CUACESFAC.PCESION   is 'Porcentaje de cesión por compañía';</v>
      </c>
      <c r="L879" t="s">
        <v>33</v>
      </c>
      <c r="M879" t="s">
        <v>33</v>
      </c>
      <c r="N879" t="str">
        <f t="shared" si="67"/>
        <v>a.CCOMREA,</v>
      </c>
      <c r="O879" t="s">
        <v>33</v>
      </c>
      <c r="P879" t="s">
        <v>33</v>
      </c>
      <c r="Q879" t="str">
        <f t="shared" si="68"/>
        <v>v_cuacesfac.CCOMREA := x.CCOMREA;</v>
      </c>
    </row>
    <row r="880" spans="5:17" ht="24.75" thickBot="1" x14ac:dyDescent="0.3">
      <c r="E880" s="18" t="s">
        <v>35</v>
      </c>
      <c r="F880" s="26" t="s">
        <v>571</v>
      </c>
      <c r="G880" s="26"/>
      <c r="H880" s="40" t="s">
        <v>1357</v>
      </c>
      <c r="J880" t="str">
        <f t="shared" si="63"/>
        <v>ICESFIJ      NUMBER(),</v>
      </c>
      <c r="K880" t="str">
        <f t="shared" si="66"/>
        <v>comment on column MIG_CUACESFAC.ICESFIJ   is 'Importe fijo de cesión';</v>
      </c>
      <c r="L880" t="s">
        <v>34</v>
      </c>
      <c r="M880" t="s">
        <v>34</v>
      </c>
      <c r="N880" t="str">
        <f t="shared" si="67"/>
        <v>a.PCESION,</v>
      </c>
      <c r="O880" t="s">
        <v>34</v>
      </c>
      <c r="P880" t="s">
        <v>34</v>
      </c>
      <c r="Q880" t="str">
        <f t="shared" si="68"/>
        <v>v_cuacesfac.PCESION := x.PCESION;</v>
      </c>
    </row>
    <row r="881" spans="5:17" ht="24.75" thickBot="1" x14ac:dyDescent="0.3">
      <c r="E881" s="18" t="s">
        <v>36</v>
      </c>
      <c r="F881" s="26" t="s">
        <v>571</v>
      </c>
      <c r="G881" s="26"/>
      <c r="H881" s="40" t="s">
        <v>1358</v>
      </c>
      <c r="J881" t="str">
        <f t="shared" si="63"/>
        <v>ICOMFIJ      NUMBER(),</v>
      </c>
      <c r="K881" t="str">
        <f t="shared" si="66"/>
        <v>comment on column MIG_CUACESFAC.ICOMFIJ   is 'Importe fijo de comisión';</v>
      </c>
      <c r="L881" t="s">
        <v>35</v>
      </c>
      <c r="M881" t="s">
        <v>35</v>
      </c>
      <c r="N881" t="str">
        <f t="shared" si="67"/>
        <v>a.ICESFIJ,</v>
      </c>
      <c r="O881" t="s">
        <v>35</v>
      </c>
      <c r="P881" t="s">
        <v>35</v>
      </c>
      <c r="Q881" t="str">
        <f t="shared" si="68"/>
        <v>v_cuacesfac.ICESFIJ := x.ICESFIJ;</v>
      </c>
    </row>
    <row r="882" spans="5:17" ht="48.75" thickBot="1" x14ac:dyDescent="0.3">
      <c r="E882" s="18" t="s">
        <v>37</v>
      </c>
      <c r="F882" s="26" t="s">
        <v>571</v>
      </c>
      <c r="G882" s="26"/>
      <c r="H882" s="40" t="s">
        <v>1359</v>
      </c>
      <c r="J882" t="str">
        <f t="shared" si="63"/>
        <v>ISCONTA      NUMBER(),</v>
      </c>
      <c r="K882" t="str">
        <f t="shared" si="66"/>
        <v>comment on column MIG_CUACESFAC.ISCONTA   is 'Importe límite pago siniestro a al contado';</v>
      </c>
      <c r="L882" t="s">
        <v>36</v>
      </c>
      <c r="M882" t="s">
        <v>36</v>
      </c>
      <c r="N882" t="str">
        <f t="shared" si="67"/>
        <v>a.ICOMFIJ,</v>
      </c>
      <c r="O882" t="s">
        <v>36</v>
      </c>
      <c r="P882" t="s">
        <v>36</v>
      </c>
      <c r="Q882" t="str">
        <f t="shared" si="68"/>
        <v>v_cuacesfac.ICOMFIJ := x.ICOMFIJ;</v>
      </c>
    </row>
    <row r="883" spans="5:17" ht="36.75" thickBot="1" x14ac:dyDescent="0.3">
      <c r="E883" s="18" t="s">
        <v>38</v>
      </c>
      <c r="F883" s="26" t="s">
        <v>1126</v>
      </c>
      <c r="G883" s="26"/>
      <c r="H883" s="40" t="s">
        <v>1360</v>
      </c>
      <c r="J883" t="str">
        <f t="shared" si="63"/>
        <v>PRESERV      NUMBER(5,2),</v>
      </c>
      <c r="K883" t="str">
        <f t="shared" si="66"/>
        <v>comment on column MIG_CUACESFAC.PRESERV   is 'Porcentaje reserva sobre cesión';</v>
      </c>
      <c r="L883" t="s">
        <v>37</v>
      </c>
      <c r="M883" t="s">
        <v>37</v>
      </c>
      <c r="N883" t="str">
        <f t="shared" si="67"/>
        <v>a.ISCONTA,</v>
      </c>
      <c r="O883" t="s">
        <v>37</v>
      </c>
      <c r="P883" t="s">
        <v>37</v>
      </c>
      <c r="Q883" t="str">
        <f t="shared" si="68"/>
        <v>v_cuacesfac.ISCONTA := x.ISCONTA;</v>
      </c>
    </row>
    <row r="884" spans="5:17" ht="36.75" thickBot="1" x14ac:dyDescent="0.3">
      <c r="E884" s="18" t="s">
        <v>39</v>
      </c>
      <c r="F884" s="26" t="s">
        <v>1344</v>
      </c>
      <c r="G884" s="26"/>
      <c r="H884" s="40" t="s">
        <v>1361</v>
      </c>
      <c r="J884" t="str">
        <f t="shared" si="63"/>
        <v>PINTRES      NUMBER(7,5),</v>
      </c>
      <c r="K884" t="str">
        <f t="shared" si="66"/>
        <v>comment on column MIG_CUACESFAC.PINTRES   is 'Porcentaje interés sobre reserva';</v>
      </c>
      <c r="L884" t="s">
        <v>38</v>
      </c>
      <c r="M884" t="s">
        <v>38</v>
      </c>
      <c r="N884" t="str">
        <f t="shared" si="67"/>
        <v>a.PRESERV,</v>
      </c>
      <c r="O884" t="s">
        <v>38</v>
      </c>
      <c r="P884" t="s">
        <v>38</v>
      </c>
      <c r="Q884" t="str">
        <f t="shared" si="68"/>
        <v>v_cuacesfac.PRESERV := x.PRESERV;</v>
      </c>
    </row>
    <row r="885" spans="5:17" ht="24.75" thickBot="1" x14ac:dyDescent="0.3">
      <c r="E885" s="18" t="s">
        <v>369</v>
      </c>
      <c r="F885" s="26" t="s">
        <v>1126</v>
      </c>
      <c r="G885" s="26"/>
      <c r="H885" s="40" t="s">
        <v>1362</v>
      </c>
      <c r="J885" t="str">
        <f t="shared" si="63"/>
        <v>PCOMISI      NUMBER(5,2),</v>
      </c>
      <c r="K885" t="str">
        <f t="shared" si="66"/>
        <v>comment on column MIG_CUACESFAC.PCOMISI   is 'Porcentaje de comisión';</v>
      </c>
      <c r="L885" t="s">
        <v>39</v>
      </c>
      <c r="M885" t="s">
        <v>39</v>
      </c>
      <c r="N885" t="str">
        <f t="shared" si="67"/>
        <v>a.PINTRES,</v>
      </c>
      <c r="O885" t="s">
        <v>39</v>
      </c>
      <c r="P885" t="s">
        <v>39</v>
      </c>
      <c r="Q885" t="str">
        <f t="shared" si="68"/>
        <v>v_cuacesfac.PINTRES := x.PINTRES;</v>
      </c>
    </row>
    <row r="886" spans="5:17" ht="48.75" thickBot="1" x14ac:dyDescent="0.3">
      <c r="E886" s="18" t="s">
        <v>43</v>
      </c>
      <c r="F886" s="26" t="s">
        <v>563</v>
      </c>
      <c r="G886" s="26"/>
      <c r="H886" s="40" t="s">
        <v>1363</v>
      </c>
      <c r="J886" t="str">
        <f t="shared" si="63"/>
        <v>CINTRES      NUMBER(2),</v>
      </c>
      <c r="K886" t="str">
        <f t="shared" si="66"/>
        <v>comment on column MIG_CUACESFAC.CINTRES   is 'Codi de la taula interés variable (Nulo en este caso)';</v>
      </c>
      <c r="L886" t="s">
        <v>369</v>
      </c>
      <c r="M886" t="s">
        <v>369</v>
      </c>
      <c r="N886" t="str">
        <f t="shared" si="67"/>
        <v>a.PCOMISI,</v>
      </c>
      <c r="O886" t="s">
        <v>369</v>
      </c>
      <c r="P886" t="s">
        <v>369</v>
      </c>
      <c r="Q886" t="str">
        <f t="shared" si="68"/>
        <v>v_cuacesfac.PCOMISI := x.PCOMISI;</v>
      </c>
    </row>
    <row r="887" spans="5:17" ht="48.75" thickBot="1" x14ac:dyDescent="0.3">
      <c r="E887" s="18" t="s">
        <v>42</v>
      </c>
      <c r="F887" s="26" t="s">
        <v>545</v>
      </c>
      <c r="G887" s="26"/>
      <c r="H887" s="40" t="s">
        <v>1364</v>
      </c>
      <c r="J887" t="str">
        <f t="shared" si="63"/>
        <v>CCORRED      NUMBER(4),</v>
      </c>
      <c r="K887" t="str">
        <f t="shared" si="66"/>
        <v>comment on column MIG_CUACESFAC.CCORRED   is 'Porcentaje de impuestos sobre los intereses';</v>
      </c>
      <c r="L887" t="s">
        <v>43</v>
      </c>
      <c r="M887" t="s">
        <v>43</v>
      </c>
      <c r="N887" t="str">
        <f t="shared" si="67"/>
        <v>a.CINTRES,</v>
      </c>
      <c r="O887" t="s">
        <v>43</v>
      </c>
      <c r="P887" t="s">
        <v>43</v>
      </c>
      <c r="Q887" t="str">
        <f t="shared" si="68"/>
        <v>v_cuacesfac.CINTRES := x.CINTRES;</v>
      </c>
    </row>
    <row r="888" spans="5:17" ht="72.75" thickBot="1" x14ac:dyDescent="0.3">
      <c r="E888" s="18" t="s">
        <v>52</v>
      </c>
      <c r="F888" s="26" t="s">
        <v>563</v>
      </c>
      <c r="G888" s="26"/>
      <c r="H888" s="40" t="s">
        <v>1365</v>
      </c>
      <c r="J888" t="str">
        <f t="shared" si="63"/>
        <v>CFRERES      NUMBER(2),</v>
      </c>
      <c r="K888" t="str">
        <f t="shared" si="66"/>
        <v>comment on column MIG_CUACESFAC.CFRERES   is 'Código frecuencia liberación/reembolso de Reservas VF:113';</v>
      </c>
      <c r="L888" t="s">
        <v>42</v>
      </c>
      <c r="M888" t="s">
        <v>42</v>
      </c>
      <c r="N888" t="str">
        <f t="shared" si="67"/>
        <v>a.CCORRED,</v>
      </c>
      <c r="O888" t="s">
        <v>42</v>
      </c>
      <c r="P888" t="s">
        <v>42</v>
      </c>
      <c r="Q888" t="str">
        <f t="shared" si="68"/>
        <v>v_cuacesfac.CCORRED := x.CCORRED;</v>
      </c>
    </row>
    <row r="889" spans="5:17" ht="60.75" thickBot="1" x14ac:dyDescent="0.3">
      <c r="E889" s="18" t="s">
        <v>1366</v>
      </c>
      <c r="F889" s="26" t="s">
        <v>560</v>
      </c>
      <c r="G889" s="26"/>
      <c r="H889" s="40" t="s">
        <v>1367</v>
      </c>
      <c r="J889" t="str">
        <f t="shared" si="63"/>
        <v>CRESREA      NUMBER(1),</v>
      </c>
      <c r="K889" t="str">
        <f t="shared" si="66"/>
        <v>comment on column MIG_CUACESFAC.CRESREA   is 'Reserva/Depósito a cuenta de la reaseguradora (0-No, 1-Si)';</v>
      </c>
      <c r="L889" t="s">
        <v>52</v>
      </c>
      <c r="M889" t="s">
        <v>52</v>
      </c>
      <c r="N889" t="str">
        <f t="shared" si="67"/>
        <v>a.CFRERES,</v>
      </c>
      <c r="O889" t="s">
        <v>52</v>
      </c>
      <c r="P889" t="s">
        <v>52</v>
      </c>
      <c r="Q889" t="str">
        <f t="shared" si="68"/>
        <v>v_cuacesfac.CFRERES := x.CFRERES;</v>
      </c>
    </row>
    <row r="890" spans="5:17" ht="36.75" thickBot="1" x14ac:dyDescent="0.3">
      <c r="E890" s="18" t="s">
        <v>1368</v>
      </c>
      <c r="F890" s="26" t="s">
        <v>560</v>
      </c>
      <c r="G890" s="26"/>
      <c r="H890" s="40" t="s">
        <v>1369</v>
      </c>
      <c r="J890" t="str">
        <f t="shared" si="63"/>
        <v>CCONREC      NUMBER(1),</v>
      </c>
      <c r="K890" t="str">
        <f t="shared" si="66"/>
        <v>comment on column MIG_CUACESFAC.CCONREC   is 'Cláusula control de reclamos';</v>
      </c>
      <c r="L890" t="s">
        <v>1366</v>
      </c>
      <c r="M890" t="s">
        <v>1366</v>
      </c>
      <c r="N890" t="str">
        <f t="shared" si="67"/>
        <v>a.CRESREA,</v>
      </c>
      <c r="O890" t="s">
        <v>1366</v>
      </c>
      <c r="P890" t="s">
        <v>1366</v>
      </c>
      <c r="Q890" t="str">
        <f t="shared" si="68"/>
        <v>v_cuacesfac.CRESREA := x.CRESREA;</v>
      </c>
    </row>
    <row r="891" spans="5:17" ht="48.75" thickBot="1" x14ac:dyDescent="0.3">
      <c r="E891" s="18" t="s">
        <v>1370</v>
      </c>
      <c r="F891" s="26" t="s">
        <v>805</v>
      </c>
      <c r="G891" s="26"/>
      <c r="H891" s="40" t="s">
        <v>1371</v>
      </c>
      <c r="J891" t="str">
        <f t="shared" si="63"/>
        <v>FGARPRI      DATE,</v>
      </c>
      <c r="K891" t="str">
        <f t="shared" si="66"/>
        <v>comment on column MIG_CUACESFAC.FGARPRI   is 'Fecha garantía de pago de primas';</v>
      </c>
      <c r="L891" t="s">
        <v>1368</v>
      </c>
      <c r="M891" t="s">
        <v>1368</v>
      </c>
      <c r="N891" t="str">
        <f t="shared" si="67"/>
        <v>a.CCONREC,</v>
      </c>
      <c r="O891" t="s">
        <v>1368</v>
      </c>
      <c r="P891" t="s">
        <v>1368</v>
      </c>
      <c r="Q891" t="str">
        <f t="shared" si="68"/>
        <v>v_cuacesfac.CCONREC := x.CCONREC;</v>
      </c>
    </row>
    <row r="892" spans="5:17" ht="48.75" thickBot="1" x14ac:dyDescent="0.3">
      <c r="E892" s="18" t="s">
        <v>1372</v>
      </c>
      <c r="F892" s="26" t="s">
        <v>805</v>
      </c>
      <c r="G892" s="26"/>
      <c r="H892" s="40" t="s">
        <v>1373</v>
      </c>
      <c r="J892" t="str">
        <f t="shared" si="63"/>
        <v>FGARDEP      DATE,</v>
      </c>
      <c r="K892" t="str">
        <f t="shared" si="66"/>
        <v>comment on column MIG_CUACESFAC.FGARDEP   is 'Fecha garantía de pago de depósitos';</v>
      </c>
      <c r="L892" t="s">
        <v>1370</v>
      </c>
      <c r="M892" t="s">
        <v>1370</v>
      </c>
      <c r="N892" t="str">
        <f t="shared" si="67"/>
        <v>a.FGARPRI,</v>
      </c>
      <c r="O892" t="s">
        <v>1370</v>
      </c>
      <c r="P892" t="s">
        <v>1370</v>
      </c>
      <c r="Q892" t="str">
        <f t="shared" si="68"/>
        <v>v_cuacesfac.FGARPRI := x.FGARPRI;</v>
      </c>
    </row>
    <row r="893" spans="5:17" ht="15.75" thickBot="1" x14ac:dyDescent="0.3">
      <c r="E893" s="18" t="s">
        <v>1374</v>
      </c>
      <c r="F893" s="26" t="s">
        <v>1126</v>
      </c>
      <c r="G893" s="26"/>
      <c r="H893" s="40"/>
      <c r="J893" t="str">
        <f t="shared" si="63"/>
        <v>PIMPINT      NUMBER(5,2),</v>
      </c>
      <c r="K893" t="str">
        <f t="shared" si="66"/>
        <v>comment on column MIG_CUACESFAC.PIMPINT   is '';</v>
      </c>
      <c r="L893" t="s">
        <v>1372</v>
      </c>
      <c r="M893" t="s">
        <v>1372</v>
      </c>
      <c r="N893" t="str">
        <f t="shared" si="67"/>
        <v>a.FGARDEP,</v>
      </c>
      <c r="O893" t="s">
        <v>1372</v>
      </c>
      <c r="P893" t="s">
        <v>1372</v>
      </c>
      <c r="Q893" t="str">
        <f t="shared" si="68"/>
        <v>v_cuacesfac.FGARDEP := x.FGARDEP;</v>
      </c>
    </row>
    <row r="894" spans="5:17" ht="84.75" thickBot="1" x14ac:dyDescent="0.3">
      <c r="E894" s="18" t="s">
        <v>51</v>
      </c>
      <c r="F894" s="26" t="s">
        <v>802</v>
      </c>
      <c r="G894" s="26"/>
      <c r="H894" s="40" t="s">
        <v>1375</v>
      </c>
      <c r="J894" t="str">
        <f t="shared" si="63"/>
        <v>CTRAMOCOMISION      NUMBER(5),</v>
      </c>
      <c r="K894" t="str">
        <f t="shared" si="66"/>
        <v>comment on column MIG_CUACESFAC.CTRAMOCOMISION   is 'Tramo comisión variable (Tabla CLAUSULAS_REAS) (Nulo en este caso)';</v>
      </c>
      <c r="L894" t="s">
        <v>1374</v>
      </c>
      <c r="M894" t="s">
        <v>1374</v>
      </c>
      <c r="N894" t="str">
        <f t="shared" si="67"/>
        <v>a.PIMPINT,</v>
      </c>
      <c r="O894" t="s">
        <v>1374</v>
      </c>
      <c r="P894" t="s">
        <v>1374</v>
      </c>
      <c r="Q894" t="str">
        <f t="shared" si="68"/>
        <v>v_cuacesfac.PIMPINT := x.PIMPINT;</v>
      </c>
    </row>
    <row r="895" spans="5:17" ht="60.75" thickBot="1" x14ac:dyDescent="0.3">
      <c r="E895" s="18" t="s">
        <v>1376</v>
      </c>
      <c r="F895" s="26" t="s">
        <v>536</v>
      </c>
      <c r="G895" s="26"/>
      <c r="H895" s="40" t="s">
        <v>1377</v>
      </c>
      <c r="J895" t="str">
        <f t="shared" si="63"/>
        <v>TIDFCOM      VARCHAR2(50),</v>
      </c>
      <c r="K895" t="str">
        <f t="shared" si="66"/>
        <v>comment on column MIG_CUACESFAC.TIDFCOM   is 'ID del facultativo en la compañía reaseguradora';</v>
      </c>
      <c r="L895" t="s">
        <v>51</v>
      </c>
      <c r="M895" t="s">
        <v>51</v>
      </c>
      <c r="N895" t="str">
        <f t="shared" si="67"/>
        <v>a.CTRAMOCOMISION,</v>
      </c>
      <c r="O895" t="s">
        <v>51</v>
      </c>
      <c r="P895" t="s">
        <v>51</v>
      </c>
      <c r="Q895" t="str">
        <f t="shared" si="68"/>
        <v>v_cuacesfac.CTRAMOCOMISION := x.CTRAMOCOMISION;</v>
      </c>
    </row>
    <row r="896" spans="5:17" x14ac:dyDescent="0.25">
      <c r="L896" t="s">
        <v>1376</v>
      </c>
      <c r="M896" t="s">
        <v>1376</v>
      </c>
      <c r="N896" t="str">
        <f t="shared" si="67"/>
        <v>a.TIDFCOM,</v>
      </c>
      <c r="O896" t="s">
        <v>1376</v>
      </c>
      <c r="P896" t="s">
        <v>1376</v>
      </c>
    </row>
    <row r="898" spans="5:17" x14ac:dyDescent="0.25">
      <c r="L898" s="15"/>
      <c r="M898" s="15"/>
      <c r="N898" s="15"/>
      <c r="O898" s="44" t="s">
        <v>1349</v>
      </c>
      <c r="P898" s="44" t="s">
        <v>1348</v>
      </c>
    </row>
    <row r="899" spans="5:17" x14ac:dyDescent="0.25">
      <c r="O899" t="s">
        <v>1102</v>
      </c>
      <c r="P899" s="45"/>
      <c r="Q899" t="str">
        <f>"v_ptpplp."&amp;P899&amp;" := "&amp;IF(O899="","NULL;","x."&amp;O899&amp;";")</f>
        <v>v_ptpplp. := x.PRODUCTO;</v>
      </c>
    </row>
    <row r="900" spans="5:17" ht="15.75" thickBot="1" x14ac:dyDescent="0.3">
      <c r="O900" t="s">
        <v>12</v>
      </c>
      <c r="P900" s="45"/>
      <c r="Q900" t="str">
        <f t="shared" ref="Q900:Q919" si="69">"v_ptpplp."&amp;P900&amp;" := "&amp;IF(O900="","NULL;","x."&amp;O900&amp;";")</f>
        <v>v_ptpplp. := x.CESTMIG;</v>
      </c>
    </row>
    <row r="901" spans="5:17" ht="15.75" thickBot="1" x14ac:dyDescent="0.3">
      <c r="E901" s="35" t="s">
        <v>1069</v>
      </c>
      <c r="F901" s="36" t="s">
        <v>1070</v>
      </c>
      <c r="G901" s="36" t="s">
        <v>1071</v>
      </c>
      <c r="H901" s="36" t="s">
        <v>1072</v>
      </c>
      <c r="P901" t="s">
        <v>139</v>
      </c>
      <c r="Q901" t="str">
        <f t="shared" si="69"/>
        <v>v_ptpplp.CEMPRES := NULL;</v>
      </c>
    </row>
    <row r="902" spans="5:17" ht="23.25" thickBot="1" x14ac:dyDescent="0.3">
      <c r="E902" s="18" t="s">
        <v>1102</v>
      </c>
      <c r="F902" s="26" t="s">
        <v>571</v>
      </c>
      <c r="G902" s="26" t="s">
        <v>537</v>
      </c>
      <c r="H902" s="27" t="s">
        <v>1103</v>
      </c>
      <c r="J902" t="str">
        <f t="shared" si="63"/>
        <v>PRODUCTO      NUMBER() NOT NULL,</v>
      </c>
      <c r="K902" t="str">
        <f>"comment on column MIG_PTPPLP."&amp;E902&amp;"   is '"&amp;H902&amp;"';"</f>
        <v>comment on column MIG_PTPPLP.PRODUCTO   is 'Clave de producto iAxis ';</v>
      </c>
      <c r="O902" t="s">
        <v>1113</v>
      </c>
      <c r="P902" t="s">
        <v>1141</v>
      </c>
      <c r="Q902" t="str">
        <f t="shared" si="69"/>
        <v>v_ptpplp.FCALCUL := x.FCALCULO;</v>
      </c>
    </row>
    <row r="903" spans="5:17" ht="57" thickBot="1" x14ac:dyDescent="0.3">
      <c r="E903" s="18" t="s">
        <v>1104</v>
      </c>
      <c r="F903" s="26" t="s">
        <v>536</v>
      </c>
      <c r="G903" s="26" t="s">
        <v>537</v>
      </c>
      <c r="H903" s="27" t="s">
        <v>1378</v>
      </c>
      <c r="J903" t="str">
        <f t="shared" si="63"/>
        <v>PÓLIZA      VARCHAR2(50) NOT NULL,</v>
      </c>
      <c r="K903" t="str">
        <f t="shared" ref="K903:K911" si="70">"comment on column MIG_PTPPLP."&amp;E903&amp;"   is '"&amp;H903&amp;"';"</f>
        <v>comment on column MIG_PTPPLP.PÓLIZA   is 'Id póliza en sistema origen (MIG_PK MIG_SEGUROS)';</v>
      </c>
      <c r="O903" t="s">
        <v>11</v>
      </c>
      <c r="P903" t="s">
        <v>669</v>
      </c>
      <c r="Q903" t="str">
        <f t="shared" si="69"/>
        <v>v_ptpplp.SPROCES := x.NCARGA;</v>
      </c>
    </row>
    <row r="904" spans="5:17" ht="57" thickBot="1" x14ac:dyDescent="0.3">
      <c r="E904" s="18" t="s">
        <v>1379</v>
      </c>
      <c r="F904" s="26" t="s">
        <v>536</v>
      </c>
      <c r="G904" s="26" t="s">
        <v>537</v>
      </c>
      <c r="H904" s="27" t="s">
        <v>1380</v>
      </c>
      <c r="J904" t="str">
        <f t="shared" si="63"/>
        <v>SINESTRO      VARCHAR2(50) NOT NULL,</v>
      </c>
      <c r="K904" t="str">
        <f t="shared" si="70"/>
        <v>comment on column MIG_PTPPLP.SINESTRO   is 'Id de siniestro en sistema origen (MIG_PK MIG_SIN_SINIESTRO)';</v>
      </c>
      <c r="O904" t="s">
        <v>1148</v>
      </c>
      <c r="Q904" t="str">
        <f t="shared" si="69"/>
        <v>v_ptpplp. := x.POLIZA;</v>
      </c>
    </row>
    <row r="905" spans="5:17" ht="34.5" thickBot="1" x14ac:dyDescent="0.3">
      <c r="E905" s="18" t="s">
        <v>1113</v>
      </c>
      <c r="F905" s="26" t="s">
        <v>548</v>
      </c>
      <c r="G905" s="26" t="s">
        <v>537</v>
      </c>
      <c r="H905" s="27" t="s">
        <v>1114</v>
      </c>
      <c r="J905" t="str">
        <f t="shared" si="63"/>
        <v>FCALCULO      DATE NOT NULL,</v>
      </c>
      <c r="K905" t="str">
        <f t="shared" si="70"/>
        <v>comment on column MIG_PTPPLP.FCALCULO   is 'Fecha de cálculo de la provisión';</v>
      </c>
      <c r="P905" t="s">
        <v>1142</v>
      </c>
      <c r="Q905" t="str">
        <f t="shared" si="69"/>
        <v>v_ptpplp.CRAMDGS := NULL;</v>
      </c>
    </row>
    <row r="906" spans="5:17" ht="68.25" thickBot="1" x14ac:dyDescent="0.3">
      <c r="E906" s="18" t="s">
        <v>1381</v>
      </c>
      <c r="F906" s="26" t="s">
        <v>1116</v>
      </c>
      <c r="G906" s="26" t="s">
        <v>537</v>
      </c>
      <c r="H906" s="27" t="s">
        <v>1382</v>
      </c>
      <c r="J906" t="str">
        <f t="shared" si="63"/>
        <v>IPPLPSD      NUMBER(17,2) NOT NULL,</v>
      </c>
      <c r="K906" t="str">
        <f t="shared" si="70"/>
        <v>comment on column MIG_PTPPLP.IPPLPSD   is 'Importe prestación pendiente de liquidación  pendiente de pago';</v>
      </c>
      <c r="O906" t="s">
        <v>1379</v>
      </c>
      <c r="Q906" t="str">
        <f t="shared" si="69"/>
        <v>v_ptpplp. := x.SINESTRO;</v>
      </c>
    </row>
    <row r="907" spans="5:17" ht="90.75" thickBot="1" x14ac:dyDescent="0.3">
      <c r="E907" s="18" t="s">
        <v>1383</v>
      </c>
      <c r="F907" s="26" t="s">
        <v>1116</v>
      </c>
      <c r="G907" s="26" t="s">
        <v>537</v>
      </c>
      <c r="H907" s="27" t="s">
        <v>1384</v>
      </c>
      <c r="J907" t="str">
        <f t="shared" si="63"/>
        <v>IPPLPRC      NUMBER(17,2) NOT NULL,</v>
      </c>
      <c r="K907" t="str">
        <f t="shared" si="70"/>
        <v>comment on column MIG_PTPPLP.IPPLPRC   is 'Importe prestación pendiente de liquidación  pendiente de pago reaseguro cedido';</v>
      </c>
      <c r="P907" t="s">
        <v>1143</v>
      </c>
      <c r="Q907" t="str">
        <f t="shared" si="69"/>
        <v>v_ptpplp.CRAMO := NULL;</v>
      </c>
    </row>
    <row r="908" spans="5:17" ht="15.75" thickBot="1" x14ac:dyDescent="0.3">
      <c r="E908" s="18" t="s">
        <v>1385</v>
      </c>
      <c r="F908" s="26" t="s">
        <v>1386</v>
      </c>
      <c r="G908" s="26" t="s">
        <v>571</v>
      </c>
      <c r="H908" s="27" t="s">
        <v>1387</v>
      </c>
      <c r="J908" t="str">
        <f t="shared" si="63"/>
        <v>IVALBRUTO      NUMBER(13,2),</v>
      </c>
      <c r="K908" t="str">
        <f t="shared" si="70"/>
        <v>comment on column MIG_PTPPLP.IVALBRUTO   is 'Valor bruto';</v>
      </c>
      <c r="P908" t="s">
        <v>1144</v>
      </c>
      <c r="Q908" t="str">
        <f t="shared" si="69"/>
        <v>v_ptpplp.CMODALI := NULL;</v>
      </c>
    </row>
    <row r="909" spans="5:17" ht="15.75" thickBot="1" x14ac:dyDescent="0.3">
      <c r="E909" s="18" t="s">
        <v>1388</v>
      </c>
      <c r="F909" s="26" t="s">
        <v>1386</v>
      </c>
      <c r="G909" s="26" t="s">
        <v>571</v>
      </c>
      <c r="H909" s="27" t="s">
        <v>1389</v>
      </c>
      <c r="J909" t="str">
        <f t="shared" ref="J909:J942" si="71">E909&amp;" "&amp;IF(MID(F909,1,1)="A","     VARCHAR2("&amp;MID(F909,2,LEN(F909))&amp;")",IF(MID(F909,1,1)="N","     NUMBER("&amp;MID(F909,2,LEN(F909))&amp;")",IF(OR(MID(F909,1,1)="F",MID(F909,1,1)="D"),"     DATE"))) &amp; IF(MID(G909,1,1)="S"," NOT NULL,", ",")</f>
        <v>IVALPAGO      NUMBER(13,2),</v>
      </c>
      <c r="K909" t="str">
        <f t="shared" si="70"/>
        <v>comment on column MIG_PTPPLP.IVALPAGO   is 'Valor pago';</v>
      </c>
      <c r="P909" t="s">
        <v>1145</v>
      </c>
      <c r="Q909" t="str">
        <f t="shared" si="69"/>
        <v>v_ptpplp.CTIPSEG := NULL;</v>
      </c>
    </row>
    <row r="910" spans="5:17" ht="45.75" thickBot="1" x14ac:dyDescent="0.3">
      <c r="E910" s="18" t="s">
        <v>1390</v>
      </c>
      <c r="F910" s="26" t="s">
        <v>1116</v>
      </c>
      <c r="G910" s="26" t="s">
        <v>1391</v>
      </c>
      <c r="H910" s="27" t="s">
        <v>1392</v>
      </c>
      <c r="J910" t="str">
        <f t="shared" si="71"/>
        <v>IPPL      NUMBER(17,2) NOT NULL,</v>
      </c>
      <c r="K910" t="str">
        <f t="shared" si="70"/>
        <v>comment on column MIG_PTPPLP.IPPL   is 'Importe provisión pendiente de liquidar';</v>
      </c>
      <c r="P910" t="s">
        <v>1146</v>
      </c>
      <c r="Q910" t="str">
        <f t="shared" si="69"/>
        <v>v_ptpplp.CCOLECT := NULL;</v>
      </c>
    </row>
    <row r="911" spans="5:17" ht="45.75" thickBot="1" x14ac:dyDescent="0.3">
      <c r="E911" s="18" t="s">
        <v>1393</v>
      </c>
      <c r="F911" s="26" t="s">
        <v>1116</v>
      </c>
      <c r="G911" s="26" t="s">
        <v>1391</v>
      </c>
      <c r="H911" s="27" t="s">
        <v>1394</v>
      </c>
      <c r="J911" t="str">
        <f t="shared" si="71"/>
        <v>IPPP      NUMBER(17,2) NOT NULL,</v>
      </c>
      <c r="K911" t="str">
        <f t="shared" si="70"/>
        <v>comment on column MIG_PTPPLP.IPPP   is 'Importe provisión pendiente de pagar';</v>
      </c>
      <c r="O911" t="s">
        <v>161</v>
      </c>
      <c r="P911" t="s">
        <v>161</v>
      </c>
      <c r="Q911" t="str">
        <f t="shared" si="69"/>
        <v>v_ptpplp.SSEGURO := x.SSEGURO;</v>
      </c>
    </row>
    <row r="912" spans="5:17" x14ac:dyDescent="0.25">
      <c r="O912" t="s">
        <v>383</v>
      </c>
      <c r="P912" t="s">
        <v>383</v>
      </c>
      <c r="Q912" t="str">
        <f t="shared" si="69"/>
        <v>v_ptpplp.NSINIES := x.NSINIES;</v>
      </c>
    </row>
    <row r="913" spans="5:17" x14ac:dyDescent="0.25">
      <c r="O913" s="46" t="s">
        <v>1381</v>
      </c>
      <c r="P913" t="s">
        <v>1381</v>
      </c>
      <c r="Q913" t="str">
        <f t="shared" si="69"/>
        <v>v_ptpplp.IPPLPSD := x.IPPLPSD;</v>
      </c>
    </row>
    <row r="914" spans="5:17" x14ac:dyDescent="0.25">
      <c r="O914" s="46" t="s">
        <v>1383</v>
      </c>
      <c r="P914" s="46" t="s">
        <v>1383</v>
      </c>
      <c r="Q914" t="str">
        <f t="shared" si="69"/>
        <v>v_ptpplp.IPPLPRC := x.IPPLPRC;</v>
      </c>
    </row>
    <row r="915" spans="5:17" x14ac:dyDescent="0.25">
      <c r="P915" s="46" t="s">
        <v>1147</v>
      </c>
      <c r="Q915" t="str">
        <f t="shared" si="69"/>
        <v>v_ptpplp.CERROR := NULL;</v>
      </c>
    </row>
    <row r="916" spans="5:17" x14ac:dyDescent="0.25">
      <c r="O916" s="46" t="s">
        <v>1385</v>
      </c>
      <c r="P916" s="46" t="s">
        <v>1385</v>
      </c>
      <c r="Q916" t="str">
        <f t="shared" si="69"/>
        <v>v_ptpplp.IVALBRUTO := x.IVALBRUTO;</v>
      </c>
    </row>
    <row r="917" spans="5:17" x14ac:dyDescent="0.25">
      <c r="O917" s="46" t="s">
        <v>1388</v>
      </c>
      <c r="P917" s="46" t="s">
        <v>1388</v>
      </c>
      <c r="Q917" t="str">
        <f t="shared" si="69"/>
        <v>v_ptpplp.IVALPAGO := x.IVALPAGO;</v>
      </c>
    </row>
    <row r="918" spans="5:17" x14ac:dyDescent="0.25">
      <c r="O918" s="46" t="s">
        <v>1390</v>
      </c>
      <c r="P918" s="46" t="s">
        <v>1390</v>
      </c>
      <c r="Q918" t="str">
        <f t="shared" si="69"/>
        <v>v_ptpplp.IPPL := x.IPPL;</v>
      </c>
    </row>
    <row r="919" spans="5:17" x14ac:dyDescent="0.25">
      <c r="O919" s="46" t="s">
        <v>1393</v>
      </c>
      <c r="P919" s="46" t="s">
        <v>1393</v>
      </c>
      <c r="Q919" t="str">
        <f t="shared" si="69"/>
        <v>v_ptpplp.IPPP := x.IPPP;</v>
      </c>
    </row>
    <row r="922" spans="5:17" ht="15.75" thickBot="1" x14ac:dyDescent="0.3"/>
    <row r="923" spans="5:17" ht="15.75" thickBot="1" x14ac:dyDescent="0.3">
      <c r="E923" s="35" t="s">
        <v>1069</v>
      </c>
      <c r="F923" s="36" t="s">
        <v>1070</v>
      </c>
      <c r="G923" s="36" t="s">
        <v>1071</v>
      </c>
      <c r="H923" s="36" t="s">
        <v>1072</v>
      </c>
    </row>
    <row r="924" spans="5:17" ht="23.25" thickBot="1" x14ac:dyDescent="0.3">
      <c r="E924" s="18" t="s">
        <v>1102</v>
      </c>
      <c r="F924" s="26" t="s">
        <v>571</v>
      </c>
      <c r="G924" s="26" t="s">
        <v>537</v>
      </c>
      <c r="H924" s="27" t="s">
        <v>1103</v>
      </c>
      <c r="J924" t="str">
        <f t="shared" si="71"/>
        <v>PRODUCTO      NUMBER() NOT NULL,</v>
      </c>
      <c r="K924" t="str">
        <f>"comment on column MIG_PPNA."&amp;E924&amp;"   is '"&amp;H924&amp;"';"</f>
        <v>comment on column MIG_PPNA.PRODUCTO   is 'Clave de producto iAxis ';</v>
      </c>
      <c r="M924" t="s">
        <v>11</v>
      </c>
      <c r="N924" t="str">
        <f t="shared" ref="N924:N945" si="72">IF(ISBLANK(L924),"NULL ","a.")&amp;M924&amp;","</f>
        <v>NULL NCARGA,</v>
      </c>
    </row>
    <row r="925" spans="5:17" ht="57" thickBot="1" x14ac:dyDescent="0.3">
      <c r="E925" s="18" t="s">
        <v>1395</v>
      </c>
      <c r="F925" s="26" t="s">
        <v>536</v>
      </c>
      <c r="G925" s="26" t="s">
        <v>537</v>
      </c>
      <c r="H925" s="27" t="s">
        <v>1396</v>
      </c>
      <c r="J925" t="str">
        <f>E925&amp;" "&amp;IF(MID(F925,1,1)="A","     VARCHAR2("&amp;MID(F925,2,LEN(F925))&amp;")",IF(MID(F925,1,1)="N","     NUMBER("&amp;MID(F925,2,LEN(F925))&amp;")",IF(OR(MID(F925,1,1)="F",MID(F925,1,1)="D"),"     DATE"))) &amp; IF(MID(G925,1,1)="S"," NOT NULL,", ",")</f>
        <v>Póliza      VARCHAR2(50) NOT NULL,</v>
      </c>
      <c r="K925" t="str">
        <f t="shared" ref="K925:K942" si="73">"comment on column MIG_PPNA."&amp;E925&amp;"   is '"&amp;H925&amp;"';"</f>
        <v>comment on column MIG_PPNA.Póliza   is 'Id Póliza en sistema origen (MIG_PK MIG_SEGUROS)';</v>
      </c>
      <c r="M925" t="s">
        <v>12</v>
      </c>
      <c r="N925" t="str">
        <f t="shared" si="72"/>
        <v>NULL CESTMIG,</v>
      </c>
    </row>
    <row r="926" spans="5:17" ht="24.75" thickBot="1" x14ac:dyDescent="0.3">
      <c r="E926" s="18" t="s">
        <v>1106</v>
      </c>
      <c r="F926" s="26" t="s">
        <v>545</v>
      </c>
      <c r="G926" s="26" t="s">
        <v>543</v>
      </c>
      <c r="H926" s="27" t="s">
        <v>1107</v>
      </c>
      <c r="J926" t="str">
        <f t="shared" si="71"/>
        <v>Nº MOVIMIENTO      NUMBER(4) NOT NULL,</v>
      </c>
      <c r="K926" t="str">
        <f t="shared" si="73"/>
        <v>comment on column MIG_PPNA.Nº MOVIMIENTO   is 'Número de movimiento';</v>
      </c>
      <c r="L926" t="s">
        <v>1102</v>
      </c>
      <c r="M926" t="s">
        <v>1102</v>
      </c>
      <c r="N926" t="str">
        <f t="shared" si="72"/>
        <v>a.PRODUCTO,</v>
      </c>
    </row>
    <row r="927" spans="5:17" ht="23.25" thickBot="1" x14ac:dyDescent="0.3">
      <c r="E927" s="18" t="s">
        <v>1397</v>
      </c>
      <c r="F927" s="26" t="s">
        <v>542</v>
      </c>
      <c r="G927" s="26" t="s">
        <v>543</v>
      </c>
      <c r="H927" s="27" t="s">
        <v>1108</v>
      </c>
      <c r="J927" t="str">
        <f t="shared" si="71"/>
        <v>RIESGO      NUMBER(6) NOT NULL,</v>
      </c>
      <c r="K927" t="str">
        <f t="shared" si="73"/>
        <v>comment on column MIG_PPNA.RIESGO   is 'Número de riesgo';</v>
      </c>
      <c r="L927" t="s">
        <v>1104</v>
      </c>
      <c r="M927" t="s">
        <v>1148</v>
      </c>
      <c r="N927" t="str">
        <f t="shared" si="72"/>
        <v>a.POLIZA,</v>
      </c>
    </row>
    <row r="928" spans="5:17" ht="23.25" thickBot="1" x14ac:dyDescent="0.3">
      <c r="E928" s="18" t="s">
        <v>1111</v>
      </c>
      <c r="F928" s="26" t="s">
        <v>802</v>
      </c>
      <c r="G928" s="26" t="s">
        <v>543</v>
      </c>
      <c r="H928" s="27" t="s">
        <v>1398</v>
      </c>
      <c r="J928" t="str">
        <f t="shared" si="71"/>
        <v>GARANTIA      NUMBER(5) NOT NULL,</v>
      </c>
      <c r="K928" t="str">
        <f t="shared" si="73"/>
        <v>comment on column MIG_PPNA.GARANTIA   is 'Código de garantía iAxis';</v>
      </c>
      <c r="M928" t="s">
        <v>161</v>
      </c>
      <c r="N928" t="str">
        <f t="shared" si="72"/>
        <v>NULL SSEGURO,</v>
      </c>
    </row>
    <row r="929" spans="5:14" ht="34.5" thickBot="1" x14ac:dyDescent="0.3">
      <c r="E929" s="18" t="s">
        <v>1113</v>
      </c>
      <c r="F929" s="26" t="s">
        <v>548</v>
      </c>
      <c r="G929" s="26" t="s">
        <v>537</v>
      </c>
      <c r="H929" s="27" t="s">
        <v>1114</v>
      </c>
      <c r="J929" t="str">
        <f t="shared" si="71"/>
        <v>FCALCULO      DATE NOT NULL,</v>
      </c>
      <c r="K929" t="str">
        <f t="shared" si="73"/>
        <v>comment on column MIG_PPNA.FCALCULO   is 'Fecha de cálculo de la provisión';</v>
      </c>
      <c r="L929" t="s">
        <v>1418</v>
      </c>
      <c r="M929" t="s">
        <v>1149</v>
      </c>
      <c r="N929" t="str">
        <f t="shared" si="72"/>
        <v>a.NMOVIMIENTO,</v>
      </c>
    </row>
    <row r="930" spans="5:14" ht="23.25" thickBot="1" x14ac:dyDescent="0.3">
      <c r="E930" s="18" t="s">
        <v>344</v>
      </c>
      <c r="F930" s="26" t="s">
        <v>1386</v>
      </c>
      <c r="G930" s="26" t="s">
        <v>537</v>
      </c>
      <c r="H930" s="27" t="s">
        <v>1399</v>
      </c>
      <c r="J930" t="str">
        <f t="shared" si="71"/>
        <v>IPRIDEV      NUMBER(13,2) NOT NULL,</v>
      </c>
      <c r="K930" t="str">
        <f t="shared" si="73"/>
        <v>comment on column MIG_PPNA.IPRIDEV   is 'Prima devengada';</v>
      </c>
      <c r="L930" t="s">
        <v>1397</v>
      </c>
      <c r="M930" t="s">
        <v>1397</v>
      </c>
      <c r="N930" t="str">
        <f t="shared" si="72"/>
        <v>a.RIESGO,</v>
      </c>
    </row>
    <row r="931" spans="5:14" ht="23.25" thickBot="1" x14ac:dyDescent="0.3">
      <c r="E931" s="18" t="s">
        <v>1400</v>
      </c>
      <c r="F931" s="26" t="s">
        <v>1386</v>
      </c>
      <c r="G931" s="26" t="s">
        <v>537</v>
      </c>
      <c r="H931" s="27" t="s">
        <v>1401</v>
      </c>
      <c r="J931" t="str">
        <f t="shared" si="71"/>
        <v>IPRINCS      NUMBER(13,2) NOT NULL,</v>
      </c>
      <c r="K931" t="str">
        <f t="shared" si="73"/>
        <v>comment on column MIG_PPNA.IPRINCS   is 'Prima no consumida';</v>
      </c>
      <c r="L931" t="s">
        <v>1111</v>
      </c>
      <c r="M931" t="s">
        <v>1111</v>
      </c>
      <c r="N931" t="str">
        <f t="shared" si="72"/>
        <v>a.GARANTIA,</v>
      </c>
    </row>
    <row r="932" spans="5:14" ht="45.75" thickBot="1" x14ac:dyDescent="0.3">
      <c r="E932" s="18" t="s">
        <v>1132</v>
      </c>
      <c r="F932" s="26" t="s">
        <v>1386</v>
      </c>
      <c r="G932" s="26" t="s">
        <v>1119</v>
      </c>
      <c r="H932" s="27" t="s">
        <v>1402</v>
      </c>
      <c r="J932" t="str">
        <f t="shared" si="71"/>
        <v>IPDEVRC      NUMBER(13,2),</v>
      </c>
      <c r="K932" t="str">
        <f t="shared" si="73"/>
        <v>comment on column MIG_PPNA.IPDEVRC   is 'Prima devengada reaseguro cedido';</v>
      </c>
      <c r="L932" t="s">
        <v>1113</v>
      </c>
      <c r="M932" t="s">
        <v>1113</v>
      </c>
      <c r="N932" t="str">
        <f t="shared" si="72"/>
        <v>a.FCALCULO,</v>
      </c>
    </row>
    <row r="933" spans="5:14" ht="45.75" thickBot="1" x14ac:dyDescent="0.3">
      <c r="E933" s="18" t="s">
        <v>1134</v>
      </c>
      <c r="F933" s="26" t="s">
        <v>1386</v>
      </c>
      <c r="G933" s="26" t="s">
        <v>1119</v>
      </c>
      <c r="H933" s="27" t="s">
        <v>1403</v>
      </c>
      <c r="J933" t="str">
        <f t="shared" si="71"/>
        <v>IPNCSRC      NUMBER(13,2),</v>
      </c>
      <c r="K933" t="str">
        <f t="shared" si="73"/>
        <v>comment on column MIG_PPNA.IPNCSRC   is 'Prima reaseguro cedido no consumida';</v>
      </c>
      <c r="L933" t="s">
        <v>344</v>
      </c>
      <c r="M933" t="s">
        <v>344</v>
      </c>
      <c r="N933" t="str">
        <f t="shared" si="72"/>
        <v>a.IPRIDEV,</v>
      </c>
    </row>
    <row r="934" spans="5:14" ht="45.75" thickBot="1" x14ac:dyDescent="0.3">
      <c r="E934" s="18" t="s">
        <v>1404</v>
      </c>
      <c r="F934" s="26" t="s">
        <v>548</v>
      </c>
      <c r="G934" s="26" t="s">
        <v>1119</v>
      </c>
      <c r="H934" s="27" t="s">
        <v>1405</v>
      </c>
      <c r="J934" t="str">
        <f t="shared" si="71"/>
        <v>FEFEINI      DATE,</v>
      </c>
      <c r="K934" t="str">
        <f t="shared" si="73"/>
        <v>comment on column MIG_PPNA.FEFEINI   is 'Inicio periodo de vigencia de la garantía (inicio)';</v>
      </c>
      <c r="L934" t="s">
        <v>1400</v>
      </c>
      <c r="M934" t="s">
        <v>1400</v>
      </c>
      <c r="N934" t="str">
        <f t="shared" si="72"/>
        <v>a.IPRINCS,</v>
      </c>
    </row>
    <row r="935" spans="5:14" ht="79.5" thickBot="1" x14ac:dyDescent="0.3">
      <c r="E935" s="18" t="s">
        <v>329</v>
      </c>
      <c r="F935" s="26" t="s">
        <v>548</v>
      </c>
      <c r="G935" s="26" t="s">
        <v>1119</v>
      </c>
      <c r="H935" s="27" t="s">
        <v>1406</v>
      </c>
      <c r="J935" t="str">
        <f t="shared" si="71"/>
        <v>FFINEFE      DATE,</v>
      </c>
      <c r="K935" t="str">
        <f t="shared" si="73"/>
        <v>comment on column MIG_PPNA.FFINEFE   is 'Fecha fin de vigencia de la garantía, fecha vencimiento de la póliza o próxima renovación.';</v>
      </c>
      <c r="L935" t="s">
        <v>1132</v>
      </c>
      <c r="M935" t="s">
        <v>1132</v>
      </c>
      <c r="N935" t="str">
        <f t="shared" si="72"/>
        <v>a.IPDEVRC,</v>
      </c>
    </row>
    <row r="936" spans="5:14" ht="23.25" thickBot="1" x14ac:dyDescent="0.3">
      <c r="E936" s="18" t="s">
        <v>1407</v>
      </c>
      <c r="F936" s="26" t="s">
        <v>1386</v>
      </c>
      <c r="G936" s="26" t="s">
        <v>571</v>
      </c>
      <c r="H936" s="27" t="s">
        <v>1408</v>
      </c>
      <c r="J936" t="str">
        <f t="shared" si="71"/>
        <v>ICOMAGE      NUMBER(13,2),</v>
      </c>
      <c r="K936" t="str">
        <f t="shared" si="73"/>
        <v>comment on column MIG_PPNA.ICOMAGE   is 'Comisión  del agente';</v>
      </c>
      <c r="L936" t="s">
        <v>1134</v>
      </c>
      <c r="M936" t="s">
        <v>1134</v>
      </c>
      <c r="N936" t="str">
        <f t="shared" si="72"/>
        <v>a.IPNCSRC,</v>
      </c>
    </row>
    <row r="937" spans="5:14" ht="34.5" thickBot="1" x14ac:dyDescent="0.3">
      <c r="E937" s="18" t="s">
        <v>1409</v>
      </c>
      <c r="F937" s="26" t="s">
        <v>1386</v>
      </c>
      <c r="G937" s="26" t="s">
        <v>571</v>
      </c>
      <c r="H937" s="27" t="s">
        <v>1410</v>
      </c>
      <c r="J937" t="str">
        <f t="shared" si="71"/>
        <v>ICOMNCS      NUMBER(13,2),</v>
      </c>
      <c r="K937" t="str">
        <f t="shared" si="73"/>
        <v>comment on column MIG_PPNA.ICOMNCS   is 'Comisión  del agente no consumida';</v>
      </c>
      <c r="L937" t="s">
        <v>1404</v>
      </c>
      <c r="M937" t="s">
        <v>1404</v>
      </c>
      <c r="N937" t="str">
        <f t="shared" si="72"/>
        <v>a.FEFEINI,</v>
      </c>
    </row>
    <row r="938" spans="5:14" ht="34.5" thickBot="1" x14ac:dyDescent="0.3">
      <c r="E938" s="18" t="s">
        <v>1136</v>
      </c>
      <c r="F938" s="26" t="s">
        <v>1386</v>
      </c>
      <c r="G938" s="26" t="s">
        <v>571</v>
      </c>
      <c r="H938" s="27" t="s">
        <v>1411</v>
      </c>
      <c r="J938" t="str">
        <f t="shared" si="71"/>
        <v>ICOMRC      NUMBER(13,2),</v>
      </c>
      <c r="K938" t="str">
        <f t="shared" si="73"/>
        <v>comment on column MIG_PPNA.ICOMRC   is 'Comisión del reaseguro cedido';</v>
      </c>
      <c r="L938" t="s">
        <v>329</v>
      </c>
      <c r="M938" t="s">
        <v>329</v>
      </c>
      <c r="N938" t="str">
        <f t="shared" si="72"/>
        <v>a.FFINEFE,</v>
      </c>
    </row>
    <row r="939" spans="5:14" ht="45.75" thickBot="1" x14ac:dyDescent="0.3">
      <c r="E939" s="18" t="s">
        <v>1138</v>
      </c>
      <c r="F939" s="26" t="s">
        <v>1386</v>
      </c>
      <c r="G939" s="26" t="s">
        <v>571</v>
      </c>
      <c r="H939" s="27" t="s">
        <v>1412</v>
      </c>
      <c r="J939" t="str">
        <f t="shared" si="71"/>
        <v>ICNCSRC      NUMBER(13,2),</v>
      </c>
      <c r="K939" t="str">
        <f t="shared" si="73"/>
        <v>comment on column MIG_PPNA.ICNCSRC   is 'Comisión del reaseguro cedido no consumida';</v>
      </c>
      <c r="L939" t="s">
        <v>1407</v>
      </c>
      <c r="M939" t="s">
        <v>1407</v>
      </c>
      <c r="N939" t="str">
        <f t="shared" si="72"/>
        <v>a.ICOMAGE,</v>
      </c>
    </row>
    <row r="940" spans="5:14" ht="34.5" thickBot="1" x14ac:dyDescent="0.3">
      <c r="E940" s="18" t="s">
        <v>1413</v>
      </c>
      <c r="F940" s="26" t="s">
        <v>1386</v>
      </c>
      <c r="G940" s="26" t="s">
        <v>571</v>
      </c>
      <c r="H940" s="27" t="s">
        <v>1414</v>
      </c>
      <c r="J940" t="str">
        <f t="shared" si="71"/>
        <v>IRECFRA      NUMBER(13,2),</v>
      </c>
      <c r="K940" t="str">
        <f t="shared" si="73"/>
        <v>comment on column MIG_PPNA.IRECFRA   is 'Recargo por fraccionamiento';</v>
      </c>
      <c r="L940" t="s">
        <v>1409</v>
      </c>
      <c r="M940" t="s">
        <v>1409</v>
      </c>
      <c r="N940" t="str">
        <f t="shared" si="72"/>
        <v>a.ICOMNCS,</v>
      </c>
    </row>
    <row r="941" spans="5:14" ht="45.75" thickBot="1" x14ac:dyDescent="0.3">
      <c r="E941" s="18" t="s">
        <v>166</v>
      </c>
      <c r="F941" s="26" t="s">
        <v>1386</v>
      </c>
      <c r="G941" s="26" t="s">
        <v>571</v>
      </c>
      <c r="H941" s="27" t="s">
        <v>1415</v>
      </c>
      <c r="J941" t="str">
        <f t="shared" si="71"/>
        <v>PRECARG      NUMBER(13,2),</v>
      </c>
      <c r="K941" t="str">
        <f t="shared" si="73"/>
        <v>comment on column MIG_PPNA.PRECARG   is 'Porcentaje de recargo por fraccionamiento';</v>
      </c>
      <c r="L941" t="s">
        <v>1136</v>
      </c>
      <c r="M941" t="s">
        <v>1136</v>
      </c>
      <c r="N941" t="str">
        <f t="shared" si="72"/>
        <v>a.ICOMRC,</v>
      </c>
    </row>
    <row r="942" spans="5:14" ht="34.5" thickBot="1" x14ac:dyDescent="0.3">
      <c r="E942" s="18" t="s">
        <v>1416</v>
      </c>
      <c r="F942" s="26" t="s">
        <v>1386</v>
      </c>
      <c r="G942" s="26" t="s">
        <v>571</v>
      </c>
      <c r="H942" s="27" t="s">
        <v>1417</v>
      </c>
      <c r="J942" t="str">
        <f t="shared" si="71"/>
        <v>IRECFRANC      NUMBER(13,2),</v>
      </c>
      <c r="K942" t="str">
        <f t="shared" si="73"/>
        <v>comment on column MIG_PPNA.IRECFRANC   is 'Recargo por fraccionamiento no consumida';</v>
      </c>
      <c r="L942" t="s">
        <v>1138</v>
      </c>
      <c r="M942" t="s">
        <v>1138</v>
      </c>
      <c r="N942" t="str">
        <f t="shared" si="72"/>
        <v>a.ICNCSRC,</v>
      </c>
    </row>
    <row r="943" spans="5:14" x14ac:dyDescent="0.25">
      <c r="L943" t="s">
        <v>1413</v>
      </c>
      <c r="M943" t="s">
        <v>1413</v>
      </c>
      <c r="N943" t="str">
        <f t="shared" si="72"/>
        <v>a.IRECFRA,</v>
      </c>
    </row>
    <row r="944" spans="5:14" x14ac:dyDescent="0.25">
      <c r="L944" t="s">
        <v>166</v>
      </c>
      <c r="M944" t="s">
        <v>166</v>
      </c>
      <c r="N944" t="str">
        <f t="shared" si="72"/>
        <v>a.PRECARG,</v>
      </c>
    </row>
    <row r="945" spans="12:16" x14ac:dyDescent="0.25">
      <c r="L945" t="s">
        <v>1416</v>
      </c>
      <c r="M945" t="s">
        <v>1416</v>
      </c>
      <c r="N945" t="str">
        <f t="shared" si="72"/>
        <v>a.IRECFRANC,</v>
      </c>
    </row>
    <row r="948" spans="12:16" x14ac:dyDescent="0.25">
      <c r="L948" s="15"/>
      <c r="M948" s="15"/>
      <c r="N948" s="15"/>
      <c r="O948" s="44" t="s">
        <v>1349</v>
      </c>
      <c r="P948" s="44" t="s">
        <v>1348</v>
      </c>
    </row>
    <row r="949" spans="12:16" x14ac:dyDescent="0.25">
      <c r="L949" s="45"/>
      <c r="M949" t="s">
        <v>11</v>
      </c>
    </row>
    <row r="950" spans="12:16" x14ac:dyDescent="0.25">
      <c r="L950" s="45"/>
      <c r="M950" t="s">
        <v>12</v>
      </c>
    </row>
    <row r="951" spans="12:16" x14ac:dyDescent="0.25">
      <c r="L951" t="s">
        <v>4</v>
      </c>
      <c r="M951" t="s">
        <v>4</v>
      </c>
      <c r="N951" t="str">
        <f t="shared" ref="N951:N1002" si="74">IF(ISBLANK(L951),"NULL ","a.")&amp;M951&amp;","</f>
        <v>a.MIG_PK,</v>
      </c>
    </row>
    <row r="952" spans="12:16" x14ac:dyDescent="0.25">
      <c r="M952" t="s">
        <v>527</v>
      </c>
      <c r="N952" t="str">
        <f t="shared" si="74"/>
        <v>NULL IDPERSON,</v>
      </c>
    </row>
    <row r="953" spans="12:16" x14ac:dyDescent="0.25">
      <c r="L953" t="s">
        <v>1419</v>
      </c>
      <c r="M953" t="s">
        <v>1419</v>
      </c>
      <c r="N953" t="str">
        <f t="shared" si="74"/>
        <v>a.SNIP,</v>
      </c>
    </row>
    <row r="954" spans="12:16" x14ac:dyDescent="0.25">
      <c r="L954" t="s">
        <v>528</v>
      </c>
      <c r="M954" t="s">
        <v>528</v>
      </c>
      <c r="N954" t="str">
        <f t="shared" si="74"/>
        <v>a.CTIPIDE,</v>
      </c>
    </row>
    <row r="955" spans="12:16" x14ac:dyDescent="0.25">
      <c r="L955" t="s">
        <v>529</v>
      </c>
      <c r="M955" t="s">
        <v>529</v>
      </c>
      <c r="N955" t="str">
        <f t="shared" si="74"/>
        <v>a.NNUMIDE,</v>
      </c>
    </row>
    <row r="956" spans="12:16" x14ac:dyDescent="0.25">
      <c r="L956" t="s">
        <v>1420</v>
      </c>
      <c r="M956" t="s">
        <v>1420</v>
      </c>
      <c r="N956" t="str">
        <f t="shared" si="74"/>
        <v>a.CESTPER,</v>
      </c>
    </row>
    <row r="957" spans="12:16" x14ac:dyDescent="0.25">
      <c r="L957" t="s">
        <v>1421</v>
      </c>
      <c r="M957" t="s">
        <v>1421</v>
      </c>
      <c r="N957" t="str">
        <f t="shared" si="74"/>
        <v>a.CPERTIP,</v>
      </c>
    </row>
    <row r="958" spans="12:16" x14ac:dyDescent="0.25">
      <c r="L958" t="s">
        <v>1422</v>
      </c>
      <c r="M958" t="s">
        <v>1422</v>
      </c>
      <c r="N958" t="str">
        <f t="shared" si="74"/>
        <v>a.FULTMOD,</v>
      </c>
    </row>
    <row r="959" spans="12:16" x14ac:dyDescent="0.25">
      <c r="L959" t="s">
        <v>1423</v>
      </c>
      <c r="M959" t="s">
        <v>1423</v>
      </c>
      <c r="N959" t="str">
        <f t="shared" si="74"/>
        <v>a.SWPUBLI,</v>
      </c>
    </row>
    <row r="960" spans="12:16" x14ac:dyDescent="0.25">
      <c r="L960" t="s">
        <v>1424</v>
      </c>
      <c r="M960" t="s">
        <v>1424</v>
      </c>
      <c r="N960" t="str">
        <f t="shared" si="74"/>
        <v>a.CSEXPER,</v>
      </c>
    </row>
    <row r="961" spans="12:14" x14ac:dyDescent="0.25">
      <c r="L961" t="s">
        <v>1425</v>
      </c>
      <c r="M961" t="s">
        <v>1425</v>
      </c>
      <c r="N961" t="str">
        <f t="shared" si="74"/>
        <v>a.FNACIMI,</v>
      </c>
    </row>
    <row r="962" spans="12:14" x14ac:dyDescent="0.25">
      <c r="L962" t="s">
        <v>83</v>
      </c>
      <c r="M962" t="s">
        <v>83</v>
      </c>
      <c r="N962" t="str">
        <f t="shared" si="74"/>
        <v>a.CAGENTE,</v>
      </c>
    </row>
    <row r="963" spans="12:14" x14ac:dyDescent="0.25">
      <c r="L963" t="s">
        <v>1426</v>
      </c>
      <c r="M963" t="s">
        <v>1426</v>
      </c>
      <c r="N963" t="str">
        <f t="shared" si="74"/>
        <v>a.TAPELLI1,</v>
      </c>
    </row>
    <row r="964" spans="12:14" x14ac:dyDescent="0.25">
      <c r="L964" t="s">
        <v>1427</v>
      </c>
      <c r="M964" t="s">
        <v>1427</v>
      </c>
      <c r="N964" t="str">
        <f t="shared" si="74"/>
        <v>a.TAPELLI2,</v>
      </c>
    </row>
    <row r="965" spans="12:14" x14ac:dyDescent="0.25">
      <c r="L965" t="s">
        <v>944</v>
      </c>
      <c r="M965" t="s">
        <v>944</v>
      </c>
      <c r="N965" t="str">
        <f t="shared" si="74"/>
        <v>a.TNOMBRE,</v>
      </c>
    </row>
    <row r="966" spans="12:14" x14ac:dyDescent="0.25">
      <c r="L966" t="s">
        <v>1428</v>
      </c>
      <c r="M966" t="s">
        <v>1428</v>
      </c>
      <c r="N966" t="str">
        <f t="shared" si="74"/>
        <v>a.CESTCIV,</v>
      </c>
    </row>
    <row r="967" spans="12:14" x14ac:dyDescent="0.25">
      <c r="L967" t="s">
        <v>483</v>
      </c>
      <c r="M967" t="s">
        <v>483</v>
      </c>
      <c r="N967" t="str">
        <f t="shared" si="74"/>
        <v>a.CPAIS,</v>
      </c>
    </row>
    <row r="968" spans="12:14" x14ac:dyDescent="0.25">
      <c r="L968" t="s">
        <v>1429</v>
      </c>
      <c r="M968" t="s">
        <v>1429</v>
      </c>
      <c r="N968" t="str">
        <f t="shared" si="74"/>
        <v>a.CPROFES,</v>
      </c>
    </row>
    <row r="969" spans="12:14" x14ac:dyDescent="0.25">
      <c r="L969" t="s">
        <v>1430</v>
      </c>
      <c r="M969" t="s">
        <v>1430</v>
      </c>
      <c r="N969" t="str">
        <f t="shared" si="74"/>
        <v>a.CNACIO,</v>
      </c>
    </row>
    <row r="970" spans="12:14" x14ac:dyDescent="0.25">
      <c r="M970" t="s">
        <v>92</v>
      </c>
      <c r="N970" t="str">
        <f t="shared" si="74"/>
        <v>NULL CTIPDIR,</v>
      </c>
    </row>
    <row r="971" spans="12:14" x14ac:dyDescent="0.25">
      <c r="M971" t="s">
        <v>1431</v>
      </c>
      <c r="N971" t="str">
        <f t="shared" si="74"/>
        <v>NULL CTIPVIA,</v>
      </c>
    </row>
    <row r="972" spans="12:14" x14ac:dyDescent="0.25">
      <c r="M972" t="s">
        <v>89</v>
      </c>
      <c r="N972" t="str">
        <f t="shared" si="74"/>
        <v>NULL TNOMVIA,</v>
      </c>
    </row>
    <row r="973" spans="12:14" x14ac:dyDescent="0.25">
      <c r="M973" t="s">
        <v>90</v>
      </c>
      <c r="N973" t="str">
        <f t="shared" si="74"/>
        <v>NULL NNUMVIA,</v>
      </c>
    </row>
    <row r="974" spans="12:14" x14ac:dyDescent="0.25">
      <c r="M974" t="s">
        <v>91</v>
      </c>
      <c r="N974" t="str">
        <f t="shared" si="74"/>
        <v>NULL TCOMPLE,</v>
      </c>
    </row>
    <row r="975" spans="12:14" x14ac:dyDescent="0.25">
      <c r="M975" t="s">
        <v>85</v>
      </c>
      <c r="N975" t="str">
        <f t="shared" si="74"/>
        <v>NULL CPOSTAL,</v>
      </c>
    </row>
    <row r="976" spans="12:14" x14ac:dyDescent="0.25">
      <c r="M976" t="s">
        <v>87</v>
      </c>
      <c r="N976" t="str">
        <f t="shared" si="74"/>
        <v>NULL CPOBLAC,</v>
      </c>
    </row>
    <row r="977" spans="12:14" x14ac:dyDescent="0.25">
      <c r="M977" t="s">
        <v>86</v>
      </c>
      <c r="N977" t="str">
        <f t="shared" si="74"/>
        <v>NULL CPROVIN,</v>
      </c>
    </row>
    <row r="978" spans="12:14" x14ac:dyDescent="0.25">
      <c r="M978" t="s">
        <v>1432</v>
      </c>
      <c r="N978" t="str">
        <f t="shared" si="74"/>
        <v>NULL CTIPDIR2,</v>
      </c>
    </row>
    <row r="979" spans="12:14" x14ac:dyDescent="0.25">
      <c r="M979" t="s">
        <v>1433</v>
      </c>
      <c r="N979" t="str">
        <f t="shared" si="74"/>
        <v>NULL CTIPVIA2,</v>
      </c>
    </row>
    <row r="980" spans="12:14" x14ac:dyDescent="0.25">
      <c r="M980" t="s">
        <v>1434</v>
      </c>
      <c r="N980" t="str">
        <f t="shared" si="74"/>
        <v>NULL TNOMVIA2,</v>
      </c>
    </row>
    <row r="981" spans="12:14" x14ac:dyDescent="0.25">
      <c r="M981" t="s">
        <v>1435</v>
      </c>
      <c r="N981" t="str">
        <f t="shared" si="74"/>
        <v>NULL NNUMVIA2,</v>
      </c>
    </row>
    <row r="982" spans="12:14" x14ac:dyDescent="0.25">
      <c r="M982" t="s">
        <v>1436</v>
      </c>
      <c r="N982" t="str">
        <f t="shared" si="74"/>
        <v>NULL TCOMPLE2,</v>
      </c>
    </row>
    <row r="983" spans="12:14" x14ac:dyDescent="0.25">
      <c r="M983" t="s">
        <v>1437</v>
      </c>
      <c r="N983" t="str">
        <f t="shared" si="74"/>
        <v>NULL CPOSTAL2,</v>
      </c>
    </row>
    <row r="984" spans="12:14" x14ac:dyDescent="0.25">
      <c r="M984" t="s">
        <v>1438</v>
      </c>
      <c r="N984" t="str">
        <f t="shared" si="74"/>
        <v>NULL CPOBLAC2,</v>
      </c>
    </row>
    <row r="985" spans="12:14" x14ac:dyDescent="0.25">
      <c r="M985" t="s">
        <v>1439</v>
      </c>
      <c r="N985" t="str">
        <f t="shared" si="74"/>
        <v>NULL CPROVIN2,</v>
      </c>
    </row>
    <row r="986" spans="12:14" x14ac:dyDescent="0.25">
      <c r="M986" t="s">
        <v>110</v>
      </c>
      <c r="N986" t="str">
        <f t="shared" si="74"/>
        <v>NULL TNUMTEL,</v>
      </c>
    </row>
    <row r="987" spans="12:14" x14ac:dyDescent="0.25">
      <c r="M987" t="s">
        <v>111</v>
      </c>
      <c r="N987" t="str">
        <f t="shared" si="74"/>
        <v>NULL TNUMFAX,</v>
      </c>
    </row>
    <row r="988" spans="12:14" x14ac:dyDescent="0.25">
      <c r="M988" t="s">
        <v>112</v>
      </c>
      <c r="N988" t="str">
        <f t="shared" si="74"/>
        <v>NULL TNUMMOV,</v>
      </c>
    </row>
    <row r="989" spans="12:14" x14ac:dyDescent="0.25">
      <c r="M989" t="s">
        <v>113</v>
      </c>
      <c r="N989" t="str">
        <f t="shared" si="74"/>
        <v>NULL TEMAIL,</v>
      </c>
    </row>
    <row r="990" spans="12:14" x14ac:dyDescent="0.25">
      <c r="L990" t="s">
        <v>146</v>
      </c>
      <c r="M990" t="s">
        <v>146</v>
      </c>
      <c r="N990" t="str">
        <f t="shared" si="74"/>
        <v>a.CTIPBAN,</v>
      </c>
    </row>
    <row r="991" spans="12:14" x14ac:dyDescent="0.25">
      <c r="L991" t="s">
        <v>147</v>
      </c>
      <c r="M991" t="s">
        <v>147</v>
      </c>
      <c r="N991" t="str">
        <f t="shared" si="74"/>
        <v>a.CBANCAR,</v>
      </c>
    </row>
    <row r="992" spans="12:14" x14ac:dyDescent="0.25">
      <c r="L992" t="s">
        <v>129</v>
      </c>
      <c r="M992" t="s">
        <v>129</v>
      </c>
      <c r="N992" t="str">
        <f t="shared" si="74"/>
        <v>a.CIDIOMA,</v>
      </c>
    </row>
    <row r="993" spans="1:52" x14ac:dyDescent="0.25">
      <c r="M993" t="s">
        <v>1440</v>
      </c>
      <c r="N993" t="str">
        <f t="shared" si="74"/>
        <v>NULL CTIPIDE2,</v>
      </c>
    </row>
    <row r="994" spans="1:52" x14ac:dyDescent="0.25">
      <c r="M994" t="s">
        <v>1441</v>
      </c>
      <c r="N994" t="str">
        <f t="shared" si="74"/>
        <v>NULL NNUMIDE2,</v>
      </c>
    </row>
    <row r="995" spans="1:52" x14ac:dyDescent="0.25">
      <c r="M995" t="s">
        <v>1442</v>
      </c>
      <c r="N995" t="str">
        <f t="shared" si="74"/>
        <v>NULL FJUBILA,</v>
      </c>
    </row>
    <row r="996" spans="1:52" x14ac:dyDescent="0.25">
      <c r="L996" t="s">
        <v>1443</v>
      </c>
      <c r="M996" t="s">
        <v>1443</v>
      </c>
      <c r="N996" t="str">
        <f t="shared" si="74"/>
        <v>a.TNOMBRE2,</v>
      </c>
    </row>
    <row r="997" spans="1:52" x14ac:dyDescent="0.25">
      <c r="L997" t="s">
        <v>530</v>
      </c>
      <c r="M997" t="s">
        <v>530</v>
      </c>
      <c r="N997" t="str">
        <f t="shared" si="74"/>
        <v>a.TDIGITOIDE,</v>
      </c>
    </row>
    <row r="998" spans="1:52" x14ac:dyDescent="0.25">
      <c r="M998" t="s">
        <v>109</v>
      </c>
      <c r="N998" t="str">
        <f t="shared" si="74"/>
        <v>NULL PROCESO,</v>
      </c>
    </row>
    <row r="999" spans="1:52" x14ac:dyDescent="0.25">
      <c r="M999" t="s">
        <v>125</v>
      </c>
      <c r="N999" t="str">
        <f t="shared" si="74"/>
        <v>NULL FVENCIM,</v>
      </c>
    </row>
    <row r="1000" spans="1:52" x14ac:dyDescent="0.25">
      <c r="M1000" t="s">
        <v>1444</v>
      </c>
      <c r="N1000" t="str">
        <f t="shared" si="74"/>
        <v>NULL COCUPACION,</v>
      </c>
    </row>
    <row r="1001" spans="1:52" x14ac:dyDescent="0.25">
      <c r="M1001" t="s">
        <v>1445</v>
      </c>
      <c r="N1001" t="str">
        <f t="shared" si="74"/>
        <v>NULL FANTIGUEDAD,</v>
      </c>
    </row>
    <row r="1002" spans="1:52" x14ac:dyDescent="0.25">
      <c r="L1002" t="s">
        <v>1446</v>
      </c>
      <c r="M1002" t="s">
        <v>1446</v>
      </c>
      <c r="N1002" t="str">
        <f t="shared" si="74"/>
        <v>a.FDEFUNC,</v>
      </c>
    </row>
    <row r="1004" spans="1:52" x14ac:dyDescent="0.25">
      <c r="A1004" t="s">
        <v>413</v>
      </c>
      <c r="B1004" t="s">
        <v>1447</v>
      </c>
      <c r="C1004" t="s">
        <v>1448</v>
      </c>
      <c r="D1004" t="s">
        <v>628</v>
      </c>
      <c r="E1004" t="s">
        <v>629</v>
      </c>
      <c r="F1004" t="s">
        <v>1449</v>
      </c>
      <c r="G1004" t="s">
        <v>1450</v>
      </c>
      <c r="H1004" t="s">
        <v>1451</v>
      </c>
      <c r="I1004" t="s">
        <v>1452</v>
      </c>
      <c r="J1004" t="s">
        <v>1453</v>
      </c>
      <c r="K1004" t="s">
        <v>1454</v>
      </c>
      <c r="L1004" t="s">
        <v>1455</v>
      </c>
      <c r="M1004" t="s">
        <v>1456</v>
      </c>
      <c r="N1004" t="s">
        <v>1457</v>
      </c>
      <c r="O1004" t="s">
        <v>960</v>
      </c>
      <c r="P1004" t="s">
        <v>1458</v>
      </c>
      <c r="Q1004" t="s">
        <v>1459</v>
      </c>
      <c r="R1004" t="s">
        <v>1460</v>
      </c>
      <c r="S1004" t="s">
        <v>1461</v>
      </c>
      <c r="T1004" t="s">
        <v>1462</v>
      </c>
      <c r="U1004" t="s">
        <v>1463</v>
      </c>
      <c r="V1004" t="s">
        <v>1464</v>
      </c>
      <c r="W1004" t="s">
        <v>1465</v>
      </c>
      <c r="X1004" t="s">
        <v>1466</v>
      </c>
      <c r="Y1004" t="s">
        <v>1467</v>
      </c>
      <c r="Z1004" t="s">
        <v>1468</v>
      </c>
      <c r="AA1004" t="s">
        <v>1469</v>
      </c>
      <c r="AB1004" t="s">
        <v>1470</v>
      </c>
      <c r="AC1004" t="s">
        <v>1471</v>
      </c>
      <c r="AD1004" t="s">
        <v>1472</v>
      </c>
      <c r="AE1004" t="s">
        <v>1473</v>
      </c>
      <c r="AF1004" t="s">
        <v>1474</v>
      </c>
      <c r="AG1004" t="s">
        <v>1475</v>
      </c>
      <c r="AH1004" t="s">
        <v>1476</v>
      </c>
      <c r="AI1004" t="s">
        <v>1477</v>
      </c>
      <c r="AJ1004" t="s">
        <v>1478</v>
      </c>
      <c r="AK1004" t="s">
        <v>1479</v>
      </c>
      <c r="AL1004" t="s">
        <v>1480</v>
      </c>
      <c r="AM1004" t="s">
        <v>1481</v>
      </c>
      <c r="AN1004" t="s">
        <v>728</v>
      </c>
      <c r="AO1004" t="s">
        <v>729</v>
      </c>
      <c r="AP1004" t="s">
        <v>1482</v>
      </c>
      <c r="AQ1004" t="s">
        <v>1483</v>
      </c>
      <c r="AR1004" t="s">
        <v>1484</v>
      </c>
      <c r="AS1004" t="s">
        <v>1485</v>
      </c>
      <c r="AT1004" t="s">
        <v>1486</v>
      </c>
      <c r="AU1004" t="s">
        <v>1487</v>
      </c>
      <c r="AV1004" t="s">
        <v>228</v>
      </c>
      <c r="AW1004" t="s">
        <v>1488</v>
      </c>
      <c r="AX1004" t="s">
        <v>1489</v>
      </c>
      <c r="AY1004" t="s">
        <v>1490</v>
      </c>
      <c r="AZ1004" t="s">
        <v>1491</v>
      </c>
    </row>
    <row r="1008" spans="1:52" x14ac:dyDescent="0.25">
      <c r="M1008" t="s">
        <v>11</v>
      </c>
      <c r="N1008" t="str">
        <f t="shared" ref="N1008:N1044" si="75">IF(ISBLANK(L1008),"NULL ","a.")&amp;M1008&amp;","</f>
        <v>NULL NCARGA,</v>
      </c>
    </row>
    <row r="1009" spans="12:14" x14ac:dyDescent="0.25">
      <c r="M1009" t="s">
        <v>12</v>
      </c>
      <c r="N1009" t="str">
        <f t="shared" si="75"/>
        <v>NULL CESTMIG,</v>
      </c>
    </row>
    <row r="1010" spans="12:14" x14ac:dyDescent="0.25">
      <c r="L1010" t="s">
        <v>4</v>
      </c>
      <c r="M1010" t="s">
        <v>4</v>
      </c>
      <c r="N1010" t="str">
        <f t="shared" si="75"/>
        <v>a.MIG_PK,</v>
      </c>
    </row>
    <row r="1011" spans="12:14" x14ac:dyDescent="0.25">
      <c r="L1011" t="s">
        <v>0</v>
      </c>
      <c r="M1011" t="s">
        <v>0</v>
      </c>
      <c r="N1011" t="str">
        <f t="shared" si="75"/>
        <v>a.MIG_FK,</v>
      </c>
    </row>
    <row r="1012" spans="12:14" x14ac:dyDescent="0.25">
      <c r="L1012" t="s">
        <v>82</v>
      </c>
      <c r="M1012" t="s">
        <v>82</v>
      </c>
      <c r="N1012" t="str">
        <f t="shared" si="75"/>
        <v>a.SPERSON,</v>
      </c>
    </row>
    <row r="1013" spans="12:14" x14ac:dyDescent="0.25">
      <c r="L1013" t="s">
        <v>83</v>
      </c>
      <c r="M1013" t="s">
        <v>83</v>
      </c>
      <c r="N1013" t="str">
        <f t="shared" si="75"/>
        <v>a.CAGENTE,</v>
      </c>
    </row>
    <row r="1014" spans="12:14" x14ac:dyDescent="0.25">
      <c r="L1014" t="s">
        <v>84</v>
      </c>
      <c r="M1014" t="s">
        <v>84</v>
      </c>
      <c r="N1014" t="str">
        <f t="shared" si="75"/>
        <v>a.CDOMICI,</v>
      </c>
    </row>
    <row r="1015" spans="12:14" x14ac:dyDescent="0.25">
      <c r="L1015" t="s">
        <v>85</v>
      </c>
      <c r="M1015" t="s">
        <v>85</v>
      </c>
      <c r="N1015" t="str">
        <f t="shared" si="75"/>
        <v>a.CPOSTAL,</v>
      </c>
    </row>
    <row r="1016" spans="12:14" x14ac:dyDescent="0.25">
      <c r="L1016" t="s">
        <v>86</v>
      </c>
      <c r="M1016" t="s">
        <v>86</v>
      </c>
      <c r="N1016" t="str">
        <f t="shared" si="75"/>
        <v>a.CPROVIN,</v>
      </c>
    </row>
    <row r="1017" spans="12:14" x14ac:dyDescent="0.25">
      <c r="L1017" t="s">
        <v>87</v>
      </c>
      <c r="M1017" t="s">
        <v>87</v>
      </c>
      <c r="N1017" t="str">
        <f t="shared" si="75"/>
        <v>a.CPOBLAC,</v>
      </c>
    </row>
    <row r="1018" spans="12:14" x14ac:dyDescent="0.25">
      <c r="M1018" t="s">
        <v>88</v>
      </c>
      <c r="N1018" t="str">
        <f t="shared" si="75"/>
        <v>NULL CSIGLAS,</v>
      </c>
    </row>
    <row r="1019" spans="12:14" x14ac:dyDescent="0.25">
      <c r="L1019" t="s">
        <v>89</v>
      </c>
      <c r="M1019" t="s">
        <v>89</v>
      </c>
      <c r="N1019" t="str">
        <f t="shared" si="75"/>
        <v>a.TNOMVIA,</v>
      </c>
    </row>
    <row r="1020" spans="12:14" x14ac:dyDescent="0.25">
      <c r="M1020" t="s">
        <v>90</v>
      </c>
      <c r="N1020" t="str">
        <f t="shared" si="75"/>
        <v>NULL NNUMVIA,</v>
      </c>
    </row>
    <row r="1021" spans="12:14" x14ac:dyDescent="0.25">
      <c r="M1021" t="s">
        <v>91</v>
      </c>
      <c r="N1021" t="str">
        <f t="shared" si="75"/>
        <v>NULL TCOMPLE,</v>
      </c>
    </row>
    <row r="1022" spans="12:14" x14ac:dyDescent="0.25">
      <c r="L1022" t="s">
        <v>92</v>
      </c>
      <c r="M1022" t="s">
        <v>92</v>
      </c>
      <c r="N1022" t="str">
        <f t="shared" si="75"/>
        <v>a.CTIPDIR,</v>
      </c>
    </row>
    <row r="1023" spans="12:14" x14ac:dyDescent="0.25">
      <c r="L1023" t="s">
        <v>93</v>
      </c>
      <c r="M1023" t="s">
        <v>93</v>
      </c>
      <c r="N1023" t="str">
        <f t="shared" si="75"/>
        <v>a.CVIAVP,</v>
      </c>
    </row>
    <row r="1024" spans="12:14" x14ac:dyDescent="0.25">
      <c r="L1024" t="s">
        <v>94</v>
      </c>
      <c r="M1024" t="s">
        <v>94</v>
      </c>
      <c r="N1024" t="str">
        <f t="shared" si="75"/>
        <v>a.CLITVP,</v>
      </c>
    </row>
    <row r="1025" spans="12:14" x14ac:dyDescent="0.25">
      <c r="L1025" t="s">
        <v>95</v>
      </c>
      <c r="M1025" t="s">
        <v>95</v>
      </c>
      <c r="N1025" t="str">
        <f t="shared" si="75"/>
        <v>a.CBISVP,</v>
      </c>
    </row>
    <row r="1026" spans="12:14" x14ac:dyDescent="0.25">
      <c r="L1026" t="s">
        <v>96</v>
      </c>
      <c r="M1026" t="s">
        <v>96</v>
      </c>
      <c r="N1026" t="str">
        <f t="shared" si="75"/>
        <v>a.CORVP,</v>
      </c>
    </row>
    <row r="1027" spans="12:14" x14ac:dyDescent="0.25">
      <c r="L1027" t="s">
        <v>97</v>
      </c>
      <c r="M1027" t="s">
        <v>97</v>
      </c>
      <c r="N1027" t="str">
        <f t="shared" si="75"/>
        <v>a.NVIAADCO,</v>
      </c>
    </row>
    <row r="1028" spans="12:14" x14ac:dyDescent="0.25">
      <c r="L1028" t="s">
        <v>98</v>
      </c>
      <c r="M1028" t="s">
        <v>98</v>
      </c>
      <c r="N1028" t="str">
        <f t="shared" si="75"/>
        <v>a.CLITCO,</v>
      </c>
    </row>
    <row r="1029" spans="12:14" x14ac:dyDescent="0.25">
      <c r="L1029" t="s">
        <v>99</v>
      </c>
      <c r="M1029" t="s">
        <v>99</v>
      </c>
      <c r="N1029" t="str">
        <f t="shared" si="75"/>
        <v>a.CORCO,</v>
      </c>
    </row>
    <row r="1030" spans="12:14" x14ac:dyDescent="0.25">
      <c r="L1030" t="s">
        <v>100</v>
      </c>
      <c r="M1030" t="s">
        <v>100</v>
      </c>
      <c r="N1030" t="str">
        <f t="shared" si="75"/>
        <v>a.NPLACACO,</v>
      </c>
    </row>
    <row r="1031" spans="12:14" x14ac:dyDescent="0.25">
      <c r="L1031" t="s">
        <v>101</v>
      </c>
      <c r="M1031" t="s">
        <v>101</v>
      </c>
      <c r="N1031" t="str">
        <f t="shared" si="75"/>
        <v>a.COR2CO,</v>
      </c>
    </row>
    <row r="1032" spans="12:14" x14ac:dyDescent="0.25">
      <c r="L1032" t="s">
        <v>102</v>
      </c>
      <c r="M1032" t="s">
        <v>102</v>
      </c>
      <c r="N1032" t="str">
        <f t="shared" si="75"/>
        <v>a.CDET1IA,</v>
      </c>
    </row>
    <row r="1033" spans="12:14" x14ac:dyDescent="0.25">
      <c r="L1033" t="s">
        <v>103</v>
      </c>
      <c r="M1033" t="s">
        <v>103</v>
      </c>
      <c r="N1033" t="str">
        <f t="shared" si="75"/>
        <v>a.TNUM1IA,</v>
      </c>
    </row>
    <row r="1034" spans="12:14" x14ac:dyDescent="0.25">
      <c r="L1034" t="s">
        <v>104</v>
      </c>
      <c r="M1034" t="s">
        <v>104</v>
      </c>
      <c r="N1034" t="str">
        <f t="shared" si="75"/>
        <v>a.CDET2IA,</v>
      </c>
    </row>
    <row r="1035" spans="12:14" x14ac:dyDescent="0.25">
      <c r="L1035" t="s">
        <v>105</v>
      </c>
      <c r="M1035" t="s">
        <v>105</v>
      </c>
      <c r="N1035" t="str">
        <f t="shared" si="75"/>
        <v>a.TNUM2IA,</v>
      </c>
    </row>
    <row r="1036" spans="12:14" x14ac:dyDescent="0.25">
      <c r="L1036" t="s">
        <v>106</v>
      </c>
      <c r="M1036" t="s">
        <v>106</v>
      </c>
      <c r="N1036" t="str">
        <f t="shared" si="75"/>
        <v>a.CDET3IA,</v>
      </c>
    </row>
    <row r="1037" spans="12:14" x14ac:dyDescent="0.25">
      <c r="L1037" t="s">
        <v>107</v>
      </c>
      <c r="M1037" t="s">
        <v>107</v>
      </c>
      <c r="N1037" t="str">
        <f t="shared" si="75"/>
        <v>a.TNUM3IA,</v>
      </c>
    </row>
    <row r="1038" spans="12:14" x14ac:dyDescent="0.25">
      <c r="L1038" t="s">
        <v>108</v>
      </c>
      <c r="M1038" t="s">
        <v>108</v>
      </c>
      <c r="N1038" t="str">
        <f t="shared" si="75"/>
        <v>a.LOCALIDAD,</v>
      </c>
    </row>
    <row r="1039" spans="12:14" x14ac:dyDescent="0.25">
      <c r="M1039" t="s">
        <v>109</v>
      </c>
      <c r="N1039" t="str">
        <f t="shared" si="75"/>
        <v>NULL PROCESO,</v>
      </c>
    </row>
    <row r="1040" spans="12:14" x14ac:dyDescent="0.25">
      <c r="L1040" t="s">
        <v>110</v>
      </c>
      <c r="M1040" t="s">
        <v>110</v>
      </c>
      <c r="N1040" t="str">
        <f t="shared" si="75"/>
        <v>a.TNUMTEL,</v>
      </c>
    </row>
    <row r="1041" spans="1:37" x14ac:dyDescent="0.25">
      <c r="L1041" t="s">
        <v>111</v>
      </c>
      <c r="M1041" t="s">
        <v>111</v>
      </c>
      <c r="N1041" t="str">
        <f t="shared" si="75"/>
        <v>a.TNUMFAX,</v>
      </c>
    </row>
    <row r="1042" spans="1:37" x14ac:dyDescent="0.25">
      <c r="L1042" t="s">
        <v>112</v>
      </c>
      <c r="M1042" t="s">
        <v>112</v>
      </c>
      <c r="N1042" t="str">
        <f t="shared" si="75"/>
        <v>a.TNUMMOV,</v>
      </c>
    </row>
    <row r="1043" spans="1:37" x14ac:dyDescent="0.25">
      <c r="L1043" t="s">
        <v>113</v>
      </c>
      <c r="M1043" t="s">
        <v>113</v>
      </c>
      <c r="N1043" t="str">
        <f t="shared" si="75"/>
        <v>a.TEMAIL,</v>
      </c>
    </row>
    <row r="1044" spans="1:37" x14ac:dyDescent="0.25">
      <c r="L1044" t="s">
        <v>114</v>
      </c>
      <c r="M1044" t="s">
        <v>114</v>
      </c>
      <c r="N1044" t="str">
        <f t="shared" si="75"/>
        <v>a.TALIAS,</v>
      </c>
    </row>
    <row r="1045" spans="1:37" x14ac:dyDescent="0.25">
      <c r="A1045" t="s">
        <v>214</v>
      </c>
      <c r="B1045" t="s">
        <v>215</v>
      </c>
      <c r="C1045" t="s">
        <v>413</v>
      </c>
      <c r="D1045" t="s">
        <v>414</v>
      </c>
      <c r="E1045" t="s">
        <v>1492</v>
      </c>
      <c r="F1045" t="s">
        <v>1455</v>
      </c>
      <c r="G1045" t="s">
        <v>1493</v>
      </c>
      <c r="H1045" t="s">
        <v>433</v>
      </c>
      <c r="I1045" t="s">
        <v>432</v>
      </c>
      <c r="J1045" t="s">
        <v>434</v>
      </c>
      <c r="K1045" t="s">
        <v>1494</v>
      </c>
      <c r="L1045" t="s">
        <v>436</v>
      </c>
      <c r="M1045" t="s">
        <v>1465</v>
      </c>
      <c r="N1045" t="s">
        <v>1466</v>
      </c>
      <c r="O1045" t="s">
        <v>1495</v>
      </c>
      <c r="P1045" t="s">
        <v>1496</v>
      </c>
      <c r="Q1045" t="s">
        <v>1497</v>
      </c>
      <c r="R1045" t="s">
        <v>1498</v>
      </c>
      <c r="S1045" t="s">
        <v>1499</v>
      </c>
      <c r="T1045" t="s">
        <v>1500</v>
      </c>
      <c r="U1045" t="s">
        <v>1501</v>
      </c>
      <c r="V1045" t="s">
        <v>1502</v>
      </c>
      <c r="W1045" t="s">
        <v>1503</v>
      </c>
      <c r="X1045" t="s">
        <v>1504</v>
      </c>
      <c r="Y1045" t="s">
        <v>1505</v>
      </c>
      <c r="Z1045" t="s">
        <v>1506</v>
      </c>
      <c r="AA1045" t="s">
        <v>1507</v>
      </c>
      <c r="AB1045" t="s">
        <v>1508</v>
      </c>
      <c r="AC1045" t="s">
        <v>1509</v>
      </c>
      <c r="AD1045" t="s">
        <v>1510</v>
      </c>
      <c r="AE1045" t="s">
        <v>1511</v>
      </c>
      <c r="AF1045" t="s">
        <v>228</v>
      </c>
      <c r="AG1045" t="s">
        <v>1512</v>
      </c>
      <c r="AH1045" t="s">
        <v>1513</v>
      </c>
      <c r="AI1045" t="s">
        <v>1514</v>
      </c>
      <c r="AJ1045" t="s">
        <v>1515</v>
      </c>
      <c r="AK1045" t="s">
        <v>1516</v>
      </c>
    </row>
    <row r="1047" spans="1:37" x14ac:dyDescent="0.25">
      <c r="M1047" t="s">
        <v>11</v>
      </c>
      <c r="N1047" t="str">
        <f t="shared" ref="N1047:N1078" si="76">IF(ISBLANK(L1047),"NULL ","a.")&amp;M1047&amp;","</f>
        <v>NULL NCARGA,</v>
      </c>
    </row>
    <row r="1048" spans="1:37" x14ac:dyDescent="0.25">
      <c r="M1048" t="s">
        <v>12</v>
      </c>
      <c r="N1048" t="str">
        <f t="shared" si="76"/>
        <v>NULL CESTMIG,</v>
      </c>
    </row>
    <row r="1049" spans="1:37" x14ac:dyDescent="0.25">
      <c r="L1049" t="s">
        <v>4</v>
      </c>
      <c r="M1049" t="s">
        <v>4</v>
      </c>
      <c r="N1049" t="str">
        <f t="shared" si="76"/>
        <v>a.MIG_PK,</v>
      </c>
    </row>
    <row r="1050" spans="1:37" x14ac:dyDescent="0.25">
      <c r="L1050" t="s">
        <v>0</v>
      </c>
      <c r="M1050" t="s">
        <v>0</v>
      </c>
      <c r="N1050" t="str">
        <f t="shared" si="76"/>
        <v>a.MIG_FK,</v>
      </c>
    </row>
    <row r="1051" spans="1:37" x14ac:dyDescent="0.25">
      <c r="L1051" t="s">
        <v>1517</v>
      </c>
      <c r="M1051" t="s">
        <v>1517</v>
      </c>
      <c r="N1051" t="str">
        <f t="shared" si="76"/>
        <v>a.FKREL,</v>
      </c>
    </row>
    <row r="1052" spans="1:37" x14ac:dyDescent="0.25">
      <c r="L1052" t="s">
        <v>1518</v>
      </c>
      <c r="M1052" t="s">
        <v>1518</v>
      </c>
      <c r="N1052" t="str">
        <f t="shared" si="76"/>
        <v>a.CTIPREL,</v>
      </c>
    </row>
    <row r="1053" spans="1:37" x14ac:dyDescent="0.25">
      <c r="L1053" t="s">
        <v>1519</v>
      </c>
      <c r="M1053" t="s">
        <v>1519</v>
      </c>
      <c r="N1053" t="str">
        <f t="shared" si="76"/>
        <v>a.PPARTICIPACION,</v>
      </c>
    </row>
    <row r="1054" spans="1:37" x14ac:dyDescent="0.25">
      <c r="L1054" t="s">
        <v>1520</v>
      </c>
      <c r="M1054" t="s">
        <v>1520</v>
      </c>
      <c r="N1054" t="str">
        <f t="shared" si="76"/>
        <v>a.ISLIDER,</v>
      </c>
    </row>
    <row r="1055" spans="1:37" x14ac:dyDescent="0.25">
      <c r="N1055" t="str">
        <f t="shared" si="76"/>
        <v>NULL ,</v>
      </c>
    </row>
    <row r="1056" spans="1:37" x14ac:dyDescent="0.25">
      <c r="M1056" t="s">
        <v>11</v>
      </c>
      <c r="N1056" t="str">
        <f t="shared" si="76"/>
        <v>NULL NCARGA,</v>
      </c>
      <c r="O1056" t="s">
        <v>11</v>
      </c>
    </row>
    <row r="1057" spans="12:22" x14ac:dyDescent="0.25">
      <c r="M1057" t="s">
        <v>12</v>
      </c>
      <c r="N1057" t="str">
        <f t="shared" si="76"/>
        <v>NULL CESTMIG,</v>
      </c>
      <c r="O1057" t="s">
        <v>12</v>
      </c>
    </row>
    <row r="1058" spans="12:22" x14ac:dyDescent="0.25">
      <c r="L1058" t="s">
        <v>4</v>
      </c>
      <c r="M1058" t="s">
        <v>4</v>
      </c>
      <c r="N1058" t="str">
        <f t="shared" si="76"/>
        <v>a.MIG_PK,</v>
      </c>
      <c r="O1058" t="s">
        <v>4</v>
      </c>
    </row>
    <row r="1059" spans="12:22" x14ac:dyDescent="0.25">
      <c r="L1059" t="s">
        <v>0</v>
      </c>
      <c r="M1059" t="s">
        <v>0</v>
      </c>
      <c r="N1059" t="str">
        <f t="shared" si="76"/>
        <v>a.MIG_FK,</v>
      </c>
      <c r="O1059" t="s">
        <v>0</v>
      </c>
    </row>
    <row r="1060" spans="12:22" x14ac:dyDescent="0.25">
      <c r="L1060" t="s">
        <v>1532</v>
      </c>
      <c r="M1060" t="s">
        <v>1532</v>
      </c>
      <c r="N1060" t="str">
        <f t="shared" si="76"/>
        <v>a.SFINANCI,</v>
      </c>
      <c r="P1060" t="s">
        <v>82</v>
      </c>
      <c r="Q1060" t="str">
        <f>"v_fingeneral."&amp;P1060&amp;" := "&amp;IF(O1060="","NULL;","x."&amp;O1060&amp;";")</f>
        <v>v_fingeneral.SPERSON := NULL;</v>
      </c>
      <c r="U1060" t="s">
        <v>11</v>
      </c>
      <c r="V1060" t="s">
        <v>11</v>
      </c>
    </row>
    <row r="1061" spans="12:22" x14ac:dyDescent="0.25">
      <c r="L1061" t="s">
        <v>1087</v>
      </c>
      <c r="M1061" t="s">
        <v>1087</v>
      </c>
      <c r="N1061" t="str">
        <f t="shared" si="76"/>
        <v>a.TDESCRIP,</v>
      </c>
      <c r="O1061" t="s">
        <v>1532</v>
      </c>
      <c r="P1061" t="s">
        <v>1532</v>
      </c>
      <c r="Q1061" t="str">
        <f t="shared" ref="Q1061:Q1081" si="77">"v_fingeneral."&amp;P1061&amp;" := "&amp;IF(O1061="","NULL;","x."&amp;O1061&amp;";")</f>
        <v>v_fingeneral.SFINANCI := x.SFINANCI;</v>
      </c>
      <c r="U1061" t="s">
        <v>12</v>
      </c>
      <c r="V1061" t="s">
        <v>12</v>
      </c>
    </row>
    <row r="1062" spans="12:22" x14ac:dyDescent="0.25">
      <c r="L1062" t="s">
        <v>1533</v>
      </c>
      <c r="M1062" t="s">
        <v>1533</v>
      </c>
      <c r="N1062" t="str">
        <f t="shared" si="76"/>
        <v>a.FCCOMER,</v>
      </c>
      <c r="O1062" t="s">
        <v>1087</v>
      </c>
      <c r="P1062" t="s">
        <v>1087</v>
      </c>
      <c r="Q1062" t="str">
        <f t="shared" si="77"/>
        <v>v_fingeneral.TDESCRIP := x.TDESCRIP;</v>
      </c>
      <c r="U1062" t="s">
        <v>4</v>
      </c>
      <c r="V1062" t="s">
        <v>4</v>
      </c>
    </row>
    <row r="1063" spans="12:22" x14ac:dyDescent="0.25">
      <c r="L1063" t="s">
        <v>1534</v>
      </c>
      <c r="M1063" t="s">
        <v>1534</v>
      </c>
      <c r="N1063" t="str">
        <f t="shared" si="76"/>
        <v>a.CFOTORUT,</v>
      </c>
      <c r="O1063" t="s">
        <v>1533</v>
      </c>
      <c r="P1063" t="s">
        <v>1533</v>
      </c>
      <c r="Q1063" t="str">
        <f t="shared" si="77"/>
        <v>v_fingeneral.FCCOMER := x.FCCOMER;</v>
      </c>
      <c r="U1063" t="s">
        <v>0</v>
      </c>
      <c r="V1063" t="s">
        <v>0</v>
      </c>
    </row>
    <row r="1064" spans="12:22" x14ac:dyDescent="0.25">
      <c r="L1064" t="s">
        <v>1535</v>
      </c>
      <c r="M1064" t="s">
        <v>1535</v>
      </c>
      <c r="N1064" t="str">
        <f t="shared" si="76"/>
        <v>a.FRUT,</v>
      </c>
      <c r="O1064" t="s">
        <v>1534</v>
      </c>
      <c r="P1064" t="s">
        <v>1534</v>
      </c>
      <c r="Q1064" t="str">
        <f t="shared" si="77"/>
        <v>v_fingeneral.CFOTORUT := x.CFOTORUT;</v>
      </c>
      <c r="U1064" t="s">
        <v>233</v>
      </c>
      <c r="V1064" t="s">
        <v>1572</v>
      </c>
    </row>
    <row r="1065" spans="12:22" x14ac:dyDescent="0.25">
      <c r="L1065" t="s">
        <v>418</v>
      </c>
      <c r="M1065" t="s">
        <v>418</v>
      </c>
      <c r="N1065" t="str">
        <f t="shared" si="76"/>
        <v>a.TTITULO,</v>
      </c>
      <c r="O1065" t="s">
        <v>1535</v>
      </c>
      <c r="P1065" t="s">
        <v>1535</v>
      </c>
      <c r="Q1065" t="str">
        <f t="shared" si="77"/>
        <v>v_fingeneral.FRUT := x.FRUT;</v>
      </c>
      <c r="U1065" t="s">
        <v>1546</v>
      </c>
      <c r="V1065" t="s">
        <v>1573</v>
      </c>
    </row>
    <row r="1066" spans="12:22" x14ac:dyDescent="0.25">
      <c r="L1066" t="s">
        <v>1536</v>
      </c>
      <c r="M1066" t="s">
        <v>1536</v>
      </c>
      <c r="N1066" t="str">
        <f t="shared" si="76"/>
        <v>a.CFOTOCED,</v>
      </c>
      <c r="O1066" t="s">
        <v>418</v>
      </c>
      <c r="P1066" t="s">
        <v>418</v>
      </c>
      <c r="Q1066" t="str">
        <f t="shared" si="77"/>
        <v>v_fingeneral.TTITULO := x.TTITULO;</v>
      </c>
      <c r="U1066" t="s">
        <v>1547</v>
      </c>
      <c r="V1066" t="s">
        <v>1574</v>
      </c>
    </row>
    <row r="1067" spans="12:22" x14ac:dyDescent="0.25">
      <c r="L1067" t="s">
        <v>1537</v>
      </c>
      <c r="M1067" t="s">
        <v>1537</v>
      </c>
      <c r="N1067" t="str">
        <f t="shared" si="76"/>
        <v>a.FEXPICED,</v>
      </c>
      <c r="O1067" t="s">
        <v>1536</v>
      </c>
      <c r="P1067" t="s">
        <v>1536</v>
      </c>
      <c r="Q1067" t="str">
        <f t="shared" si="77"/>
        <v>v_fingeneral.CFOTOCED := x.CFOTOCED;</v>
      </c>
      <c r="U1067" t="s">
        <v>1548</v>
      </c>
      <c r="V1067" t="s">
        <v>1575</v>
      </c>
    </row>
    <row r="1068" spans="12:22" x14ac:dyDescent="0.25">
      <c r="L1068" t="s">
        <v>483</v>
      </c>
      <c r="M1068" t="s">
        <v>483</v>
      </c>
      <c r="N1068" t="str">
        <f t="shared" si="76"/>
        <v>a.CPAIS,</v>
      </c>
      <c r="O1068" t="s">
        <v>1537</v>
      </c>
      <c r="P1068" t="s">
        <v>1537</v>
      </c>
      <c r="Q1068" t="str">
        <f t="shared" si="77"/>
        <v>v_fingeneral.FEXPICED := x.FEXPICED;</v>
      </c>
      <c r="U1068" t="s">
        <v>1549</v>
      </c>
      <c r="V1068" t="s">
        <v>1576</v>
      </c>
    </row>
    <row r="1069" spans="12:22" x14ac:dyDescent="0.25">
      <c r="L1069" t="s">
        <v>86</v>
      </c>
      <c r="M1069" t="s">
        <v>86</v>
      </c>
      <c r="N1069" t="str">
        <f t="shared" si="76"/>
        <v>a.CPROVIN,</v>
      </c>
      <c r="O1069" t="s">
        <v>483</v>
      </c>
      <c r="P1069" t="s">
        <v>483</v>
      </c>
      <c r="Q1069" t="str">
        <f t="shared" si="77"/>
        <v>v_fingeneral.CPAIS := x.CPAIS;</v>
      </c>
      <c r="U1069" t="s">
        <v>1550</v>
      </c>
      <c r="V1069" t="s">
        <v>1577</v>
      </c>
    </row>
    <row r="1070" spans="12:22" x14ac:dyDescent="0.25">
      <c r="L1070" t="s">
        <v>87</v>
      </c>
      <c r="M1070" t="s">
        <v>87</v>
      </c>
      <c r="N1070" t="str">
        <f t="shared" si="76"/>
        <v>a.CPOBLAC,</v>
      </c>
      <c r="O1070" t="s">
        <v>86</v>
      </c>
      <c r="P1070" t="s">
        <v>86</v>
      </c>
      <c r="Q1070" t="str">
        <f t="shared" si="77"/>
        <v>v_fingeneral.CPROVIN := x.CPROVIN;</v>
      </c>
      <c r="U1070" t="s">
        <v>1551</v>
      </c>
      <c r="V1070" t="s">
        <v>1578</v>
      </c>
    </row>
    <row r="1071" spans="12:22" x14ac:dyDescent="0.25">
      <c r="L1071" t="s">
        <v>1538</v>
      </c>
      <c r="M1071" t="s">
        <v>1538</v>
      </c>
      <c r="N1071" t="str">
        <f t="shared" si="76"/>
        <v>a.TINFOAD,</v>
      </c>
      <c r="O1071" t="s">
        <v>87</v>
      </c>
      <c r="P1071" t="s">
        <v>87</v>
      </c>
      <c r="Q1071" t="str">
        <f t="shared" si="77"/>
        <v>v_fingeneral.CPOBLAC := x.CPOBLAC;</v>
      </c>
      <c r="U1071" t="s">
        <v>1552</v>
      </c>
      <c r="V1071" t="s">
        <v>1579</v>
      </c>
    </row>
    <row r="1072" spans="12:22" x14ac:dyDescent="0.25">
      <c r="L1072" t="s">
        <v>1539</v>
      </c>
      <c r="M1072" t="s">
        <v>1539</v>
      </c>
      <c r="N1072" t="str">
        <f t="shared" si="76"/>
        <v>a.CCIIU,</v>
      </c>
      <c r="O1072" t="s">
        <v>1538</v>
      </c>
      <c r="P1072" t="s">
        <v>1538</v>
      </c>
      <c r="Q1072" t="str">
        <f t="shared" si="77"/>
        <v>v_fingeneral.TINFOAD := x.TINFOAD;</v>
      </c>
      <c r="U1072" t="s">
        <v>1553</v>
      </c>
      <c r="V1072" t="s">
        <v>1580</v>
      </c>
    </row>
    <row r="1073" spans="12:22" x14ac:dyDescent="0.25">
      <c r="L1073" t="s">
        <v>1540</v>
      </c>
      <c r="M1073" t="s">
        <v>1540</v>
      </c>
      <c r="N1073" t="str">
        <f t="shared" si="76"/>
        <v>a.CTIPSOCI,</v>
      </c>
      <c r="O1073" t="s">
        <v>1539</v>
      </c>
      <c r="P1073" t="s">
        <v>1539</v>
      </c>
      <c r="Q1073" t="str">
        <f t="shared" si="77"/>
        <v>v_fingeneral.CCIIU := x.CCIIU;</v>
      </c>
      <c r="U1073" t="s">
        <v>1554</v>
      </c>
      <c r="V1073" t="s">
        <v>1581</v>
      </c>
    </row>
    <row r="1074" spans="12:22" x14ac:dyDescent="0.25">
      <c r="L1074" t="s">
        <v>1541</v>
      </c>
      <c r="M1074" t="s">
        <v>1541</v>
      </c>
      <c r="N1074" t="str">
        <f t="shared" si="76"/>
        <v>a.CESTSOC,</v>
      </c>
      <c r="O1074" t="s">
        <v>1540</v>
      </c>
      <c r="P1074" t="s">
        <v>1540</v>
      </c>
      <c r="Q1074" t="str">
        <f t="shared" si="77"/>
        <v>v_fingeneral.CTIPSOCI := x.CTIPSOCI;</v>
      </c>
      <c r="U1074" t="s">
        <v>1555</v>
      </c>
      <c r="V1074" t="s">
        <v>1582</v>
      </c>
    </row>
    <row r="1075" spans="12:22" x14ac:dyDescent="0.25">
      <c r="L1075" t="s">
        <v>1542</v>
      </c>
      <c r="M1075" t="s">
        <v>1542</v>
      </c>
      <c r="N1075" t="str">
        <f t="shared" si="76"/>
        <v>a.TOBJSOC,</v>
      </c>
      <c r="O1075" t="s">
        <v>1541</v>
      </c>
      <c r="P1075" t="s">
        <v>1541</v>
      </c>
      <c r="Q1075" t="str">
        <f t="shared" si="77"/>
        <v>v_fingeneral.CESTSOC := x.CESTSOC;</v>
      </c>
      <c r="U1075" t="s">
        <v>1556</v>
      </c>
      <c r="V1075" t="s">
        <v>1583</v>
      </c>
    </row>
    <row r="1076" spans="12:22" x14ac:dyDescent="0.25">
      <c r="L1076" t="s">
        <v>1543</v>
      </c>
      <c r="M1076" t="s">
        <v>1543</v>
      </c>
      <c r="N1076" t="str">
        <f t="shared" si="76"/>
        <v>a.TEXPERI,</v>
      </c>
      <c r="O1076" t="s">
        <v>1542</v>
      </c>
      <c r="P1076" t="s">
        <v>1542</v>
      </c>
      <c r="Q1076" t="str">
        <f t="shared" si="77"/>
        <v>v_fingeneral.TOBJSOC := x.TOBJSOC;</v>
      </c>
      <c r="U1076" t="s">
        <v>1557</v>
      </c>
      <c r="V1076" t="s">
        <v>1584</v>
      </c>
    </row>
    <row r="1077" spans="12:22" x14ac:dyDescent="0.25">
      <c r="L1077" t="s">
        <v>1544</v>
      </c>
      <c r="M1077" t="s">
        <v>1544</v>
      </c>
      <c r="N1077" t="str">
        <f t="shared" si="76"/>
        <v>a.FCONSTI,</v>
      </c>
      <c r="O1077" t="s">
        <v>1543</v>
      </c>
      <c r="P1077" t="s">
        <v>1543</v>
      </c>
      <c r="Q1077" t="str">
        <f t="shared" si="77"/>
        <v>v_fingeneral.TEXPERI := x.TEXPERI;</v>
      </c>
      <c r="U1077" t="s">
        <v>1558</v>
      </c>
      <c r="V1077" t="s">
        <v>1585</v>
      </c>
    </row>
    <row r="1078" spans="12:22" x14ac:dyDescent="0.25">
      <c r="L1078" t="s">
        <v>1545</v>
      </c>
      <c r="M1078" t="s">
        <v>1545</v>
      </c>
      <c r="N1078" t="str">
        <f t="shared" si="76"/>
        <v>a.TVIGENC,</v>
      </c>
      <c r="O1078" t="s">
        <v>1544</v>
      </c>
      <c r="P1078" t="s">
        <v>1544</v>
      </c>
      <c r="Q1078" t="str">
        <f t="shared" si="77"/>
        <v>v_fingeneral.FCONSTI := x.FCONSTI;</v>
      </c>
      <c r="U1078" t="s">
        <v>1559</v>
      </c>
      <c r="V1078" t="s">
        <v>1586</v>
      </c>
    </row>
    <row r="1079" spans="12:22" x14ac:dyDescent="0.25">
      <c r="L1079" t="s">
        <v>1019</v>
      </c>
      <c r="O1079" t="s">
        <v>1545</v>
      </c>
      <c r="P1079" t="s">
        <v>1545</v>
      </c>
      <c r="Q1079" t="str">
        <f t="shared" si="77"/>
        <v>v_fingeneral.TVIGENC := x.TVIGENC;</v>
      </c>
      <c r="U1079" t="s">
        <v>1560</v>
      </c>
      <c r="V1079" t="s">
        <v>1587</v>
      </c>
    </row>
    <row r="1080" spans="12:22" x14ac:dyDescent="0.25">
      <c r="L1080" t="s">
        <v>1020</v>
      </c>
      <c r="Q1080" t="str">
        <f t="shared" si="77"/>
        <v>v_fingeneral. := NULL;</v>
      </c>
      <c r="U1080" t="s">
        <v>1561</v>
      </c>
      <c r="V1080" t="s">
        <v>1588</v>
      </c>
    </row>
    <row r="1081" spans="12:22" x14ac:dyDescent="0.25">
      <c r="L1081" t="s">
        <v>1021</v>
      </c>
      <c r="Q1081" t="str">
        <f t="shared" si="77"/>
        <v>v_fingeneral. := NULL;</v>
      </c>
      <c r="U1081" t="s">
        <v>469</v>
      </c>
      <c r="V1081" t="s">
        <v>1589</v>
      </c>
    </row>
    <row r="1082" spans="12:22" x14ac:dyDescent="0.25">
      <c r="U1082" t="s">
        <v>1562</v>
      </c>
      <c r="V1082" t="s">
        <v>1590</v>
      </c>
    </row>
    <row r="1083" spans="12:22" x14ac:dyDescent="0.25">
      <c r="U1083" t="s">
        <v>1563</v>
      </c>
      <c r="V1083" t="s">
        <v>1591</v>
      </c>
    </row>
    <row r="1084" spans="12:22" x14ac:dyDescent="0.25">
      <c r="U1084" t="s">
        <v>1564</v>
      </c>
      <c r="V1084" t="s">
        <v>1592</v>
      </c>
    </row>
    <row r="1085" spans="12:22" x14ac:dyDescent="0.25">
      <c r="U1085" t="s">
        <v>1565</v>
      </c>
      <c r="V1085" t="s">
        <v>1593</v>
      </c>
    </row>
    <row r="1086" spans="12:22" x14ac:dyDescent="0.25">
      <c r="U1086" t="s">
        <v>1566</v>
      </c>
      <c r="V1086" t="s">
        <v>1594</v>
      </c>
    </row>
    <row r="1087" spans="12:22" x14ac:dyDescent="0.25">
      <c r="U1087" t="s">
        <v>1567</v>
      </c>
      <c r="V1087" t="s">
        <v>1595</v>
      </c>
    </row>
    <row r="1088" spans="12:22" x14ac:dyDescent="0.25">
      <c r="U1088" t="s">
        <v>1568</v>
      </c>
      <c r="V1088" t="s">
        <v>1596</v>
      </c>
    </row>
    <row r="1089" spans="12:22" x14ac:dyDescent="0.25">
      <c r="U1089" t="s">
        <v>1569</v>
      </c>
      <c r="V1089" t="s">
        <v>1597</v>
      </c>
    </row>
    <row r="1090" spans="12:22" x14ac:dyDescent="0.25">
      <c r="U1090" t="s">
        <v>1570</v>
      </c>
      <c r="V1090" t="s">
        <v>1598</v>
      </c>
    </row>
    <row r="1091" spans="12:22" x14ac:dyDescent="0.25">
      <c r="U1091" t="s">
        <v>1571</v>
      </c>
      <c r="V1091" t="s">
        <v>1599</v>
      </c>
    </row>
    <row r="1092" spans="12:22" x14ac:dyDescent="0.25">
      <c r="V1092" t="s">
        <v>1600</v>
      </c>
    </row>
    <row r="1093" spans="12:22" x14ac:dyDescent="0.25">
      <c r="V1093" t="s">
        <v>1601</v>
      </c>
    </row>
    <row r="1094" spans="12:22" x14ac:dyDescent="0.25">
      <c r="V1094" t="s">
        <v>1602</v>
      </c>
    </row>
    <row r="1095" spans="12:22" x14ac:dyDescent="0.25">
      <c r="V1095" t="s">
        <v>1603</v>
      </c>
    </row>
    <row r="1097" spans="12:22" x14ac:dyDescent="0.25">
      <c r="M1097" t="s">
        <v>11</v>
      </c>
      <c r="N1097" t="str">
        <f t="shared" ref="N1097:N1159" si="78">IF(ISBLANK(L1097),"NULL ","a.")&amp;M1097&amp;","</f>
        <v>NULL NCARGA,</v>
      </c>
    </row>
    <row r="1098" spans="12:22" x14ac:dyDescent="0.25">
      <c r="M1098" t="s">
        <v>12</v>
      </c>
      <c r="N1098" t="str">
        <f t="shared" si="78"/>
        <v>NULL CESTMIG,</v>
      </c>
    </row>
    <row r="1099" spans="12:22" x14ac:dyDescent="0.25">
      <c r="L1099" t="s">
        <v>4</v>
      </c>
      <c r="M1099" t="s">
        <v>4</v>
      </c>
      <c r="N1099" t="str">
        <f t="shared" si="78"/>
        <v>a.MIG_PK,</v>
      </c>
    </row>
    <row r="1100" spans="12:22" x14ac:dyDescent="0.25">
      <c r="L1100" t="s">
        <v>0</v>
      </c>
      <c r="M1100" t="s">
        <v>0</v>
      </c>
      <c r="N1100" t="str">
        <f t="shared" si="78"/>
        <v>a.MIG_FK,</v>
      </c>
    </row>
    <row r="1101" spans="12:22" x14ac:dyDescent="0.25">
      <c r="L1101" t="s">
        <v>116</v>
      </c>
      <c r="M1101" t="s">
        <v>116</v>
      </c>
      <c r="N1101" t="str">
        <f t="shared" si="78"/>
        <v>a.MIG_FKDIR,</v>
      </c>
    </row>
    <row r="1102" spans="12:22" x14ac:dyDescent="0.25">
      <c r="L1102" t="s">
        <v>83</v>
      </c>
      <c r="M1102" t="s">
        <v>83</v>
      </c>
      <c r="N1102" t="str">
        <f t="shared" si="78"/>
        <v>a.CAGENTE,</v>
      </c>
    </row>
    <row r="1103" spans="12:22" x14ac:dyDescent="0.25">
      <c r="L1103" t="s">
        <v>117</v>
      </c>
      <c r="M1103" t="s">
        <v>117</v>
      </c>
      <c r="N1103" t="str">
        <f t="shared" si="78"/>
        <v>a.NPOLIZA,</v>
      </c>
    </row>
    <row r="1104" spans="12:22" x14ac:dyDescent="0.25">
      <c r="L1104" t="s">
        <v>118</v>
      </c>
      <c r="M1104" t="s">
        <v>118</v>
      </c>
      <c r="N1104" t="str">
        <f t="shared" si="78"/>
        <v>a.NCERTIF,</v>
      </c>
    </row>
    <row r="1105" spans="12:14" x14ac:dyDescent="0.25">
      <c r="L1105" t="s">
        <v>119</v>
      </c>
      <c r="M1105" t="s">
        <v>119</v>
      </c>
      <c r="N1105" t="str">
        <f t="shared" si="78"/>
        <v>a.FEFECTO,</v>
      </c>
    </row>
    <row r="1106" spans="12:14" x14ac:dyDescent="0.25">
      <c r="L1106" t="s">
        <v>7</v>
      </c>
      <c r="M1106" t="s">
        <v>7</v>
      </c>
      <c r="N1106" t="str">
        <f t="shared" si="78"/>
        <v>a.CREAFAC,</v>
      </c>
    </row>
    <row r="1107" spans="12:14" x14ac:dyDescent="0.25">
      <c r="L1107" t="s">
        <v>120</v>
      </c>
      <c r="M1107" t="s">
        <v>120</v>
      </c>
      <c r="N1107" t="str">
        <f t="shared" si="78"/>
        <v>a.CACTIVI,</v>
      </c>
    </row>
    <row r="1108" spans="12:14" x14ac:dyDescent="0.25">
      <c r="L1108" t="s">
        <v>121</v>
      </c>
      <c r="M1108" t="s">
        <v>121</v>
      </c>
      <c r="N1108" t="str">
        <f t="shared" si="78"/>
        <v>a.CCOBBAN,</v>
      </c>
    </row>
    <row r="1109" spans="12:14" x14ac:dyDescent="0.25">
      <c r="L1109" t="s">
        <v>132</v>
      </c>
      <c r="M1109" t="s">
        <v>132</v>
      </c>
      <c r="N1109" t="str">
        <f t="shared" si="78"/>
        <v>a.CTIPCOA,</v>
      </c>
    </row>
    <row r="1110" spans="12:14" x14ac:dyDescent="0.25">
      <c r="L1110" t="s">
        <v>122</v>
      </c>
      <c r="M1110" t="s">
        <v>122</v>
      </c>
      <c r="N1110" t="str">
        <f t="shared" si="78"/>
        <v>a.CTIPREA,</v>
      </c>
    </row>
    <row r="1111" spans="12:14" x14ac:dyDescent="0.25">
      <c r="L1111" t="s">
        <v>123</v>
      </c>
      <c r="M1111" t="s">
        <v>123</v>
      </c>
      <c r="N1111" t="str">
        <f t="shared" si="78"/>
        <v>a.CTIPCOM,</v>
      </c>
    </row>
    <row r="1112" spans="12:14" x14ac:dyDescent="0.25">
      <c r="L1112" t="s">
        <v>125</v>
      </c>
      <c r="M1112" t="s">
        <v>125</v>
      </c>
      <c r="N1112" t="str">
        <f t="shared" si="78"/>
        <v>a.FVENCIM,</v>
      </c>
    </row>
    <row r="1113" spans="12:14" x14ac:dyDescent="0.25">
      <c r="L1113" t="s">
        <v>126</v>
      </c>
      <c r="M1113" t="s">
        <v>126</v>
      </c>
      <c r="N1113" t="str">
        <f t="shared" si="78"/>
        <v>a.FEMISIO,</v>
      </c>
    </row>
    <row r="1114" spans="12:14" x14ac:dyDescent="0.25">
      <c r="L1114" t="s">
        <v>127</v>
      </c>
      <c r="M1114" t="s">
        <v>127</v>
      </c>
      <c r="N1114" t="str">
        <f t="shared" si="78"/>
        <v>a.FANULAC,</v>
      </c>
    </row>
    <row r="1115" spans="12:14" x14ac:dyDescent="0.25">
      <c r="M1115" t="s">
        <v>160</v>
      </c>
      <c r="N1115" t="str">
        <f t="shared" si="78"/>
        <v>NULL FCANCEL,</v>
      </c>
    </row>
    <row r="1116" spans="12:14" x14ac:dyDescent="0.25">
      <c r="L1116" t="s">
        <v>124</v>
      </c>
      <c r="M1116" t="s">
        <v>124</v>
      </c>
      <c r="N1116" t="str">
        <f t="shared" si="78"/>
        <v>a.CSITUAC,</v>
      </c>
    </row>
    <row r="1117" spans="12:14" x14ac:dyDescent="0.25">
      <c r="L1117" t="s">
        <v>128</v>
      </c>
      <c r="M1117" t="s">
        <v>128</v>
      </c>
      <c r="N1117" t="str">
        <f t="shared" si="78"/>
        <v>a.IPRIANU,</v>
      </c>
    </row>
    <row r="1118" spans="12:14" x14ac:dyDescent="0.25">
      <c r="L1118" t="s">
        <v>129</v>
      </c>
      <c r="M1118" t="s">
        <v>129</v>
      </c>
      <c r="N1118" t="str">
        <f t="shared" si="78"/>
        <v>a.CIDIOMA,</v>
      </c>
    </row>
    <row r="1119" spans="12:14" x14ac:dyDescent="0.25">
      <c r="L1119" t="s">
        <v>130</v>
      </c>
      <c r="M1119" t="s">
        <v>130</v>
      </c>
      <c r="N1119" t="str">
        <f t="shared" si="78"/>
        <v>a.CFORPAG,</v>
      </c>
    </row>
    <row r="1120" spans="12:14" x14ac:dyDescent="0.25">
      <c r="L1120" t="s">
        <v>131</v>
      </c>
      <c r="M1120" t="s">
        <v>131</v>
      </c>
      <c r="N1120" t="str">
        <f t="shared" si="78"/>
        <v>a.CRETENI,</v>
      </c>
    </row>
    <row r="1121" spans="12:14" x14ac:dyDescent="0.25">
      <c r="L1121" t="s">
        <v>133</v>
      </c>
      <c r="M1121" t="s">
        <v>133</v>
      </c>
      <c r="N1121" t="str">
        <f t="shared" si="78"/>
        <v>a.SCIACOA,</v>
      </c>
    </row>
    <row r="1122" spans="12:14" x14ac:dyDescent="0.25">
      <c r="L1122" t="s">
        <v>134</v>
      </c>
      <c r="M1122" t="s">
        <v>134</v>
      </c>
      <c r="N1122" t="str">
        <f t="shared" si="78"/>
        <v>a.PPARCOA,</v>
      </c>
    </row>
    <row r="1123" spans="12:14" x14ac:dyDescent="0.25">
      <c r="L1123" t="s">
        <v>135</v>
      </c>
      <c r="M1123" t="s">
        <v>135</v>
      </c>
      <c r="N1123" t="str">
        <f t="shared" si="78"/>
        <v>a.NPOLCOA,</v>
      </c>
    </row>
    <row r="1124" spans="12:14" x14ac:dyDescent="0.25">
      <c r="L1124" t="s">
        <v>136</v>
      </c>
      <c r="M1124" t="s">
        <v>136</v>
      </c>
      <c r="N1124" t="str">
        <f t="shared" si="78"/>
        <v>a.NSUPCOA,</v>
      </c>
    </row>
    <row r="1125" spans="12:14" x14ac:dyDescent="0.25">
      <c r="L1125" t="s">
        <v>138</v>
      </c>
      <c r="M1125" t="s">
        <v>138</v>
      </c>
      <c r="N1125" t="str">
        <f t="shared" si="78"/>
        <v>a.PDTOCOM,</v>
      </c>
    </row>
    <row r="1126" spans="12:14" x14ac:dyDescent="0.25">
      <c r="L1126" t="s">
        <v>137</v>
      </c>
      <c r="M1126" t="s">
        <v>137</v>
      </c>
      <c r="N1126" t="str">
        <f t="shared" si="78"/>
        <v>a.NCUACOA,</v>
      </c>
    </row>
    <row r="1127" spans="12:14" x14ac:dyDescent="0.25">
      <c r="L1127" t="s">
        <v>139</v>
      </c>
      <c r="M1127" t="s">
        <v>139</v>
      </c>
      <c r="N1127" t="str">
        <f t="shared" si="78"/>
        <v>a.CEMPRES,</v>
      </c>
    </row>
    <row r="1128" spans="12:14" x14ac:dyDescent="0.25">
      <c r="L1128" t="s">
        <v>140</v>
      </c>
      <c r="M1128" t="s">
        <v>140</v>
      </c>
      <c r="N1128" t="str">
        <f t="shared" si="78"/>
        <v>a.SPRODUC,</v>
      </c>
    </row>
    <row r="1129" spans="12:14" x14ac:dyDescent="0.25">
      <c r="L1129" t="s">
        <v>141</v>
      </c>
      <c r="M1129" t="s">
        <v>141</v>
      </c>
      <c r="N1129" t="str">
        <f t="shared" si="78"/>
        <v>a.CCOMPANI,</v>
      </c>
    </row>
    <row r="1130" spans="12:14" x14ac:dyDescent="0.25">
      <c r="L1130" t="s">
        <v>142</v>
      </c>
      <c r="M1130" t="s">
        <v>142</v>
      </c>
      <c r="N1130" t="str">
        <f t="shared" si="78"/>
        <v>a.CTIPCOB,</v>
      </c>
    </row>
    <row r="1131" spans="12:14" x14ac:dyDescent="0.25">
      <c r="L1131" t="s">
        <v>143</v>
      </c>
      <c r="M1131" t="s">
        <v>143</v>
      </c>
      <c r="N1131" t="str">
        <f t="shared" si="78"/>
        <v>a.CREVALI,</v>
      </c>
    </row>
    <row r="1132" spans="12:14" x14ac:dyDescent="0.25">
      <c r="L1132" t="s">
        <v>144</v>
      </c>
      <c r="M1132" t="s">
        <v>144</v>
      </c>
      <c r="N1132" t="str">
        <f t="shared" si="78"/>
        <v>a.PREVALI,</v>
      </c>
    </row>
    <row r="1133" spans="12:14" x14ac:dyDescent="0.25">
      <c r="L1133" t="s">
        <v>145</v>
      </c>
      <c r="M1133" t="s">
        <v>145</v>
      </c>
      <c r="N1133" t="str">
        <f t="shared" si="78"/>
        <v>a.IREVALI,</v>
      </c>
    </row>
    <row r="1134" spans="12:14" x14ac:dyDescent="0.25">
      <c r="L1134" t="s">
        <v>146</v>
      </c>
      <c r="M1134" t="s">
        <v>146</v>
      </c>
      <c r="N1134" t="str">
        <f t="shared" si="78"/>
        <v>a.CTIPBAN,</v>
      </c>
    </row>
    <row r="1135" spans="12:14" x14ac:dyDescent="0.25">
      <c r="L1135" t="s">
        <v>147</v>
      </c>
      <c r="M1135" t="s">
        <v>147</v>
      </c>
      <c r="N1135" t="str">
        <f t="shared" si="78"/>
        <v>a.CBANCAR,</v>
      </c>
    </row>
    <row r="1136" spans="12:14" x14ac:dyDescent="0.25">
      <c r="L1136" t="s">
        <v>148</v>
      </c>
      <c r="M1136" t="s">
        <v>148</v>
      </c>
      <c r="N1136" t="str">
        <f t="shared" si="78"/>
        <v>a.CASEGUR,</v>
      </c>
    </row>
    <row r="1137" spans="12:14" x14ac:dyDescent="0.25">
      <c r="L1137" t="s">
        <v>149</v>
      </c>
      <c r="M1137" t="s">
        <v>149</v>
      </c>
      <c r="N1137" t="str">
        <f t="shared" si="78"/>
        <v>a.NSUPLEM,</v>
      </c>
    </row>
    <row r="1138" spans="12:14" x14ac:dyDescent="0.25">
      <c r="M1138" t="s">
        <v>161</v>
      </c>
      <c r="N1138" t="str">
        <f t="shared" si="78"/>
        <v>NULL SSEGURO,</v>
      </c>
    </row>
    <row r="1139" spans="12:14" x14ac:dyDescent="0.25">
      <c r="M1139" t="s">
        <v>82</v>
      </c>
      <c r="N1139" t="str">
        <f t="shared" si="78"/>
        <v>NULL SPERSON,</v>
      </c>
    </row>
    <row r="1140" spans="12:14" x14ac:dyDescent="0.25">
      <c r="L1140" t="s">
        <v>84</v>
      </c>
      <c r="M1140" t="s">
        <v>84</v>
      </c>
      <c r="N1140" t="str">
        <f t="shared" si="78"/>
        <v>a.CDOMICI,</v>
      </c>
    </row>
    <row r="1141" spans="12:14" x14ac:dyDescent="0.25">
      <c r="L1141" t="s">
        <v>150</v>
      </c>
      <c r="M1141" t="s">
        <v>150</v>
      </c>
      <c r="N1141" t="str">
        <f t="shared" si="78"/>
        <v>a.NPOLINI,</v>
      </c>
    </row>
    <row r="1142" spans="12:14" x14ac:dyDescent="0.25">
      <c r="M1142" t="s">
        <v>162</v>
      </c>
      <c r="N1142" t="str">
        <f t="shared" si="78"/>
        <v>NULL CTIPBAN2,</v>
      </c>
    </row>
    <row r="1143" spans="12:14" x14ac:dyDescent="0.25">
      <c r="M1143" t="s">
        <v>163</v>
      </c>
      <c r="N1143" t="str">
        <f t="shared" si="78"/>
        <v>NULL CBANCOB,</v>
      </c>
    </row>
    <row r="1144" spans="12:14" x14ac:dyDescent="0.25">
      <c r="L1144" t="s">
        <v>151</v>
      </c>
      <c r="M1144" t="s">
        <v>151</v>
      </c>
      <c r="N1144" t="str">
        <f t="shared" si="78"/>
        <v>a.FCARANT,</v>
      </c>
    </row>
    <row r="1145" spans="12:14" x14ac:dyDescent="0.25">
      <c r="L1145" t="s">
        <v>152</v>
      </c>
      <c r="M1145" t="s">
        <v>152</v>
      </c>
      <c r="N1145" t="str">
        <f t="shared" si="78"/>
        <v>a.FCARPRO,</v>
      </c>
    </row>
    <row r="1146" spans="12:14" x14ac:dyDescent="0.25">
      <c r="L1146" t="s">
        <v>153</v>
      </c>
      <c r="M1146" t="s">
        <v>153</v>
      </c>
      <c r="N1146" t="str">
        <f t="shared" si="78"/>
        <v>a.CRECFRA,</v>
      </c>
    </row>
    <row r="1147" spans="12:14" x14ac:dyDescent="0.25">
      <c r="L1147" t="s">
        <v>154</v>
      </c>
      <c r="M1147" t="s">
        <v>154</v>
      </c>
      <c r="N1147" t="str">
        <f t="shared" si="78"/>
        <v>a.NDURCOB,</v>
      </c>
    </row>
    <row r="1148" spans="12:14" x14ac:dyDescent="0.25">
      <c r="L1148" t="s">
        <v>155</v>
      </c>
      <c r="M1148" t="s">
        <v>155</v>
      </c>
      <c r="N1148" t="str">
        <f t="shared" si="78"/>
        <v>a.FCARANU,</v>
      </c>
    </row>
    <row r="1149" spans="12:14" x14ac:dyDescent="0.25">
      <c r="M1149" t="s">
        <v>164</v>
      </c>
      <c r="N1149" t="str">
        <f t="shared" si="78"/>
        <v>NULL CTIPRETR,</v>
      </c>
    </row>
    <row r="1150" spans="12:14" x14ac:dyDescent="0.25">
      <c r="M1150" t="s">
        <v>165</v>
      </c>
      <c r="N1150" t="str">
        <f t="shared" si="78"/>
        <v>NULL CINDREVFRAN,</v>
      </c>
    </row>
    <row r="1151" spans="12:14" x14ac:dyDescent="0.25">
      <c r="M1151" t="s">
        <v>166</v>
      </c>
      <c r="N1151" t="str">
        <f t="shared" si="78"/>
        <v>NULL PRECARG,</v>
      </c>
    </row>
    <row r="1152" spans="12:14" x14ac:dyDescent="0.25">
      <c r="M1152" t="s">
        <v>167</v>
      </c>
      <c r="N1152" t="str">
        <f t="shared" si="78"/>
        <v>NULL PDTOTEC,</v>
      </c>
    </row>
    <row r="1153" spans="1:61" x14ac:dyDescent="0.25">
      <c r="M1153" t="s">
        <v>168</v>
      </c>
      <c r="N1153" t="str">
        <f t="shared" si="78"/>
        <v>NULL PRECCOM,</v>
      </c>
    </row>
    <row r="1154" spans="1:61" x14ac:dyDescent="0.25">
      <c r="M1154" t="s">
        <v>169</v>
      </c>
      <c r="N1154" t="str">
        <f t="shared" si="78"/>
        <v>NULL FRENOVA,</v>
      </c>
    </row>
    <row r="1155" spans="1:61" x14ac:dyDescent="0.25">
      <c r="K1155" t="s">
        <v>158</v>
      </c>
      <c r="M1155" t="s">
        <v>170</v>
      </c>
      <c r="N1155" t="str">
        <f t="shared" si="78"/>
        <v>NULL CPOLCIA,</v>
      </c>
    </row>
    <row r="1156" spans="1:61" x14ac:dyDescent="0.25">
      <c r="K1156" t="s">
        <v>159</v>
      </c>
      <c r="L1156" t="s">
        <v>157</v>
      </c>
      <c r="M1156" t="s">
        <v>157</v>
      </c>
      <c r="N1156" t="str">
        <f t="shared" si="78"/>
        <v>a.NEDAMAR,</v>
      </c>
    </row>
    <row r="1157" spans="1:61" x14ac:dyDescent="0.25">
      <c r="M1157" t="s">
        <v>109</v>
      </c>
      <c r="N1157" t="str">
        <f t="shared" si="78"/>
        <v>NULL PROCESO,</v>
      </c>
    </row>
    <row r="1158" spans="1:61" x14ac:dyDescent="0.25">
      <c r="L1158" t="s">
        <v>156</v>
      </c>
      <c r="M1158" t="s">
        <v>156</v>
      </c>
      <c r="N1158" t="str">
        <f t="shared" si="78"/>
        <v>a.NDURACI,</v>
      </c>
    </row>
    <row r="1159" spans="1:61" x14ac:dyDescent="0.25">
      <c r="L1159" t="s">
        <v>13</v>
      </c>
      <c r="M1159" t="s">
        <v>13</v>
      </c>
      <c r="N1159" t="str">
        <f t="shared" si="78"/>
        <v>a.MIG_FK2,</v>
      </c>
    </row>
    <row r="1161" spans="1:61" x14ac:dyDescent="0.25">
      <c r="A1161" t="s">
        <v>413</v>
      </c>
      <c r="B1161" t="s">
        <v>414</v>
      </c>
      <c r="C1161" t="s">
        <v>1706</v>
      </c>
      <c r="D1161" t="s">
        <v>1455</v>
      </c>
      <c r="E1161" t="s">
        <v>1707</v>
      </c>
      <c r="F1161" t="s">
        <v>1708</v>
      </c>
      <c r="G1161" t="s">
        <v>1709</v>
      </c>
      <c r="H1161" t="s">
        <v>1710</v>
      </c>
      <c r="I1161" t="s">
        <v>1711</v>
      </c>
      <c r="J1161" t="s">
        <v>1712</v>
      </c>
      <c r="K1161" t="s">
        <v>1713</v>
      </c>
      <c r="L1161" t="s">
        <v>1714</v>
      </c>
      <c r="M1161" t="s">
        <v>1715</v>
      </c>
      <c r="O1161" t="s">
        <v>1716</v>
      </c>
      <c r="P1161" t="s">
        <v>1717</v>
      </c>
      <c r="Q1161" t="s">
        <v>216</v>
      </c>
      <c r="R1161" t="s">
        <v>1718</v>
      </c>
      <c r="S1161" t="s">
        <v>1719</v>
      </c>
      <c r="T1161" t="s">
        <v>1482</v>
      </c>
      <c r="U1161" t="s">
        <v>726</v>
      </c>
      <c r="V1161" t="s">
        <v>1720</v>
      </c>
      <c r="W1161" t="s">
        <v>1721</v>
      </c>
      <c r="X1161" t="s">
        <v>1722</v>
      </c>
      <c r="Y1161" t="s">
        <v>1723</v>
      </c>
      <c r="Z1161" t="s">
        <v>1724</v>
      </c>
      <c r="AA1161" t="s">
        <v>1725</v>
      </c>
      <c r="AB1161" t="s">
        <v>624</v>
      </c>
      <c r="AC1161" t="s">
        <v>1726</v>
      </c>
      <c r="AD1161" t="s">
        <v>1727</v>
      </c>
      <c r="AE1161" t="s">
        <v>1728</v>
      </c>
      <c r="AF1161" t="s">
        <v>1729</v>
      </c>
      <c r="AG1161" t="s">
        <v>1730</v>
      </c>
      <c r="AH1161" t="s">
        <v>1731</v>
      </c>
      <c r="AI1161" t="s">
        <v>1732</v>
      </c>
      <c r="AJ1161" t="s">
        <v>728</v>
      </c>
      <c r="AK1161" t="s">
        <v>729</v>
      </c>
      <c r="AL1161" t="s">
        <v>1733</v>
      </c>
      <c r="AM1161" t="s">
        <v>1734</v>
      </c>
      <c r="AN1161" t="s">
        <v>217</v>
      </c>
      <c r="AO1161" t="s">
        <v>218</v>
      </c>
      <c r="AP1161" t="s">
        <v>1493</v>
      </c>
      <c r="AQ1161" t="s">
        <v>1735</v>
      </c>
      <c r="AR1161" t="s">
        <v>219</v>
      </c>
      <c r="AS1161" t="s">
        <v>220</v>
      </c>
      <c r="AT1161" t="s">
        <v>1736</v>
      </c>
      <c r="AU1161" t="s">
        <v>1737</v>
      </c>
      <c r="AV1161" t="s">
        <v>1738</v>
      </c>
      <c r="AW1161" t="s">
        <v>1739</v>
      </c>
      <c r="AX1161" t="s">
        <v>1740</v>
      </c>
      <c r="AY1161" t="s">
        <v>221</v>
      </c>
      <c r="AZ1161" t="s">
        <v>222</v>
      </c>
      <c r="BA1161" t="s">
        <v>223</v>
      </c>
      <c r="BB1161" t="s">
        <v>224</v>
      </c>
      <c r="BC1161" t="s">
        <v>225</v>
      </c>
      <c r="BD1161" t="s">
        <v>226</v>
      </c>
      <c r="BE1161" t="s">
        <v>227</v>
      </c>
      <c r="BF1161" t="s">
        <v>1741</v>
      </c>
      <c r="BG1161" t="s">
        <v>228</v>
      </c>
      <c r="BH1161" t="s">
        <v>1742</v>
      </c>
      <c r="BI1161" t="s">
        <v>721</v>
      </c>
    </row>
    <row r="1163" spans="1:61" ht="15.75" thickBot="1" x14ac:dyDescent="0.3"/>
    <row r="1164" spans="1:61" ht="15.75" thickBot="1" x14ac:dyDescent="0.3">
      <c r="E1164" s="35" t="s">
        <v>1069</v>
      </c>
      <c r="F1164" s="36" t="s">
        <v>1070</v>
      </c>
      <c r="G1164" s="36" t="s">
        <v>1071</v>
      </c>
      <c r="H1164" s="36" t="s">
        <v>1072</v>
      </c>
      <c r="J1164" t="str">
        <f t="shared" ref="J1164:J1194" si="79">E1164&amp;" "&amp;IF(MID(F1164,1,1)="A","     VARCHAR2("&amp;MID(F1164,2,LEN(F1164))&amp;")",IF(MID(F1164,1,1)="N","     NUMBER("&amp;MID(F1164,2,LEN(F1164))&amp;")",IF(OR(MID(F1164,1,1)="F",MID(F1164,1,1)="D"),"     DATE"))) &amp; IF(MID(G1164,1,1)="S"," NOT NULL,", ",")</f>
        <v>CAMPO FALSO,</v>
      </c>
      <c r="K1164" t="str">
        <f t="shared" ref="K1164:K1194" si="80">"comment on column MIG_PPNA."&amp;E1164&amp;"   is '"&amp;H1164&amp;"';"</f>
        <v>comment on column MIG_PPNA.CAMPO   is 'DEFINICION';</v>
      </c>
      <c r="M1164" t="s">
        <v>11</v>
      </c>
      <c r="O1164" t="s">
        <v>1532</v>
      </c>
      <c r="P1164" t="s">
        <v>1532</v>
      </c>
      <c r="Q1164" t="str">
        <f>"v_fin_ind."&amp;P1164&amp;" := "&amp;IF(O1164="","NULL;","x."&amp;O1164&amp;";")</f>
        <v>v_fin_ind.SFINANCI := x.SFINANCI;</v>
      </c>
    </row>
    <row r="1165" spans="1:61" ht="48.75" thickBot="1" x14ac:dyDescent="0.3">
      <c r="E1165" s="18" t="s">
        <v>4</v>
      </c>
      <c r="F1165" s="26" t="s">
        <v>536</v>
      </c>
      <c r="G1165" s="26" t="s">
        <v>537</v>
      </c>
      <c r="H1165" s="26" t="s">
        <v>1746</v>
      </c>
      <c r="J1165" t="str">
        <f t="shared" si="79"/>
        <v>MIG_PK      VARCHAR2(50) NOT NULL,</v>
      </c>
      <c r="K1165" t="str">
        <f t="shared" si="80"/>
        <v>comment on column MIG_PPNA.MIG_PK   is 'Clave única de MIG_FIN_INDICADORES';</v>
      </c>
      <c r="M1165" t="s">
        <v>12</v>
      </c>
      <c r="O1165" t="s">
        <v>233</v>
      </c>
      <c r="P1165" t="s">
        <v>233</v>
      </c>
      <c r="Q1165" t="str">
        <f t="shared" ref="Q1165:Q1204" si="81">"v_fin_ind."&amp;P1165&amp;" := "&amp;IF(O1165="","NULL;","x."&amp;O1165&amp;";")</f>
        <v>v_fin_ind.NMOVIMI := x.NMOVIMI;</v>
      </c>
    </row>
    <row r="1166" spans="1:61" ht="48.75" thickBot="1" x14ac:dyDescent="0.3">
      <c r="E1166" s="18" t="s">
        <v>0</v>
      </c>
      <c r="F1166" s="26" t="s">
        <v>536</v>
      </c>
      <c r="G1166" s="26" t="s">
        <v>537</v>
      </c>
      <c r="H1166" s="26" t="s">
        <v>1747</v>
      </c>
      <c r="J1166" t="str">
        <f t="shared" si="79"/>
        <v>MIG_FK      VARCHAR2(50) NOT NULL,</v>
      </c>
      <c r="K1166" t="str">
        <f t="shared" si="80"/>
        <v>comment on column MIG_PPNA.MIG_FK   is 'Clave externa para MIG_FIN_GENERAL';</v>
      </c>
      <c r="L1166" t="s">
        <v>4</v>
      </c>
      <c r="M1166" t="s">
        <v>4</v>
      </c>
      <c r="N1166" t="str">
        <f t="shared" ref="N1166:N1196" si="82">IF(ISBLANK(L1166),"NULL ","a.")&amp;M1166&amp;","</f>
        <v>a.MIG_PK,</v>
      </c>
      <c r="O1166" t="s">
        <v>1546</v>
      </c>
      <c r="P1166" t="s">
        <v>1546</v>
      </c>
      <c r="Q1166" t="str">
        <f t="shared" si="81"/>
        <v>v_fin_ind.FINDICAD := x.FINDICAD;</v>
      </c>
    </row>
    <row r="1167" spans="1:61" ht="24.75" thickBot="1" x14ac:dyDescent="0.3">
      <c r="E1167" s="18" t="s">
        <v>233</v>
      </c>
      <c r="F1167" s="26" t="s">
        <v>571</v>
      </c>
      <c r="G1167" s="26" t="s">
        <v>1748</v>
      </c>
      <c r="H1167" s="26" t="s">
        <v>1749</v>
      </c>
      <c r="J1167" t="str">
        <f t="shared" si="79"/>
        <v>NMOVIMI      NUMBER() NOT NULL,</v>
      </c>
      <c r="K1167" t="str">
        <f t="shared" si="80"/>
        <v>comment on column MIG_PPNA.NMOVIMI   is 'Movimiento Indicador';</v>
      </c>
      <c r="L1167" t="s">
        <v>0</v>
      </c>
      <c r="M1167" t="s">
        <v>0</v>
      </c>
      <c r="N1167" t="str">
        <f t="shared" si="82"/>
        <v>a.MIG_FK,</v>
      </c>
      <c r="O1167" t="s">
        <v>1547</v>
      </c>
      <c r="P1167" t="s">
        <v>1547</v>
      </c>
      <c r="Q1167" t="str">
        <f t="shared" si="81"/>
        <v>v_fin_ind.IMARGEN := x.IMARGEN;</v>
      </c>
    </row>
    <row r="1168" spans="1:61" ht="24.75" thickBot="1" x14ac:dyDescent="0.3">
      <c r="E1168" s="18" t="s">
        <v>1546</v>
      </c>
      <c r="F1168" s="26" t="s">
        <v>805</v>
      </c>
      <c r="G1168" s="26"/>
      <c r="H1168" s="26" t="s">
        <v>1750</v>
      </c>
      <c r="J1168" t="str">
        <f t="shared" si="79"/>
        <v>FINDICAD      DATE,</v>
      </c>
      <c r="K1168" t="str">
        <f t="shared" si="80"/>
        <v>comment on column MIG_PPNA.FINDICAD   is 'Fecha indicadores';</v>
      </c>
      <c r="M1168" t="s">
        <v>1532</v>
      </c>
      <c r="N1168" t="str">
        <f t="shared" si="82"/>
        <v>NULL SFINANCI,</v>
      </c>
      <c r="O1168" t="s">
        <v>1548</v>
      </c>
      <c r="P1168" t="s">
        <v>1548</v>
      </c>
      <c r="Q1168" t="str">
        <f t="shared" si="81"/>
        <v>v_fin_ind.ICAPTRAB := x.ICAPTRAB;</v>
      </c>
    </row>
    <row r="1169" spans="5:17" ht="24.75" thickBot="1" x14ac:dyDescent="0.3">
      <c r="E1169" s="18" t="s">
        <v>1547</v>
      </c>
      <c r="F1169" s="26" t="s">
        <v>571</v>
      </c>
      <c r="G1169" s="26"/>
      <c r="H1169" s="26" t="s">
        <v>1751</v>
      </c>
      <c r="J1169" t="str">
        <f t="shared" si="79"/>
        <v>IMARGEN      NUMBER(),</v>
      </c>
      <c r="K1169" t="str">
        <f t="shared" si="80"/>
        <v>comment on column MIG_PPNA.IMARGEN   is 'Margen operacional';</v>
      </c>
      <c r="L1169" t="s">
        <v>233</v>
      </c>
      <c r="M1169" t="s">
        <v>233</v>
      </c>
      <c r="N1169" t="str">
        <f t="shared" si="82"/>
        <v>a.NMOVIMI,</v>
      </c>
      <c r="O1169" t="s">
        <v>1549</v>
      </c>
      <c r="P1169" t="s">
        <v>1549</v>
      </c>
      <c r="Q1169" t="str">
        <f t="shared" si="81"/>
        <v>v_fin_ind.TRAZCOR := x.TRAZCOR;</v>
      </c>
    </row>
    <row r="1170" spans="5:17" ht="24.75" thickBot="1" x14ac:dyDescent="0.3">
      <c r="E1170" s="18" t="s">
        <v>1548</v>
      </c>
      <c r="F1170" s="26" t="s">
        <v>571</v>
      </c>
      <c r="G1170" s="26"/>
      <c r="H1170" s="26" t="s">
        <v>1752</v>
      </c>
      <c r="J1170" t="str">
        <f t="shared" si="79"/>
        <v>ICAPTRAB      NUMBER(),</v>
      </c>
      <c r="K1170" t="str">
        <f t="shared" si="80"/>
        <v>comment on column MIG_PPNA.ICAPTRAB   is 'Capital trabajo';</v>
      </c>
      <c r="L1170" t="s">
        <v>1546</v>
      </c>
      <c r="M1170" t="s">
        <v>1546</v>
      </c>
      <c r="N1170" t="str">
        <f t="shared" si="82"/>
        <v>a.FINDICAD,</v>
      </c>
      <c r="O1170" t="s">
        <v>1550</v>
      </c>
      <c r="P1170" t="s">
        <v>1550</v>
      </c>
      <c r="Q1170" t="str">
        <f t="shared" si="81"/>
        <v>v_fin_ind.TPRBACI := x.TPRBACI;</v>
      </c>
    </row>
    <row r="1171" spans="5:17" ht="24.75" thickBot="1" x14ac:dyDescent="0.3">
      <c r="E1171" s="18" t="s">
        <v>1549</v>
      </c>
      <c r="F1171" s="26" t="s">
        <v>588</v>
      </c>
      <c r="G1171" s="26"/>
      <c r="H1171" s="26" t="s">
        <v>1753</v>
      </c>
      <c r="J1171" t="str">
        <f t="shared" si="79"/>
        <v>TRAZCOR      VARCHAR2(2000),</v>
      </c>
      <c r="K1171" t="str">
        <f t="shared" si="80"/>
        <v>comment on column MIG_PPNA.TRAZCOR   is 'Razón corriente';</v>
      </c>
      <c r="L1171" t="s">
        <v>1547</v>
      </c>
      <c r="M1171" t="s">
        <v>1547</v>
      </c>
      <c r="N1171" t="str">
        <f t="shared" si="82"/>
        <v>a.IMARGEN,</v>
      </c>
      <c r="O1171" t="s">
        <v>1551</v>
      </c>
      <c r="P1171" t="s">
        <v>1551</v>
      </c>
      <c r="Q1171" t="str">
        <f t="shared" si="81"/>
        <v>v_fin_ind.IENDUADA := x.IENDUADA;</v>
      </c>
    </row>
    <row r="1172" spans="5:17" ht="15.75" thickBot="1" x14ac:dyDescent="0.3">
      <c r="E1172" s="18" t="s">
        <v>1550</v>
      </c>
      <c r="F1172" s="26" t="s">
        <v>588</v>
      </c>
      <c r="G1172" s="26"/>
      <c r="H1172" s="26" t="s">
        <v>1754</v>
      </c>
      <c r="J1172" t="str">
        <f t="shared" si="79"/>
        <v>TPRBACI      VARCHAR2(2000),</v>
      </c>
      <c r="K1172" t="str">
        <f t="shared" si="80"/>
        <v>comment on column MIG_PPNA.TPRBACI   is 'Prueba acida';</v>
      </c>
      <c r="L1172" t="s">
        <v>1548</v>
      </c>
      <c r="M1172" t="s">
        <v>1548</v>
      </c>
      <c r="N1172" t="str">
        <f t="shared" si="82"/>
        <v>a.ICAPTRAB,</v>
      </c>
      <c r="O1172" t="s">
        <v>1552</v>
      </c>
      <c r="P1172" t="s">
        <v>1552</v>
      </c>
      <c r="Q1172" t="str">
        <f t="shared" si="81"/>
        <v>v_fin_ind.NDIACAR := x.NDIACAR;</v>
      </c>
    </row>
    <row r="1173" spans="5:17" ht="24.75" thickBot="1" x14ac:dyDescent="0.3">
      <c r="E1173" s="18" t="s">
        <v>1551</v>
      </c>
      <c r="F1173" s="26" t="s">
        <v>571</v>
      </c>
      <c r="G1173" s="26"/>
      <c r="H1173" s="26" t="s">
        <v>1755</v>
      </c>
      <c r="J1173" t="str">
        <f t="shared" si="79"/>
        <v>IENDUADA      NUMBER(),</v>
      </c>
      <c r="K1173" t="str">
        <f t="shared" si="80"/>
        <v>comment on column MIG_PPNA.IENDUADA   is 'Endeudamiento total';</v>
      </c>
      <c r="L1173" t="s">
        <v>1549</v>
      </c>
      <c r="M1173" t="s">
        <v>1549</v>
      </c>
      <c r="N1173" t="str">
        <f t="shared" si="82"/>
        <v>a.TRAZCOR,</v>
      </c>
      <c r="O1173" t="s">
        <v>1553</v>
      </c>
      <c r="P1173" t="s">
        <v>1553</v>
      </c>
      <c r="Q1173" t="str">
        <f t="shared" si="81"/>
        <v>v_fin_ind.NROTPRO := x.NROTPRO;</v>
      </c>
    </row>
    <row r="1174" spans="5:17" ht="24.75" thickBot="1" x14ac:dyDescent="0.3">
      <c r="E1174" s="18" t="s">
        <v>1552</v>
      </c>
      <c r="F1174" s="26" t="s">
        <v>571</v>
      </c>
      <c r="G1174" s="26"/>
      <c r="H1174" s="26" t="s">
        <v>1756</v>
      </c>
      <c r="J1174" t="str">
        <f t="shared" si="79"/>
        <v>NDIACAR      NUMBER(),</v>
      </c>
      <c r="K1174" t="str">
        <f t="shared" si="80"/>
        <v>comment on column MIG_PPNA.NDIACAR   is 'Rotación Cartera(Días)';</v>
      </c>
      <c r="L1174" t="s">
        <v>1550</v>
      </c>
      <c r="M1174" t="s">
        <v>1550</v>
      </c>
      <c r="N1174" t="str">
        <f t="shared" si="82"/>
        <v>a.TPRBACI,</v>
      </c>
      <c r="O1174" t="s">
        <v>1554</v>
      </c>
      <c r="P1174" t="s">
        <v>1554</v>
      </c>
      <c r="Q1174" t="str">
        <f t="shared" si="81"/>
        <v>v_fin_ind.NROTINV := x.NROTINV;</v>
      </c>
    </row>
    <row r="1175" spans="5:17" ht="24.75" thickBot="1" x14ac:dyDescent="0.3">
      <c r="E1175" s="18" t="s">
        <v>1553</v>
      </c>
      <c r="F1175" s="26" t="s">
        <v>571</v>
      </c>
      <c r="G1175" s="26"/>
      <c r="H1175" s="26" t="s">
        <v>1757</v>
      </c>
      <c r="J1175" t="str">
        <f t="shared" si="79"/>
        <v>NROTPRO      NUMBER(),</v>
      </c>
      <c r="K1175" t="str">
        <f t="shared" si="80"/>
        <v>comment on column MIG_PPNA.NROTPRO   is 'Rotación proveedores';</v>
      </c>
      <c r="L1175" t="s">
        <v>1551</v>
      </c>
      <c r="M1175" t="s">
        <v>1551</v>
      </c>
      <c r="N1175" t="str">
        <f t="shared" si="82"/>
        <v>a.IENDUADA,</v>
      </c>
      <c r="O1175" t="s">
        <v>1555</v>
      </c>
      <c r="P1175" t="s">
        <v>1555</v>
      </c>
      <c r="Q1175" t="str">
        <f t="shared" si="81"/>
        <v>v_fin_ind.NDIACICL := x.NDIACICL;</v>
      </c>
    </row>
    <row r="1176" spans="5:17" ht="24.75" thickBot="1" x14ac:dyDescent="0.3">
      <c r="E1176" s="18" t="s">
        <v>1554</v>
      </c>
      <c r="F1176" s="26" t="s">
        <v>571</v>
      </c>
      <c r="G1176" s="26"/>
      <c r="H1176" s="26" t="s">
        <v>1758</v>
      </c>
      <c r="J1176" t="str">
        <f t="shared" si="79"/>
        <v>NROTINV      NUMBER(),</v>
      </c>
      <c r="K1176" t="str">
        <f t="shared" si="80"/>
        <v>comment on column MIG_PPNA.NROTINV   is 'Rotación de inventarios';</v>
      </c>
      <c r="L1176" t="s">
        <v>1552</v>
      </c>
      <c r="M1176" t="s">
        <v>1552</v>
      </c>
      <c r="N1176" t="str">
        <f t="shared" si="82"/>
        <v>a.NDIACAR,</v>
      </c>
      <c r="O1176" t="s">
        <v>1556</v>
      </c>
      <c r="P1176" t="s">
        <v>1556</v>
      </c>
      <c r="Q1176" t="str">
        <f t="shared" si="81"/>
        <v>v_fin_ind.IRENTAB := x.IRENTAB;</v>
      </c>
    </row>
    <row r="1177" spans="5:17" ht="24.75" thickBot="1" x14ac:dyDescent="0.3">
      <c r="E1177" s="18" t="s">
        <v>1555</v>
      </c>
      <c r="F1177" s="26" t="s">
        <v>571</v>
      </c>
      <c r="G1177" s="26"/>
      <c r="H1177" s="26" t="s">
        <v>1759</v>
      </c>
      <c r="J1177" t="str">
        <f t="shared" si="79"/>
        <v>NDIACICL      NUMBER(),</v>
      </c>
      <c r="K1177" t="str">
        <f t="shared" si="80"/>
        <v>comment on column MIG_PPNA.NDIACICL   is 'Ciclo de efectivo(Días)';</v>
      </c>
      <c r="L1177" t="s">
        <v>1553</v>
      </c>
      <c r="M1177" t="s">
        <v>1553</v>
      </c>
      <c r="N1177" t="str">
        <f t="shared" si="82"/>
        <v>a.NROTPRO,</v>
      </c>
      <c r="O1177" t="s">
        <v>1557</v>
      </c>
      <c r="P1177" t="s">
        <v>1557</v>
      </c>
      <c r="Q1177" t="str">
        <f t="shared" si="81"/>
        <v>v_fin_ind.IOBLCP := x.IOBLCP;</v>
      </c>
    </row>
    <row r="1178" spans="5:17" ht="15.75" thickBot="1" x14ac:dyDescent="0.3">
      <c r="E1178" s="18" t="s">
        <v>1556</v>
      </c>
      <c r="F1178" s="26" t="s">
        <v>571</v>
      </c>
      <c r="G1178" s="26"/>
      <c r="H1178" s="26" t="s">
        <v>1760</v>
      </c>
      <c r="J1178" t="str">
        <f t="shared" si="79"/>
        <v>IRENTAB      NUMBER(),</v>
      </c>
      <c r="K1178" t="str">
        <f t="shared" si="80"/>
        <v>comment on column MIG_PPNA.IRENTAB   is 'Rentabilidad';</v>
      </c>
      <c r="L1178" t="s">
        <v>1554</v>
      </c>
      <c r="M1178" t="s">
        <v>1554</v>
      </c>
      <c r="N1178" t="str">
        <f t="shared" si="82"/>
        <v>a.NROTINV,</v>
      </c>
      <c r="O1178" t="s">
        <v>1558</v>
      </c>
      <c r="P1178" t="s">
        <v>1558</v>
      </c>
      <c r="Q1178" t="str">
        <f t="shared" si="81"/>
        <v>v_fin_ind.IOBLLP := x.IOBLLP;</v>
      </c>
    </row>
    <row r="1179" spans="5:17" ht="24.75" thickBot="1" x14ac:dyDescent="0.3">
      <c r="E1179" s="18" t="s">
        <v>1557</v>
      </c>
      <c r="F1179" s="26" t="s">
        <v>571</v>
      </c>
      <c r="G1179" s="26"/>
      <c r="H1179" s="26" t="s">
        <v>1761</v>
      </c>
      <c r="J1179" t="str">
        <f t="shared" si="79"/>
        <v>IOBLCP      NUMBER(),</v>
      </c>
      <c r="K1179" t="str">
        <f t="shared" si="80"/>
        <v>comment on column MIG_PPNA.IOBLCP   is 'Obliga. Fin. CP/Ventas';</v>
      </c>
      <c r="L1179" t="s">
        <v>1555</v>
      </c>
      <c r="M1179" t="s">
        <v>1555</v>
      </c>
      <c r="N1179" t="str">
        <f t="shared" si="82"/>
        <v>a.NDIACICL,</v>
      </c>
      <c r="O1179" t="s">
        <v>1559</v>
      </c>
      <c r="P1179" t="s">
        <v>1559</v>
      </c>
      <c r="Q1179" t="str">
        <f t="shared" si="81"/>
        <v>v_fin_ind.IGASTFIN := x.IGASTFIN;</v>
      </c>
    </row>
    <row r="1180" spans="5:17" ht="24.75" thickBot="1" x14ac:dyDescent="0.3">
      <c r="E1180" s="18" t="s">
        <v>1558</v>
      </c>
      <c r="F1180" s="26" t="s">
        <v>571</v>
      </c>
      <c r="G1180" s="26"/>
      <c r="H1180" s="26" t="s">
        <v>1762</v>
      </c>
      <c r="J1180" t="str">
        <f t="shared" si="79"/>
        <v>IOBLLP      NUMBER(),</v>
      </c>
      <c r="K1180" t="str">
        <f t="shared" si="80"/>
        <v>comment on column MIG_PPNA.IOBLLP   is 'Obliga. Fin. LP/Ventas';</v>
      </c>
      <c r="L1180" t="s">
        <v>1556</v>
      </c>
      <c r="M1180" t="s">
        <v>1556</v>
      </c>
      <c r="N1180" t="str">
        <f t="shared" si="82"/>
        <v>a.IRENTAB,</v>
      </c>
      <c r="O1180" t="s">
        <v>1560</v>
      </c>
      <c r="P1180" t="s">
        <v>1560</v>
      </c>
      <c r="Q1180" t="str">
        <f t="shared" si="81"/>
        <v>v_fin_ind.IVALPT := x.IVALPT;</v>
      </c>
    </row>
    <row r="1181" spans="5:17" ht="24.75" thickBot="1" x14ac:dyDescent="0.3">
      <c r="E1181" s="18" t="s">
        <v>1559</v>
      </c>
      <c r="F1181" s="26" t="s">
        <v>571</v>
      </c>
      <c r="G1181" s="26"/>
      <c r="H1181" s="26" t="s">
        <v>1763</v>
      </c>
      <c r="J1181" t="str">
        <f t="shared" si="79"/>
        <v>IGASTFIN      NUMBER(),</v>
      </c>
      <c r="K1181" t="str">
        <f t="shared" si="80"/>
        <v>comment on column MIG_PPNA.IGASTFIN   is 'Gastos. Fin. /UOP';</v>
      </c>
      <c r="L1181" t="s">
        <v>1557</v>
      </c>
      <c r="M1181" t="s">
        <v>1557</v>
      </c>
      <c r="N1181" t="str">
        <f t="shared" si="82"/>
        <v>a.IOBLCP,</v>
      </c>
      <c r="O1181" t="s">
        <v>1561</v>
      </c>
      <c r="P1181" t="s">
        <v>1561</v>
      </c>
      <c r="Q1181" t="str">
        <f t="shared" si="81"/>
        <v>v_fin_ind.CESVALOR := x.CESVALOR;</v>
      </c>
    </row>
    <row r="1182" spans="5:17" ht="24.75" thickBot="1" x14ac:dyDescent="0.3">
      <c r="E1182" s="18" t="s">
        <v>1560</v>
      </c>
      <c r="F1182" s="26" t="s">
        <v>571</v>
      </c>
      <c r="G1182" s="26"/>
      <c r="H1182" s="26" t="s">
        <v>1764</v>
      </c>
      <c r="J1182" t="str">
        <f t="shared" si="79"/>
        <v>IVALPT      NUMBER(),</v>
      </c>
      <c r="K1182" t="str">
        <f t="shared" si="80"/>
        <v>comment on column MIG_PPNA.IVALPT   is 'Valoración /PT';</v>
      </c>
      <c r="L1182" t="s">
        <v>1558</v>
      </c>
      <c r="M1182" t="s">
        <v>1558</v>
      </c>
      <c r="N1182" t="str">
        <f t="shared" si="82"/>
        <v>a.IOBLLP,</v>
      </c>
      <c r="O1182" t="s">
        <v>469</v>
      </c>
      <c r="P1182" t="s">
        <v>469</v>
      </c>
      <c r="Q1182" t="str">
        <f t="shared" si="81"/>
        <v>v_fin_ind.CMONEDA := x.CMONEDA;</v>
      </c>
    </row>
    <row r="1183" spans="5:17" ht="24.75" thickBot="1" x14ac:dyDescent="0.3">
      <c r="E1183" s="18" t="s">
        <v>1561</v>
      </c>
      <c r="F1183" s="26" t="s">
        <v>571</v>
      </c>
      <c r="G1183" s="26"/>
      <c r="H1183" s="26" t="s">
        <v>1765</v>
      </c>
      <c r="J1183" t="str">
        <f t="shared" si="79"/>
        <v>CESVALOR      NUMBER(),</v>
      </c>
      <c r="K1183" t="str">
        <f t="shared" si="80"/>
        <v>comment on column MIG_PPNA.CESVALOR   is 'Valores en … V.F. 8001075';</v>
      </c>
      <c r="L1183" t="s">
        <v>1559</v>
      </c>
      <c r="M1183" t="s">
        <v>1559</v>
      </c>
      <c r="N1183" t="str">
        <f t="shared" si="82"/>
        <v>a.IGASTFIN,</v>
      </c>
      <c r="O1183" t="s">
        <v>1562</v>
      </c>
      <c r="P1183" t="s">
        <v>1562</v>
      </c>
      <c r="Q1183" t="str">
        <f t="shared" si="81"/>
        <v>v_fin_ind.FCUPO := x.FCUPO;</v>
      </c>
    </row>
    <row r="1184" spans="5:17" ht="15.75" thickBot="1" x14ac:dyDescent="0.3">
      <c r="E1184" s="18" t="s">
        <v>469</v>
      </c>
      <c r="F1184" s="26" t="s">
        <v>571</v>
      </c>
      <c r="G1184" s="26"/>
      <c r="H1184" s="26" t="s">
        <v>1766</v>
      </c>
      <c r="J1184" t="str">
        <f t="shared" si="79"/>
        <v>CMONEDA      NUMBER(),</v>
      </c>
      <c r="K1184" t="str">
        <f t="shared" si="80"/>
        <v>comment on column MIG_PPNA.CMONEDA   is 'Moneda';</v>
      </c>
      <c r="L1184" t="s">
        <v>1560</v>
      </c>
      <c r="M1184" t="s">
        <v>1560</v>
      </c>
      <c r="N1184" t="str">
        <f t="shared" si="82"/>
        <v>a.IVALPT,</v>
      </c>
      <c r="O1184" t="s">
        <v>1563</v>
      </c>
      <c r="P1184" t="s">
        <v>1563</v>
      </c>
      <c r="Q1184" t="str">
        <f t="shared" si="81"/>
        <v>v_fin_ind.ICUPOG := x.ICUPOG;</v>
      </c>
    </row>
    <row r="1185" spans="5:17" ht="15.75" thickBot="1" x14ac:dyDescent="0.3">
      <c r="E1185" s="18" t="s">
        <v>1562</v>
      </c>
      <c r="F1185" s="26" t="s">
        <v>805</v>
      </c>
      <c r="G1185" s="26"/>
      <c r="H1185" s="26" t="s">
        <v>1767</v>
      </c>
      <c r="J1185" t="str">
        <f t="shared" si="79"/>
        <v>FCUPO      DATE,</v>
      </c>
      <c r="K1185" t="str">
        <f t="shared" si="80"/>
        <v>comment on column MIG_PPNA.FCUPO   is 'Fecha cupo';</v>
      </c>
      <c r="L1185" t="s">
        <v>1561</v>
      </c>
      <c r="M1185" t="s">
        <v>1561</v>
      </c>
      <c r="N1185" t="str">
        <f t="shared" si="82"/>
        <v>a.CESVALOR,</v>
      </c>
      <c r="O1185" t="s">
        <v>1564</v>
      </c>
      <c r="P1185" t="s">
        <v>1564</v>
      </c>
      <c r="Q1185" t="str">
        <f t="shared" si="81"/>
        <v>v_fin_ind.ICUPOS := x.ICUPOS;</v>
      </c>
    </row>
    <row r="1186" spans="5:17" ht="24.75" thickBot="1" x14ac:dyDescent="0.3">
      <c r="E1186" s="18" t="s">
        <v>1563</v>
      </c>
      <c r="F1186" s="26" t="s">
        <v>571</v>
      </c>
      <c r="G1186" s="26"/>
      <c r="H1186" s="26" t="s">
        <v>1768</v>
      </c>
      <c r="J1186" t="str">
        <f t="shared" si="79"/>
        <v>ICUPOG      NUMBER(),</v>
      </c>
      <c r="K1186" t="str">
        <f t="shared" si="80"/>
        <v>comment on column MIG_PPNA.ICUPOG   is 'Cupo del garantizado';</v>
      </c>
      <c r="L1186" t="s">
        <v>469</v>
      </c>
      <c r="M1186" t="s">
        <v>469</v>
      </c>
      <c r="N1186" t="str">
        <f t="shared" si="82"/>
        <v>a.CMONEDA,</v>
      </c>
      <c r="O1186" t="s">
        <v>1565</v>
      </c>
      <c r="P1186" t="s">
        <v>1565</v>
      </c>
      <c r="Q1186" t="str">
        <f t="shared" si="81"/>
        <v>v_fin_ind.FCUPOS := x.FCUPOS;</v>
      </c>
    </row>
    <row r="1187" spans="5:17" ht="24.75" thickBot="1" x14ac:dyDescent="0.3">
      <c r="E1187" s="18" t="s">
        <v>1564</v>
      </c>
      <c r="F1187" s="26" t="s">
        <v>571</v>
      </c>
      <c r="G1187" s="26"/>
      <c r="H1187" s="26" t="s">
        <v>1769</v>
      </c>
      <c r="J1187" t="str">
        <f t="shared" si="79"/>
        <v>ICUPOS      NUMBER(),</v>
      </c>
      <c r="K1187" t="str">
        <f t="shared" si="80"/>
        <v>comment on column MIG_PPNA.ICUPOS   is 'Cupo sugerido';</v>
      </c>
      <c r="L1187" t="s">
        <v>1562</v>
      </c>
      <c r="M1187" t="s">
        <v>1562</v>
      </c>
      <c r="N1187" t="str">
        <f t="shared" si="82"/>
        <v>a.FCUPO,</v>
      </c>
      <c r="O1187" t="s">
        <v>1566</v>
      </c>
      <c r="P1187" t="s">
        <v>1566</v>
      </c>
      <c r="Q1187" t="str">
        <f t="shared" si="81"/>
        <v>v_fin_ind.TCUPOR := x.TCUPOR;</v>
      </c>
    </row>
    <row r="1188" spans="5:17" ht="24.75" thickBot="1" x14ac:dyDescent="0.3">
      <c r="E1188" s="18" t="s">
        <v>1565</v>
      </c>
      <c r="F1188" s="26" t="s">
        <v>805</v>
      </c>
      <c r="G1188" s="26"/>
      <c r="H1188" s="26" t="s">
        <v>1770</v>
      </c>
      <c r="J1188" t="str">
        <f t="shared" si="79"/>
        <v>FCUPOS      DATE,</v>
      </c>
      <c r="K1188" t="str">
        <f t="shared" si="80"/>
        <v>comment on column MIG_PPNA.FCUPOS   is 'Fecha cupo Sugerido';</v>
      </c>
      <c r="L1188" t="s">
        <v>1563</v>
      </c>
      <c r="M1188" t="s">
        <v>1563</v>
      </c>
      <c r="N1188" t="str">
        <f t="shared" si="82"/>
        <v>a.ICUPOG,</v>
      </c>
      <c r="O1188" t="s">
        <v>1567</v>
      </c>
      <c r="P1188" t="s">
        <v>1567</v>
      </c>
      <c r="Q1188" t="str">
        <f t="shared" si="81"/>
        <v>v_fin_ind.TCONCEPC := x.TCONCEPC;</v>
      </c>
    </row>
    <row r="1189" spans="5:17" ht="24.75" thickBot="1" x14ac:dyDescent="0.3">
      <c r="E1189" s="18" t="s">
        <v>1566</v>
      </c>
      <c r="F1189" s="26" t="s">
        <v>588</v>
      </c>
      <c r="G1189" s="26"/>
      <c r="H1189" s="26" t="s">
        <v>1771</v>
      </c>
      <c r="J1189" t="str">
        <f t="shared" si="79"/>
        <v>TCUPOR      VARCHAR2(2000),</v>
      </c>
      <c r="K1189" t="str">
        <f t="shared" si="80"/>
        <v>comment on column MIG_PPNA.TCUPOR   is 'Responsable cupo';</v>
      </c>
      <c r="L1189" t="s">
        <v>1564</v>
      </c>
      <c r="M1189" t="s">
        <v>1564</v>
      </c>
      <c r="N1189" t="str">
        <f t="shared" si="82"/>
        <v>a.ICUPOS,</v>
      </c>
      <c r="O1189" t="s">
        <v>1568</v>
      </c>
      <c r="P1189" t="s">
        <v>1568</v>
      </c>
      <c r="Q1189" t="str">
        <f t="shared" si="81"/>
        <v>v_fin_ind.TCONCEPS := x.TCONCEPS;</v>
      </c>
    </row>
    <row r="1190" spans="5:17" ht="36.75" thickBot="1" x14ac:dyDescent="0.3">
      <c r="E1190" s="18" t="s">
        <v>1567</v>
      </c>
      <c r="F1190" s="26" t="s">
        <v>588</v>
      </c>
      <c r="G1190" s="26"/>
      <c r="H1190" s="26" t="s">
        <v>1772</v>
      </c>
      <c r="J1190" t="str">
        <f t="shared" si="79"/>
        <v>TCONCEPC      VARCHAR2(2000),</v>
      </c>
      <c r="K1190" t="str">
        <f t="shared" si="80"/>
        <v>comment on column MIG_PPNA.TCONCEPC   is 'Concepto financiero del cliente';</v>
      </c>
      <c r="L1190" t="s">
        <v>1565</v>
      </c>
      <c r="M1190" t="s">
        <v>1565</v>
      </c>
      <c r="N1190" t="str">
        <f t="shared" si="82"/>
        <v>a.FCUPOS,</v>
      </c>
      <c r="O1190" t="s">
        <v>1569</v>
      </c>
      <c r="P1190" t="s">
        <v>1569</v>
      </c>
      <c r="Q1190" t="str">
        <f t="shared" si="81"/>
        <v>v_fin_ind.TCBUREA := x.TCBUREA;</v>
      </c>
    </row>
    <row r="1191" spans="5:17" ht="36.75" thickBot="1" x14ac:dyDescent="0.3">
      <c r="E1191" s="18" t="s">
        <v>1568</v>
      </c>
      <c r="F1191" s="26" t="s">
        <v>588</v>
      </c>
      <c r="G1191" s="26"/>
      <c r="H1191" s="26" t="s">
        <v>1773</v>
      </c>
      <c r="J1191" t="str">
        <f t="shared" si="79"/>
        <v>TCONCEPS      VARCHAR2(2000),</v>
      </c>
      <c r="K1191" t="str">
        <f t="shared" si="80"/>
        <v>comment on column MIG_PPNA.TCONCEPS   is 'Concepto del cliente sucursal';</v>
      </c>
      <c r="L1191" t="s">
        <v>1566</v>
      </c>
      <c r="M1191" t="s">
        <v>1566</v>
      </c>
      <c r="N1191" t="str">
        <f t="shared" si="82"/>
        <v>a.TCUPOR,</v>
      </c>
      <c r="O1191" t="s">
        <v>1570</v>
      </c>
      <c r="P1191" t="s">
        <v>1570</v>
      </c>
      <c r="Q1191" t="str">
        <f t="shared" si="81"/>
        <v>v_fin_ind.TCOTROS := x.TCOTROS;</v>
      </c>
    </row>
    <row r="1192" spans="5:17" ht="48.75" thickBot="1" x14ac:dyDescent="0.3">
      <c r="E1192" s="18" t="s">
        <v>1569</v>
      </c>
      <c r="F1192" s="26" t="s">
        <v>588</v>
      </c>
      <c r="G1192" s="26"/>
      <c r="H1192" s="26" t="s">
        <v>1774</v>
      </c>
      <c r="J1192" t="str">
        <f t="shared" si="79"/>
        <v>TCBUREA      VARCHAR2(2000),</v>
      </c>
      <c r="K1192" t="str">
        <f t="shared" si="80"/>
        <v>comment on column MIG_PPNA.TCBUREA   is 'Concepto Bureau y/o Gerencia técnica';</v>
      </c>
      <c r="L1192" t="s">
        <v>1567</v>
      </c>
      <c r="M1192" t="s">
        <v>1567</v>
      </c>
      <c r="N1192" t="str">
        <f t="shared" si="82"/>
        <v>a.TCONCEPC,</v>
      </c>
      <c r="O1192" t="s">
        <v>1571</v>
      </c>
      <c r="P1192" t="s">
        <v>1571</v>
      </c>
      <c r="Q1192" t="str">
        <f t="shared" si="81"/>
        <v>v_fin_ind.CMONCAM := x.CMONCAM;</v>
      </c>
    </row>
    <row r="1193" spans="5:17" ht="24.75" thickBot="1" x14ac:dyDescent="0.3">
      <c r="E1193" s="18" t="s">
        <v>1570</v>
      </c>
      <c r="F1193" s="26" t="s">
        <v>588</v>
      </c>
      <c r="G1193" s="26"/>
      <c r="H1193" s="26" t="s">
        <v>1775</v>
      </c>
      <c r="J1193" t="str">
        <f t="shared" si="79"/>
        <v>TCOTROS      VARCHAR2(2000),</v>
      </c>
      <c r="K1193" t="str">
        <f t="shared" si="80"/>
        <v>comment on column MIG_PPNA.TCOTROS   is 'Concepto otras áreas';</v>
      </c>
      <c r="L1193" t="s">
        <v>1568</v>
      </c>
      <c r="M1193" t="s">
        <v>1568</v>
      </c>
      <c r="N1193" t="str">
        <f t="shared" si="82"/>
        <v>a.TCONCEPS,</v>
      </c>
      <c r="P1193" t="s">
        <v>1779</v>
      </c>
      <c r="Q1193" t="str">
        <f t="shared" si="81"/>
        <v>v_fin_ind.PPCARTE := NULL;</v>
      </c>
    </row>
    <row r="1194" spans="5:17" ht="24.75" thickBot="1" x14ac:dyDescent="0.3">
      <c r="E1194" s="18" t="s">
        <v>1571</v>
      </c>
      <c r="F1194" s="26" t="s">
        <v>571</v>
      </c>
      <c r="G1194" s="26"/>
      <c r="H1194" s="26" t="s">
        <v>1776</v>
      </c>
      <c r="J1194" t="str">
        <f t="shared" si="79"/>
        <v>CMONCAM      NUMBER(),</v>
      </c>
      <c r="K1194" t="str">
        <f t="shared" si="80"/>
        <v>comment on column MIG_PPNA.CMONCAM   is 'Moneda Cambio';</v>
      </c>
      <c r="L1194" t="s">
        <v>1569</v>
      </c>
      <c r="M1194" t="s">
        <v>1569</v>
      </c>
      <c r="N1194" t="str">
        <f t="shared" si="82"/>
        <v>a.TCBUREA,</v>
      </c>
      <c r="P1194" t="s">
        <v>1780</v>
      </c>
      <c r="Q1194" t="str">
        <f t="shared" si="81"/>
        <v>v_fin_ind.NACTCOR := NULL;</v>
      </c>
    </row>
    <row r="1195" spans="5:17" x14ac:dyDescent="0.25">
      <c r="L1195" t="s">
        <v>1570</v>
      </c>
      <c r="M1195" t="s">
        <v>1570</v>
      </c>
      <c r="N1195" t="str">
        <f t="shared" si="82"/>
        <v>a.TCOTROS,</v>
      </c>
      <c r="P1195" t="s">
        <v>1781</v>
      </c>
      <c r="Q1195" t="str">
        <f t="shared" si="81"/>
        <v>v_fin_ind.NCIRCULA := NULL;</v>
      </c>
    </row>
    <row r="1196" spans="5:17" x14ac:dyDescent="0.25">
      <c r="L1196" t="s">
        <v>1571</v>
      </c>
      <c r="M1196" t="s">
        <v>1571</v>
      </c>
      <c r="N1196" t="str">
        <f t="shared" si="82"/>
        <v>a.CMONCAM,</v>
      </c>
      <c r="P1196" t="s">
        <v>1782</v>
      </c>
      <c r="Q1196" t="str">
        <f t="shared" si="81"/>
        <v>v_fin_ind.IPASCORR := NULL;</v>
      </c>
    </row>
    <row r="1197" spans="5:17" x14ac:dyDescent="0.25">
      <c r="P1197" t="s">
        <v>1783</v>
      </c>
      <c r="Q1197" t="str">
        <f t="shared" si="81"/>
        <v>v_fin_ind.IRENTPT := NULL;</v>
      </c>
    </row>
    <row r="1198" spans="5:17" x14ac:dyDescent="0.25">
      <c r="P1198" t="s">
        <v>1784</v>
      </c>
      <c r="Q1198" t="str">
        <f t="shared" si="81"/>
        <v>v_fin_ind.NMGNET := NULL;</v>
      </c>
    </row>
    <row r="1199" spans="5:17" x14ac:dyDescent="0.25">
      <c r="P1199" t="s">
        <v>1785</v>
      </c>
      <c r="Q1199" t="str">
        <f t="shared" si="81"/>
        <v>v_fin_ind.IVENTAS := NULL;</v>
      </c>
    </row>
    <row r="1200" spans="5:17" x14ac:dyDescent="0.25">
      <c r="P1200" t="s">
        <v>1786</v>
      </c>
      <c r="Q1200" t="str">
        <f t="shared" si="81"/>
        <v>v_fin_ind.NACTFIJ := NULL;</v>
      </c>
    </row>
    <row r="1201" spans="12:17" x14ac:dyDescent="0.25">
      <c r="P1201" t="s">
        <v>1787</v>
      </c>
      <c r="Q1201" t="str">
        <f t="shared" si="81"/>
        <v>v_fin_ind.NLEVER := NULL;</v>
      </c>
    </row>
    <row r="1202" spans="12:17" x14ac:dyDescent="0.25">
      <c r="P1202" t="s">
        <v>1788</v>
      </c>
      <c r="Q1202" t="str">
        <f t="shared" si="81"/>
        <v>v_fin_ind.NCONCEN := NULL;</v>
      </c>
    </row>
    <row r="1203" spans="12:17" x14ac:dyDescent="0.25">
      <c r="P1203" t="s">
        <v>1789</v>
      </c>
      <c r="Q1203" t="str">
        <f t="shared" si="81"/>
        <v>v_fin_ind.NPASCOR := NULL;</v>
      </c>
    </row>
    <row r="1204" spans="12:17" x14ac:dyDescent="0.25">
      <c r="P1204" t="s">
        <v>1790</v>
      </c>
      <c r="Q1204" t="str">
        <f t="shared" si="81"/>
        <v>v_fin_ind.TNROTINV := NULL;</v>
      </c>
    </row>
    <row r="1207" spans="12:17" x14ac:dyDescent="0.25">
      <c r="M1207" t="s">
        <v>11</v>
      </c>
      <c r="N1207" t="str">
        <f t="shared" ref="N1207:N1269" si="83">IF(ISBLANK(L1207),"NULL ","a.")&amp;M1207&amp;","</f>
        <v>NULL NCARGA,</v>
      </c>
      <c r="O1207" t="s">
        <v>11</v>
      </c>
      <c r="Q1207" t="s">
        <v>1532</v>
      </c>
    </row>
    <row r="1208" spans="12:17" x14ac:dyDescent="0.25">
      <c r="M1208" t="s">
        <v>12</v>
      </c>
      <c r="N1208" t="str">
        <f t="shared" si="83"/>
        <v>NULL CESTMIG,</v>
      </c>
      <c r="O1208" t="s">
        <v>12</v>
      </c>
      <c r="Q1208" t="s">
        <v>233</v>
      </c>
    </row>
    <row r="1209" spans="12:17" x14ac:dyDescent="0.25">
      <c r="L1209" t="s">
        <v>4</v>
      </c>
      <c r="M1209" t="s">
        <v>4</v>
      </c>
      <c r="N1209" t="str">
        <f t="shared" si="83"/>
        <v>a.MIG_PK,</v>
      </c>
      <c r="O1209" t="s">
        <v>4</v>
      </c>
      <c r="Q1209" t="s">
        <v>1791</v>
      </c>
    </row>
    <row r="1210" spans="12:17" x14ac:dyDescent="0.25">
      <c r="L1210" t="s">
        <v>0</v>
      </c>
      <c r="M1210" t="s">
        <v>0</v>
      </c>
      <c r="N1210" t="str">
        <f t="shared" si="83"/>
        <v>a.MIG_FK,</v>
      </c>
      <c r="O1210" t="s">
        <v>0</v>
      </c>
      <c r="Q1210" t="s">
        <v>482</v>
      </c>
    </row>
    <row r="1211" spans="12:17" x14ac:dyDescent="0.25">
      <c r="L1211" t="s">
        <v>1572</v>
      </c>
      <c r="M1211" t="s">
        <v>1572</v>
      </c>
      <c r="N1211" t="str">
        <f t="shared" si="83"/>
        <v>a.FECHA_EST_FIN,</v>
      </c>
      <c r="O1211" t="s">
        <v>1572</v>
      </c>
      <c r="P1211" t="s">
        <v>1589</v>
      </c>
      <c r="Q1211" t="s">
        <v>334</v>
      </c>
    </row>
    <row r="1212" spans="12:17" x14ac:dyDescent="0.25">
      <c r="L1212" t="s">
        <v>1573</v>
      </c>
      <c r="M1212" t="s">
        <v>1573</v>
      </c>
      <c r="N1212" t="str">
        <f t="shared" si="83"/>
        <v>a.VT_PER_ANT,</v>
      </c>
      <c r="O1212" t="s">
        <v>1573</v>
      </c>
      <c r="P1212" t="s">
        <v>1588</v>
      </c>
      <c r="Q1212" t="s">
        <v>599</v>
      </c>
    </row>
    <row r="1213" spans="12:17" x14ac:dyDescent="0.25">
      <c r="L1213" t="s">
        <v>1574</v>
      </c>
      <c r="M1213" t="s">
        <v>1574</v>
      </c>
      <c r="N1213" t="str">
        <f t="shared" si="83"/>
        <v>a.VENTAS,</v>
      </c>
      <c r="O1213" t="s">
        <v>1574</v>
      </c>
      <c r="P1213" t="s">
        <v>1572</v>
      </c>
      <c r="Q1213" t="s">
        <v>1162</v>
      </c>
    </row>
    <row r="1214" spans="12:17" x14ac:dyDescent="0.25">
      <c r="L1214" t="s">
        <v>1575</v>
      </c>
      <c r="M1214" t="s">
        <v>1575</v>
      </c>
      <c r="N1214" t="str">
        <f t="shared" si="83"/>
        <v>a.COSTO_VT,</v>
      </c>
      <c r="O1214" t="s">
        <v>1575</v>
      </c>
      <c r="P1214" t="s">
        <v>1593</v>
      </c>
      <c r="Q1214" t="s">
        <v>1792</v>
      </c>
    </row>
    <row r="1215" spans="12:17" x14ac:dyDescent="0.25">
      <c r="L1215" t="s">
        <v>1576</v>
      </c>
      <c r="M1215" t="s">
        <v>1576</v>
      </c>
      <c r="N1215" t="str">
        <f t="shared" si="83"/>
        <v>a.GASTO_ADM,</v>
      </c>
      <c r="O1215" t="s">
        <v>1576</v>
      </c>
      <c r="P1215" t="s">
        <v>1599</v>
      </c>
      <c r="Q1215" t="s">
        <v>1793</v>
      </c>
    </row>
    <row r="1216" spans="12:17" x14ac:dyDescent="0.25">
      <c r="L1216" t="s">
        <v>1577</v>
      </c>
      <c r="M1216" t="s">
        <v>1577</v>
      </c>
      <c r="N1216" t="str">
        <f t="shared" si="83"/>
        <v>a.UTIL_OPERAC,</v>
      </c>
      <c r="O1216" t="s">
        <v>1577</v>
      </c>
      <c r="P1216" t="s">
        <v>1602</v>
      </c>
      <c r="Q1216" t="s">
        <v>1794</v>
      </c>
    </row>
    <row r="1217" spans="12:16" x14ac:dyDescent="0.25">
      <c r="L1217" t="s">
        <v>1578</v>
      </c>
      <c r="M1217" t="s">
        <v>1578</v>
      </c>
      <c r="N1217" t="str">
        <f t="shared" si="83"/>
        <v>a.GASTO_FIN,</v>
      </c>
      <c r="O1217" t="s">
        <v>1578</v>
      </c>
      <c r="P1217" t="s">
        <v>1581</v>
      </c>
    </row>
    <row r="1218" spans="12:16" x14ac:dyDescent="0.25">
      <c r="L1218" t="s">
        <v>1579</v>
      </c>
      <c r="M1218" t="s">
        <v>1579</v>
      </c>
      <c r="N1218" t="str">
        <f t="shared" si="83"/>
        <v>a.RES_ANT_IMP,</v>
      </c>
      <c r="O1218" t="s">
        <v>1579</v>
      </c>
      <c r="P1218" t="s">
        <v>1595</v>
      </c>
    </row>
    <row r="1219" spans="12:16" x14ac:dyDescent="0.25">
      <c r="L1219" t="s">
        <v>1580</v>
      </c>
      <c r="M1219" t="s">
        <v>1580</v>
      </c>
      <c r="N1219" t="str">
        <f t="shared" si="83"/>
        <v>a.UTIL_NETA,</v>
      </c>
      <c r="O1219" t="s">
        <v>1580</v>
      </c>
      <c r="P1219" t="s">
        <v>1574</v>
      </c>
    </row>
    <row r="1220" spans="12:16" x14ac:dyDescent="0.25">
      <c r="L1220" t="s">
        <v>1581</v>
      </c>
      <c r="M1220" t="s">
        <v>1581</v>
      </c>
      <c r="N1220" t="str">
        <f t="shared" si="83"/>
        <v>a.INVENT,</v>
      </c>
      <c r="O1220" t="s">
        <v>1581</v>
      </c>
      <c r="P1220" t="s">
        <v>1573</v>
      </c>
    </row>
    <row r="1221" spans="12:16" x14ac:dyDescent="0.25">
      <c r="L1221" t="s">
        <v>1582</v>
      </c>
      <c r="M1221" t="s">
        <v>1582</v>
      </c>
      <c r="N1221" t="str">
        <f t="shared" si="83"/>
        <v>a.CARTE_CLIE,</v>
      </c>
      <c r="O1221" t="s">
        <v>1582</v>
      </c>
      <c r="P1221" t="s">
        <v>1603</v>
      </c>
    </row>
    <row r="1222" spans="12:16" x14ac:dyDescent="0.25">
      <c r="L1222" t="s">
        <v>1583</v>
      </c>
      <c r="M1222" t="s">
        <v>1583</v>
      </c>
      <c r="N1222" t="str">
        <f t="shared" si="83"/>
        <v>a.ACT_CORR,</v>
      </c>
      <c r="O1222" t="s">
        <v>1583</v>
      </c>
      <c r="P1222" t="s">
        <v>1590</v>
      </c>
    </row>
    <row r="1223" spans="12:16" x14ac:dyDescent="0.25">
      <c r="L1223" t="s">
        <v>1584</v>
      </c>
      <c r="M1223" t="s">
        <v>1584</v>
      </c>
      <c r="N1223" t="str">
        <f t="shared" si="83"/>
        <v>a.PROP_PLNT_EQP,</v>
      </c>
      <c r="O1223" t="s">
        <v>1584</v>
      </c>
      <c r="P1223" t="s">
        <v>1596</v>
      </c>
    </row>
    <row r="1224" spans="12:16" x14ac:dyDescent="0.25">
      <c r="L1224" t="s">
        <v>1585</v>
      </c>
      <c r="M1224" t="s">
        <v>1585</v>
      </c>
      <c r="N1224" t="str">
        <f t="shared" si="83"/>
        <v>a.TOT_ACT_NO_CORR,</v>
      </c>
      <c r="O1224" t="s">
        <v>1585</v>
      </c>
      <c r="P1224" t="s">
        <v>1597</v>
      </c>
    </row>
    <row r="1225" spans="12:16" x14ac:dyDescent="0.25">
      <c r="L1225" t="s">
        <v>1586</v>
      </c>
      <c r="M1225" t="s">
        <v>1586</v>
      </c>
      <c r="N1225" t="str">
        <f t="shared" si="83"/>
        <v>a.ACT_TOTAL,</v>
      </c>
      <c r="O1225" t="s">
        <v>1586</v>
      </c>
      <c r="P1225" t="s">
        <v>1577</v>
      </c>
    </row>
    <row r="1226" spans="12:16" x14ac:dyDescent="0.25">
      <c r="L1226" t="s">
        <v>1587</v>
      </c>
      <c r="M1226" t="s">
        <v>1587</v>
      </c>
      <c r="N1226" t="str">
        <f t="shared" si="83"/>
        <v>a.O_FIN_CORTO_PLAZO,</v>
      </c>
      <c r="O1226" t="s">
        <v>1587</v>
      </c>
      <c r="P1226" t="s">
        <v>1583</v>
      </c>
    </row>
    <row r="1227" spans="12:16" x14ac:dyDescent="0.25">
      <c r="L1227" t="s">
        <v>1588</v>
      </c>
      <c r="M1227" t="s">
        <v>1588</v>
      </c>
      <c r="N1227" t="str">
        <f t="shared" si="83"/>
        <v>a.PROVEE_CORTO_PLAZO,</v>
      </c>
      <c r="O1227" t="s">
        <v>1588</v>
      </c>
      <c r="P1227" t="s">
        <v>1576</v>
      </c>
    </row>
    <row r="1228" spans="12:16" x14ac:dyDescent="0.25">
      <c r="L1228" t="s">
        <v>1589</v>
      </c>
      <c r="M1228" t="s">
        <v>1589</v>
      </c>
      <c r="N1228" t="str">
        <f t="shared" si="83"/>
        <v>a.ATC_CORTO_PLAZO,</v>
      </c>
      <c r="O1228" t="s">
        <v>1589</v>
      </c>
      <c r="P1228" t="s">
        <v>1584</v>
      </c>
    </row>
    <row r="1229" spans="12:16" x14ac:dyDescent="0.25">
      <c r="L1229" t="s">
        <v>1590</v>
      </c>
      <c r="M1229" t="s">
        <v>1590</v>
      </c>
      <c r="N1229" t="str">
        <f t="shared" si="83"/>
        <v>a.PAS_CORR,</v>
      </c>
      <c r="O1229" t="s">
        <v>1590</v>
      </c>
      <c r="P1229" t="s">
        <v>1591</v>
      </c>
    </row>
    <row r="1230" spans="12:16" x14ac:dyDescent="0.25">
      <c r="L1230" t="s">
        <v>1591</v>
      </c>
      <c r="M1230" t="s">
        <v>1591</v>
      </c>
      <c r="N1230" t="str">
        <f t="shared" si="83"/>
        <v>a.O_FIN_LARGO_PLAZO,</v>
      </c>
      <c r="O1230" t="s">
        <v>1591</v>
      </c>
      <c r="P1230" t="s">
        <v>1594</v>
      </c>
    </row>
    <row r="1231" spans="12:16" x14ac:dyDescent="0.25">
      <c r="L1231" t="s">
        <v>1592</v>
      </c>
      <c r="M1231" t="s">
        <v>1592</v>
      </c>
      <c r="N1231" t="str">
        <f t="shared" si="83"/>
        <v>a.ATC_LARGO_PLAZO,</v>
      </c>
      <c r="O1231" t="s">
        <v>1592</v>
      </c>
      <c r="P1231" t="s">
        <v>1580</v>
      </c>
    </row>
    <row r="1232" spans="12:16" x14ac:dyDescent="0.25">
      <c r="L1232" t="s">
        <v>1593</v>
      </c>
      <c r="M1232" t="s">
        <v>1593</v>
      </c>
      <c r="N1232" t="str">
        <f t="shared" si="83"/>
        <v>a.PAS_NO_CORR,</v>
      </c>
      <c r="O1232" t="s">
        <v>1593</v>
      </c>
      <c r="P1232" t="s">
        <v>1586</v>
      </c>
    </row>
    <row r="1233" spans="12:16" x14ac:dyDescent="0.25">
      <c r="L1233" t="s">
        <v>1594</v>
      </c>
      <c r="M1233" t="s">
        <v>1594</v>
      </c>
      <c r="N1233" t="str">
        <f t="shared" si="83"/>
        <v>a.PAS_TOTAL,</v>
      </c>
      <c r="O1233" t="s">
        <v>1594</v>
      </c>
      <c r="P1233" t="s">
        <v>1592</v>
      </c>
    </row>
    <row r="1234" spans="12:16" x14ac:dyDescent="0.25">
      <c r="L1234" t="s">
        <v>1595</v>
      </c>
      <c r="M1234" t="s">
        <v>1595</v>
      </c>
      <c r="N1234" t="str">
        <f t="shared" si="83"/>
        <v>a.PATRI_PERI_ANT,</v>
      </c>
      <c r="O1234" t="s">
        <v>1595</v>
      </c>
      <c r="P1234" t="s">
        <v>1598</v>
      </c>
    </row>
    <row r="1235" spans="12:16" x14ac:dyDescent="0.25">
      <c r="L1235" t="s">
        <v>1596</v>
      </c>
      <c r="M1235" t="s">
        <v>1596</v>
      </c>
      <c r="N1235" t="str">
        <f t="shared" si="83"/>
        <v>a.PATRI_ANO_ACTUAL,</v>
      </c>
      <c r="O1235" t="s">
        <v>1596</v>
      </c>
      <c r="P1235" t="s">
        <v>1582</v>
      </c>
    </row>
    <row r="1236" spans="12:16" x14ac:dyDescent="0.25">
      <c r="L1236" t="s">
        <v>1597</v>
      </c>
      <c r="M1236" t="s">
        <v>1597</v>
      </c>
      <c r="N1236" t="str">
        <f t="shared" si="83"/>
        <v>a.RESV_LEGAL,</v>
      </c>
      <c r="O1236" t="s">
        <v>1597</v>
      </c>
      <c r="P1236" t="s">
        <v>1795</v>
      </c>
    </row>
    <row r="1237" spans="12:16" x14ac:dyDescent="0.25">
      <c r="L1237" t="s">
        <v>1598</v>
      </c>
      <c r="M1237" t="s">
        <v>1598</v>
      </c>
      <c r="N1237" t="str">
        <f t="shared" si="83"/>
        <v>a.CAP_SOCIAL,</v>
      </c>
      <c r="O1237" t="s">
        <v>1598</v>
      </c>
      <c r="P1237" t="s">
        <v>1575</v>
      </c>
    </row>
    <row r="1238" spans="12:16" x14ac:dyDescent="0.25">
      <c r="L1238" t="s">
        <v>1599</v>
      </c>
      <c r="M1238" t="s">
        <v>1599</v>
      </c>
      <c r="N1238" t="str">
        <f t="shared" si="83"/>
        <v>a.RES_EJER_ANT,</v>
      </c>
      <c r="O1238" t="s">
        <v>1599</v>
      </c>
      <c r="P1238" t="s">
        <v>1578</v>
      </c>
    </row>
    <row r="1239" spans="12:16" x14ac:dyDescent="0.25">
      <c r="L1239" t="s">
        <v>1600</v>
      </c>
      <c r="M1239" t="s">
        <v>1600</v>
      </c>
      <c r="N1239" t="str">
        <f t="shared" si="83"/>
        <v>a.PRIMA_ACCION,</v>
      </c>
      <c r="O1239" t="s">
        <v>1600</v>
      </c>
      <c r="P1239" t="s">
        <v>1587</v>
      </c>
    </row>
    <row r="1240" spans="12:16" x14ac:dyDescent="0.25">
      <c r="L1240" t="s">
        <v>1601</v>
      </c>
      <c r="M1240" t="s">
        <v>1601</v>
      </c>
      <c r="N1240" t="str">
        <f t="shared" si="83"/>
        <v>a.RESV_OCASI,</v>
      </c>
      <c r="O1240" t="s">
        <v>1601</v>
      </c>
      <c r="P1240" t="s">
        <v>1600</v>
      </c>
    </row>
    <row r="1241" spans="12:16" x14ac:dyDescent="0.25">
      <c r="L1241" t="s">
        <v>1602</v>
      </c>
      <c r="M1241" t="s">
        <v>1602</v>
      </c>
      <c r="N1241" t="str">
        <f t="shared" si="83"/>
        <v>a.VALORIZA,</v>
      </c>
      <c r="O1241" t="s">
        <v>1602</v>
      </c>
      <c r="P1241" t="s">
        <v>1601</v>
      </c>
    </row>
    <row r="1242" spans="12:16" x14ac:dyDescent="0.25">
      <c r="L1242" t="s">
        <v>1603</v>
      </c>
      <c r="M1242" t="s">
        <v>1603</v>
      </c>
      <c r="N1242" t="str">
        <f t="shared" si="83"/>
        <v>a.ASIGNADO,</v>
      </c>
      <c r="O1242" t="s">
        <v>1603</v>
      </c>
      <c r="P1242" t="s">
        <v>1579</v>
      </c>
    </row>
    <row r="1243" spans="12:16" x14ac:dyDescent="0.25">
      <c r="N1243" t="str">
        <f t="shared" si="83"/>
        <v>NULL ,</v>
      </c>
      <c r="P1243" t="s">
        <v>1585</v>
      </c>
    </row>
    <row r="1244" spans="12:16" x14ac:dyDescent="0.25">
      <c r="M1244" t="s">
        <v>11</v>
      </c>
      <c r="N1244" t="str">
        <f t="shared" si="83"/>
        <v>NULL NCARGA,</v>
      </c>
    </row>
    <row r="1245" spans="12:16" x14ac:dyDescent="0.25">
      <c r="M1245" t="s">
        <v>12</v>
      </c>
      <c r="N1245" t="str">
        <f t="shared" si="83"/>
        <v>NULL CESTMIG,</v>
      </c>
    </row>
    <row r="1246" spans="12:16" x14ac:dyDescent="0.25">
      <c r="L1246" t="s">
        <v>4</v>
      </c>
      <c r="M1246" t="s">
        <v>4</v>
      </c>
      <c r="N1246" t="str">
        <f t="shared" si="83"/>
        <v>a.MIG_PK,</v>
      </c>
    </row>
    <row r="1247" spans="12:16" x14ac:dyDescent="0.25">
      <c r="L1247" t="s">
        <v>0</v>
      </c>
      <c r="M1247" t="s">
        <v>0</v>
      </c>
      <c r="N1247" t="str">
        <f t="shared" si="83"/>
        <v>a.MIG_FK,</v>
      </c>
    </row>
    <row r="1248" spans="12:16" x14ac:dyDescent="0.25">
      <c r="L1248" t="s">
        <v>13</v>
      </c>
      <c r="M1248" t="s">
        <v>13</v>
      </c>
      <c r="N1248" t="str">
        <f t="shared" si="83"/>
        <v>a.MIG_FK2,</v>
      </c>
    </row>
    <row r="1249" spans="12:14" x14ac:dyDescent="0.25">
      <c r="L1249" t="s">
        <v>362</v>
      </c>
      <c r="M1249" t="s">
        <v>347</v>
      </c>
      <c r="N1249" t="str">
        <f t="shared" si="83"/>
        <v>a.NBENEFIC,</v>
      </c>
    </row>
    <row r="1250" spans="12:14" x14ac:dyDescent="0.25">
      <c r="M1250" t="s">
        <v>161</v>
      </c>
      <c r="N1250" t="str">
        <f t="shared" si="83"/>
        <v>NULL SSEGURO,</v>
      </c>
    </row>
    <row r="1251" spans="12:14" x14ac:dyDescent="0.25">
      <c r="L1251" t="s">
        <v>320</v>
      </c>
      <c r="M1251" t="s">
        <v>320</v>
      </c>
      <c r="N1251" t="str">
        <f t="shared" si="83"/>
        <v>a.NRIESGO,</v>
      </c>
    </row>
    <row r="1252" spans="12:14" x14ac:dyDescent="0.25">
      <c r="L1252" t="s">
        <v>327</v>
      </c>
      <c r="M1252" t="s">
        <v>327</v>
      </c>
      <c r="N1252" t="str">
        <f t="shared" si="83"/>
        <v>a.CGARANT,</v>
      </c>
    </row>
    <row r="1253" spans="12:14" x14ac:dyDescent="0.25">
      <c r="L1253" t="s">
        <v>233</v>
      </c>
      <c r="M1253" t="s">
        <v>233</v>
      </c>
      <c r="N1253" t="str">
        <f t="shared" si="83"/>
        <v>a.NMOVIMI,</v>
      </c>
    </row>
    <row r="1254" spans="12:14" x14ac:dyDescent="0.25">
      <c r="M1254" t="s">
        <v>82</v>
      </c>
      <c r="N1254" t="str">
        <f t="shared" si="83"/>
        <v>NULL SPERSON,</v>
      </c>
    </row>
    <row r="1255" spans="12:14" x14ac:dyDescent="0.25">
      <c r="M1255" t="s">
        <v>348</v>
      </c>
      <c r="N1255" t="str">
        <f t="shared" si="83"/>
        <v>NULL CTIPIDE_CONT,</v>
      </c>
    </row>
    <row r="1256" spans="12:14" x14ac:dyDescent="0.25">
      <c r="M1256" t="s">
        <v>349</v>
      </c>
      <c r="N1256" t="str">
        <f t="shared" si="83"/>
        <v>NULL NNUMIDE_CONT,</v>
      </c>
    </row>
    <row r="1257" spans="12:14" x14ac:dyDescent="0.25">
      <c r="M1257" t="s">
        <v>350</v>
      </c>
      <c r="N1257" t="str">
        <f t="shared" si="83"/>
        <v>NULL TAPELLI1_CONT,</v>
      </c>
    </row>
    <row r="1258" spans="12:14" x14ac:dyDescent="0.25">
      <c r="M1258" t="s">
        <v>351</v>
      </c>
      <c r="N1258" t="str">
        <f t="shared" si="83"/>
        <v>NULL TAPELLI2_CONT,</v>
      </c>
    </row>
    <row r="1259" spans="12:14" x14ac:dyDescent="0.25">
      <c r="M1259" t="s">
        <v>352</v>
      </c>
      <c r="N1259" t="str">
        <f t="shared" si="83"/>
        <v>NULL TNOMBRE1_CONT,</v>
      </c>
    </row>
    <row r="1260" spans="12:14" x14ac:dyDescent="0.25">
      <c r="M1260" t="s">
        <v>353</v>
      </c>
      <c r="N1260" t="str">
        <f t="shared" si="83"/>
        <v>NULL TNOMBRE2_CONT,</v>
      </c>
    </row>
    <row r="1261" spans="12:14" x14ac:dyDescent="0.25">
      <c r="M1261" t="s">
        <v>354</v>
      </c>
      <c r="N1261" t="str">
        <f t="shared" si="83"/>
        <v>NULL FINIBEN,</v>
      </c>
    </row>
    <row r="1262" spans="12:14" x14ac:dyDescent="0.25">
      <c r="M1262" t="s">
        <v>355</v>
      </c>
      <c r="N1262" t="str">
        <f t="shared" si="83"/>
        <v>NULL FFINBEN,</v>
      </c>
    </row>
    <row r="1263" spans="12:14" x14ac:dyDescent="0.25">
      <c r="L1263" t="s">
        <v>363</v>
      </c>
      <c r="M1263" t="s">
        <v>356</v>
      </c>
      <c r="N1263" t="str">
        <f t="shared" si="83"/>
        <v>a.CTIPBEN,</v>
      </c>
    </row>
    <row r="1264" spans="12:14" x14ac:dyDescent="0.25">
      <c r="L1264" t="s">
        <v>364</v>
      </c>
      <c r="M1264" t="s">
        <v>357</v>
      </c>
      <c r="N1264" t="str">
        <f t="shared" si="83"/>
        <v>a.CPAREN,</v>
      </c>
    </row>
    <row r="1265" spans="12:14" x14ac:dyDescent="0.25">
      <c r="L1265" t="s">
        <v>365</v>
      </c>
      <c r="M1265" t="s">
        <v>358</v>
      </c>
      <c r="N1265" t="str">
        <f t="shared" si="83"/>
        <v>a.PPARTICIP,</v>
      </c>
    </row>
    <row r="1266" spans="12:14" x14ac:dyDescent="0.25">
      <c r="L1266" t="s">
        <v>359</v>
      </c>
      <c r="M1266" t="s">
        <v>359</v>
      </c>
      <c r="N1266" t="str">
        <f t="shared" si="83"/>
        <v>a.CUSUARI,</v>
      </c>
    </row>
    <row r="1267" spans="12:14" x14ac:dyDescent="0.25">
      <c r="L1267" t="s">
        <v>235</v>
      </c>
      <c r="M1267" t="s">
        <v>235</v>
      </c>
      <c r="N1267" t="str">
        <f t="shared" si="83"/>
        <v>a.FMOVIMI,</v>
      </c>
    </row>
    <row r="1268" spans="12:14" x14ac:dyDescent="0.25">
      <c r="L1268" t="s">
        <v>360</v>
      </c>
      <c r="M1268" t="s">
        <v>360</v>
      </c>
      <c r="N1268" t="str">
        <f t="shared" si="83"/>
        <v>a.CESTADO,</v>
      </c>
    </row>
    <row r="1269" spans="12:14" x14ac:dyDescent="0.25">
      <c r="M1269" t="s">
        <v>361</v>
      </c>
      <c r="N1269" t="str">
        <f t="shared" si="83"/>
        <v>NULL CTIPOCON,</v>
      </c>
    </row>
    <row r="1273" spans="12:14" x14ac:dyDescent="0.25">
      <c r="M1273" t="s">
        <v>11</v>
      </c>
    </row>
    <row r="1274" spans="12:14" x14ac:dyDescent="0.25">
      <c r="M1274" t="s">
        <v>12</v>
      </c>
    </row>
    <row r="1275" spans="12:14" x14ac:dyDescent="0.25">
      <c r="L1275" t="s">
        <v>4</v>
      </c>
      <c r="M1275" t="s">
        <v>4</v>
      </c>
      <c r="N1275" t="str">
        <f t="shared" ref="N1275:N1337" si="84">IF(ISBLANK(L1275),"NULL ","a.")&amp;M1275&amp;","</f>
        <v>a.MIG_PK,</v>
      </c>
    </row>
    <row r="1276" spans="12:14" x14ac:dyDescent="0.25">
      <c r="L1276" t="s">
        <v>0</v>
      </c>
      <c r="M1276" t="s">
        <v>0</v>
      </c>
      <c r="N1276" t="str">
        <f t="shared" si="84"/>
        <v>a.MIG_FK,</v>
      </c>
    </row>
    <row r="1277" spans="12:14" x14ac:dyDescent="0.25">
      <c r="L1277" t="s">
        <v>1186</v>
      </c>
      <c r="M1277" t="s">
        <v>1186</v>
      </c>
      <c r="N1277" t="str">
        <f t="shared" si="84"/>
        <v>a.NVERSION,</v>
      </c>
    </row>
    <row r="1278" spans="12:14" x14ac:dyDescent="0.25">
      <c r="L1278" t="s">
        <v>5</v>
      </c>
      <c r="M1278" t="s">
        <v>5</v>
      </c>
      <c r="N1278" t="str">
        <f t="shared" si="84"/>
        <v>a.SCONTRA,</v>
      </c>
    </row>
    <row r="1279" spans="12:14" x14ac:dyDescent="0.25">
      <c r="L1279" t="s">
        <v>1268</v>
      </c>
      <c r="M1279" t="s">
        <v>1268</v>
      </c>
      <c r="N1279" t="str">
        <f t="shared" si="84"/>
        <v>a.SPLENO,</v>
      </c>
    </row>
    <row r="1280" spans="12:14" x14ac:dyDescent="0.25">
      <c r="L1280" t="s">
        <v>139</v>
      </c>
      <c r="M1280" t="s">
        <v>139</v>
      </c>
      <c r="N1280" t="str">
        <f t="shared" si="84"/>
        <v>a.CEMPRES,</v>
      </c>
    </row>
    <row r="1281" spans="12:14" x14ac:dyDescent="0.25">
      <c r="L1281" t="s">
        <v>122</v>
      </c>
      <c r="M1281" t="s">
        <v>122</v>
      </c>
      <c r="N1281" t="str">
        <f t="shared" si="84"/>
        <v>a.CTIPREA,</v>
      </c>
    </row>
    <row r="1282" spans="12:14" x14ac:dyDescent="0.25">
      <c r="L1282" t="s">
        <v>1916</v>
      </c>
      <c r="M1282" t="s">
        <v>1916</v>
      </c>
      <c r="N1282" t="str">
        <f t="shared" si="84"/>
        <v>a.FINICTR,</v>
      </c>
    </row>
    <row r="1283" spans="12:14" x14ac:dyDescent="0.25">
      <c r="L1283" t="s">
        <v>1917</v>
      </c>
      <c r="M1283" t="s">
        <v>1917</v>
      </c>
      <c r="N1283" t="str">
        <f t="shared" si="84"/>
        <v>a.FFINCTR,</v>
      </c>
    </row>
    <row r="1284" spans="12:14" x14ac:dyDescent="0.25">
      <c r="L1284" t="s">
        <v>1918</v>
      </c>
      <c r="M1284" t="s">
        <v>1918</v>
      </c>
      <c r="N1284" t="str">
        <f t="shared" si="84"/>
        <v>a.NCONREL,</v>
      </c>
    </row>
    <row r="1285" spans="12:14" x14ac:dyDescent="0.25">
      <c r="L1285" t="s">
        <v>1903</v>
      </c>
      <c r="M1285" t="s">
        <v>1903</v>
      </c>
      <c r="N1285" t="str">
        <f t="shared" si="84"/>
        <v>a.SCONAGR,</v>
      </c>
    </row>
    <row r="1286" spans="12:14" x14ac:dyDescent="0.25">
      <c r="L1286" t="s">
        <v>1919</v>
      </c>
      <c r="M1286" t="s">
        <v>1919</v>
      </c>
      <c r="N1286" t="str">
        <f t="shared" si="84"/>
        <v>a.CVIDAGA,</v>
      </c>
    </row>
    <row r="1287" spans="12:14" x14ac:dyDescent="0.25">
      <c r="L1287" t="s">
        <v>1920</v>
      </c>
      <c r="M1287" t="s">
        <v>1920</v>
      </c>
      <c r="N1287" t="str">
        <f t="shared" si="84"/>
        <v>a.CVIDAIR,</v>
      </c>
    </row>
    <row r="1288" spans="12:14" x14ac:dyDescent="0.25">
      <c r="L1288" t="s">
        <v>1921</v>
      </c>
      <c r="M1288" t="s">
        <v>1921</v>
      </c>
      <c r="N1288" t="str">
        <f t="shared" si="84"/>
        <v>a.CTIPCUM,</v>
      </c>
    </row>
    <row r="1289" spans="12:14" x14ac:dyDescent="0.25">
      <c r="L1289" t="s">
        <v>1922</v>
      </c>
      <c r="M1289" t="s">
        <v>1922</v>
      </c>
      <c r="N1289" t="str">
        <f t="shared" si="84"/>
        <v>a.CVALID,</v>
      </c>
    </row>
    <row r="1290" spans="12:14" x14ac:dyDescent="0.25">
      <c r="L1290" t="s">
        <v>1923</v>
      </c>
      <c r="M1290" t="s">
        <v>1923</v>
      </c>
      <c r="N1290" t="str">
        <f t="shared" si="84"/>
        <v>a.CRETIRA,</v>
      </c>
    </row>
    <row r="1291" spans="12:14" x14ac:dyDescent="0.25">
      <c r="L1291" t="s">
        <v>469</v>
      </c>
      <c r="M1291" t="s">
        <v>469</v>
      </c>
      <c r="N1291" t="str">
        <f t="shared" si="84"/>
        <v>a.CMONEDA,</v>
      </c>
    </row>
    <row r="1292" spans="12:14" x14ac:dyDescent="0.25">
      <c r="L1292" t="s">
        <v>466</v>
      </c>
      <c r="M1292" t="s">
        <v>466</v>
      </c>
      <c r="N1292" t="str">
        <f t="shared" si="84"/>
        <v>a.TDESCRIPCION,</v>
      </c>
    </row>
    <row r="1293" spans="12:14" x14ac:dyDescent="0.25">
      <c r="L1293" t="s">
        <v>1924</v>
      </c>
      <c r="M1293" t="s">
        <v>1924</v>
      </c>
      <c r="N1293" t="str">
        <f t="shared" si="84"/>
        <v>a.CDEVENTO,</v>
      </c>
    </row>
    <row r="1296" spans="12:14" x14ac:dyDescent="0.25">
      <c r="M1296" t="s">
        <v>11</v>
      </c>
      <c r="N1296" t="str">
        <f t="shared" si="84"/>
        <v>NULL NCARGA,</v>
      </c>
    </row>
    <row r="1297" spans="12:14" x14ac:dyDescent="0.25">
      <c r="M1297" t="s">
        <v>12</v>
      </c>
      <c r="N1297" t="str">
        <f t="shared" si="84"/>
        <v>NULL CESTMIG,</v>
      </c>
    </row>
    <row r="1298" spans="12:14" x14ac:dyDescent="0.25">
      <c r="L1298" t="s">
        <v>4</v>
      </c>
      <c r="M1298" t="s">
        <v>4</v>
      </c>
      <c r="N1298" t="str">
        <f t="shared" si="84"/>
        <v>a.MIG_PK,</v>
      </c>
    </row>
    <row r="1299" spans="12:14" x14ac:dyDescent="0.25">
      <c r="L1299" t="s">
        <v>0</v>
      </c>
      <c r="M1299" t="s">
        <v>0</v>
      </c>
      <c r="N1299" t="str">
        <f t="shared" si="84"/>
        <v>a.MIG_FK,</v>
      </c>
    </row>
    <row r="1300" spans="12:14" x14ac:dyDescent="0.25">
      <c r="L1300" t="s">
        <v>161</v>
      </c>
      <c r="M1300" t="s">
        <v>161</v>
      </c>
      <c r="N1300" t="str">
        <f t="shared" si="84"/>
        <v>a.SSEGURO,</v>
      </c>
    </row>
    <row r="1301" spans="12:14" x14ac:dyDescent="0.25">
      <c r="L1301" t="s">
        <v>235</v>
      </c>
      <c r="M1301" t="s">
        <v>235</v>
      </c>
      <c r="N1301" t="str">
        <f t="shared" si="84"/>
        <v>a.FMOVIMI,</v>
      </c>
    </row>
    <row r="1302" spans="12:14" x14ac:dyDescent="0.25">
      <c r="L1302" t="s">
        <v>1946</v>
      </c>
      <c r="M1302" t="s">
        <v>1946</v>
      </c>
      <c r="N1302" t="str">
        <f t="shared" si="84"/>
        <v>a.CMOTRET,</v>
      </c>
    </row>
    <row r="1303" spans="12:14" x14ac:dyDescent="0.25">
      <c r="L1303" t="s">
        <v>1947</v>
      </c>
      <c r="M1303" t="s">
        <v>1947</v>
      </c>
      <c r="N1303" t="str">
        <f t="shared" si="84"/>
        <v>a.CUSURET,</v>
      </c>
    </row>
    <row r="1304" spans="12:14" x14ac:dyDescent="0.25">
      <c r="L1304" t="s">
        <v>1948</v>
      </c>
      <c r="M1304" t="s">
        <v>1948</v>
      </c>
      <c r="N1304" t="str">
        <f t="shared" si="84"/>
        <v>a.FFECRET,</v>
      </c>
    </row>
    <row r="1305" spans="12:14" x14ac:dyDescent="0.25">
      <c r="L1305" t="s">
        <v>1949</v>
      </c>
      <c r="M1305" t="s">
        <v>1949</v>
      </c>
      <c r="N1305" t="str">
        <f t="shared" si="84"/>
        <v>a.CUSUAUT,</v>
      </c>
    </row>
    <row r="1306" spans="12:14" x14ac:dyDescent="0.25">
      <c r="L1306" t="s">
        <v>1950</v>
      </c>
      <c r="M1306" t="s">
        <v>1950</v>
      </c>
      <c r="N1306" t="str">
        <f t="shared" si="84"/>
        <v>a.FFECAUT,</v>
      </c>
    </row>
    <row r="1307" spans="12:14" x14ac:dyDescent="0.25">
      <c r="L1307" t="s">
        <v>1951</v>
      </c>
      <c r="M1307" t="s">
        <v>1951</v>
      </c>
      <c r="N1307" t="str">
        <f t="shared" si="84"/>
        <v>a.OBSERV,</v>
      </c>
    </row>
    <row r="1308" spans="12:14" x14ac:dyDescent="0.25">
      <c r="L1308" t="s">
        <v>1952</v>
      </c>
      <c r="M1308" t="s">
        <v>1952</v>
      </c>
      <c r="N1308" t="str">
        <f t="shared" si="84"/>
        <v>a.CDETMOTREC,</v>
      </c>
    </row>
    <row r="1309" spans="12:14" x14ac:dyDescent="0.25">
      <c r="L1309" t="s">
        <v>1953</v>
      </c>
      <c r="M1309" t="s">
        <v>1953</v>
      </c>
      <c r="N1309" t="str">
        <f t="shared" si="84"/>
        <v>a.POSTPPER,</v>
      </c>
    </row>
    <row r="1310" spans="12:14" x14ac:dyDescent="0.25">
      <c r="L1310" t="s">
        <v>1954</v>
      </c>
      <c r="M1310" t="s">
        <v>1954</v>
      </c>
      <c r="N1310" t="str">
        <f t="shared" si="84"/>
        <v>a.PERPOST,</v>
      </c>
    </row>
    <row r="1313" spans="12:14" x14ac:dyDescent="0.25">
      <c r="M1313" t="s">
        <v>11</v>
      </c>
    </row>
    <row r="1314" spans="12:14" x14ac:dyDescent="0.25">
      <c r="M1314" t="s">
        <v>12</v>
      </c>
    </row>
    <row r="1315" spans="12:14" x14ac:dyDescent="0.25">
      <c r="L1315" t="s">
        <v>4</v>
      </c>
      <c r="M1315" t="s">
        <v>4</v>
      </c>
      <c r="N1315" t="str">
        <f t="shared" si="84"/>
        <v>a.MIG_PK,</v>
      </c>
    </row>
    <row r="1316" spans="12:14" x14ac:dyDescent="0.25">
      <c r="L1316" t="s">
        <v>0</v>
      </c>
      <c r="M1316" t="s">
        <v>0</v>
      </c>
      <c r="N1316" t="str">
        <f t="shared" si="84"/>
        <v>a.MIG_FK,</v>
      </c>
    </row>
    <row r="1317" spans="12:14" x14ac:dyDescent="0.25">
      <c r="M1317" t="s">
        <v>382</v>
      </c>
      <c r="N1317" t="str">
        <f t="shared" si="84"/>
        <v>NULL NRECIBO,</v>
      </c>
    </row>
    <row r="1318" spans="12:14" x14ac:dyDescent="0.25">
      <c r="M1318" t="s">
        <v>385</v>
      </c>
      <c r="N1318" t="str">
        <f t="shared" si="84"/>
        <v>NULL SMOVREC,</v>
      </c>
    </row>
    <row r="1319" spans="12:14" x14ac:dyDescent="0.25">
      <c r="L1319" t="s">
        <v>1013</v>
      </c>
      <c r="M1319" t="s">
        <v>1013</v>
      </c>
      <c r="N1319" t="str">
        <f t="shared" si="84"/>
        <v>a.CESTREC,</v>
      </c>
    </row>
    <row r="1320" spans="12:14" x14ac:dyDescent="0.25">
      <c r="L1320" t="s">
        <v>1022</v>
      </c>
      <c r="M1320" t="s">
        <v>1022</v>
      </c>
      <c r="N1320" t="str">
        <f t="shared" si="84"/>
        <v>a.FMOVINI,</v>
      </c>
    </row>
    <row r="1321" spans="12:14" x14ac:dyDescent="0.25">
      <c r="L1321" t="s">
        <v>1023</v>
      </c>
      <c r="M1321" t="s">
        <v>1023</v>
      </c>
      <c r="N1321" t="str">
        <f t="shared" si="84"/>
        <v>a.FMOVFIN,</v>
      </c>
    </row>
    <row r="1322" spans="12:14" x14ac:dyDescent="0.25">
      <c r="L1322" t="s">
        <v>1024</v>
      </c>
      <c r="M1322" t="s">
        <v>1024</v>
      </c>
      <c r="N1322" t="str">
        <f t="shared" si="84"/>
        <v>a.FEFEADM,</v>
      </c>
    </row>
    <row r="1323" spans="12:14" x14ac:dyDescent="0.25">
      <c r="L1323" t="s">
        <v>1025</v>
      </c>
      <c r="M1323" t="s">
        <v>1025</v>
      </c>
      <c r="N1323" t="str">
        <f t="shared" si="84"/>
        <v>a.FMOVDIA,</v>
      </c>
    </row>
    <row r="1324" spans="12:14" x14ac:dyDescent="0.25">
      <c r="L1324" t="s">
        <v>234</v>
      </c>
      <c r="M1324" t="s">
        <v>234</v>
      </c>
      <c r="N1324" t="str">
        <f t="shared" si="84"/>
        <v>a.CMOTMOV,</v>
      </c>
    </row>
    <row r="1327" spans="12:14" x14ac:dyDescent="0.25">
      <c r="M1327" t="s">
        <v>11</v>
      </c>
      <c r="N1327" t="str">
        <f t="shared" si="84"/>
        <v>NULL NCARGA,</v>
      </c>
    </row>
    <row r="1328" spans="12:14" x14ac:dyDescent="0.25">
      <c r="M1328" t="s">
        <v>12</v>
      </c>
      <c r="N1328" t="str">
        <f t="shared" si="84"/>
        <v>NULL CESTMIG,</v>
      </c>
    </row>
    <row r="1329" spans="12:14" x14ac:dyDescent="0.25">
      <c r="L1329" t="s">
        <v>4</v>
      </c>
      <c r="M1329" t="s">
        <v>4</v>
      </c>
      <c r="N1329" t="str">
        <f t="shared" si="84"/>
        <v>a.MIG_PK,</v>
      </c>
    </row>
    <row r="1330" spans="12:14" x14ac:dyDescent="0.25">
      <c r="L1330" t="s">
        <v>0</v>
      </c>
      <c r="M1330" t="s">
        <v>0</v>
      </c>
      <c r="N1330" t="str">
        <f t="shared" si="84"/>
        <v>a.MIG_FK,</v>
      </c>
    </row>
    <row r="1331" spans="12:14" x14ac:dyDescent="0.25">
      <c r="L1331" t="s">
        <v>1026</v>
      </c>
      <c r="M1331" t="s">
        <v>1026</v>
      </c>
      <c r="N1331" t="str">
        <f t="shared" si="84"/>
        <v>a.CCONCEP,</v>
      </c>
    </row>
    <row r="1332" spans="12:14" x14ac:dyDescent="0.25">
      <c r="L1332" t="s">
        <v>327</v>
      </c>
      <c r="M1332" t="s">
        <v>327</v>
      </c>
      <c r="N1332" t="str">
        <f t="shared" si="84"/>
        <v>a.CGARANT,</v>
      </c>
    </row>
    <row r="1333" spans="12:14" x14ac:dyDescent="0.25">
      <c r="L1333" t="s">
        <v>320</v>
      </c>
      <c r="M1333" t="s">
        <v>320</v>
      </c>
      <c r="N1333" t="str">
        <f t="shared" si="84"/>
        <v>a.NRIESGO,</v>
      </c>
    </row>
    <row r="1334" spans="12:14" x14ac:dyDescent="0.25">
      <c r="L1334" t="s">
        <v>1027</v>
      </c>
      <c r="M1334" t="s">
        <v>1027</v>
      </c>
      <c r="N1334" t="str">
        <f t="shared" si="84"/>
        <v>a.ICONCEP,</v>
      </c>
    </row>
    <row r="1335" spans="12:14" x14ac:dyDescent="0.25">
      <c r="L1335" t="s">
        <v>1028</v>
      </c>
      <c r="M1335" t="s">
        <v>321</v>
      </c>
      <c r="N1335" t="str">
        <f t="shared" si="84"/>
        <v>a.NMOVIMA,</v>
      </c>
    </row>
    <row r="1336" spans="12:14" x14ac:dyDescent="0.25">
      <c r="L1336" t="s">
        <v>677</v>
      </c>
      <c r="M1336" t="s">
        <v>677</v>
      </c>
      <c r="N1336" t="str">
        <f t="shared" si="84"/>
        <v>a.FCAMBIO,</v>
      </c>
    </row>
    <row r="1337" spans="12:14" x14ac:dyDescent="0.25">
      <c r="L1337" t="s">
        <v>321</v>
      </c>
      <c r="M1337" t="s">
        <v>1028</v>
      </c>
      <c r="N1337" t="str">
        <f t="shared" si="84"/>
        <v>a.ICONCEP_MONPOL,</v>
      </c>
    </row>
    <row r="1340" spans="12:14" x14ac:dyDescent="0.25">
      <c r="M1340" t="s">
        <v>11</v>
      </c>
      <c r="N1340" t="str">
        <f t="shared" ref="N1340:N1403" si="85">IF(ISBLANK(L1340),"NULL ","a.")&amp;M1340&amp;","</f>
        <v>NULL NCARGA,</v>
      </c>
    </row>
    <row r="1341" spans="12:14" x14ac:dyDescent="0.25">
      <c r="M1341" t="s">
        <v>12</v>
      </c>
      <c r="N1341" t="str">
        <f t="shared" si="85"/>
        <v>NULL CESTMIG,</v>
      </c>
    </row>
    <row r="1342" spans="12:14" x14ac:dyDescent="0.25">
      <c r="L1342" t="s">
        <v>4</v>
      </c>
      <c r="M1342" t="s">
        <v>4</v>
      </c>
      <c r="N1342" t="str">
        <f t="shared" si="85"/>
        <v>a.MIG_PK,</v>
      </c>
    </row>
    <row r="1343" spans="12:14" x14ac:dyDescent="0.25">
      <c r="L1343" t="s">
        <v>0</v>
      </c>
      <c r="M1343" t="s">
        <v>0</v>
      </c>
      <c r="N1343" t="str">
        <f t="shared" si="85"/>
        <v>a.MIG_FK,</v>
      </c>
    </row>
    <row r="1344" spans="12:14" x14ac:dyDescent="0.25">
      <c r="L1344" t="s">
        <v>13</v>
      </c>
      <c r="M1344" t="s">
        <v>13</v>
      </c>
      <c r="N1344" t="str">
        <f t="shared" si="85"/>
        <v>a.MIG_FK2,</v>
      </c>
    </row>
    <row r="1345" spans="12:14" x14ac:dyDescent="0.25">
      <c r="L1345" t="s">
        <v>116</v>
      </c>
      <c r="M1345" t="s">
        <v>116</v>
      </c>
      <c r="N1345" t="str">
        <f t="shared" si="85"/>
        <v>a.MIG_FKDIR,</v>
      </c>
    </row>
    <row r="1346" spans="12:14" x14ac:dyDescent="0.25">
      <c r="L1346" t="s">
        <v>83</v>
      </c>
      <c r="M1346" t="s">
        <v>83</v>
      </c>
      <c r="N1346" t="str">
        <f t="shared" si="85"/>
        <v>a.CAGENTE,</v>
      </c>
    </row>
    <row r="1347" spans="12:14" x14ac:dyDescent="0.25">
      <c r="L1347" t="s">
        <v>118</v>
      </c>
      <c r="M1347" t="s">
        <v>118</v>
      </c>
      <c r="N1347" t="str">
        <f t="shared" si="85"/>
        <v>a.NCERTIF,</v>
      </c>
    </row>
    <row r="1348" spans="12:14" x14ac:dyDescent="0.25">
      <c r="L1348" t="s">
        <v>119</v>
      </c>
      <c r="M1348" t="s">
        <v>119</v>
      </c>
      <c r="N1348" t="str">
        <f t="shared" si="85"/>
        <v>a.FEFECTO,</v>
      </c>
    </row>
    <row r="1349" spans="12:14" x14ac:dyDescent="0.25">
      <c r="L1349" t="s">
        <v>120</v>
      </c>
      <c r="M1349" t="s">
        <v>120</v>
      </c>
      <c r="N1349" t="str">
        <f t="shared" si="85"/>
        <v>a.CACTIVI,</v>
      </c>
    </row>
    <row r="1350" spans="12:14" x14ac:dyDescent="0.25">
      <c r="L1350" t="s">
        <v>121</v>
      </c>
      <c r="M1350" t="s">
        <v>121</v>
      </c>
      <c r="N1350" t="str">
        <f t="shared" si="85"/>
        <v>a.CCOBBAN,</v>
      </c>
    </row>
    <row r="1351" spans="12:14" x14ac:dyDescent="0.25">
      <c r="L1351" t="s">
        <v>122</v>
      </c>
      <c r="M1351" t="s">
        <v>122</v>
      </c>
      <c r="N1351" t="str">
        <f t="shared" si="85"/>
        <v>a.CTIPREA,</v>
      </c>
    </row>
    <row r="1352" spans="12:14" x14ac:dyDescent="0.25">
      <c r="L1352" t="s">
        <v>7</v>
      </c>
      <c r="M1352" t="s">
        <v>7</v>
      </c>
      <c r="N1352" t="str">
        <f t="shared" si="85"/>
        <v>a.CREAFAC,</v>
      </c>
    </row>
    <row r="1353" spans="12:14" x14ac:dyDescent="0.25">
      <c r="L1353" t="s">
        <v>123</v>
      </c>
      <c r="M1353" t="s">
        <v>123</v>
      </c>
      <c r="N1353" t="str">
        <f t="shared" si="85"/>
        <v>a.CTIPCOM,</v>
      </c>
    </row>
    <row r="1354" spans="12:14" x14ac:dyDescent="0.25">
      <c r="L1354" t="s">
        <v>124</v>
      </c>
      <c r="M1354" t="s">
        <v>124</v>
      </c>
      <c r="N1354" t="str">
        <f t="shared" si="85"/>
        <v>a.CSITUAC,</v>
      </c>
    </row>
    <row r="1355" spans="12:14" x14ac:dyDescent="0.25">
      <c r="L1355" t="s">
        <v>125</v>
      </c>
      <c r="M1355" t="s">
        <v>125</v>
      </c>
      <c r="N1355" t="str">
        <f t="shared" si="85"/>
        <v>a.FVENCIM,</v>
      </c>
    </row>
    <row r="1356" spans="12:14" x14ac:dyDescent="0.25">
      <c r="L1356" t="s">
        <v>126</v>
      </c>
      <c r="M1356" t="s">
        <v>126</v>
      </c>
      <c r="N1356" t="str">
        <f t="shared" si="85"/>
        <v>a.FEMISIO,</v>
      </c>
    </row>
    <row r="1357" spans="12:14" x14ac:dyDescent="0.25">
      <c r="L1357" t="s">
        <v>127</v>
      </c>
      <c r="M1357" t="s">
        <v>127</v>
      </c>
      <c r="N1357" t="str">
        <f t="shared" si="85"/>
        <v>a.FANULAC,</v>
      </c>
    </row>
    <row r="1358" spans="12:14" x14ac:dyDescent="0.25">
      <c r="L1358" t="s">
        <v>128</v>
      </c>
      <c r="M1358" t="s">
        <v>128</v>
      </c>
      <c r="N1358" t="str">
        <f t="shared" si="85"/>
        <v>a.IPRIANU,</v>
      </c>
    </row>
    <row r="1359" spans="12:14" x14ac:dyDescent="0.25">
      <c r="L1359" t="s">
        <v>129</v>
      </c>
      <c r="M1359" t="s">
        <v>129</v>
      </c>
      <c r="N1359" t="str">
        <f t="shared" si="85"/>
        <v>a.CIDIOMA,</v>
      </c>
    </row>
    <row r="1360" spans="12:14" x14ac:dyDescent="0.25">
      <c r="L1360" t="s">
        <v>130</v>
      </c>
      <c r="M1360" t="s">
        <v>130</v>
      </c>
      <c r="N1360" t="str">
        <f t="shared" si="85"/>
        <v>a.CFORPAG,</v>
      </c>
    </row>
    <row r="1361" spans="12:14" x14ac:dyDescent="0.25">
      <c r="L1361" t="s">
        <v>131</v>
      </c>
      <c r="M1361" t="s">
        <v>131</v>
      </c>
      <c r="N1361" t="str">
        <f t="shared" si="85"/>
        <v>a.CRETENI,</v>
      </c>
    </row>
    <row r="1362" spans="12:14" x14ac:dyDescent="0.25">
      <c r="L1362" t="s">
        <v>132</v>
      </c>
      <c r="M1362" t="s">
        <v>132</v>
      </c>
      <c r="N1362" t="str">
        <f t="shared" si="85"/>
        <v>a.CTIPCOA,</v>
      </c>
    </row>
    <row r="1363" spans="12:14" x14ac:dyDescent="0.25">
      <c r="L1363" t="s">
        <v>133</v>
      </c>
      <c r="M1363" t="s">
        <v>133</v>
      </c>
      <c r="N1363" t="str">
        <f t="shared" si="85"/>
        <v>a.SCIACOA,</v>
      </c>
    </row>
    <row r="1364" spans="12:14" x14ac:dyDescent="0.25">
      <c r="L1364" t="s">
        <v>134</v>
      </c>
      <c r="M1364" t="s">
        <v>134</v>
      </c>
      <c r="N1364" t="str">
        <f t="shared" si="85"/>
        <v>a.PPARCOA,</v>
      </c>
    </row>
    <row r="1365" spans="12:14" x14ac:dyDescent="0.25">
      <c r="L1365" t="s">
        <v>135</v>
      </c>
      <c r="M1365" t="s">
        <v>135</v>
      </c>
      <c r="N1365" t="str">
        <f t="shared" si="85"/>
        <v>a.NPOLCOA,</v>
      </c>
    </row>
    <row r="1366" spans="12:14" x14ac:dyDescent="0.25">
      <c r="L1366" t="s">
        <v>136</v>
      </c>
      <c r="M1366" t="s">
        <v>136</v>
      </c>
      <c r="N1366" t="str">
        <f t="shared" si="85"/>
        <v>a.NSUPCOA,</v>
      </c>
    </row>
    <row r="1367" spans="12:14" x14ac:dyDescent="0.25">
      <c r="L1367" t="s">
        <v>137</v>
      </c>
      <c r="M1367" t="s">
        <v>137</v>
      </c>
      <c r="N1367" t="str">
        <f t="shared" si="85"/>
        <v>a.NCUACOA,</v>
      </c>
    </row>
    <row r="1368" spans="12:14" x14ac:dyDescent="0.25">
      <c r="L1368" t="s">
        <v>138</v>
      </c>
      <c r="M1368" t="s">
        <v>138</v>
      </c>
      <c r="N1368" t="str">
        <f t="shared" si="85"/>
        <v>a.PDTOCOM,</v>
      </c>
    </row>
    <row r="1369" spans="12:14" x14ac:dyDescent="0.25">
      <c r="L1369" t="s">
        <v>139</v>
      </c>
      <c r="M1369" t="s">
        <v>139</v>
      </c>
      <c r="N1369" t="str">
        <f t="shared" si="85"/>
        <v>a.CEMPRES,</v>
      </c>
    </row>
    <row r="1370" spans="12:14" x14ac:dyDescent="0.25">
      <c r="L1370" t="s">
        <v>140</v>
      </c>
      <c r="M1370" t="s">
        <v>140</v>
      </c>
      <c r="N1370" t="str">
        <f t="shared" si="85"/>
        <v>a.SPRODUC,</v>
      </c>
    </row>
    <row r="1371" spans="12:14" x14ac:dyDescent="0.25">
      <c r="L1371" t="s">
        <v>141</v>
      </c>
      <c r="M1371" t="s">
        <v>141</v>
      </c>
      <c r="N1371" t="str">
        <f t="shared" si="85"/>
        <v>a.CCOMPANI,</v>
      </c>
    </row>
    <row r="1372" spans="12:14" x14ac:dyDescent="0.25">
      <c r="L1372" t="s">
        <v>142</v>
      </c>
      <c r="M1372" t="s">
        <v>142</v>
      </c>
      <c r="N1372" t="str">
        <f t="shared" si="85"/>
        <v>a.CTIPCOB,</v>
      </c>
    </row>
    <row r="1373" spans="12:14" x14ac:dyDescent="0.25">
      <c r="L1373" t="s">
        <v>143</v>
      </c>
      <c r="M1373" t="s">
        <v>143</v>
      </c>
      <c r="N1373" t="str">
        <f t="shared" si="85"/>
        <v>a.CREVALI,</v>
      </c>
    </row>
    <row r="1374" spans="12:14" x14ac:dyDescent="0.25">
      <c r="L1374" t="s">
        <v>144</v>
      </c>
      <c r="M1374" t="s">
        <v>144</v>
      </c>
      <c r="N1374" t="str">
        <f t="shared" si="85"/>
        <v>a.PREVALI,</v>
      </c>
    </row>
    <row r="1375" spans="12:14" x14ac:dyDescent="0.25">
      <c r="L1375" t="s">
        <v>145</v>
      </c>
      <c r="M1375" t="s">
        <v>145</v>
      </c>
      <c r="N1375" t="str">
        <f t="shared" si="85"/>
        <v>a.IREVALI,</v>
      </c>
    </row>
    <row r="1376" spans="12:14" x14ac:dyDescent="0.25">
      <c r="L1376" t="s">
        <v>146</v>
      </c>
      <c r="M1376" t="s">
        <v>146</v>
      </c>
      <c r="N1376" t="str">
        <f t="shared" si="85"/>
        <v>a.CTIPBAN,</v>
      </c>
    </row>
    <row r="1377" spans="12:14" x14ac:dyDescent="0.25">
      <c r="L1377" t="s">
        <v>147</v>
      </c>
      <c r="M1377" t="s">
        <v>147</v>
      </c>
      <c r="N1377" t="str">
        <f t="shared" si="85"/>
        <v>a.CBANCAR,</v>
      </c>
    </row>
    <row r="1378" spans="12:14" x14ac:dyDescent="0.25">
      <c r="L1378" t="s">
        <v>148</v>
      </c>
      <c r="M1378" t="s">
        <v>148</v>
      </c>
      <c r="N1378" t="str">
        <f t="shared" si="85"/>
        <v>a.CASEGUR,</v>
      </c>
    </row>
    <row r="1379" spans="12:14" x14ac:dyDescent="0.25">
      <c r="L1379" t="s">
        <v>149</v>
      </c>
      <c r="M1379" t="s">
        <v>149</v>
      </c>
      <c r="N1379" t="str">
        <f t="shared" si="85"/>
        <v>a.NSUPLEM,</v>
      </c>
    </row>
    <row r="1380" spans="12:14" x14ac:dyDescent="0.25">
      <c r="L1380" t="s">
        <v>84</v>
      </c>
      <c r="M1380" t="s">
        <v>84</v>
      </c>
      <c r="N1380" t="str">
        <f t="shared" si="85"/>
        <v>a.CDOMICI,</v>
      </c>
    </row>
    <row r="1381" spans="12:14" x14ac:dyDescent="0.25">
      <c r="L1381" t="s">
        <v>150</v>
      </c>
      <c r="M1381" t="s">
        <v>150</v>
      </c>
      <c r="N1381" t="str">
        <f t="shared" si="85"/>
        <v>a.NPOLINI,</v>
      </c>
    </row>
    <row r="1382" spans="12:14" x14ac:dyDescent="0.25">
      <c r="L1382" t="s">
        <v>151</v>
      </c>
      <c r="M1382" t="s">
        <v>151</v>
      </c>
      <c r="N1382" t="str">
        <f t="shared" si="85"/>
        <v>a.FCARANT,</v>
      </c>
    </row>
    <row r="1383" spans="12:14" x14ac:dyDescent="0.25">
      <c r="L1383" t="s">
        <v>152</v>
      </c>
      <c r="M1383" t="s">
        <v>152</v>
      </c>
      <c r="N1383" t="str">
        <f t="shared" si="85"/>
        <v>a.FCARPRO,</v>
      </c>
    </row>
    <row r="1384" spans="12:14" x14ac:dyDescent="0.25">
      <c r="L1384" t="s">
        <v>153</v>
      </c>
      <c r="M1384" t="s">
        <v>153</v>
      </c>
      <c r="N1384" t="str">
        <f t="shared" si="85"/>
        <v>a.CRECFRA,</v>
      </c>
    </row>
    <row r="1385" spans="12:14" x14ac:dyDescent="0.25">
      <c r="L1385" t="s">
        <v>154</v>
      </c>
      <c r="M1385" t="s">
        <v>154</v>
      </c>
      <c r="N1385" t="str">
        <f t="shared" si="85"/>
        <v>a.NDURCOB,</v>
      </c>
    </row>
    <row r="1386" spans="12:14" x14ac:dyDescent="0.25">
      <c r="L1386" t="s">
        <v>155</v>
      </c>
      <c r="M1386" t="s">
        <v>155</v>
      </c>
      <c r="N1386" t="str">
        <f t="shared" si="85"/>
        <v>a.FCARANU,</v>
      </c>
    </row>
    <row r="1387" spans="12:14" x14ac:dyDescent="0.25">
      <c r="L1387" t="s">
        <v>156</v>
      </c>
      <c r="M1387" t="s">
        <v>156</v>
      </c>
      <c r="N1387" t="str">
        <f t="shared" si="85"/>
        <v>a.NDURACI,</v>
      </c>
    </row>
    <row r="1388" spans="12:14" x14ac:dyDescent="0.25">
      <c r="L1388" t="s">
        <v>157</v>
      </c>
      <c r="M1388" t="s">
        <v>157</v>
      </c>
      <c r="N1388" t="str">
        <f t="shared" si="85"/>
        <v>a.NEDAMAR,</v>
      </c>
    </row>
    <row r="1389" spans="12:14" x14ac:dyDescent="0.25">
      <c r="L1389" t="s">
        <v>158</v>
      </c>
      <c r="M1389" t="s">
        <v>158</v>
      </c>
      <c r="N1389" t="str">
        <f t="shared" si="85"/>
        <v>a.FEFEPLAZO,</v>
      </c>
    </row>
    <row r="1390" spans="12:14" x14ac:dyDescent="0.25">
      <c r="L1390" t="s">
        <v>159</v>
      </c>
      <c r="M1390" t="s">
        <v>159</v>
      </c>
      <c r="N1390" t="str">
        <f t="shared" si="85"/>
        <v>a.FVENCPLAZO,</v>
      </c>
    </row>
    <row r="1391" spans="12:14" x14ac:dyDescent="0.25">
      <c r="L1391" t="s">
        <v>1092</v>
      </c>
      <c r="M1391" t="s">
        <v>1092</v>
      </c>
      <c r="N1391" t="str">
        <f t="shared" si="85"/>
        <v>a.MIG_FK3,</v>
      </c>
    </row>
    <row r="1393" spans="5:17" x14ac:dyDescent="0.25">
      <c r="M1393" t="s">
        <v>11</v>
      </c>
      <c r="O1393" t="s">
        <v>385</v>
      </c>
      <c r="P1393" t="s">
        <v>385</v>
      </c>
      <c r="Q1393" t="str">
        <f>"v_movrecibo."&amp;P1393&amp;" := "&amp;IF(O1393="","NULL;","x."&amp;O1393&amp;";")</f>
        <v>v_movrecibo.SMOVREC := x.SMOVREC;</v>
      </c>
    </row>
    <row r="1394" spans="5:17" ht="15.75" thickBot="1" x14ac:dyDescent="0.3">
      <c r="M1394" t="s">
        <v>12</v>
      </c>
      <c r="O1394" t="s">
        <v>778</v>
      </c>
      <c r="P1394" t="s">
        <v>778</v>
      </c>
      <c r="Q1394" t="str">
        <f t="shared" ref="Q1394:Q1413" si="86">"v_movrecibo."&amp;P1394&amp;" := "&amp;IF(O1394="","NULL;","x."&amp;O1394&amp;";")</f>
        <v>v_movrecibo.NORDEN := x.NORDEN;</v>
      </c>
    </row>
    <row r="1395" spans="5:17" ht="15.75" thickBot="1" x14ac:dyDescent="0.3">
      <c r="E1395" s="35" t="s">
        <v>1069</v>
      </c>
      <c r="F1395" s="36" t="s">
        <v>1070</v>
      </c>
      <c r="G1395" s="36" t="s">
        <v>1071</v>
      </c>
      <c r="H1395" s="36" t="s">
        <v>1072</v>
      </c>
      <c r="L1395" t="s">
        <v>4</v>
      </c>
      <c r="M1395" t="s">
        <v>4</v>
      </c>
      <c r="N1395" t="str">
        <f t="shared" si="85"/>
        <v>a.MIG_PK,</v>
      </c>
      <c r="O1395" t="s">
        <v>382</v>
      </c>
      <c r="P1395" t="s">
        <v>382</v>
      </c>
      <c r="Q1395" t="str">
        <f t="shared" si="86"/>
        <v>v_movrecibo.NRECIBO := x.NRECIBO;</v>
      </c>
    </row>
    <row r="1396" spans="5:17" ht="34.5" thickBot="1" x14ac:dyDescent="0.3">
      <c r="E1396" s="18" t="s">
        <v>4</v>
      </c>
      <c r="F1396" s="26" t="s">
        <v>536</v>
      </c>
      <c r="G1396" s="26" t="s">
        <v>537</v>
      </c>
      <c r="H1396" s="27" t="s">
        <v>1977</v>
      </c>
      <c r="J1396" t="str">
        <f t="shared" ref="J1396:J1406" si="87">E1396&amp;" "&amp;IF(MID(F1396,1,1)="A","     VARCHAR2("&amp;MID(F1396,2,LEN(F1396))&amp;")",IF(MID(F1396,1,1)="N","     NUMBER("&amp;MID(F1396,2,LEN(F1396))&amp;")",IF(OR(MID(F1396,1,1)="F",MID(F1396,1,1)="D"),"     DATE"))) &amp; IF(MID(G1396,1,1)="S"," NOT NULL,", ",")</f>
        <v>MIG_PK      VARCHAR2(50) NOT NULL,</v>
      </c>
      <c r="K1396" t="str">
        <f t="shared" ref="K1396:K1406" si="88">"comment on column MIG_PPNA."&amp;E1396&amp;"   is '"&amp;H1396&amp;"';"</f>
        <v>comment on column MIG_PPNA.MIG_PK   is 'Clave única de MIG_DETMOVRECIBO';</v>
      </c>
      <c r="L1396" t="s">
        <v>0</v>
      </c>
      <c r="M1396" t="s">
        <v>0</v>
      </c>
      <c r="N1396" t="str">
        <f t="shared" si="85"/>
        <v>a.MIG_FK,</v>
      </c>
      <c r="O1396" t="s">
        <v>12</v>
      </c>
    </row>
    <row r="1397" spans="5:17" ht="34.5" thickBot="1" x14ac:dyDescent="0.3">
      <c r="E1397" s="18" t="s">
        <v>0</v>
      </c>
      <c r="F1397" s="26" t="s">
        <v>536</v>
      </c>
      <c r="G1397" s="26" t="s">
        <v>537</v>
      </c>
      <c r="H1397" s="27" t="s">
        <v>1978</v>
      </c>
      <c r="J1397" t="str">
        <f t="shared" si="87"/>
        <v>MIG_FK      VARCHAR2(50) NOT NULL,</v>
      </c>
      <c r="K1397" t="str">
        <f t="shared" si="88"/>
        <v>comment on column MIG_PPNA.MIG_FK   is 'Clave externa para MIG_RECIBOS';</v>
      </c>
      <c r="M1397" t="s">
        <v>382</v>
      </c>
      <c r="N1397" t="str">
        <f t="shared" si="85"/>
        <v>NULL NRECIBO,</v>
      </c>
      <c r="O1397" t="s">
        <v>4</v>
      </c>
    </row>
    <row r="1398" spans="5:17" ht="24.75" thickBot="1" x14ac:dyDescent="0.3">
      <c r="E1398" s="18" t="s">
        <v>778</v>
      </c>
      <c r="F1398" s="26" t="s">
        <v>563</v>
      </c>
      <c r="G1398" s="26" t="s">
        <v>537</v>
      </c>
      <c r="H1398" s="26" t="s">
        <v>1107</v>
      </c>
      <c r="J1398" t="str">
        <f t="shared" si="87"/>
        <v>NORDEN      NUMBER(2) NOT NULL,</v>
      </c>
      <c r="K1398" t="str">
        <f t="shared" si="88"/>
        <v>comment on column MIG_PPNA.NORDEN   is 'Número de movimiento';</v>
      </c>
      <c r="M1398" t="s">
        <v>385</v>
      </c>
      <c r="N1398" t="str">
        <f t="shared" si="85"/>
        <v>NULL SMOVREC,</v>
      </c>
      <c r="O1398" t="s">
        <v>0</v>
      </c>
    </row>
    <row r="1399" spans="5:17" ht="24.75" thickBot="1" x14ac:dyDescent="0.3">
      <c r="E1399" s="18" t="s">
        <v>945</v>
      </c>
      <c r="F1399" s="26" t="s">
        <v>571</v>
      </c>
      <c r="G1399" s="26" t="s">
        <v>537</v>
      </c>
      <c r="H1399" s="26" t="s">
        <v>1979</v>
      </c>
      <c r="J1399" t="str">
        <f t="shared" si="87"/>
        <v>IIMPORTE      NUMBER() NOT NULL,</v>
      </c>
      <c r="K1399" t="str">
        <f t="shared" si="88"/>
        <v>comment on column MIG_PPNA.IIMPORTE   is 'Importe Cobrado';</v>
      </c>
      <c r="L1399" t="s">
        <v>778</v>
      </c>
      <c r="M1399" t="s">
        <v>778</v>
      </c>
      <c r="N1399" t="str">
        <f t="shared" si="85"/>
        <v>a.NORDEN,</v>
      </c>
      <c r="O1399" t="s">
        <v>945</v>
      </c>
      <c r="P1399" t="s">
        <v>945</v>
      </c>
      <c r="Q1399" t="str">
        <f t="shared" si="86"/>
        <v>v_movrecibo.IIMPORTE := x.IIMPORTE;</v>
      </c>
    </row>
    <row r="1400" spans="5:17" ht="24.75" thickBot="1" x14ac:dyDescent="0.3">
      <c r="E1400" s="18" t="s">
        <v>235</v>
      </c>
      <c r="F1400" s="26" t="s">
        <v>805</v>
      </c>
      <c r="G1400" s="26" t="s">
        <v>537</v>
      </c>
      <c r="H1400" s="26" t="s">
        <v>1084</v>
      </c>
      <c r="J1400" t="str">
        <f t="shared" si="87"/>
        <v>FMOVIMI      DATE NOT NULL,</v>
      </c>
      <c r="K1400" t="str">
        <f t="shared" si="88"/>
        <v>comment on column MIG_PPNA.FMOVIMI   is 'Fecha de movimiento';</v>
      </c>
      <c r="L1400" t="s">
        <v>945</v>
      </c>
      <c r="M1400" t="s">
        <v>945</v>
      </c>
      <c r="N1400" t="str">
        <f t="shared" si="85"/>
        <v>a.IIMPORTE,</v>
      </c>
      <c r="O1400" t="s">
        <v>235</v>
      </c>
      <c r="P1400" t="s">
        <v>235</v>
      </c>
      <c r="Q1400" t="str">
        <f t="shared" si="86"/>
        <v>v_movrecibo.FMOVIMI := x.FMOVIMI;</v>
      </c>
    </row>
    <row r="1401" spans="5:17" ht="72.75" thickBot="1" x14ac:dyDescent="0.3">
      <c r="E1401" s="18" t="s">
        <v>1024</v>
      </c>
      <c r="F1401" s="26" t="s">
        <v>805</v>
      </c>
      <c r="G1401" s="26"/>
      <c r="H1401" s="26" t="s">
        <v>1980</v>
      </c>
      <c r="J1401" t="str">
        <f t="shared" si="87"/>
        <v>FEFEADM      DATE,</v>
      </c>
      <c r="K1401" t="str">
        <f t="shared" si="88"/>
        <v>comment on column MIG_PPNA.FEFEADM   is 'Fecha efecto del movimiento a nivel administrativo';</v>
      </c>
      <c r="L1401" t="s">
        <v>235</v>
      </c>
      <c r="M1401" t="s">
        <v>235</v>
      </c>
      <c r="N1401" t="str">
        <f t="shared" si="85"/>
        <v>a.FMOVIMI,</v>
      </c>
      <c r="O1401" t="s">
        <v>1024</v>
      </c>
      <c r="P1401" t="s">
        <v>1024</v>
      </c>
      <c r="Q1401" t="str">
        <f t="shared" si="86"/>
        <v>v_movrecibo.FEFEADM := x.FEFEADM;</v>
      </c>
    </row>
    <row r="1402" spans="5:17" ht="36.75" thickBot="1" x14ac:dyDescent="0.3">
      <c r="E1402" s="18" t="s">
        <v>359</v>
      </c>
      <c r="F1402" s="26" t="s">
        <v>1981</v>
      </c>
      <c r="G1402" s="26" t="s">
        <v>537</v>
      </c>
      <c r="H1402" s="26" t="s">
        <v>1982</v>
      </c>
      <c r="J1402" t="str">
        <f t="shared" si="87"/>
        <v>CUSUARI      VARCHAR2(34) NOT NULL,</v>
      </c>
      <c r="K1402" t="str">
        <f t="shared" si="88"/>
        <v>comment on column MIG_PPNA.CUSUARI   is 'Usuario que realiza el movimiento';</v>
      </c>
      <c r="L1402" t="s">
        <v>1024</v>
      </c>
      <c r="M1402" t="s">
        <v>1024</v>
      </c>
      <c r="N1402" t="str">
        <f t="shared" si="85"/>
        <v>a.FEFEADM,</v>
      </c>
      <c r="O1402" t="s">
        <v>359</v>
      </c>
      <c r="P1402" t="s">
        <v>359</v>
      </c>
      <c r="Q1402" t="str">
        <f t="shared" si="86"/>
        <v>v_movrecibo.CUSUARI := x.CUSUARI;</v>
      </c>
    </row>
    <row r="1403" spans="5:17" ht="24.75" thickBot="1" x14ac:dyDescent="0.3">
      <c r="E1403" s="87" t="s">
        <v>1087</v>
      </c>
      <c r="F1403" s="40" t="s">
        <v>1983</v>
      </c>
      <c r="G1403" s="40"/>
      <c r="H1403" s="40" t="s">
        <v>1984</v>
      </c>
      <c r="J1403" t="str">
        <f t="shared" si="87"/>
        <v>TDESCRIP      VARCHAR2(1000),</v>
      </c>
      <c r="K1403" t="str">
        <f t="shared" si="88"/>
        <v>comment on column MIG_PPNA.TDESCRIP   is 'Descripción del apunte';</v>
      </c>
      <c r="L1403" t="s">
        <v>359</v>
      </c>
      <c r="M1403" t="s">
        <v>359</v>
      </c>
      <c r="N1403" t="str">
        <f t="shared" si="85"/>
        <v>a.CUSUARI,</v>
      </c>
      <c r="P1403" t="s">
        <v>1904</v>
      </c>
      <c r="Q1403" t="str">
        <f t="shared" si="86"/>
        <v>v_movrecibo.SDEVOLU := NULL;</v>
      </c>
    </row>
    <row r="1404" spans="5:17" ht="24.75" thickBot="1" x14ac:dyDescent="0.3">
      <c r="E1404" s="87" t="s">
        <v>236</v>
      </c>
      <c r="F1404" s="40" t="s">
        <v>805</v>
      </c>
      <c r="G1404" s="40"/>
      <c r="H1404" s="40" t="s">
        <v>1985</v>
      </c>
      <c r="J1404" t="str">
        <f t="shared" si="87"/>
        <v>FCONTAB      DATE,</v>
      </c>
      <c r="K1404" t="str">
        <f t="shared" si="88"/>
        <v>comment on column MIG_PPNA.FCONTAB   is 'Fecha de contabilidad';</v>
      </c>
      <c r="L1404" t="s">
        <v>1087</v>
      </c>
      <c r="M1404" t="s">
        <v>1087</v>
      </c>
      <c r="N1404" t="str">
        <f t="shared" ref="N1404:N1407" si="89">IF(ISBLANK(L1404),"NULL ","a.")&amp;M1404&amp;","</f>
        <v>a.TDESCRIP,</v>
      </c>
      <c r="P1404" t="s">
        <v>1988</v>
      </c>
      <c r="Q1404" t="str">
        <f t="shared" si="86"/>
        <v>v_movrecibo.NNUMNLIN := NULL;</v>
      </c>
    </row>
    <row r="1405" spans="5:17" ht="48.75" thickBot="1" x14ac:dyDescent="0.3">
      <c r="E1405" s="87" t="s">
        <v>1976</v>
      </c>
      <c r="F1405" s="40" t="s">
        <v>571</v>
      </c>
      <c r="G1405" s="40"/>
      <c r="H1405" s="40" t="s">
        <v>1986</v>
      </c>
      <c r="J1405" t="str">
        <f t="shared" si="87"/>
        <v>IIMPORTE_MONCON      NUMBER(),</v>
      </c>
      <c r="K1405" t="str">
        <f t="shared" si="88"/>
        <v>comment on column MIG_PPNA.IIMPORTE_MONCON   is 'Importe cobrado moneda de la contabilidad';</v>
      </c>
      <c r="L1405" t="s">
        <v>236</v>
      </c>
      <c r="M1405" t="s">
        <v>236</v>
      </c>
      <c r="N1405" t="str">
        <f t="shared" si="89"/>
        <v>a.FCONTAB,</v>
      </c>
      <c r="P1405" t="s">
        <v>1989</v>
      </c>
      <c r="Q1405" t="str">
        <f t="shared" si="86"/>
        <v>v_movrecibo.CBANCAR1 := NULL;</v>
      </c>
    </row>
    <row r="1406" spans="5:17" ht="24.75" thickBot="1" x14ac:dyDescent="0.3">
      <c r="E1406" s="87" t="s">
        <v>677</v>
      </c>
      <c r="F1406" s="40" t="s">
        <v>805</v>
      </c>
      <c r="G1406" s="40"/>
      <c r="H1406" s="40" t="s">
        <v>1987</v>
      </c>
      <c r="J1406" t="str">
        <f t="shared" si="87"/>
        <v>FCAMBIO      DATE,</v>
      </c>
      <c r="K1406" t="str">
        <f t="shared" si="88"/>
        <v>comment on column MIG_PPNA.FCAMBIO   is 'Fecha de cambio';</v>
      </c>
      <c r="L1406" t="s">
        <v>1976</v>
      </c>
      <c r="M1406" t="s">
        <v>1976</v>
      </c>
      <c r="N1406" t="str">
        <f t="shared" si="89"/>
        <v>a.IIMPORTE_MONCON,</v>
      </c>
      <c r="P1406" t="s">
        <v>1990</v>
      </c>
      <c r="Q1406" t="str">
        <f t="shared" si="86"/>
        <v>v_movrecibo.NNUMORD := NULL;</v>
      </c>
    </row>
    <row r="1407" spans="5:17" x14ac:dyDescent="0.25">
      <c r="L1407" t="s">
        <v>677</v>
      </c>
      <c r="M1407" t="s">
        <v>677</v>
      </c>
      <c r="N1407" t="str">
        <f t="shared" si="89"/>
        <v>a.FCAMBIO,</v>
      </c>
      <c r="P1407" t="s">
        <v>1991</v>
      </c>
      <c r="Q1407" t="str">
        <f t="shared" si="86"/>
        <v>v_movrecibo.SMOVRECR := NULL;</v>
      </c>
    </row>
    <row r="1408" spans="5:17" x14ac:dyDescent="0.25">
      <c r="P1408" t="s">
        <v>1992</v>
      </c>
      <c r="Q1408" t="str">
        <f t="shared" si="86"/>
        <v>v_movrecibo.NORDENR := NULL;</v>
      </c>
    </row>
    <row r="1409" spans="5:17" x14ac:dyDescent="0.25">
      <c r="O1409" t="s">
        <v>1087</v>
      </c>
      <c r="P1409" t="s">
        <v>1087</v>
      </c>
      <c r="Q1409" t="str">
        <f t="shared" si="86"/>
        <v>v_movrecibo.TDESCRIP := x.TDESCRIP;</v>
      </c>
    </row>
    <row r="1410" spans="5:17" x14ac:dyDescent="0.25">
      <c r="O1410" t="s">
        <v>236</v>
      </c>
      <c r="P1410" t="s">
        <v>236</v>
      </c>
      <c r="Q1410" t="str">
        <f t="shared" si="86"/>
        <v>v_movrecibo.FCONTAB := x.FCONTAB;</v>
      </c>
    </row>
    <row r="1411" spans="5:17" x14ac:dyDescent="0.25">
      <c r="O1411" t="s">
        <v>1976</v>
      </c>
      <c r="P1411" t="s">
        <v>1976</v>
      </c>
      <c r="Q1411" t="str">
        <f t="shared" si="86"/>
        <v>v_movrecibo.IIMPORTE_MONCON := x.IIMPORTE_MONCON;</v>
      </c>
    </row>
    <row r="1412" spans="5:17" x14ac:dyDescent="0.25">
      <c r="O1412" t="s">
        <v>11</v>
      </c>
      <c r="P1412" t="s">
        <v>669</v>
      </c>
      <c r="Q1412" t="str">
        <f t="shared" si="86"/>
        <v>v_movrecibo.SPROCES := x.NCARGA;</v>
      </c>
    </row>
    <row r="1413" spans="5:17" x14ac:dyDescent="0.25">
      <c r="O1413" t="s">
        <v>677</v>
      </c>
      <c r="P1413" t="s">
        <v>677</v>
      </c>
      <c r="Q1413" t="str">
        <f t="shared" si="86"/>
        <v>v_movrecibo.FCAMBIO := x.FCAMBIO;</v>
      </c>
    </row>
    <row r="1416" spans="5:17" x14ac:dyDescent="0.25">
      <c r="O1416" t="s">
        <v>235</v>
      </c>
    </row>
    <row r="1417" spans="5:17" ht="15.75" thickBot="1" x14ac:dyDescent="0.3">
      <c r="O1417" t="s">
        <v>4</v>
      </c>
    </row>
    <row r="1418" spans="5:17" ht="15.75" thickBot="1" x14ac:dyDescent="0.3">
      <c r="E1418" s="35" t="s">
        <v>1069</v>
      </c>
      <c r="F1418" s="36" t="s">
        <v>1070</v>
      </c>
      <c r="G1418" s="36" t="s">
        <v>1071</v>
      </c>
      <c r="H1418" s="36" t="s">
        <v>1072</v>
      </c>
      <c r="O1418" t="s">
        <v>0</v>
      </c>
    </row>
    <row r="1419" spans="5:17" ht="45.75" thickBot="1" x14ac:dyDescent="0.3">
      <c r="E1419" s="18" t="s">
        <v>4</v>
      </c>
      <c r="F1419" s="26" t="s">
        <v>536</v>
      </c>
      <c r="G1419" s="26" t="s">
        <v>537</v>
      </c>
      <c r="H1419" s="27" t="s">
        <v>1993</v>
      </c>
      <c r="J1419" t="str">
        <f t="shared" ref="J1419:J1428" si="90">E1419&amp;" "&amp;IF(MID(F1419,1,1)="A","     VARCHAR2("&amp;MID(F1419,2,LEN(F1419))&amp;")",IF(MID(F1419,1,1)="N","     NUMBER("&amp;MID(F1419,2,LEN(F1419))&amp;")",IF(OR(MID(F1419,1,1)="F",MID(F1419,1,1)="D"),"     DATE"))) &amp; IF(MID(G1419,1,1)="S"," NOT NULL,", ",")</f>
        <v>MIG_PK      VARCHAR2(50) NOT NULL,</v>
      </c>
      <c r="K1419" t="str">
        <f t="shared" ref="K1419:K1482" si="91">"comment on column MIG_PPNA."&amp;E1419&amp;"   is '"&amp;H1419&amp;"';"</f>
        <v>comment on column MIG_PPNA.MIG_PK   is 'Clave única de MIG_DETMOVRECIBO_PARCIAL';</v>
      </c>
      <c r="P1419" t="s">
        <v>385</v>
      </c>
      <c r="Q1419" t="str">
        <f>"v_detmovrecibo_par."&amp;P1419&amp;" := "&amp;IF(O1419="","NULL;","x."&amp;O1419&amp;";")</f>
        <v>v_detmovrecibo_par.SMOVREC := NULL;</v>
      </c>
    </row>
    <row r="1420" spans="5:17" ht="34.5" thickBot="1" x14ac:dyDescent="0.3">
      <c r="E1420" s="18" t="s">
        <v>0</v>
      </c>
      <c r="F1420" s="26" t="s">
        <v>536</v>
      </c>
      <c r="G1420" s="26" t="s">
        <v>537</v>
      </c>
      <c r="H1420" s="27" t="s">
        <v>1978</v>
      </c>
      <c r="J1420" t="str">
        <f t="shared" si="90"/>
        <v>MIG_FK      VARCHAR2(50) NOT NULL,</v>
      </c>
      <c r="K1420" t="str">
        <f t="shared" si="91"/>
        <v>comment on column MIG_PPNA.MIG_FK   is 'Clave externa para MIG_RECIBOS';</v>
      </c>
      <c r="L1420" t="s">
        <v>4</v>
      </c>
      <c r="M1420" t="s">
        <v>4</v>
      </c>
      <c r="N1420" t="str">
        <f t="shared" ref="N1420:N1483" si="92">IF(ISBLANK(L1420),"NULL ","a.")&amp;M1420&amp;","</f>
        <v>a.MIG_PK,</v>
      </c>
      <c r="O1420" t="s">
        <v>321</v>
      </c>
      <c r="P1420" t="s">
        <v>778</v>
      </c>
      <c r="Q1420" t="str">
        <f t="shared" ref="Q1420:Q1427" si="93">"v_detmovrecibo_par."&amp;P1420&amp;" := "&amp;IF(O1420="","NULL;","x."&amp;O1420&amp;";")</f>
        <v>v_detmovrecibo_par.NORDEN := x.NMOVIMA;</v>
      </c>
    </row>
    <row r="1421" spans="5:17" ht="45.75" thickBot="1" x14ac:dyDescent="0.3">
      <c r="E1421" s="18" t="s">
        <v>1026</v>
      </c>
      <c r="F1421" s="26" t="s">
        <v>563</v>
      </c>
      <c r="G1421" s="26" t="s">
        <v>537</v>
      </c>
      <c r="H1421" s="27" t="s">
        <v>1994</v>
      </c>
      <c r="J1421" t="str">
        <f t="shared" si="90"/>
        <v>CCONCEP      NUMBER(2) NOT NULL,</v>
      </c>
      <c r="K1421" t="str">
        <f t="shared" si="91"/>
        <v>comment on column MIG_PPNA.CCONCEP   is 'Código del concepto (VALOR FIJO:27)';</v>
      </c>
      <c r="L1421" t="s">
        <v>0</v>
      </c>
      <c r="M1421" t="s">
        <v>0</v>
      </c>
      <c r="N1421" t="str">
        <f t="shared" si="92"/>
        <v>a.MIG_FK,</v>
      </c>
      <c r="P1421" t="s">
        <v>382</v>
      </c>
      <c r="Q1421" t="str">
        <f t="shared" si="93"/>
        <v>v_detmovrecibo_par.NRECIBO := NULL;</v>
      </c>
    </row>
    <row r="1422" spans="5:17" ht="45.75" thickBot="1" x14ac:dyDescent="0.3">
      <c r="E1422" s="18" t="s">
        <v>327</v>
      </c>
      <c r="F1422" s="26" t="s">
        <v>545</v>
      </c>
      <c r="G1422" s="26"/>
      <c r="H1422" s="27" t="s">
        <v>1995</v>
      </c>
      <c r="J1422" t="str">
        <f t="shared" si="90"/>
        <v>CGARANT      NUMBER(4),</v>
      </c>
      <c r="K1422" t="str">
        <f t="shared" si="91"/>
        <v>comment on column MIG_PPNA.CGARANT   is 'Código de garantía. (Definición Producto)';</v>
      </c>
      <c r="M1422" t="s">
        <v>382</v>
      </c>
      <c r="N1422" t="str">
        <f t="shared" si="92"/>
        <v>NULL NRECIBO,</v>
      </c>
      <c r="O1422" t="s">
        <v>1026</v>
      </c>
      <c r="P1422" t="s">
        <v>1026</v>
      </c>
      <c r="Q1422" t="str">
        <f t="shared" si="93"/>
        <v>v_detmovrecibo_par.CCONCEP := x.CCONCEP;</v>
      </c>
    </row>
    <row r="1423" spans="5:17" ht="23.25" thickBot="1" x14ac:dyDescent="0.3">
      <c r="E1423" s="18" t="s">
        <v>1996</v>
      </c>
      <c r="F1423" s="26" t="s">
        <v>542</v>
      </c>
      <c r="G1423" s="26"/>
      <c r="H1423" s="27" t="s">
        <v>1997</v>
      </c>
      <c r="J1423" t="str">
        <f t="shared" si="90"/>
        <v>NRIESGO*      NUMBER(6),</v>
      </c>
      <c r="K1423" t="str">
        <f t="shared" si="91"/>
        <v>comment on column MIG_PPNA.NRIESGO*   is 'Número de Riesgo.';</v>
      </c>
      <c r="M1423" t="s">
        <v>385</v>
      </c>
      <c r="N1423" t="str">
        <f t="shared" si="92"/>
        <v>NULL SMOVREC,</v>
      </c>
      <c r="O1423" t="s">
        <v>327</v>
      </c>
      <c r="P1423" t="s">
        <v>327</v>
      </c>
      <c r="Q1423" t="str">
        <f t="shared" si="93"/>
        <v>v_detmovrecibo_par.CGARANT := x.CGARANT;</v>
      </c>
    </row>
    <row r="1424" spans="5:17" ht="24.75" thickBot="1" x14ac:dyDescent="0.3">
      <c r="E1424" s="18" t="s">
        <v>235</v>
      </c>
      <c r="F1424" s="26" t="s">
        <v>805</v>
      </c>
      <c r="G1424" s="26"/>
      <c r="H1424" s="26" t="s">
        <v>1084</v>
      </c>
      <c r="J1424" t="str">
        <f t="shared" si="90"/>
        <v>FMOVIMI      DATE,</v>
      </c>
      <c r="K1424" t="str">
        <f t="shared" si="91"/>
        <v>comment on column MIG_PPNA.FMOVIMI   is 'Fecha de movimiento';</v>
      </c>
      <c r="M1424" t="s">
        <v>778</v>
      </c>
      <c r="N1424" t="str">
        <f t="shared" si="92"/>
        <v>NULL NORDEN,</v>
      </c>
      <c r="O1424" t="s">
        <v>320</v>
      </c>
      <c r="P1424" t="s">
        <v>320</v>
      </c>
      <c r="Q1424" t="str">
        <f t="shared" si="93"/>
        <v>v_detmovrecibo_par.NRIESGO := x.NRIESGO;</v>
      </c>
    </row>
    <row r="1425" spans="5:17" ht="45.75" thickBot="1" x14ac:dyDescent="0.3">
      <c r="E1425" s="18" t="s">
        <v>1027</v>
      </c>
      <c r="F1425" s="26" t="s">
        <v>1386</v>
      </c>
      <c r="G1425" s="26" t="s">
        <v>543</v>
      </c>
      <c r="H1425" s="27" t="s">
        <v>1998</v>
      </c>
      <c r="J1425" t="str">
        <f t="shared" si="90"/>
        <v>ICONCEP      NUMBER(13,2) NOT NULL,</v>
      </c>
      <c r="K1425" t="str">
        <f t="shared" si="91"/>
        <v>comment on column MIG_PPNA.ICONCEP   is 'Importe del concepto en moneda del producto.';</v>
      </c>
      <c r="L1425" t="s">
        <v>1026</v>
      </c>
      <c r="M1425" t="s">
        <v>1026</v>
      </c>
      <c r="N1425" t="str">
        <f t="shared" si="92"/>
        <v>a.CCONCEP,</v>
      </c>
      <c r="O1425" t="s">
        <v>1027</v>
      </c>
      <c r="P1425" t="s">
        <v>1027</v>
      </c>
      <c r="Q1425" t="str">
        <f t="shared" si="93"/>
        <v>v_detmovrecibo_par.ICONCEP := x.ICONCEP;</v>
      </c>
    </row>
    <row r="1426" spans="5:17" ht="45.75" thickBot="1" x14ac:dyDescent="0.3">
      <c r="E1426" s="18" t="s">
        <v>1028</v>
      </c>
      <c r="F1426" s="26" t="s">
        <v>1386</v>
      </c>
      <c r="G1426" s="26"/>
      <c r="H1426" s="27" t="s">
        <v>1999</v>
      </c>
      <c r="J1426" t="str">
        <f t="shared" si="90"/>
        <v>ICONCEP_MONPOL      NUMBER(13,2),</v>
      </c>
      <c r="K1426" t="str">
        <f t="shared" si="91"/>
        <v>comment on column MIG_PPNA.ICONCEP_MONPOL   is 'Importe del concepto en moneda de la póliza';</v>
      </c>
      <c r="L1426" t="s">
        <v>327</v>
      </c>
      <c r="M1426" t="s">
        <v>327</v>
      </c>
      <c r="N1426" t="str">
        <f t="shared" si="92"/>
        <v>a.CGARANT,</v>
      </c>
      <c r="O1426" t="s">
        <v>1028</v>
      </c>
      <c r="P1426" t="s">
        <v>1028</v>
      </c>
      <c r="Q1426" t="str">
        <f t="shared" si="93"/>
        <v>v_detmovrecibo_par.ICONCEP_MONPOL := x.ICONCEP_MONPOL;</v>
      </c>
    </row>
    <row r="1427" spans="5:17" ht="34.5" thickBot="1" x14ac:dyDescent="0.3">
      <c r="E1427" s="18" t="s">
        <v>321</v>
      </c>
      <c r="F1427" s="26" t="s">
        <v>571</v>
      </c>
      <c r="G1427" s="26"/>
      <c r="H1427" s="27" t="s">
        <v>2000</v>
      </c>
      <c r="J1427" t="str">
        <f t="shared" si="90"/>
        <v>NMOVIMA      NUMBER(),</v>
      </c>
      <c r="K1427" t="str">
        <f t="shared" si="91"/>
        <v>comment on column MIG_PPNA.NMOVIMA   is 'Número de movimiento de alta.';</v>
      </c>
      <c r="L1427" t="s">
        <v>320</v>
      </c>
      <c r="M1427" t="s">
        <v>320</v>
      </c>
      <c r="N1427" t="str">
        <f t="shared" si="92"/>
        <v>a.NRIESGO,</v>
      </c>
      <c r="O1427" t="s">
        <v>677</v>
      </c>
      <c r="P1427" t="s">
        <v>677</v>
      </c>
      <c r="Q1427" t="str">
        <f t="shared" si="93"/>
        <v>v_detmovrecibo_par.FCAMBIO := x.FCAMBIO;</v>
      </c>
    </row>
    <row r="1428" spans="5:17" ht="24.75" thickBot="1" x14ac:dyDescent="0.3">
      <c r="E1428" s="18" t="s">
        <v>677</v>
      </c>
      <c r="F1428" s="26" t="s">
        <v>805</v>
      </c>
      <c r="G1428" s="26"/>
      <c r="H1428" s="26" t="s">
        <v>1987</v>
      </c>
      <c r="J1428" t="str">
        <f t="shared" si="90"/>
        <v>FCAMBIO      DATE,</v>
      </c>
      <c r="K1428" t="str">
        <f t="shared" si="91"/>
        <v>comment on column MIG_PPNA.FCAMBIO   is 'Fecha de cambio';</v>
      </c>
      <c r="L1428" t="s">
        <v>235</v>
      </c>
      <c r="M1428" t="s">
        <v>235</v>
      </c>
      <c r="N1428" t="str">
        <f t="shared" si="92"/>
        <v>a.FMOVIMI,</v>
      </c>
    </row>
    <row r="1429" spans="5:17" x14ac:dyDescent="0.25">
      <c r="L1429" t="s">
        <v>1027</v>
      </c>
      <c r="M1429" t="s">
        <v>1027</v>
      </c>
      <c r="N1429" t="str">
        <f t="shared" si="92"/>
        <v>a.ICONCEP,</v>
      </c>
    </row>
    <row r="1430" spans="5:17" x14ac:dyDescent="0.25">
      <c r="L1430" t="s">
        <v>1028</v>
      </c>
      <c r="M1430" t="s">
        <v>1028</v>
      </c>
      <c r="N1430" t="str">
        <f t="shared" si="92"/>
        <v>a.ICONCEP_MONPOL,</v>
      </c>
    </row>
    <row r="1431" spans="5:17" x14ac:dyDescent="0.25">
      <c r="L1431" t="s">
        <v>321</v>
      </c>
      <c r="M1431" t="s">
        <v>321</v>
      </c>
      <c r="N1431" t="str">
        <f t="shared" si="92"/>
        <v>a.NMOVIMA,</v>
      </c>
    </row>
    <row r="1432" spans="5:17" x14ac:dyDescent="0.25">
      <c r="L1432" t="s">
        <v>677</v>
      </c>
      <c r="M1432" t="s">
        <v>677</v>
      </c>
      <c r="N1432" t="str">
        <f t="shared" si="92"/>
        <v>a.FCAMBIO,</v>
      </c>
    </row>
    <row r="1436" spans="5:17" x14ac:dyDescent="0.25">
      <c r="M1436" t="s">
        <v>11</v>
      </c>
    </row>
    <row r="1437" spans="5:17" x14ac:dyDescent="0.25">
      <c r="M1437" t="s">
        <v>12</v>
      </c>
    </row>
    <row r="1438" spans="5:17" x14ac:dyDescent="0.25">
      <c r="L1438" t="s">
        <v>4</v>
      </c>
      <c r="M1438" t="s">
        <v>4</v>
      </c>
      <c r="N1438" t="str">
        <f t="shared" si="92"/>
        <v>a.MIG_PK,</v>
      </c>
    </row>
    <row r="1439" spans="5:17" x14ac:dyDescent="0.25">
      <c r="L1439" t="s">
        <v>0</v>
      </c>
      <c r="M1439" t="s">
        <v>0</v>
      </c>
      <c r="N1439" t="str">
        <f t="shared" si="92"/>
        <v>a.MIG_FK,</v>
      </c>
    </row>
    <row r="1440" spans="5:17" x14ac:dyDescent="0.25">
      <c r="L1440" t="s">
        <v>13</v>
      </c>
      <c r="M1440" t="s">
        <v>13</v>
      </c>
      <c r="N1440" t="str">
        <f t="shared" si="92"/>
        <v>a.MIG_FK2,</v>
      </c>
    </row>
    <row r="1441" spans="12:14" x14ac:dyDescent="0.25">
      <c r="L1441" t="s">
        <v>6</v>
      </c>
      <c r="M1441" t="s">
        <v>6</v>
      </c>
      <c r="N1441" t="str">
        <f t="shared" si="92"/>
        <v>a.NVERSIO,</v>
      </c>
    </row>
    <row r="1442" spans="12:14" x14ac:dyDescent="0.25">
      <c r="L1442" t="s">
        <v>5</v>
      </c>
      <c r="M1442" t="s">
        <v>5</v>
      </c>
      <c r="N1442" t="str">
        <f t="shared" si="92"/>
        <v>a.SCONTRA,</v>
      </c>
    </row>
    <row r="1443" spans="12:14" x14ac:dyDescent="0.25">
      <c r="L1443" t="s">
        <v>29</v>
      </c>
      <c r="M1443" t="s">
        <v>29</v>
      </c>
      <c r="N1443" t="str">
        <f t="shared" si="92"/>
        <v>a.CTRAMO,</v>
      </c>
    </row>
    <row r="1444" spans="12:14" x14ac:dyDescent="0.25">
      <c r="L1444" t="s">
        <v>33</v>
      </c>
      <c r="M1444" t="s">
        <v>33</v>
      </c>
      <c r="N1444" t="str">
        <f t="shared" si="92"/>
        <v>a.CCOMREA,</v>
      </c>
    </row>
    <row r="1445" spans="12:14" x14ac:dyDescent="0.25">
      <c r="L1445" t="s">
        <v>34</v>
      </c>
      <c r="M1445" t="s">
        <v>34</v>
      </c>
      <c r="N1445" t="str">
        <f t="shared" si="92"/>
        <v>a.PCESION,</v>
      </c>
    </row>
    <row r="1446" spans="12:14" x14ac:dyDescent="0.25">
      <c r="L1446" t="s">
        <v>30</v>
      </c>
      <c r="M1446" t="s">
        <v>30</v>
      </c>
      <c r="N1446" t="str">
        <f t="shared" si="92"/>
        <v>a.NPLENOS,</v>
      </c>
    </row>
    <row r="1447" spans="12:14" x14ac:dyDescent="0.25">
      <c r="L1447" t="s">
        <v>35</v>
      </c>
      <c r="M1447" t="s">
        <v>35</v>
      </c>
      <c r="N1447" t="str">
        <f t="shared" si="92"/>
        <v>a.ICESFIJ,</v>
      </c>
    </row>
    <row r="1448" spans="12:14" x14ac:dyDescent="0.25">
      <c r="L1448" t="s">
        <v>36</v>
      </c>
      <c r="M1448" t="s">
        <v>36</v>
      </c>
      <c r="N1448" t="str">
        <f t="shared" si="92"/>
        <v>a.ICOMFIJ,</v>
      </c>
    </row>
    <row r="1449" spans="12:14" x14ac:dyDescent="0.25">
      <c r="L1449" t="s">
        <v>37</v>
      </c>
      <c r="M1449" t="s">
        <v>37</v>
      </c>
      <c r="N1449" t="str">
        <f t="shared" si="92"/>
        <v>a.ISCONTA,</v>
      </c>
    </row>
    <row r="1450" spans="12:14" x14ac:dyDescent="0.25">
      <c r="L1450" t="s">
        <v>38</v>
      </c>
      <c r="M1450" t="s">
        <v>38</v>
      </c>
      <c r="N1450" t="str">
        <f t="shared" si="92"/>
        <v>a.PRESERV,</v>
      </c>
    </row>
    <row r="1451" spans="12:14" x14ac:dyDescent="0.25">
      <c r="L1451" t="s">
        <v>39</v>
      </c>
      <c r="M1451" t="s">
        <v>39</v>
      </c>
      <c r="N1451" t="str">
        <f t="shared" si="92"/>
        <v>a.PINTRES,</v>
      </c>
    </row>
    <row r="1452" spans="12:14" x14ac:dyDescent="0.25">
      <c r="L1452" t="s">
        <v>40</v>
      </c>
      <c r="M1452" t="s">
        <v>40</v>
      </c>
      <c r="N1452" t="str">
        <f t="shared" si="92"/>
        <v>a.ILIACDE,</v>
      </c>
    </row>
    <row r="1453" spans="12:14" x14ac:dyDescent="0.25">
      <c r="L1453" t="s">
        <v>41</v>
      </c>
      <c r="M1453" t="s">
        <v>41</v>
      </c>
      <c r="N1453" t="str">
        <f t="shared" si="92"/>
        <v>a.PPAGOSL,</v>
      </c>
    </row>
    <row r="1454" spans="12:14" x14ac:dyDescent="0.25">
      <c r="L1454" t="s">
        <v>42</v>
      </c>
      <c r="M1454" t="s">
        <v>42</v>
      </c>
      <c r="N1454" t="str">
        <f t="shared" si="92"/>
        <v>a.CCORRED,</v>
      </c>
    </row>
    <row r="1455" spans="12:14" x14ac:dyDescent="0.25">
      <c r="L1455" t="s">
        <v>43</v>
      </c>
      <c r="M1455" t="s">
        <v>43</v>
      </c>
      <c r="N1455" t="str">
        <f t="shared" si="92"/>
        <v>a.CINTRES,</v>
      </c>
    </row>
    <row r="1456" spans="12:14" x14ac:dyDescent="0.25">
      <c r="L1456" t="s">
        <v>44</v>
      </c>
      <c r="M1456" t="s">
        <v>44</v>
      </c>
      <c r="N1456" t="str">
        <f t="shared" si="92"/>
        <v>a.CINTREF,</v>
      </c>
    </row>
    <row r="1457" spans="5:17" x14ac:dyDescent="0.25">
      <c r="L1457" t="s">
        <v>45</v>
      </c>
      <c r="M1457" t="s">
        <v>45</v>
      </c>
      <c r="N1457" t="str">
        <f t="shared" si="92"/>
        <v>a.CRESREF,</v>
      </c>
    </row>
    <row r="1458" spans="5:17" x14ac:dyDescent="0.25">
      <c r="L1458" t="s">
        <v>46</v>
      </c>
      <c r="M1458" t="s">
        <v>46</v>
      </c>
      <c r="N1458" t="str">
        <f t="shared" si="92"/>
        <v>a.IRESERV,</v>
      </c>
    </row>
    <row r="1459" spans="5:17" x14ac:dyDescent="0.25">
      <c r="L1459" t="s">
        <v>47</v>
      </c>
      <c r="M1459" t="s">
        <v>47</v>
      </c>
      <c r="N1459" t="str">
        <f t="shared" si="92"/>
        <v>a.PTASAJ,</v>
      </c>
    </row>
    <row r="1460" spans="5:17" x14ac:dyDescent="0.25">
      <c r="L1460" t="s">
        <v>48</v>
      </c>
      <c r="M1460" t="s">
        <v>48</v>
      </c>
      <c r="N1460" t="str">
        <f t="shared" si="92"/>
        <v>a.FULTLIQ,</v>
      </c>
    </row>
    <row r="1461" spans="5:17" x14ac:dyDescent="0.25">
      <c r="L1461" t="s">
        <v>8</v>
      </c>
      <c r="M1461" t="s">
        <v>8</v>
      </c>
      <c r="N1461" t="str">
        <f t="shared" si="92"/>
        <v>a.IAGREGA,</v>
      </c>
    </row>
    <row r="1462" spans="5:17" x14ac:dyDescent="0.25">
      <c r="L1462" t="s">
        <v>9</v>
      </c>
      <c r="M1462" t="s">
        <v>9</v>
      </c>
      <c r="N1462" t="str">
        <f t="shared" si="92"/>
        <v>a.IMAXAGR,</v>
      </c>
    </row>
    <row r="1463" spans="5:17" x14ac:dyDescent="0.25">
      <c r="L1463" t="s">
        <v>49</v>
      </c>
      <c r="M1463" t="s">
        <v>49</v>
      </c>
      <c r="N1463" t="str">
        <f t="shared" si="92"/>
        <v>a.CTIPCOMIS,</v>
      </c>
    </row>
    <row r="1464" spans="5:17" x14ac:dyDescent="0.25">
      <c r="L1464" t="s">
        <v>50</v>
      </c>
      <c r="M1464" t="s">
        <v>50</v>
      </c>
      <c r="N1464" t="str">
        <f t="shared" si="92"/>
        <v>a.PCTCOMIS,</v>
      </c>
    </row>
    <row r="1465" spans="5:17" x14ac:dyDescent="0.25">
      <c r="L1465" t="s">
        <v>51</v>
      </c>
      <c r="M1465" t="s">
        <v>51</v>
      </c>
      <c r="N1465" t="str">
        <f t="shared" si="92"/>
        <v>a.CTRAMOCOMISION,</v>
      </c>
    </row>
    <row r="1466" spans="5:17" x14ac:dyDescent="0.25">
      <c r="L1466" t="s">
        <v>52</v>
      </c>
      <c r="M1466" t="s">
        <v>52</v>
      </c>
      <c r="N1466" t="str">
        <f t="shared" si="92"/>
        <v>a.CFRERES,</v>
      </c>
    </row>
    <row r="1467" spans="5:17" x14ac:dyDescent="0.25">
      <c r="L1467" t="s">
        <v>2020</v>
      </c>
    </row>
    <row r="1471" spans="5:17" ht="15.75" thickBot="1" x14ac:dyDescent="0.3"/>
    <row r="1472" spans="5:17" ht="23.25" thickBot="1" x14ac:dyDescent="0.3">
      <c r="E1472" s="89" t="s">
        <v>4</v>
      </c>
      <c r="F1472" s="90" t="s">
        <v>536</v>
      </c>
      <c r="G1472" s="90" t="s">
        <v>537</v>
      </c>
      <c r="H1472" s="90" t="s">
        <v>2056</v>
      </c>
      <c r="M1472" t="s">
        <v>11</v>
      </c>
      <c r="N1472" t="str">
        <f t="shared" si="92"/>
        <v>NULL NCARGA,</v>
      </c>
      <c r="O1472" t="s">
        <v>1532</v>
      </c>
      <c r="P1472" t="s">
        <v>1532</v>
      </c>
      <c r="Q1472" t="str">
        <f>"v_fin_endeudamiento."&amp;P1472&amp;" := "&amp;IF(O1472="","NULL;","x."&amp;O1472&amp;";")</f>
        <v>v_fin_endeudamiento.SFINANCI := x.SFINANCI;</v>
      </c>
    </row>
    <row r="1473" spans="5:17" ht="23.25" thickBot="1" x14ac:dyDescent="0.3">
      <c r="E1473" s="18" t="s">
        <v>1102</v>
      </c>
      <c r="F1473" s="26" t="s">
        <v>571</v>
      </c>
      <c r="G1473" s="26" t="s">
        <v>537</v>
      </c>
      <c r="H1473" s="27" t="s">
        <v>1103</v>
      </c>
      <c r="K1473" t="str">
        <f t="shared" si="91"/>
        <v>comment on column MIG_PPNA.PRODUCTO   is 'Clave de producto iAxis ';</v>
      </c>
      <c r="M1473" t="s">
        <v>12</v>
      </c>
      <c r="N1473" t="str">
        <f t="shared" si="92"/>
        <v>NULL CESTMIG,</v>
      </c>
      <c r="O1473" t="s">
        <v>2030</v>
      </c>
      <c r="P1473" t="s">
        <v>2030</v>
      </c>
      <c r="Q1473" t="str">
        <f t="shared" ref="Q1473:Q1494" si="94">"v_fin_endeudamiento."&amp;P1473&amp;" := "&amp;IF(O1473="","NULL;","x."&amp;O1473&amp;";")</f>
        <v>v_fin_endeudamiento.FCONSULTA := x.FCONSULTA;</v>
      </c>
    </row>
    <row r="1474" spans="5:17" ht="57" thickBot="1" x14ac:dyDescent="0.3">
      <c r="E1474" s="18" t="s">
        <v>1104</v>
      </c>
      <c r="F1474" s="26" t="s">
        <v>536</v>
      </c>
      <c r="G1474" s="26" t="s">
        <v>537</v>
      </c>
      <c r="H1474" s="27" t="s">
        <v>1378</v>
      </c>
      <c r="K1474" t="str">
        <f t="shared" si="91"/>
        <v>comment on column MIG_PPNA.PÓLIZA   is 'Id póliza en sistema origen (MIG_PK MIG_SEGUROS)';</v>
      </c>
      <c r="L1474" t="s">
        <v>4</v>
      </c>
      <c r="M1474" t="s">
        <v>4</v>
      </c>
      <c r="N1474" t="str">
        <f t="shared" si="92"/>
        <v>a.MIG_PK,</v>
      </c>
      <c r="O1474" t="s">
        <v>2031</v>
      </c>
      <c r="P1474" t="s">
        <v>2031</v>
      </c>
      <c r="Q1474" t="str">
        <f t="shared" si="94"/>
        <v>v_fin_endeudamiento.CFUENTE := x.CFUENTE;</v>
      </c>
    </row>
    <row r="1475" spans="5:17" ht="24.75" thickBot="1" x14ac:dyDescent="0.3">
      <c r="E1475" s="18" t="s">
        <v>1106</v>
      </c>
      <c r="F1475" s="26" t="s">
        <v>545</v>
      </c>
      <c r="G1475" s="26" t="s">
        <v>543</v>
      </c>
      <c r="H1475" s="27" t="s">
        <v>1107</v>
      </c>
      <c r="K1475" t="str">
        <f t="shared" si="91"/>
        <v>comment on column MIG_PPNA.Nº MOVIMIENTO   is 'Número de movimiento';</v>
      </c>
      <c r="L1475" t="s">
        <v>0</v>
      </c>
      <c r="M1475" t="s">
        <v>0</v>
      </c>
      <c r="N1475" t="str">
        <f t="shared" si="92"/>
        <v>a.MIG_FK,</v>
      </c>
      <c r="O1475" t="s">
        <v>2032</v>
      </c>
      <c r="P1475" t="s">
        <v>2032</v>
      </c>
      <c r="Q1475" t="str">
        <f t="shared" si="94"/>
        <v>v_fin_endeudamiento.IMINIMO := x.IMINIMO;</v>
      </c>
    </row>
    <row r="1476" spans="5:17" ht="23.25" thickBot="1" x14ac:dyDescent="0.3">
      <c r="E1476" s="18" t="s">
        <v>320</v>
      </c>
      <c r="F1476" s="26" t="s">
        <v>542</v>
      </c>
      <c r="G1476" s="26" t="s">
        <v>543</v>
      </c>
      <c r="H1476" s="27" t="s">
        <v>1108</v>
      </c>
      <c r="K1476" t="str">
        <f t="shared" si="91"/>
        <v>comment on column MIG_PPNA.NRIESGO   is 'Número de riesgo';</v>
      </c>
      <c r="M1476" t="s">
        <v>1532</v>
      </c>
      <c r="N1476" t="str">
        <f t="shared" si="92"/>
        <v>NULL SFINANCI,</v>
      </c>
      <c r="O1476" t="s">
        <v>2033</v>
      </c>
      <c r="P1476" t="s">
        <v>2033</v>
      </c>
      <c r="Q1476" t="str">
        <f t="shared" si="94"/>
        <v>v_fin_endeudamiento.ICAPPAG := x.ICAPPAG;</v>
      </c>
    </row>
    <row r="1477" spans="5:17" ht="45.75" thickBot="1" x14ac:dyDescent="0.3">
      <c r="E1477" s="18" t="s">
        <v>1109</v>
      </c>
      <c r="F1477" s="26" t="s">
        <v>536</v>
      </c>
      <c r="G1477" s="26" t="s">
        <v>543</v>
      </c>
      <c r="H1477" s="27" t="s">
        <v>2057</v>
      </c>
      <c r="K1477" t="str">
        <f t="shared" si="91"/>
        <v>comment on column MIG_PPNA.RECIBO   is 'Id recibo en sistema origen (MIG_PK MIG_RECIBOS)';</v>
      </c>
      <c r="L1477" t="s">
        <v>2030</v>
      </c>
      <c r="M1477" t="s">
        <v>2030</v>
      </c>
      <c r="N1477" t="str">
        <f t="shared" si="92"/>
        <v>a.FCONSULTA,</v>
      </c>
      <c r="O1477" t="s">
        <v>2034</v>
      </c>
      <c r="P1477" t="s">
        <v>2034</v>
      </c>
      <c r="Q1477" t="str">
        <f t="shared" si="94"/>
        <v>v_fin_endeudamiento.ICAPEND := x.ICAPEND;</v>
      </c>
    </row>
    <row r="1478" spans="5:17" ht="23.25" thickBot="1" x14ac:dyDescent="0.3">
      <c r="E1478" s="18" t="s">
        <v>1111</v>
      </c>
      <c r="F1478" s="26" t="s">
        <v>802</v>
      </c>
      <c r="G1478" s="26" t="s">
        <v>543</v>
      </c>
      <c r="H1478" s="27" t="s">
        <v>1112</v>
      </c>
      <c r="K1478" t="str">
        <f t="shared" si="91"/>
        <v>comment on column MIG_PPNA.GARANTIA   is 'Código de garantía iAXIs';</v>
      </c>
      <c r="L1478" t="s">
        <v>2031</v>
      </c>
      <c r="M1478" t="s">
        <v>2031</v>
      </c>
      <c r="N1478" t="str">
        <f t="shared" si="92"/>
        <v>a.CFUENTE,</v>
      </c>
      <c r="O1478" t="s">
        <v>2035</v>
      </c>
      <c r="P1478" t="s">
        <v>2035</v>
      </c>
      <c r="Q1478" t="str">
        <f t="shared" si="94"/>
        <v>v_fin_endeudamiento.IENDTOT := x.IENDTOT;</v>
      </c>
    </row>
    <row r="1479" spans="5:17" ht="34.5" thickBot="1" x14ac:dyDescent="0.3">
      <c r="E1479" s="18" t="s">
        <v>1113</v>
      </c>
      <c r="F1479" s="26" t="s">
        <v>548</v>
      </c>
      <c r="G1479" s="26" t="s">
        <v>537</v>
      </c>
      <c r="H1479" s="27" t="s">
        <v>1114</v>
      </c>
      <c r="K1479" t="str">
        <f t="shared" si="91"/>
        <v>comment on column MIG_PPNA.FCALCULO   is 'Fecha de cálculo de la provisión';</v>
      </c>
      <c r="L1479" t="s">
        <v>2032</v>
      </c>
      <c r="M1479" t="s">
        <v>2032</v>
      </c>
      <c r="N1479" t="str">
        <f t="shared" si="92"/>
        <v>a.IMINIMO,</v>
      </c>
      <c r="O1479" t="s">
        <v>2036</v>
      </c>
      <c r="P1479" t="s">
        <v>2036</v>
      </c>
      <c r="Q1479" t="str">
        <f t="shared" si="94"/>
        <v>v_fin_endeudamiento.NCALIFA := x.NCALIFA;</v>
      </c>
    </row>
    <row r="1480" spans="5:17" ht="24.75" thickBot="1" x14ac:dyDescent="0.3">
      <c r="E1480" s="18" t="s">
        <v>2058</v>
      </c>
      <c r="F1480" s="26" t="s">
        <v>548</v>
      </c>
      <c r="G1480" s="26" t="s">
        <v>537</v>
      </c>
      <c r="H1480" s="27" t="s">
        <v>2059</v>
      </c>
      <c r="K1480" t="str">
        <f t="shared" si="91"/>
        <v>comment on column MIG_PPNA.FECHA INICIO   is 'Fecha inicio  efecto';</v>
      </c>
      <c r="L1480" t="s">
        <v>2033</v>
      </c>
      <c r="M1480" t="s">
        <v>2033</v>
      </c>
      <c r="N1480" t="str">
        <f t="shared" si="92"/>
        <v>a.ICAPPAG,</v>
      </c>
      <c r="O1480" t="s">
        <v>2037</v>
      </c>
      <c r="P1480" t="s">
        <v>2037</v>
      </c>
      <c r="Q1480" t="str">
        <f t="shared" si="94"/>
        <v>v_fin_endeudamiento.NCALIFB := x.NCALIFB;</v>
      </c>
    </row>
    <row r="1481" spans="5:17" ht="23.25" thickBot="1" x14ac:dyDescent="0.3">
      <c r="E1481" s="18" t="s">
        <v>2052</v>
      </c>
      <c r="F1481" s="26" t="s">
        <v>1116</v>
      </c>
      <c r="G1481" s="26" t="s">
        <v>537</v>
      </c>
      <c r="H1481" s="27" t="s">
        <v>2060</v>
      </c>
      <c r="K1481" t="str">
        <f t="shared" si="91"/>
        <v>comment on column MIG_PPNA.IPRPC   is 'Importe de provisión';</v>
      </c>
      <c r="L1481" t="s">
        <v>2034</v>
      </c>
      <c r="M1481" t="s">
        <v>2034</v>
      </c>
      <c r="N1481" t="str">
        <f t="shared" si="92"/>
        <v>a.ICAPEND,</v>
      </c>
      <c r="O1481" t="s">
        <v>2038</v>
      </c>
      <c r="P1481" t="s">
        <v>2038</v>
      </c>
      <c r="Q1481" t="str">
        <f t="shared" si="94"/>
        <v>v_fin_endeudamiento.NCALIFC := x.NCALIFC;</v>
      </c>
    </row>
    <row r="1482" spans="5:17" ht="23.25" thickBot="1" x14ac:dyDescent="0.3">
      <c r="E1482" s="18" t="s">
        <v>1118</v>
      </c>
      <c r="F1482" s="26" t="s">
        <v>1116</v>
      </c>
      <c r="G1482" s="26" t="s">
        <v>1119</v>
      </c>
      <c r="H1482" s="27" t="s">
        <v>2061</v>
      </c>
      <c r="K1482" t="str">
        <f t="shared" si="91"/>
        <v>comment on column MIG_PPNA.IPRICOM   is 'Importe Prima neta';</v>
      </c>
      <c r="L1482" t="s">
        <v>2035</v>
      </c>
      <c r="M1482" t="s">
        <v>2035</v>
      </c>
      <c r="N1482" t="str">
        <f t="shared" si="92"/>
        <v>a.IENDTOT,</v>
      </c>
      <c r="O1482" t="s">
        <v>2039</v>
      </c>
      <c r="P1482" t="s">
        <v>2039</v>
      </c>
      <c r="Q1482" t="str">
        <f t="shared" si="94"/>
        <v>v_fin_endeudamiento.NCALIFD := x.NCALIFD;</v>
      </c>
    </row>
    <row r="1483" spans="5:17" ht="34.5" thickBot="1" x14ac:dyDescent="0.3">
      <c r="E1483" s="18" t="s">
        <v>2054</v>
      </c>
      <c r="F1483" s="26" t="s">
        <v>1116</v>
      </c>
      <c r="G1483" s="26" t="s">
        <v>1119</v>
      </c>
      <c r="H1483" s="27" t="s">
        <v>1122</v>
      </c>
      <c r="K1483" t="str">
        <f t="shared" ref="K1483:K1492" si="95">"comment on column MIG_PPNA."&amp;E1483&amp;"   is '"&amp;H1483&amp;"';"</f>
        <v>comment on column MIG_PPNA.IPPNAPRIMA   is 'Prima pendiente de cobro no consumida';</v>
      </c>
      <c r="L1483" t="s">
        <v>2036</v>
      </c>
      <c r="M1483" t="s">
        <v>2036</v>
      </c>
      <c r="N1483" t="str">
        <f t="shared" si="92"/>
        <v>a.NCALIFA,</v>
      </c>
      <c r="O1483" t="s">
        <v>2040</v>
      </c>
      <c r="P1483" t="s">
        <v>2040</v>
      </c>
      <c r="Q1483" t="str">
        <f t="shared" si="94"/>
        <v>v_fin_endeudamiento.NCALIFE := x.NCALIFE;</v>
      </c>
    </row>
    <row r="1484" spans="5:17" ht="45.75" thickBot="1" x14ac:dyDescent="0.3">
      <c r="E1484" s="18" t="s">
        <v>1123</v>
      </c>
      <c r="F1484" s="26" t="s">
        <v>1116</v>
      </c>
      <c r="G1484" s="26" t="s">
        <v>1119</v>
      </c>
      <c r="H1484" s="27" t="s">
        <v>1124</v>
      </c>
      <c r="K1484" t="str">
        <f t="shared" si="95"/>
        <v>comment on column MIG_PPNA.IPPNCCOMIS   is 'Comisión pendiente de cobro no consumida.';</v>
      </c>
      <c r="L1484" t="s">
        <v>2037</v>
      </c>
      <c r="M1484" t="s">
        <v>2037</v>
      </c>
      <c r="N1484" t="str">
        <f t="shared" ref="N1484:N1499" si="96">IF(ISBLANK(L1484),"NULL ","a.")&amp;M1484&amp;","</f>
        <v>a.NCALIFB,</v>
      </c>
      <c r="O1484" t="s">
        <v>2041</v>
      </c>
      <c r="P1484" t="s">
        <v>2041</v>
      </c>
      <c r="Q1484" t="str">
        <f t="shared" si="94"/>
        <v>v_fin_endeudamiento.NCONSUL := x.NCONSUL;</v>
      </c>
    </row>
    <row r="1485" spans="5:17" ht="23.25" thickBot="1" x14ac:dyDescent="0.3">
      <c r="E1485" s="18" t="s">
        <v>1125</v>
      </c>
      <c r="F1485" s="26" t="s">
        <v>1126</v>
      </c>
      <c r="G1485" s="26" t="s">
        <v>1119</v>
      </c>
      <c r="H1485" s="27" t="s">
        <v>1127</v>
      </c>
      <c r="K1485" t="str">
        <f t="shared" si="95"/>
        <v>comment on column MIG_PPNA.PREA   is 'Porcentaje reaseguro';</v>
      </c>
      <c r="L1485" t="s">
        <v>2038</v>
      </c>
      <c r="M1485" t="s">
        <v>2038</v>
      </c>
      <c r="N1485" t="str">
        <f t="shared" si="96"/>
        <v>a.NCALIFC,</v>
      </c>
      <c r="O1485" t="s">
        <v>2042</v>
      </c>
      <c r="P1485" t="s">
        <v>2042</v>
      </c>
      <c r="Q1485" t="str">
        <f t="shared" si="94"/>
        <v>v_fin_endeudamiento.NSCORE := x.NSCORE;</v>
      </c>
    </row>
    <row r="1486" spans="5:17" ht="158.25" thickBot="1" x14ac:dyDescent="0.3">
      <c r="E1486" s="18" t="s">
        <v>1128</v>
      </c>
      <c r="F1486" s="26" t="s">
        <v>1126</v>
      </c>
      <c r="G1486" s="26" t="s">
        <v>1119</v>
      </c>
      <c r="H1486" s="27" t="s">
        <v>1129</v>
      </c>
      <c r="K1486" t="str">
        <f t="shared" si="95"/>
        <v>comment on column MIG_PPNA.PCOM   is 'Porcentaje comisión  anulación (según campo ctramo, 1- 3 meses = 25%, 2 – 3 a 6 meses=50%, 3- mayor que 6 meses = 100%). Se utiliza para calcular el campo IPPPC';</v>
      </c>
      <c r="L1486" t="s">
        <v>2039</v>
      </c>
      <c r="M1486" t="s">
        <v>2039</v>
      </c>
      <c r="N1486" t="str">
        <f t="shared" si="96"/>
        <v>a.NCALIFD,</v>
      </c>
      <c r="O1486" t="s">
        <v>2043</v>
      </c>
      <c r="P1486" t="s">
        <v>2043</v>
      </c>
      <c r="Q1486" t="str">
        <f t="shared" si="94"/>
        <v>v_fin_endeudamiento.NMORA := x.NMORA;</v>
      </c>
    </row>
    <row r="1487" spans="5:17" ht="23.25" thickBot="1" x14ac:dyDescent="0.3">
      <c r="E1487" s="18" t="s">
        <v>1130</v>
      </c>
      <c r="F1487" s="26" t="s">
        <v>1116</v>
      </c>
      <c r="G1487" s="26" t="s">
        <v>1119</v>
      </c>
      <c r="H1487" s="27" t="s">
        <v>1131</v>
      </c>
      <c r="K1487" t="str">
        <f t="shared" si="95"/>
        <v>comment on column MIG_PPNA.ICOMIS   is 'Importe comisión';</v>
      </c>
      <c r="L1487" t="s">
        <v>2040</v>
      </c>
      <c r="M1487" t="s">
        <v>2040</v>
      </c>
      <c r="N1487" t="str">
        <f t="shared" si="96"/>
        <v>a.NCALIFE,</v>
      </c>
      <c r="O1487" t="s">
        <v>1563</v>
      </c>
      <c r="P1487" t="s">
        <v>1563</v>
      </c>
      <c r="Q1487" t="str">
        <f t="shared" si="94"/>
        <v>v_fin_endeudamiento.ICUPOG := x.ICUPOG;</v>
      </c>
    </row>
    <row r="1488" spans="5:17" ht="34.5" thickBot="1" x14ac:dyDescent="0.3">
      <c r="E1488" s="18" t="s">
        <v>1132</v>
      </c>
      <c r="F1488" s="26" t="s">
        <v>1116</v>
      </c>
      <c r="G1488" s="26" t="s">
        <v>1119</v>
      </c>
      <c r="H1488" s="27" t="s">
        <v>1133</v>
      </c>
      <c r="K1488" t="str">
        <f t="shared" si="95"/>
        <v>comment on column MIG_PPNA.IPDEVRC   is 'Prima reaseguro cedido';</v>
      </c>
      <c r="L1488" t="s">
        <v>2041</v>
      </c>
      <c r="M1488" t="s">
        <v>2041</v>
      </c>
      <c r="N1488" t="str">
        <f t="shared" si="96"/>
        <v>a.NCONSUL,</v>
      </c>
      <c r="O1488" t="s">
        <v>1564</v>
      </c>
      <c r="P1488" t="s">
        <v>1564</v>
      </c>
      <c r="Q1488" t="str">
        <f t="shared" si="94"/>
        <v>v_fin_endeudamiento.ICUPOS := x.ICUPOS;</v>
      </c>
    </row>
    <row r="1489" spans="5:17" ht="45.75" thickBot="1" x14ac:dyDescent="0.3">
      <c r="E1489" s="18" t="s">
        <v>1134</v>
      </c>
      <c r="F1489" s="26" t="s">
        <v>1116</v>
      </c>
      <c r="G1489" s="26" t="s">
        <v>1119</v>
      </c>
      <c r="H1489" s="27" t="s">
        <v>1135</v>
      </c>
      <c r="K1489" t="str">
        <f t="shared" si="95"/>
        <v>comment on column MIG_PPNA.IPNCSRC   is 'Prima no consumida reaseguro cedido';</v>
      </c>
      <c r="L1489" t="s">
        <v>2042</v>
      </c>
      <c r="M1489" t="s">
        <v>2042</v>
      </c>
      <c r="N1489" t="str">
        <f t="shared" si="96"/>
        <v>a.NSCORE,</v>
      </c>
      <c r="O1489" t="s">
        <v>1562</v>
      </c>
      <c r="P1489" t="s">
        <v>1562</v>
      </c>
      <c r="Q1489" t="str">
        <f t="shared" si="94"/>
        <v>v_fin_endeudamiento.FCUPO := x.FCUPO;</v>
      </c>
    </row>
    <row r="1490" spans="5:17" ht="34.5" thickBot="1" x14ac:dyDescent="0.3">
      <c r="E1490" s="18" t="s">
        <v>1136</v>
      </c>
      <c r="F1490" s="26" t="s">
        <v>1116</v>
      </c>
      <c r="G1490" s="26" t="s">
        <v>1119</v>
      </c>
      <c r="H1490" s="27" t="s">
        <v>1137</v>
      </c>
      <c r="K1490" t="str">
        <f t="shared" si="95"/>
        <v>comment on column MIG_PPNA.ICOMRC   is 'Comisión  reaseguro cedido';</v>
      </c>
      <c r="L1490" t="s">
        <v>2043</v>
      </c>
      <c r="M1490" t="s">
        <v>2043</v>
      </c>
      <c r="N1490" t="str">
        <f t="shared" si="96"/>
        <v>a.NMORA,</v>
      </c>
      <c r="O1490" t="s">
        <v>2044</v>
      </c>
      <c r="P1490" t="s">
        <v>2044</v>
      </c>
      <c r="Q1490" t="str">
        <f t="shared" si="94"/>
        <v>v_fin_endeudamiento.CRESTRIC := x.CRESTRIC;</v>
      </c>
    </row>
    <row r="1491" spans="5:17" ht="45.75" thickBot="1" x14ac:dyDescent="0.3">
      <c r="E1491" s="18" t="s">
        <v>1138</v>
      </c>
      <c r="F1491" s="26" t="s">
        <v>1116</v>
      </c>
      <c r="G1491" s="26" t="s">
        <v>1119</v>
      </c>
      <c r="H1491" s="27" t="s">
        <v>1139</v>
      </c>
      <c r="K1491" t="str">
        <f t="shared" si="95"/>
        <v>comment on column MIG_PPNA.ICNCSRC   is 'Comisión  no consumida reaseguro cedido';</v>
      </c>
      <c r="L1491" t="s">
        <v>1563</v>
      </c>
      <c r="M1491" t="s">
        <v>1563</v>
      </c>
      <c r="N1491" t="str">
        <f t="shared" si="96"/>
        <v>a.ICUPOG,</v>
      </c>
      <c r="O1491" t="s">
        <v>1567</v>
      </c>
      <c r="P1491" t="s">
        <v>1567</v>
      </c>
      <c r="Q1491" t="str">
        <f t="shared" si="94"/>
        <v>v_fin_endeudamiento.TCONCEPC := x.TCONCEPC;</v>
      </c>
    </row>
    <row r="1492" spans="5:17" ht="57" thickBot="1" x14ac:dyDescent="0.3">
      <c r="E1492" s="18" t="s">
        <v>29</v>
      </c>
      <c r="F1492" s="26" t="s">
        <v>640</v>
      </c>
      <c r="G1492" s="26" t="s">
        <v>1119</v>
      </c>
      <c r="H1492" s="27" t="s">
        <v>1140</v>
      </c>
      <c r="K1492" t="str">
        <f t="shared" si="95"/>
        <v>comment on column MIG_PPNA.CTRAMO   is 'Tramo antigüedad aplicable en meses (valor fijo: 1084)';</v>
      </c>
      <c r="L1492" t="s">
        <v>1564</v>
      </c>
      <c r="M1492" t="s">
        <v>1564</v>
      </c>
      <c r="N1492" t="str">
        <f t="shared" si="96"/>
        <v>a.ICUPOS,</v>
      </c>
      <c r="O1492" t="s">
        <v>1568</v>
      </c>
      <c r="P1492" t="s">
        <v>1568</v>
      </c>
      <c r="Q1492" t="str">
        <f t="shared" si="94"/>
        <v>v_fin_endeudamiento.TCONCEPS := x.TCONCEPS;</v>
      </c>
    </row>
    <row r="1493" spans="5:17" x14ac:dyDescent="0.25">
      <c r="L1493" t="s">
        <v>1562</v>
      </c>
      <c r="M1493" t="s">
        <v>1562</v>
      </c>
      <c r="N1493" t="str">
        <f t="shared" si="96"/>
        <v>a.FCUPO,</v>
      </c>
      <c r="O1493" t="s">
        <v>1569</v>
      </c>
      <c r="P1493" t="s">
        <v>1569</v>
      </c>
      <c r="Q1493" t="str">
        <f t="shared" si="94"/>
        <v>v_fin_endeudamiento.TCBUREA := x.TCBUREA;</v>
      </c>
    </row>
    <row r="1494" spans="5:17" x14ac:dyDescent="0.25">
      <c r="L1494" t="s">
        <v>1566</v>
      </c>
      <c r="M1494" t="s">
        <v>1566</v>
      </c>
      <c r="N1494" t="str">
        <f t="shared" si="96"/>
        <v>a.TCUPOR,</v>
      </c>
      <c r="O1494" t="s">
        <v>1570</v>
      </c>
      <c r="P1494" t="s">
        <v>1570</v>
      </c>
      <c r="Q1494" t="str">
        <f t="shared" si="94"/>
        <v>v_fin_endeudamiento.TCOTROS := x.TCOTROS;</v>
      </c>
    </row>
    <row r="1495" spans="5:17" x14ac:dyDescent="0.25">
      <c r="L1495" t="s">
        <v>2044</v>
      </c>
      <c r="M1495" t="s">
        <v>2044</v>
      </c>
      <c r="N1495" t="str">
        <f t="shared" si="96"/>
        <v>a.CRESTRIC,</v>
      </c>
      <c r="O1495" t="s">
        <v>1566</v>
      </c>
    </row>
    <row r="1496" spans="5:17" x14ac:dyDescent="0.25">
      <c r="L1496" t="s">
        <v>1567</v>
      </c>
      <c r="M1496" t="s">
        <v>1567</v>
      </c>
      <c r="N1496" t="str">
        <f t="shared" si="96"/>
        <v>a.TCONCEPC,</v>
      </c>
    </row>
    <row r="1497" spans="5:17" x14ac:dyDescent="0.25">
      <c r="L1497" t="s">
        <v>1568</v>
      </c>
      <c r="M1497" t="s">
        <v>1568</v>
      </c>
      <c r="N1497" t="str">
        <f t="shared" si="96"/>
        <v>a.TCONCEPS,</v>
      </c>
    </row>
    <row r="1498" spans="5:17" x14ac:dyDescent="0.25">
      <c r="L1498" t="s">
        <v>1569</v>
      </c>
      <c r="M1498" t="s">
        <v>1569</v>
      </c>
      <c r="N1498" t="str">
        <f t="shared" si="96"/>
        <v>a.TCBUREA,</v>
      </c>
    </row>
    <row r="1499" spans="5:17" x14ac:dyDescent="0.25">
      <c r="L1499" t="s">
        <v>1570</v>
      </c>
      <c r="M1499" t="s">
        <v>1570</v>
      </c>
      <c r="N1499" t="str">
        <f t="shared" si="96"/>
        <v>a.TCOTROS,</v>
      </c>
    </row>
    <row r="1501" spans="5:17" x14ac:dyDescent="0.25">
      <c r="O1501" t="s">
        <v>12</v>
      </c>
    </row>
    <row r="1502" spans="5:17" x14ac:dyDescent="0.25">
      <c r="O1502" t="s">
        <v>1102</v>
      </c>
    </row>
    <row r="1503" spans="5:17" x14ac:dyDescent="0.25">
      <c r="O1503" t="s">
        <v>1148</v>
      </c>
    </row>
    <row r="1504" spans="5:17" x14ac:dyDescent="0.25">
      <c r="P1504" t="s">
        <v>139</v>
      </c>
      <c r="Q1504" t="str">
        <f>"v_prpc."&amp;P1504&amp;" := "&amp;IF(O1504="","NULL;","x."&amp;O1504&amp;";")</f>
        <v>v_prpc.CEMPRES := NULL;</v>
      </c>
    </row>
    <row r="1505" spans="15:17" x14ac:dyDescent="0.25">
      <c r="O1505" t="s">
        <v>1113</v>
      </c>
      <c r="P1505" t="s">
        <v>1141</v>
      </c>
      <c r="Q1505" t="str">
        <f t="shared" ref="Q1505:Q1530" si="97">"v_prpc."&amp;P1505&amp;" := "&amp;IF(O1505="","NULL;","x."&amp;O1505&amp;";")</f>
        <v>v_prpc.FCALCUL := x.FCALCULO;</v>
      </c>
    </row>
    <row r="1506" spans="15:17" x14ac:dyDescent="0.25">
      <c r="P1506" t="s">
        <v>669</v>
      </c>
      <c r="Q1506" t="str">
        <f t="shared" si="97"/>
        <v>v_prpc.SPROCES := NULL;</v>
      </c>
    </row>
    <row r="1507" spans="15:17" x14ac:dyDescent="0.25">
      <c r="P1507" t="s">
        <v>1142</v>
      </c>
      <c r="Q1507" t="str">
        <f t="shared" si="97"/>
        <v>v_prpc.CRAMDGS := NULL;</v>
      </c>
    </row>
    <row r="1508" spans="15:17" x14ac:dyDescent="0.25">
      <c r="P1508" t="s">
        <v>1143</v>
      </c>
      <c r="Q1508" t="str">
        <f t="shared" si="97"/>
        <v>v_prpc.CRAMO := NULL;</v>
      </c>
    </row>
    <row r="1509" spans="15:17" x14ac:dyDescent="0.25">
      <c r="P1509" t="s">
        <v>1144</v>
      </c>
      <c r="Q1509" t="str">
        <f t="shared" si="97"/>
        <v>v_prpc.CMODALI := NULL;</v>
      </c>
    </row>
    <row r="1510" spans="15:17" x14ac:dyDescent="0.25">
      <c r="P1510" t="s">
        <v>1145</v>
      </c>
      <c r="Q1510" t="str">
        <f t="shared" si="97"/>
        <v>v_prpc.CTIPSEG := NULL;</v>
      </c>
    </row>
    <row r="1511" spans="15:17" x14ac:dyDescent="0.25">
      <c r="P1511" t="s">
        <v>1146</v>
      </c>
      <c r="Q1511" t="str">
        <f t="shared" si="97"/>
        <v>v_prpc.CCOLECT := NULL;</v>
      </c>
    </row>
    <row r="1512" spans="15:17" x14ac:dyDescent="0.25">
      <c r="P1512" t="s">
        <v>161</v>
      </c>
      <c r="Q1512" t="str">
        <f t="shared" si="97"/>
        <v>v_prpc.SSEGURO := NULL;</v>
      </c>
    </row>
    <row r="1513" spans="15:17" x14ac:dyDescent="0.25">
      <c r="O1513" t="s">
        <v>1109</v>
      </c>
      <c r="P1513" t="s">
        <v>382</v>
      </c>
      <c r="Q1513" t="str">
        <f t="shared" si="97"/>
        <v>v_prpc.NRECIBO := x.RECIBO;</v>
      </c>
    </row>
    <row r="1514" spans="15:17" x14ac:dyDescent="0.25">
      <c r="O1514" t="s">
        <v>1149</v>
      </c>
      <c r="P1514" t="s">
        <v>233</v>
      </c>
      <c r="Q1514" t="str">
        <f t="shared" si="97"/>
        <v>v_prpc.NMOVIMI := x.NMOVIMIENTO;</v>
      </c>
    </row>
    <row r="1515" spans="15:17" x14ac:dyDescent="0.25">
      <c r="O1515" t="s">
        <v>2062</v>
      </c>
      <c r="P1515" t="s">
        <v>328</v>
      </c>
      <c r="Q1515" t="str">
        <f t="shared" si="97"/>
        <v>v_prpc.FINIEFE := x.FECHA_INICIO;</v>
      </c>
    </row>
    <row r="1516" spans="15:17" x14ac:dyDescent="0.25">
      <c r="O1516" t="s">
        <v>1111</v>
      </c>
      <c r="P1516" t="s">
        <v>327</v>
      </c>
      <c r="Q1516" t="str">
        <f t="shared" si="97"/>
        <v>v_prpc.CGARANT := x.GARANTIA;</v>
      </c>
    </row>
    <row r="1517" spans="15:17" x14ac:dyDescent="0.25">
      <c r="O1517" t="s">
        <v>320</v>
      </c>
      <c r="P1517" t="s">
        <v>320</v>
      </c>
      <c r="Q1517" t="str">
        <f t="shared" si="97"/>
        <v>v_prpc.NRIESGO := x.NRIESGO;</v>
      </c>
    </row>
    <row r="1518" spans="15:17" x14ac:dyDescent="0.25">
      <c r="O1518" t="s">
        <v>2052</v>
      </c>
      <c r="P1518" t="s">
        <v>2052</v>
      </c>
      <c r="Q1518" t="str">
        <f t="shared" si="97"/>
        <v>v_prpc.IPRPC := x.IPRPC;</v>
      </c>
    </row>
    <row r="1519" spans="15:17" x14ac:dyDescent="0.25">
      <c r="P1519" t="s">
        <v>1147</v>
      </c>
      <c r="Q1519" t="str">
        <f t="shared" si="97"/>
        <v>v_prpc.CERROR := NULL;</v>
      </c>
    </row>
    <row r="1520" spans="15:17" x14ac:dyDescent="0.25">
      <c r="O1520" t="s">
        <v>1118</v>
      </c>
      <c r="P1520" t="s">
        <v>2053</v>
      </c>
      <c r="Q1520" t="str">
        <f t="shared" si="97"/>
        <v>v_prpc.IPRIMCOM := x.IPRICOM;</v>
      </c>
    </row>
    <row r="1521" spans="5:17" x14ac:dyDescent="0.25">
      <c r="O1521" t="s">
        <v>2054</v>
      </c>
      <c r="P1521" t="s">
        <v>2054</v>
      </c>
      <c r="Q1521" t="str">
        <f t="shared" si="97"/>
        <v>v_prpc.IPPNAPRIMA := x.IPPNAPRIMA;</v>
      </c>
    </row>
    <row r="1522" spans="5:17" x14ac:dyDescent="0.25">
      <c r="O1522" t="s">
        <v>1123</v>
      </c>
      <c r="P1522" t="s">
        <v>2055</v>
      </c>
      <c r="Q1522" t="str">
        <f t="shared" si="97"/>
        <v>v_prpc.IPPNACOMIS := x.IPPNCCOMIS;</v>
      </c>
    </row>
    <row r="1523" spans="5:17" x14ac:dyDescent="0.25">
      <c r="O1523" t="s">
        <v>1125</v>
      </c>
      <c r="P1523" t="s">
        <v>1125</v>
      </c>
      <c r="Q1523" t="str">
        <f t="shared" si="97"/>
        <v>v_prpc.PREA := x.PREA;</v>
      </c>
    </row>
    <row r="1524" spans="5:17" x14ac:dyDescent="0.25">
      <c r="O1524" t="s">
        <v>1128</v>
      </c>
      <c r="P1524" t="s">
        <v>1128</v>
      </c>
      <c r="Q1524" t="str">
        <f t="shared" si="97"/>
        <v>v_prpc.PCOM := x.PCOM;</v>
      </c>
    </row>
    <row r="1525" spans="5:17" x14ac:dyDescent="0.25">
      <c r="O1525" t="s">
        <v>1130</v>
      </c>
      <c r="P1525" t="s">
        <v>1130</v>
      </c>
      <c r="Q1525" t="str">
        <f t="shared" si="97"/>
        <v>v_prpc.ICOMIS := x.ICOMIS;</v>
      </c>
    </row>
    <row r="1526" spans="5:17" x14ac:dyDescent="0.25">
      <c r="O1526" t="s">
        <v>1132</v>
      </c>
      <c r="P1526" t="s">
        <v>1132</v>
      </c>
      <c r="Q1526" t="str">
        <f t="shared" si="97"/>
        <v>v_prpc.IPDEVRC := x.IPDEVRC;</v>
      </c>
    </row>
    <row r="1527" spans="5:17" x14ac:dyDescent="0.25">
      <c r="O1527" t="s">
        <v>1134</v>
      </c>
      <c r="P1527" t="s">
        <v>1134</v>
      </c>
      <c r="Q1527" t="str">
        <f t="shared" si="97"/>
        <v>v_prpc.IPNCSRC := x.IPNCSRC;</v>
      </c>
    </row>
    <row r="1528" spans="5:17" x14ac:dyDescent="0.25">
      <c r="O1528" t="s">
        <v>1136</v>
      </c>
      <c r="P1528" t="s">
        <v>1136</v>
      </c>
      <c r="Q1528" t="str">
        <f t="shared" si="97"/>
        <v>v_prpc.ICOMRC := x.ICOMRC;</v>
      </c>
    </row>
    <row r="1529" spans="5:17" x14ac:dyDescent="0.25">
      <c r="O1529" t="s">
        <v>1138</v>
      </c>
      <c r="P1529" t="s">
        <v>1138</v>
      </c>
      <c r="Q1529" t="str">
        <f t="shared" si="97"/>
        <v>v_prpc.ICNCSRC := x.ICNCSRC;</v>
      </c>
    </row>
    <row r="1530" spans="5:17" x14ac:dyDescent="0.25">
      <c r="O1530" t="s">
        <v>29</v>
      </c>
      <c r="P1530" t="s">
        <v>29</v>
      </c>
      <c r="Q1530" t="str">
        <f t="shared" si="97"/>
        <v>v_prpc.CTRAMO := x.CTRAMO;</v>
      </c>
    </row>
    <row r="1532" spans="5:17" ht="15.75" thickBot="1" x14ac:dyDescent="0.3">
      <c r="M1532" t="s">
        <v>11</v>
      </c>
      <c r="N1532" t="str">
        <f t="shared" ref="N1532:N1553" si="98">IF(ISBLANK(L1532),"NULL ","a.")&amp;M1532&amp;","</f>
        <v>NULL NCARGA,</v>
      </c>
    </row>
    <row r="1533" spans="5:17" ht="15.75" thickBot="1" x14ac:dyDescent="0.3">
      <c r="E1533" s="35" t="s">
        <v>1069</v>
      </c>
      <c r="F1533" s="36" t="s">
        <v>1070</v>
      </c>
      <c r="G1533" s="36" t="s">
        <v>1071</v>
      </c>
      <c r="H1533" s="36" t="s">
        <v>1072</v>
      </c>
      <c r="M1533" t="s">
        <v>12</v>
      </c>
      <c r="N1533" t="str">
        <f t="shared" si="98"/>
        <v>NULL CESTMIG,</v>
      </c>
    </row>
    <row r="1534" spans="5:17" ht="34.5" thickBot="1" x14ac:dyDescent="0.3">
      <c r="E1534" s="18" t="s">
        <v>4</v>
      </c>
      <c r="F1534" s="26" t="s">
        <v>540</v>
      </c>
      <c r="G1534" s="26" t="s">
        <v>537</v>
      </c>
      <c r="H1534" s="27" t="s">
        <v>2078</v>
      </c>
      <c r="J1534" t="str">
        <f t="shared" ref="J1534" si="99">E1534&amp;" "&amp;IF(MID(F1534,1,1)="A","     VARCHAR2("&amp;MID(F1534,2,LEN(F1534))&amp;")",IF(MID(F1534,1,1)="N","     NUMBER("&amp;MID(F1534,2,LEN(F1534))&amp;")",IF(OR(MID(F1534,1,1)="F",MID(F1534,1,1)="D"),"     DATE"))) &amp; IF(MID(G1534,1,1)="S"," NOT NULL,", ",")</f>
        <v>MIG_PK      VARCHAR2(14) NOT NULL,</v>
      </c>
      <c r="K1534" t="str">
        <f t="shared" ref="K1534" si="100">"comment on column MIG_PPNA."&amp;E1534&amp;"   is '"&amp;H1534&amp;"';"</f>
        <v>comment on column MIG_PPNA.MIG_PK   is 'Clave única de MIG_SIN_TRAMITACION.';</v>
      </c>
      <c r="L1534" t="s">
        <v>4</v>
      </c>
      <c r="M1534" t="s">
        <v>4</v>
      </c>
      <c r="N1534" t="str">
        <f t="shared" si="98"/>
        <v>a.MIG_PK,</v>
      </c>
      <c r="O1534" t="s">
        <v>4</v>
      </c>
    </row>
    <row r="1535" spans="5:17" ht="45.75" thickBot="1" x14ac:dyDescent="0.3">
      <c r="E1535" s="18" t="s">
        <v>0</v>
      </c>
      <c r="F1535" s="26" t="s">
        <v>540</v>
      </c>
      <c r="G1535" s="26" t="s">
        <v>537</v>
      </c>
      <c r="H1535" s="27" t="s">
        <v>2079</v>
      </c>
      <c r="J1535" t="str">
        <f t="shared" ref="J1535:J1551" si="101">E1535&amp;" "&amp;IF(MID(F1535,1,1)="A","     VARCHAR2("&amp;MID(F1535,2,LEN(F1535))&amp;")",IF(MID(F1535,1,1)="N","     NUMBER("&amp;MID(F1535,2,LEN(F1535))&amp;")",IF(OR(MID(F1535,1,1)="F",MID(F1535,1,1)="D"),"     DATE"))) &amp; IF(MID(G1535,1,1)="S"," NOT NULL,", ",")</f>
        <v>MIG_FK      VARCHAR2(14) NOT NULL,</v>
      </c>
      <c r="K1535" t="str">
        <f t="shared" ref="K1535:K1551" si="102">"comment on column MIG_PPNA."&amp;E1535&amp;"   is '"&amp;H1535&amp;"';"</f>
        <v>comment on column MIG_PPNA.MIG_FK   is 'Clave externa para MIG_SIN_SINIESTRO.';</v>
      </c>
      <c r="L1535" t="s">
        <v>0</v>
      </c>
      <c r="M1535" t="s">
        <v>0</v>
      </c>
      <c r="N1535" t="str">
        <f t="shared" si="98"/>
        <v>a.MIG_FK,</v>
      </c>
      <c r="O1535" t="s">
        <v>0</v>
      </c>
    </row>
    <row r="1536" spans="5:17" ht="34.5" thickBot="1" x14ac:dyDescent="0.3">
      <c r="E1536" s="18" t="s">
        <v>2080</v>
      </c>
      <c r="F1536" s="26" t="s">
        <v>571</v>
      </c>
      <c r="G1536" s="26" t="s">
        <v>537</v>
      </c>
      <c r="H1536" s="27" t="s">
        <v>2081</v>
      </c>
      <c r="J1536" t="str">
        <f t="shared" si="101"/>
        <v>NCITACION      NUMBER() NOT NULL,</v>
      </c>
      <c r="K1536" t="str">
        <f t="shared" si="102"/>
        <v>comment on column MIG_PPNA.NCITACION   is 'Número citación de la tramitación';</v>
      </c>
      <c r="M1536" t="s">
        <v>383</v>
      </c>
      <c r="N1536" t="str">
        <f t="shared" si="98"/>
        <v>NULL NSINIES,</v>
      </c>
      <c r="O1536" t="s">
        <v>383</v>
      </c>
      <c r="P1536" t="s">
        <v>383</v>
      </c>
      <c r="Q1536" t="str">
        <f>"v_trami_c."&amp;P1536&amp;" := "&amp;IF(O1536="","NULL;","x."&amp;O1536&amp;";")</f>
        <v>v_trami_c.NSINIES := x.NSINIES;</v>
      </c>
    </row>
    <row r="1537" spans="5:17" ht="24.75" thickBot="1" x14ac:dyDescent="0.3">
      <c r="E1537" s="18" t="s">
        <v>2082</v>
      </c>
      <c r="F1537" s="26" t="s">
        <v>548</v>
      </c>
      <c r="G1537" s="26" t="s">
        <v>543</v>
      </c>
      <c r="H1537" s="26" t="s">
        <v>2083</v>
      </c>
      <c r="J1537" t="str">
        <f t="shared" si="101"/>
        <v>FCITACION      DATE NOT NULL,</v>
      </c>
      <c r="K1537" t="str">
        <f t="shared" si="102"/>
        <v>comment on column MIG_PPNA.FCITACION   is 'Fecha citación';</v>
      </c>
      <c r="M1537" t="s">
        <v>642</v>
      </c>
      <c r="N1537" t="str">
        <f t="shared" si="98"/>
        <v>NULL NTRAMIT,</v>
      </c>
      <c r="O1537" t="s">
        <v>642</v>
      </c>
      <c r="P1537" t="s">
        <v>642</v>
      </c>
      <c r="Q1537" t="str">
        <f t="shared" ref="Q1537:Q1556" si="103">"v_trami_c."&amp;P1537&amp;" := "&amp;IF(O1537="","NULL;","x."&amp;O1537&amp;";")</f>
        <v>v_trami_c.NTRAMIT := x.NTRAMIT;</v>
      </c>
    </row>
    <row r="1538" spans="5:17" ht="24.75" thickBot="1" x14ac:dyDescent="0.3">
      <c r="E1538" s="18" t="s">
        <v>2084</v>
      </c>
      <c r="F1538" s="26" t="s">
        <v>2085</v>
      </c>
      <c r="G1538" s="26"/>
      <c r="H1538" s="26" t="s">
        <v>2086</v>
      </c>
      <c r="J1538" t="str">
        <f t="shared" si="101"/>
        <v>HCITACION      VARCHAR2(5),</v>
      </c>
      <c r="K1538" t="str">
        <f t="shared" si="102"/>
        <v>comment on column MIG_PPNA.HCITACION   is 'Hora citación (HH:MM)';</v>
      </c>
      <c r="L1538" t="s">
        <v>2080</v>
      </c>
      <c r="M1538" t="s">
        <v>2080</v>
      </c>
      <c r="N1538" t="str">
        <f t="shared" si="98"/>
        <v>a.NCITACION,</v>
      </c>
      <c r="O1538" t="s">
        <v>2080</v>
      </c>
      <c r="P1538" t="s">
        <v>2080</v>
      </c>
      <c r="Q1538" t="str">
        <f t="shared" si="103"/>
        <v>v_trami_c.NCITACION := x.NCITACION;</v>
      </c>
    </row>
    <row r="1539" spans="5:17" ht="48.75" thickBot="1" x14ac:dyDescent="0.3">
      <c r="E1539" s="18" t="s">
        <v>82</v>
      </c>
      <c r="F1539" s="26" t="s">
        <v>571</v>
      </c>
      <c r="G1539" s="26" t="s">
        <v>543</v>
      </c>
      <c r="H1539" s="26" t="s">
        <v>2087</v>
      </c>
      <c r="J1539" t="str">
        <f t="shared" si="101"/>
        <v>SPERSON      NUMBER() NOT NULL,</v>
      </c>
      <c r="K1539" t="str">
        <f t="shared" si="102"/>
        <v>comment on column MIG_PPNA.SPERSON   is 'Código de la persona que asistirá a la cita';</v>
      </c>
      <c r="L1539" t="s">
        <v>2082</v>
      </c>
      <c r="M1539" t="s">
        <v>2082</v>
      </c>
      <c r="N1539" t="str">
        <f t="shared" si="98"/>
        <v>a.FCITACION,</v>
      </c>
      <c r="O1539" t="s">
        <v>2082</v>
      </c>
      <c r="P1539" t="s">
        <v>2082</v>
      </c>
      <c r="Q1539" t="str">
        <f t="shared" si="103"/>
        <v>v_trami_c.FCITACION := x.FCITACION;</v>
      </c>
    </row>
    <row r="1540" spans="5:17" ht="15.75" thickBot="1" x14ac:dyDescent="0.3">
      <c r="E1540" s="18" t="s">
        <v>483</v>
      </c>
      <c r="F1540" s="26" t="s">
        <v>640</v>
      </c>
      <c r="G1540" s="26" t="s">
        <v>543</v>
      </c>
      <c r="H1540" s="26" t="s">
        <v>2088</v>
      </c>
      <c r="J1540" t="str">
        <f t="shared" si="101"/>
        <v>CPAIS      NUMBER(3) NOT NULL,</v>
      </c>
      <c r="K1540" t="str">
        <f t="shared" si="102"/>
        <v>comment on column MIG_PPNA.CPAIS   is 'Código País';</v>
      </c>
      <c r="L1540" t="s">
        <v>2084</v>
      </c>
      <c r="M1540" t="s">
        <v>2084</v>
      </c>
      <c r="N1540" t="str">
        <f t="shared" si="98"/>
        <v>a.HCITACION,</v>
      </c>
      <c r="O1540" t="s">
        <v>2084</v>
      </c>
      <c r="P1540" t="s">
        <v>2084</v>
      </c>
      <c r="Q1540" t="str">
        <f t="shared" si="103"/>
        <v>v_trami_c.HCITACION := x.HCITACION;</v>
      </c>
    </row>
    <row r="1541" spans="5:17" ht="24.75" thickBot="1" x14ac:dyDescent="0.3">
      <c r="E1541" s="18" t="s">
        <v>86</v>
      </c>
      <c r="F1541" s="26" t="s">
        <v>571</v>
      </c>
      <c r="G1541" s="26" t="s">
        <v>543</v>
      </c>
      <c r="H1541" s="26" t="s">
        <v>2089</v>
      </c>
      <c r="J1541" t="str">
        <f t="shared" si="101"/>
        <v>CPROVIN      NUMBER() NOT NULL,</v>
      </c>
      <c r="K1541" t="str">
        <f t="shared" si="102"/>
        <v>comment on column MIG_PPNA.CPROVIN   is 'Código Provincia';</v>
      </c>
      <c r="L1541" t="s">
        <v>82</v>
      </c>
      <c r="M1541" t="s">
        <v>82</v>
      </c>
      <c r="N1541" t="str">
        <f t="shared" si="98"/>
        <v>a.SPERSON,</v>
      </c>
      <c r="O1541" t="s">
        <v>82</v>
      </c>
      <c r="P1541" t="s">
        <v>82</v>
      </c>
      <c r="Q1541" t="str">
        <f t="shared" si="103"/>
        <v>v_trami_c.SPERSON := x.SPERSON;</v>
      </c>
    </row>
    <row r="1542" spans="5:17" ht="24.75" thickBot="1" x14ac:dyDescent="0.3">
      <c r="E1542" s="18" t="s">
        <v>87</v>
      </c>
      <c r="F1542" s="26" t="s">
        <v>571</v>
      </c>
      <c r="G1542" s="26" t="s">
        <v>537</v>
      </c>
      <c r="H1542" s="26" t="s">
        <v>2090</v>
      </c>
      <c r="J1542" t="str">
        <f t="shared" si="101"/>
        <v>CPOBLAC      NUMBER() NOT NULL,</v>
      </c>
      <c r="K1542" t="str">
        <f t="shared" si="102"/>
        <v>comment on column MIG_PPNA.CPOBLAC   is 'Código Población';</v>
      </c>
      <c r="L1542" t="s">
        <v>483</v>
      </c>
      <c r="M1542" t="s">
        <v>483</v>
      </c>
      <c r="N1542" t="str">
        <f t="shared" si="98"/>
        <v>a.CPAIS,</v>
      </c>
      <c r="O1542" t="s">
        <v>483</v>
      </c>
      <c r="P1542" t="s">
        <v>483</v>
      </c>
      <c r="Q1542" t="str">
        <f t="shared" si="103"/>
        <v>v_trami_c.CPAIS := x.CPAIS;</v>
      </c>
    </row>
    <row r="1543" spans="5:17" ht="36.75" thickBot="1" x14ac:dyDescent="0.3">
      <c r="E1543" s="18" t="s">
        <v>2091</v>
      </c>
      <c r="F1543" s="26" t="s">
        <v>815</v>
      </c>
      <c r="G1543" s="26"/>
      <c r="H1543" s="26" t="s">
        <v>2092</v>
      </c>
      <c r="J1543" t="str">
        <f t="shared" si="101"/>
        <v>TLUGAR      VARCHAR2(200),</v>
      </c>
      <c r="K1543" t="str">
        <f t="shared" si="102"/>
        <v>comment on column MIG_PPNA.TLUGAR   is 'Lugar de la citación (texto libre)';</v>
      </c>
      <c r="L1543" t="s">
        <v>86</v>
      </c>
      <c r="M1543" t="s">
        <v>86</v>
      </c>
      <c r="N1543" t="str">
        <f t="shared" si="98"/>
        <v>a.CPROVIN,</v>
      </c>
      <c r="O1543" t="s">
        <v>86</v>
      </c>
      <c r="P1543" t="s">
        <v>86</v>
      </c>
      <c r="Q1543" t="str">
        <f t="shared" si="103"/>
        <v>v_trami_c.CPROVIN := x.CPROVIN;</v>
      </c>
    </row>
    <row r="1544" spans="5:17" ht="15.75" thickBot="1" x14ac:dyDescent="0.3">
      <c r="E1544" s="18" t="s">
        <v>334</v>
      </c>
      <c r="F1544" s="26" t="s">
        <v>805</v>
      </c>
      <c r="G1544" s="26" t="s">
        <v>543</v>
      </c>
      <c r="H1544" s="26" t="s">
        <v>598</v>
      </c>
      <c r="J1544" t="str">
        <f t="shared" si="101"/>
        <v>FALTA      DATE NOT NULL,</v>
      </c>
      <c r="K1544" t="str">
        <f t="shared" si="102"/>
        <v>comment on column MIG_PPNA.FALTA   is 'Fecha Alta';</v>
      </c>
      <c r="L1544" t="s">
        <v>87</v>
      </c>
      <c r="M1544" t="s">
        <v>87</v>
      </c>
      <c r="N1544" t="str">
        <f t="shared" si="98"/>
        <v>a.CPOBLAC,</v>
      </c>
      <c r="O1544" t="s">
        <v>87</v>
      </c>
      <c r="P1544" t="s">
        <v>87</v>
      </c>
      <c r="Q1544" t="str">
        <f t="shared" si="103"/>
        <v>v_trami_c.CPOBLAC := x.CPOBLAC;</v>
      </c>
    </row>
    <row r="1545" spans="5:17" ht="15.75" thickBot="1" x14ac:dyDescent="0.3">
      <c r="E1545" s="18" t="s">
        <v>814</v>
      </c>
      <c r="F1545" s="26" t="s">
        <v>588</v>
      </c>
      <c r="G1545" s="26"/>
      <c r="H1545" s="26"/>
      <c r="J1545" t="str">
        <f t="shared" si="101"/>
        <v>TAUDIEN      VARCHAR2(2000),</v>
      </c>
      <c r="K1545" t="str">
        <f t="shared" si="102"/>
        <v>comment on column MIG_PPNA.TAUDIEN   is '';</v>
      </c>
      <c r="L1545" t="s">
        <v>2091</v>
      </c>
      <c r="M1545" t="s">
        <v>2091</v>
      </c>
      <c r="N1545" t="str">
        <f t="shared" si="98"/>
        <v>a.TLUGAR,</v>
      </c>
      <c r="O1545" t="s">
        <v>2091</v>
      </c>
      <c r="P1545" t="s">
        <v>2091</v>
      </c>
      <c r="Q1545" t="str">
        <f t="shared" si="103"/>
        <v>v_trami_c.TLUGAR := x.TLUGAR;</v>
      </c>
    </row>
    <row r="1546" spans="5:17" ht="24.75" thickBot="1" x14ac:dyDescent="0.3">
      <c r="E1546" s="18" t="s">
        <v>825</v>
      </c>
      <c r="F1546" s="26" t="s">
        <v>560</v>
      </c>
      <c r="G1546" s="26"/>
      <c r="H1546" s="26" t="s">
        <v>2093</v>
      </c>
      <c r="J1546" t="str">
        <f t="shared" si="101"/>
        <v>CORAL      NUMBER(1),</v>
      </c>
      <c r="K1546" t="str">
        <f t="shared" si="102"/>
        <v>comment on column MIG_PPNA.CORAL   is '1-Si, 2-No (VF 8001094)';</v>
      </c>
      <c r="L1546" t="s">
        <v>334</v>
      </c>
      <c r="M1546" t="s">
        <v>334</v>
      </c>
      <c r="N1546" t="str">
        <f t="shared" si="98"/>
        <v>a.FALTA,</v>
      </c>
      <c r="O1546" t="s">
        <v>334</v>
      </c>
      <c r="P1546" t="s">
        <v>334</v>
      </c>
      <c r="Q1546" t="str">
        <f t="shared" si="103"/>
        <v>v_trami_c.FALTA := x.FALTA;</v>
      </c>
    </row>
    <row r="1547" spans="5:17" ht="36.75" thickBot="1" x14ac:dyDescent="0.3">
      <c r="E1547" s="18" t="s">
        <v>360</v>
      </c>
      <c r="F1547" s="26" t="s">
        <v>560</v>
      </c>
      <c r="G1547" s="26"/>
      <c r="H1547" s="26" t="s">
        <v>2094</v>
      </c>
      <c r="J1547" t="str">
        <f t="shared" si="101"/>
        <v>CESTADO      NUMBER(1),</v>
      </c>
      <c r="K1547" t="str">
        <f t="shared" si="102"/>
        <v>comment on column MIG_PPNA.CESTADO   is '1-Si, 2-No, 3-Aplazada (VF 8001095)';</v>
      </c>
      <c r="L1547" t="s">
        <v>814</v>
      </c>
      <c r="M1547" t="s">
        <v>814</v>
      </c>
      <c r="N1547" t="str">
        <f t="shared" si="98"/>
        <v>a.TAUDIEN,</v>
      </c>
      <c r="P1547" t="s">
        <v>482</v>
      </c>
      <c r="Q1547" t="str">
        <f t="shared" si="103"/>
        <v>v_trami_c.CUSUALT := NULL;</v>
      </c>
    </row>
    <row r="1548" spans="5:17" ht="48.75" thickBot="1" x14ac:dyDescent="0.3">
      <c r="E1548" s="18" t="s">
        <v>826</v>
      </c>
      <c r="F1548" s="26" t="s">
        <v>560</v>
      </c>
      <c r="G1548" s="26"/>
      <c r="H1548" s="26" t="s">
        <v>2095</v>
      </c>
      <c r="J1548" t="str">
        <f t="shared" si="101"/>
        <v>CRESOLU      NUMBER(1),</v>
      </c>
      <c r="K1548" t="str">
        <f t="shared" si="102"/>
        <v>comment on column MIG_PPNA.CRESOLU   is '1-Favorable, 2-Desfavorable (VF 8001096)';</v>
      </c>
      <c r="L1548" t="s">
        <v>825</v>
      </c>
      <c r="M1548" t="s">
        <v>825</v>
      </c>
      <c r="N1548" t="str">
        <f t="shared" si="98"/>
        <v>a.CORAL,</v>
      </c>
      <c r="P1548" t="s">
        <v>601</v>
      </c>
      <c r="Q1548" t="str">
        <f t="shared" si="103"/>
        <v>v_trami_c.FMODIFI := NULL;</v>
      </c>
    </row>
    <row r="1549" spans="5:17" ht="15.75" thickBot="1" x14ac:dyDescent="0.3">
      <c r="E1549" s="18" t="s">
        <v>829</v>
      </c>
      <c r="F1549" s="26" t="s">
        <v>805</v>
      </c>
      <c r="G1549" s="26"/>
      <c r="H1549" s="26" t="s">
        <v>2096</v>
      </c>
      <c r="J1549" t="str">
        <f t="shared" si="101"/>
        <v>FNUEVA      DATE,</v>
      </c>
      <c r="K1549" t="str">
        <f t="shared" si="102"/>
        <v>comment on column MIG_PPNA.FNUEVA   is 'Nueva fecha';</v>
      </c>
      <c r="L1549" t="s">
        <v>360</v>
      </c>
      <c r="M1549" t="s">
        <v>360</v>
      </c>
      <c r="N1549" t="str">
        <f t="shared" si="98"/>
        <v>a.CESTADO,</v>
      </c>
      <c r="P1549" t="s">
        <v>599</v>
      </c>
      <c r="Q1549" t="str">
        <f t="shared" si="103"/>
        <v>v_trami_c.CUSUMOD := NULL;</v>
      </c>
    </row>
    <row r="1550" spans="5:17" ht="15.75" thickBot="1" x14ac:dyDescent="0.3">
      <c r="E1550" s="18" t="s">
        <v>830</v>
      </c>
      <c r="F1550" s="26" t="s">
        <v>588</v>
      </c>
      <c r="G1550" s="26"/>
      <c r="H1550" s="26"/>
      <c r="J1550" t="str">
        <f t="shared" si="101"/>
        <v>TRESULT      VARCHAR2(2000),</v>
      </c>
      <c r="K1550" t="str">
        <f t="shared" si="102"/>
        <v>comment on column MIG_PPNA.TRESULT   is '';</v>
      </c>
      <c r="L1550" t="s">
        <v>826</v>
      </c>
      <c r="M1550" t="s">
        <v>826</v>
      </c>
      <c r="N1550" t="str">
        <f t="shared" si="98"/>
        <v>a.CRESOLU,</v>
      </c>
      <c r="O1550" t="s">
        <v>814</v>
      </c>
      <c r="P1550" t="s">
        <v>814</v>
      </c>
      <c r="Q1550" t="str">
        <f t="shared" si="103"/>
        <v>v_trami_c.TAUDIEN := x.TAUDIEN;</v>
      </c>
    </row>
    <row r="1551" spans="5:17" ht="72.75" thickBot="1" x14ac:dyDescent="0.3">
      <c r="E1551" s="18" t="s">
        <v>989</v>
      </c>
      <c r="F1551" s="26" t="s">
        <v>560</v>
      </c>
      <c r="G1551" s="26"/>
      <c r="H1551" s="26" t="s">
        <v>2097</v>
      </c>
      <c r="J1551" t="str">
        <f t="shared" si="101"/>
        <v>CMEDIO      NUMBER(1),</v>
      </c>
      <c r="K1551" t="str">
        <f t="shared" si="102"/>
        <v>comment on column MIG_PPNA.CMEDIO   is '1-VideoConferencia, 2-Presencial, 3-Escrito (VF 8001171)';</v>
      </c>
      <c r="L1551" t="s">
        <v>829</v>
      </c>
      <c r="M1551" t="s">
        <v>829</v>
      </c>
      <c r="N1551" t="str">
        <f t="shared" si="98"/>
        <v>a.FNUEVA,</v>
      </c>
      <c r="O1551" t="s">
        <v>825</v>
      </c>
      <c r="P1551" t="s">
        <v>825</v>
      </c>
      <c r="Q1551" t="str">
        <f t="shared" si="103"/>
        <v>v_trami_c.CORAL := x.CORAL;</v>
      </c>
    </row>
    <row r="1552" spans="5:17" x14ac:dyDescent="0.25">
      <c r="L1552" t="s">
        <v>830</v>
      </c>
      <c r="M1552" t="s">
        <v>830</v>
      </c>
      <c r="N1552" t="str">
        <f t="shared" si="98"/>
        <v>a.TRESULT,</v>
      </c>
      <c r="O1552" t="s">
        <v>360</v>
      </c>
      <c r="P1552" t="s">
        <v>360</v>
      </c>
      <c r="Q1552" t="str">
        <f t="shared" si="103"/>
        <v>v_trami_c.CESTADO := x.CESTADO;</v>
      </c>
    </row>
    <row r="1553" spans="12:17" x14ac:dyDescent="0.25">
      <c r="L1553" t="s">
        <v>989</v>
      </c>
      <c r="M1553" t="s">
        <v>989</v>
      </c>
      <c r="N1553" t="str">
        <f t="shared" si="98"/>
        <v>a.CMEDIO,</v>
      </c>
      <c r="O1553" t="s">
        <v>826</v>
      </c>
      <c r="P1553" t="s">
        <v>826</v>
      </c>
      <c r="Q1553" t="str">
        <f t="shared" si="103"/>
        <v>v_trami_c.CRESOLU := x.CRESOLU;</v>
      </c>
    </row>
    <row r="1554" spans="12:17" x14ac:dyDescent="0.25">
      <c r="O1554" t="s">
        <v>829</v>
      </c>
      <c r="P1554" t="s">
        <v>829</v>
      </c>
      <c r="Q1554" t="str">
        <f t="shared" si="103"/>
        <v>v_trami_c.FNUEVA := x.FNUEVA;</v>
      </c>
    </row>
    <row r="1555" spans="12:17" x14ac:dyDescent="0.25">
      <c r="O1555" t="s">
        <v>830</v>
      </c>
      <c r="P1555" t="s">
        <v>830</v>
      </c>
      <c r="Q1555" t="str">
        <f t="shared" si="103"/>
        <v>v_trami_c.TRESULT := x.TRESULT;</v>
      </c>
    </row>
    <row r="1556" spans="12:17" x14ac:dyDescent="0.25">
      <c r="O1556" t="s">
        <v>989</v>
      </c>
      <c r="P1556" t="s">
        <v>989</v>
      </c>
      <c r="Q1556" t="str">
        <f t="shared" si="103"/>
        <v>v_trami_c.CMEDIO := x.CMEDIO;</v>
      </c>
    </row>
    <row r="1560" spans="12:17" x14ac:dyDescent="0.25">
      <c r="M1560" t="s">
        <v>11</v>
      </c>
    </row>
    <row r="1561" spans="12:17" x14ac:dyDescent="0.25">
      <c r="M1561" t="s">
        <v>12</v>
      </c>
    </row>
    <row r="1562" spans="12:17" x14ac:dyDescent="0.25">
      <c r="M1562" t="s">
        <v>383</v>
      </c>
    </row>
    <row r="1563" spans="12:17" x14ac:dyDescent="0.25">
      <c r="M1563" t="s">
        <v>642</v>
      </c>
    </row>
    <row r="1564" spans="12:17" x14ac:dyDescent="0.25">
      <c r="L1564" t="s">
        <v>4</v>
      </c>
      <c r="M1564" t="s">
        <v>4</v>
      </c>
    </row>
    <row r="1565" spans="12:17" x14ac:dyDescent="0.25">
      <c r="L1565" t="s">
        <v>0</v>
      </c>
      <c r="M1565" t="s">
        <v>0</v>
      </c>
    </row>
    <row r="1566" spans="12:17" x14ac:dyDescent="0.25">
      <c r="L1566" t="s">
        <v>13</v>
      </c>
      <c r="M1566" t="s">
        <v>13</v>
      </c>
    </row>
    <row r="1567" spans="12:17" x14ac:dyDescent="0.25">
      <c r="L1567" t="s">
        <v>778</v>
      </c>
      <c r="M1567" t="s">
        <v>778</v>
      </c>
    </row>
    <row r="1568" spans="12:17" x14ac:dyDescent="0.25">
      <c r="L1568" t="s">
        <v>798</v>
      </c>
      <c r="M1568" t="s">
        <v>798</v>
      </c>
    </row>
    <row r="1569" spans="12:13" x14ac:dyDescent="0.25">
      <c r="L1569" t="s">
        <v>800</v>
      </c>
      <c r="M1569" t="s">
        <v>800</v>
      </c>
    </row>
    <row r="1570" spans="12:13" x14ac:dyDescent="0.25">
      <c r="L1570" t="s">
        <v>85</v>
      </c>
      <c r="M1570" t="s">
        <v>85</v>
      </c>
    </row>
    <row r="1571" spans="12:13" x14ac:dyDescent="0.25">
      <c r="L1571" t="s">
        <v>87</v>
      </c>
      <c r="M1571" t="s">
        <v>87</v>
      </c>
    </row>
    <row r="1572" spans="12:13" x14ac:dyDescent="0.25">
      <c r="L1572" t="s">
        <v>86</v>
      </c>
      <c r="M1572" t="s">
        <v>86</v>
      </c>
    </row>
    <row r="1573" spans="12:13" x14ac:dyDescent="0.25">
      <c r="L1573" t="s">
        <v>803</v>
      </c>
      <c r="M1573" t="s">
        <v>803</v>
      </c>
    </row>
    <row r="1574" spans="12:13" x14ac:dyDescent="0.25">
      <c r="L1574" t="s">
        <v>526</v>
      </c>
      <c r="M1574" t="s">
        <v>526</v>
      </c>
    </row>
    <row r="1575" spans="12:13" x14ac:dyDescent="0.25">
      <c r="L1575" t="s">
        <v>804</v>
      </c>
      <c r="M1575" t="s">
        <v>804</v>
      </c>
    </row>
    <row r="1576" spans="12:13" x14ac:dyDescent="0.25">
      <c r="L1576" t="s">
        <v>550</v>
      </c>
      <c r="M1576" t="s">
        <v>550</v>
      </c>
    </row>
    <row r="1577" spans="12:13" x14ac:dyDescent="0.25">
      <c r="L1577" t="s">
        <v>471</v>
      </c>
      <c r="M1577" t="s">
        <v>471</v>
      </c>
    </row>
    <row r="1578" spans="12:13" x14ac:dyDescent="0.25">
      <c r="L1578" t="s">
        <v>806</v>
      </c>
      <c r="M1578" t="s">
        <v>806</v>
      </c>
    </row>
    <row r="1579" spans="12:13" x14ac:dyDescent="0.25">
      <c r="L1579" t="s">
        <v>807</v>
      </c>
      <c r="M1579" t="s">
        <v>807</v>
      </c>
    </row>
    <row r="1580" spans="12:13" x14ac:dyDescent="0.25">
      <c r="L1580" t="s">
        <v>808</v>
      </c>
      <c r="M1580" t="s">
        <v>808</v>
      </c>
    </row>
    <row r="1581" spans="12:13" x14ac:dyDescent="0.25">
      <c r="L1581" t="s">
        <v>809</v>
      </c>
      <c r="M1581" t="s">
        <v>809</v>
      </c>
    </row>
    <row r="1582" spans="12:13" x14ac:dyDescent="0.25">
      <c r="L1582" t="s">
        <v>810</v>
      </c>
      <c r="M1582" t="s">
        <v>810</v>
      </c>
    </row>
    <row r="1583" spans="12:13" x14ac:dyDescent="0.25">
      <c r="L1583" t="s">
        <v>811</v>
      </c>
      <c r="M1583" t="s">
        <v>811</v>
      </c>
    </row>
    <row r="1584" spans="12:13" x14ac:dyDescent="0.25">
      <c r="L1584" t="s">
        <v>812</v>
      </c>
      <c r="M1584" t="s">
        <v>812</v>
      </c>
    </row>
    <row r="1585" spans="12:13" x14ac:dyDescent="0.25">
      <c r="L1585" t="s">
        <v>813</v>
      </c>
      <c r="M1585" t="s">
        <v>813</v>
      </c>
    </row>
    <row r="1586" spans="12:13" x14ac:dyDescent="0.25">
      <c r="L1586" t="s">
        <v>814</v>
      </c>
      <c r="M1586" t="s">
        <v>814</v>
      </c>
    </row>
    <row r="1587" spans="12:13" x14ac:dyDescent="0.25">
      <c r="L1587" t="s">
        <v>816</v>
      </c>
      <c r="M1587" t="s">
        <v>816</v>
      </c>
    </row>
    <row r="1588" spans="12:13" x14ac:dyDescent="0.25">
      <c r="L1588" t="s">
        <v>817</v>
      </c>
      <c r="M1588" t="s">
        <v>817</v>
      </c>
    </row>
    <row r="1589" spans="12:13" x14ac:dyDescent="0.25">
      <c r="L1589" t="s">
        <v>818</v>
      </c>
      <c r="M1589" t="s">
        <v>818</v>
      </c>
    </row>
    <row r="1590" spans="12:13" x14ac:dyDescent="0.25">
      <c r="L1590" t="s">
        <v>819</v>
      </c>
      <c r="M1590" t="s">
        <v>819</v>
      </c>
    </row>
    <row r="1591" spans="12:13" x14ac:dyDescent="0.25">
      <c r="L1591" t="s">
        <v>820</v>
      </c>
      <c r="M1591" t="s">
        <v>820</v>
      </c>
    </row>
    <row r="1592" spans="12:13" x14ac:dyDescent="0.25">
      <c r="L1592" t="s">
        <v>821</v>
      </c>
      <c r="M1592" t="s">
        <v>821</v>
      </c>
    </row>
    <row r="1593" spans="12:13" x14ac:dyDescent="0.25">
      <c r="L1593" t="s">
        <v>822</v>
      </c>
      <c r="M1593" t="s">
        <v>822</v>
      </c>
    </row>
    <row r="1594" spans="12:13" x14ac:dyDescent="0.25">
      <c r="L1594" t="s">
        <v>823</v>
      </c>
      <c r="M1594" t="s">
        <v>823</v>
      </c>
    </row>
    <row r="1595" spans="12:13" x14ac:dyDescent="0.25">
      <c r="L1595" t="s">
        <v>825</v>
      </c>
      <c r="M1595" t="s">
        <v>825</v>
      </c>
    </row>
    <row r="1596" spans="12:13" x14ac:dyDescent="0.25">
      <c r="L1596" t="s">
        <v>360</v>
      </c>
      <c r="M1596" t="s">
        <v>360</v>
      </c>
    </row>
    <row r="1597" spans="12:13" x14ac:dyDescent="0.25">
      <c r="L1597" t="s">
        <v>826</v>
      </c>
      <c r="M1597" t="s">
        <v>826</v>
      </c>
    </row>
    <row r="1598" spans="12:13" x14ac:dyDescent="0.25">
      <c r="L1598" t="s">
        <v>827</v>
      </c>
      <c r="M1598" t="s">
        <v>827</v>
      </c>
    </row>
    <row r="1599" spans="12:13" x14ac:dyDescent="0.25">
      <c r="L1599" t="s">
        <v>828</v>
      </c>
      <c r="M1599" t="s">
        <v>828</v>
      </c>
    </row>
    <row r="1600" spans="12:13" x14ac:dyDescent="0.25">
      <c r="L1600" t="s">
        <v>829</v>
      </c>
      <c r="M1600" t="s">
        <v>829</v>
      </c>
    </row>
    <row r="1601" spans="12:13" x14ac:dyDescent="0.25">
      <c r="L1601" t="s">
        <v>830</v>
      </c>
      <c r="M1601" t="s">
        <v>830</v>
      </c>
    </row>
    <row r="1602" spans="12:13" x14ac:dyDescent="0.25">
      <c r="L1602" t="s">
        <v>831</v>
      </c>
      <c r="M1602" t="s">
        <v>831</v>
      </c>
    </row>
    <row r="1603" spans="12:13" x14ac:dyDescent="0.25">
      <c r="L1603" t="s">
        <v>832</v>
      </c>
      <c r="M1603" t="s">
        <v>832</v>
      </c>
    </row>
    <row r="1604" spans="12:13" x14ac:dyDescent="0.25">
      <c r="L1604" t="s">
        <v>833</v>
      </c>
      <c r="M1604" t="s">
        <v>833</v>
      </c>
    </row>
    <row r="1605" spans="12:13" x14ac:dyDescent="0.25">
      <c r="L1605" t="s">
        <v>834</v>
      </c>
      <c r="M1605" t="s">
        <v>834</v>
      </c>
    </row>
    <row r="1606" spans="12:13" x14ac:dyDescent="0.25">
      <c r="L1606" t="s">
        <v>835</v>
      </c>
      <c r="M1606" t="s">
        <v>835</v>
      </c>
    </row>
    <row r="1607" spans="12:13" x14ac:dyDescent="0.25">
      <c r="L1607" t="s">
        <v>836</v>
      </c>
      <c r="M1607" t="s">
        <v>836</v>
      </c>
    </row>
    <row r="1608" spans="12:13" x14ac:dyDescent="0.25">
      <c r="L1608" t="s">
        <v>837</v>
      </c>
      <c r="M1608" t="s">
        <v>837</v>
      </c>
    </row>
    <row r="1609" spans="12:13" x14ac:dyDescent="0.25">
      <c r="L1609" t="s">
        <v>838</v>
      </c>
      <c r="M1609" t="s">
        <v>838</v>
      </c>
    </row>
    <row r="1610" spans="12:13" x14ac:dyDescent="0.25">
      <c r="L1610" t="s">
        <v>839</v>
      </c>
      <c r="M1610" t="s">
        <v>839</v>
      </c>
    </row>
    <row r="1611" spans="12:13" x14ac:dyDescent="0.25">
      <c r="L1611" t="s">
        <v>840</v>
      </c>
      <c r="M1611" t="s">
        <v>840</v>
      </c>
    </row>
    <row r="1612" spans="12:13" x14ac:dyDescent="0.25">
      <c r="L1612" t="s">
        <v>841</v>
      </c>
      <c r="M1612" t="s">
        <v>841</v>
      </c>
    </row>
    <row r="1613" spans="12:13" x14ac:dyDescent="0.25">
      <c r="L1613" t="s">
        <v>601</v>
      </c>
      <c r="M1613" t="s">
        <v>601</v>
      </c>
    </row>
    <row r="1614" spans="12:13" x14ac:dyDescent="0.25">
      <c r="L1614" t="s">
        <v>482</v>
      </c>
      <c r="M1614" t="s">
        <v>482</v>
      </c>
    </row>
    <row r="1615" spans="12:13" x14ac:dyDescent="0.25">
      <c r="M1615" t="s">
        <v>842</v>
      </c>
    </row>
    <row r="1616" spans="12:13" x14ac:dyDescent="0.25">
      <c r="M1616" t="s">
        <v>843</v>
      </c>
    </row>
    <row r="1617" spans="12:13" x14ac:dyDescent="0.25">
      <c r="M1617" t="s">
        <v>844</v>
      </c>
    </row>
    <row r="1618" spans="12:13" x14ac:dyDescent="0.25">
      <c r="M1618" t="s">
        <v>845</v>
      </c>
    </row>
    <row r="1628" spans="12:13" x14ac:dyDescent="0.25">
      <c r="L1628" t="s">
        <v>11</v>
      </c>
      <c r="M1628" t="s">
        <v>11</v>
      </c>
    </row>
    <row r="1629" spans="12:13" x14ac:dyDescent="0.25">
      <c r="L1629" t="s">
        <v>12</v>
      </c>
      <c r="M1629" t="s">
        <v>12</v>
      </c>
    </row>
    <row r="1630" spans="12:13" x14ac:dyDescent="0.25">
      <c r="L1630" t="s">
        <v>383</v>
      </c>
      <c r="M1630" t="s">
        <v>383</v>
      </c>
    </row>
    <row r="1631" spans="12:13" x14ac:dyDescent="0.25">
      <c r="L1631" t="s">
        <v>642</v>
      </c>
      <c r="M1631" t="s">
        <v>642</v>
      </c>
    </row>
    <row r="1632" spans="12:13" x14ac:dyDescent="0.25">
      <c r="L1632" t="s">
        <v>4</v>
      </c>
      <c r="M1632" t="s">
        <v>4</v>
      </c>
    </row>
    <row r="1633" spans="12:13" x14ac:dyDescent="0.25">
      <c r="L1633" t="s">
        <v>0</v>
      </c>
      <c r="M1633" t="s">
        <v>0</v>
      </c>
    </row>
    <row r="1634" spans="12:13" x14ac:dyDescent="0.25">
      <c r="L1634" t="s">
        <v>13</v>
      </c>
      <c r="M1634" t="s">
        <v>13</v>
      </c>
    </row>
    <row r="1635" spans="12:13" x14ac:dyDescent="0.25">
      <c r="L1635" t="s">
        <v>778</v>
      </c>
      <c r="M1635" t="s">
        <v>778</v>
      </c>
    </row>
    <row r="1636" spans="12:13" x14ac:dyDescent="0.25">
      <c r="L1636" t="s">
        <v>798</v>
      </c>
      <c r="M1636" t="s">
        <v>798</v>
      </c>
    </row>
    <row r="1637" spans="12:13" x14ac:dyDescent="0.25">
      <c r="L1637" t="s">
        <v>800</v>
      </c>
      <c r="M1637" t="s">
        <v>800</v>
      </c>
    </row>
    <row r="1638" spans="12:13" x14ac:dyDescent="0.25">
      <c r="L1638" t="s">
        <v>85</v>
      </c>
      <c r="M1638" t="s">
        <v>85</v>
      </c>
    </row>
    <row r="1639" spans="12:13" x14ac:dyDescent="0.25">
      <c r="L1639" t="s">
        <v>87</v>
      </c>
      <c r="M1639" t="s">
        <v>87</v>
      </c>
    </row>
    <row r="1640" spans="12:13" x14ac:dyDescent="0.25">
      <c r="L1640" t="s">
        <v>86</v>
      </c>
      <c r="M1640" t="s">
        <v>86</v>
      </c>
    </row>
    <row r="1641" spans="12:13" x14ac:dyDescent="0.25">
      <c r="L1641" t="s">
        <v>803</v>
      </c>
      <c r="M1641" t="s">
        <v>803</v>
      </c>
    </row>
    <row r="1642" spans="12:13" x14ac:dyDescent="0.25">
      <c r="L1642" t="s">
        <v>526</v>
      </c>
      <c r="M1642" t="s">
        <v>526</v>
      </c>
    </row>
    <row r="1643" spans="12:13" x14ac:dyDescent="0.25">
      <c r="L1643" t="s">
        <v>804</v>
      </c>
      <c r="M1643" t="s">
        <v>804</v>
      </c>
    </row>
    <row r="1644" spans="12:13" x14ac:dyDescent="0.25">
      <c r="L1644" t="s">
        <v>550</v>
      </c>
      <c r="M1644" t="s">
        <v>550</v>
      </c>
    </row>
    <row r="1645" spans="12:13" x14ac:dyDescent="0.25">
      <c r="L1645" t="s">
        <v>471</v>
      </c>
      <c r="M1645" t="s">
        <v>471</v>
      </c>
    </row>
    <row r="1646" spans="12:13" x14ac:dyDescent="0.25">
      <c r="L1646" t="s">
        <v>806</v>
      </c>
      <c r="M1646" t="s">
        <v>806</v>
      </c>
    </row>
    <row r="1647" spans="12:13" x14ac:dyDescent="0.25">
      <c r="L1647" t="s">
        <v>807</v>
      </c>
      <c r="M1647" t="s">
        <v>807</v>
      </c>
    </row>
    <row r="1648" spans="12:13" x14ac:dyDescent="0.25">
      <c r="L1648" t="s">
        <v>808</v>
      </c>
      <c r="M1648" t="s">
        <v>808</v>
      </c>
    </row>
    <row r="1649" spans="12:13" x14ac:dyDescent="0.25">
      <c r="L1649" t="s">
        <v>809</v>
      </c>
      <c r="M1649" t="s">
        <v>809</v>
      </c>
    </row>
    <row r="1650" spans="12:13" x14ac:dyDescent="0.25">
      <c r="L1650" t="s">
        <v>810</v>
      </c>
      <c r="M1650" t="s">
        <v>810</v>
      </c>
    </row>
    <row r="1651" spans="12:13" x14ac:dyDescent="0.25">
      <c r="L1651" t="s">
        <v>811</v>
      </c>
      <c r="M1651" t="s">
        <v>811</v>
      </c>
    </row>
    <row r="1652" spans="12:13" x14ac:dyDescent="0.25">
      <c r="L1652" t="s">
        <v>812</v>
      </c>
      <c r="M1652" t="s">
        <v>812</v>
      </c>
    </row>
    <row r="1653" spans="12:13" x14ac:dyDescent="0.25">
      <c r="L1653" t="s">
        <v>813</v>
      </c>
      <c r="M1653" t="s">
        <v>813</v>
      </c>
    </row>
    <row r="1654" spans="12:13" x14ac:dyDescent="0.25">
      <c r="L1654" t="s">
        <v>814</v>
      </c>
      <c r="M1654" t="s">
        <v>814</v>
      </c>
    </row>
    <row r="1655" spans="12:13" x14ac:dyDescent="0.25">
      <c r="L1655" t="s">
        <v>816</v>
      </c>
      <c r="M1655" t="s">
        <v>816</v>
      </c>
    </row>
    <row r="1656" spans="12:13" x14ac:dyDescent="0.25">
      <c r="L1656" t="s">
        <v>817</v>
      </c>
      <c r="M1656" t="s">
        <v>817</v>
      </c>
    </row>
    <row r="1657" spans="12:13" x14ac:dyDescent="0.25">
      <c r="L1657" t="s">
        <v>818</v>
      </c>
      <c r="M1657" t="s">
        <v>818</v>
      </c>
    </row>
    <row r="1658" spans="12:13" x14ac:dyDescent="0.25">
      <c r="L1658" t="s">
        <v>819</v>
      </c>
      <c r="M1658" t="s">
        <v>819</v>
      </c>
    </row>
    <row r="1659" spans="12:13" x14ac:dyDescent="0.25">
      <c r="L1659" t="s">
        <v>820</v>
      </c>
      <c r="M1659" t="s">
        <v>820</v>
      </c>
    </row>
    <row r="1660" spans="12:13" x14ac:dyDescent="0.25">
      <c r="L1660" t="s">
        <v>821</v>
      </c>
      <c r="M1660" t="s">
        <v>821</v>
      </c>
    </row>
    <row r="1661" spans="12:13" x14ac:dyDescent="0.25">
      <c r="L1661" t="s">
        <v>822</v>
      </c>
      <c r="M1661" t="s">
        <v>822</v>
      </c>
    </row>
    <row r="1662" spans="12:13" x14ac:dyDescent="0.25">
      <c r="L1662" t="s">
        <v>823</v>
      </c>
      <c r="M1662" t="s">
        <v>823</v>
      </c>
    </row>
    <row r="1663" spans="12:13" x14ac:dyDescent="0.25">
      <c r="L1663" t="s">
        <v>825</v>
      </c>
      <c r="M1663" t="s">
        <v>825</v>
      </c>
    </row>
    <row r="1664" spans="12:13" x14ac:dyDescent="0.25">
      <c r="L1664" t="s">
        <v>360</v>
      </c>
      <c r="M1664" t="s">
        <v>360</v>
      </c>
    </row>
    <row r="1665" spans="12:13" x14ac:dyDescent="0.25">
      <c r="L1665" t="s">
        <v>826</v>
      </c>
      <c r="M1665" t="s">
        <v>826</v>
      </c>
    </row>
    <row r="1666" spans="12:13" x14ac:dyDescent="0.25">
      <c r="L1666" t="s">
        <v>827</v>
      </c>
      <c r="M1666" t="s">
        <v>827</v>
      </c>
    </row>
    <row r="1667" spans="12:13" x14ac:dyDescent="0.25">
      <c r="L1667" t="s">
        <v>828</v>
      </c>
      <c r="M1667" t="s">
        <v>828</v>
      </c>
    </row>
    <row r="1668" spans="12:13" x14ac:dyDescent="0.25">
      <c r="L1668" t="s">
        <v>829</v>
      </c>
      <c r="M1668" t="s">
        <v>829</v>
      </c>
    </row>
    <row r="1669" spans="12:13" x14ac:dyDescent="0.25">
      <c r="L1669" t="s">
        <v>830</v>
      </c>
      <c r="M1669" t="s">
        <v>830</v>
      </c>
    </row>
    <row r="1670" spans="12:13" x14ac:dyDescent="0.25">
      <c r="L1670" t="s">
        <v>831</v>
      </c>
      <c r="M1670" t="s">
        <v>831</v>
      </c>
    </row>
    <row r="1671" spans="12:13" x14ac:dyDescent="0.25">
      <c r="L1671" t="s">
        <v>832</v>
      </c>
      <c r="M1671" t="s">
        <v>832</v>
      </c>
    </row>
    <row r="1672" spans="12:13" x14ac:dyDescent="0.25">
      <c r="L1672" t="s">
        <v>833</v>
      </c>
      <c r="M1672" t="s">
        <v>833</v>
      </c>
    </row>
    <row r="1673" spans="12:13" x14ac:dyDescent="0.25">
      <c r="L1673" t="s">
        <v>834</v>
      </c>
      <c r="M1673" t="s">
        <v>834</v>
      </c>
    </row>
    <row r="1674" spans="12:13" x14ac:dyDescent="0.25">
      <c r="L1674" t="s">
        <v>835</v>
      </c>
      <c r="M1674" t="s">
        <v>835</v>
      </c>
    </row>
    <row r="1675" spans="12:13" x14ac:dyDescent="0.25">
      <c r="L1675" t="s">
        <v>836</v>
      </c>
      <c r="M1675" t="s">
        <v>836</v>
      </c>
    </row>
    <row r="1676" spans="12:13" x14ac:dyDescent="0.25">
      <c r="L1676" t="s">
        <v>837</v>
      </c>
      <c r="M1676" t="s">
        <v>837</v>
      </c>
    </row>
    <row r="1677" spans="12:13" x14ac:dyDescent="0.25">
      <c r="L1677" t="s">
        <v>838</v>
      </c>
      <c r="M1677" t="s">
        <v>838</v>
      </c>
    </row>
    <row r="1678" spans="12:13" x14ac:dyDescent="0.25">
      <c r="L1678" t="s">
        <v>839</v>
      </c>
      <c r="M1678" t="s">
        <v>839</v>
      </c>
    </row>
    <row r="1679" spans="12:13" x14ac:dyDescent="0.25">
      <c r="L1679" t="s">
        <v>840</v>
      </c>
      <c r="M1679" t="s">
        <v>840</v>
      </c>
    </row>
    <row r="1680" spans="12:13" x14ac:dyDescent="0.25">
      <c r="L1680" t="s">
        <v>841</v>
      </c>
      <c r="M1680" t="s">
        <v>841</v>
      </c>
    </row>
    <row r="1681" spans="5:17" x14ac:dyDescent="0.25">
      <c r="L1681" t="s">
        <v>601</v>
      </c>
      <c r="M1681" t="s">
        <v>601</v>
      </c>
    </row>
    <row r="1682" spans="5:17" x14ac:dyDescent="0.25">
      <c r="L1682" t="s">
        <v>482</v>
      </c>
      <c r="M1682" t="s">
        <v>482</v>
      </c>
    </row>
    <row r="1683" spans="5:17" x14ac:dyDescent="0.25">
      <c r="M1683" t="s">
        <v>842</v>
      </c>
    </row>
    <row r="1684" spans="5:17" x14ac:dyDescent="0.25">
      <c r="M1684" t="s">
        <v>843</v>
      </c>
    </row>
    <row r="1685" spans="5:17" x14ac:dyDescent="0.25">
      <c r="M1685" t="s">
        <v>844</v>
      </c>
      <c r="O1685" t="s">
        <v>11</v>
      </c>
    </row>
    <row r="1686" spans="5:17" x14ac:dyDescent="0.25">
      <c r="M1686" t="s">
        <v>845</v>
      </c>
      <c r="O1686" t="s">
        <v>12</v>
      </c>
    </row>
    <row r="1687" spans="5:17" x14ac:dyDescent="0.25">
      <c r="O1687" t="s">
        <v>4</v>
      </c>
    </row>
    <row r="1688" spans="5:17" x14ac:dyDescent="0.25">
      <c r="O1688" t="s">
        <v>0</v>
      </c>
    </row>
    <row r="1691" spans="5:17" ht="15.75" thickBot="1" x14ac:dyDescent="0.3"/>
    <row r="1692" spans="5:17" ht="48.75" thickBot="1" x14ac:dyDescent="0.3">
      <c r="E1692" s="17" t="s">
        <v>4</v>
      </c>
      <c r="F1692" s="24" t="s">
        <v>536</v>
      </c>
      <c r="G1692" s="24" t="s">
        <v>537</v>
      </c>
      <c r="H1692" s="24" t="s">
        <v>2226</v>
      </c>
      <c r="J1692" t="str">
        <f t="shared" ref="J1692" si="104">E1692&amp;" "&amp;IF(MID(F1692,1,1)="A","     VARCHAR2("&amp;MID(F1692,2,LEN(F1692))&amp;")",IF(MID(F1692,1,1)="N","     NUMBER("&amp;MID(F1692,2,LEN(F1692))&amp;")",IF(OR(MID(F1692,1,1)="F",MID(F1692,1,1)="D"),"     DATE"))) &amp; IF(MID(G1692,1,1)="S"," NOT NULL,", ",")</f>
        <v>MIG_PK      VARCHAR2(50) NOT NULL,</v>
      </c>
      <c r="K1692" t="str">
        <f t="shared" ref="K1692" si="105">"comment on column MIG_PPNA."&amp;E1692&amp;"   is '"&amp;H1692&amp;"';"</f>
        <v>comment on column MIG_PPNA.MIG_PK   is 'Clave única de MIG_DATSARLAFT';</v>
      </c>
      <c r="M1692" t="s">
        <v>11</v>
      </c>
      <c r="N1692" t="str">
        <f t="shared" ref="N1692:N1755" si="106">IF(ISBLANK(L1692),"NULL ","a.")&amp;M1692&amp;","</f>
        <v>NULL NCARGA,</v>
      </c>
      <c r="P1692" t="s">
        <v>2315</v>
      </c>
      <c r="Q1692" t="str">
        <f>"v_datsarlatf."&amp;P1692&amp;" := "&amp;IF(O1692="","NULL;","x."&amp;O1692&amp;";")</f>
        <v>v_datsarlatf.SSARLAFT := NULL;</v>
      </c>
    </row>
    <row r="1693" spans="5:17" ht="48.75" thickBot="1" x14ac:dyDescent="0.3">
      <c r="E1693" s="18" t="s">
        <v>0</v>
      </c>
      <c r="F1693" s="26" t="s">
        <v>536</v>
      </c>
      <c r="G1693" s="26" t="s">
        <v>537</v>
      </c>
      <c r="H1693" s="26" t="s">
        <v>2227</v>
      </c>
      <c r="J1693" t="str">
        <f t="shared" ref="J1693:J1756" si="107">E1693&amp;" "&amp;IF(MID(F1693,1,1)="A","     VARCHAR2("&amp;MID(F1693,2,LEN(F1693))&amp;")",IF(MID(F1693,1,1)="N","     NUMBER("&amp;MID(F1693,2,LEN(F1693))&amp;")",IF(OR(MID(F1693,1,1)="F",MID(F1693,1,1)="D"),"     DATE"))) &amp; IF(MID(G1693,1,1)="S"," NOT NULL,", ",")</f>
        <v>MIG_FK      VARCHAR2(50) NOT NULL,</v>
      </c>
      <c r="K1693" t="str">
        <f t="shared" ref="K1693:K1756" si="108">"comment on column MIG_PPNA."&amp;E1693&amp;"   is '"&amp;H1693&amp;"';"</f>
        <v>comment on column MIG_PPNA.MIG_FK   is 'Clave externa para MIG_PERSONAS';</v>
      </c>
      <c r="M1693" t="s">
        <v>12</v>
      </c>
      <c r="N1693" t="str">
        <f t="shared" si="106"/>
        <v>NULL CESTMIG,</v>
      </c>
      <c r="O1693" t="s">
        <v>2110</v>
      </c>
      <c r="P1693" t="s">
        <v>2110</v>
      </c>
      <c r="Q1693" t="str">
        <f t="shared" ref="Q1693:Q1756" si="109">"v_datsarlatf."&amp;P1693&amp;" := "&amp;IF(O1693="","NULL;","x."&amp;O1693&amp;";")</f>
        <v>v_datsarlatf.FRADICA := x.FRADICA;</v>
      </c>
    </row>
    <row r="1694" spans="5:17" ht="15.75" thickBot="1" x14ac:dyDescent="0.3">
      <c r="E1694" s="18" t="s">
        <v>2110</v>
      </c>
      <c r="F1694" s="26" t="s">
        <v>805</v>
      </c>
      <c r="G1694" s="26"/>
      <c r="H1694" s="26" t="s">
        <v>2228</v>
      </c>
      <c r="J1694" t="str">
        <f t="shared" si="107"/>
        <v>FRADICA      DATE,</v>
      </c>
      <c r="K1694" t="str">
        <f t="shared" si="108"/>
        <v>comment on column MIG_PPNA.FRADICA   is 'F. Radicación';</v>
      </c>
      <c r="L1694" t="s">
        <v>4</v>
      </c>
      <c r="M1694" t="s">
        <v>4</v>
      </c>
      <c r="N1694" t="str">
        <f t="shared" si="106"/>
        <v>a.MIG_PK,</v>
      </c>
      <c r="O1694" t="s">
        <v>82</v>
      </c>
      <c r="P1694" t="s">
        <v>82</v>
      </c>
      <c r="Q1694" t="str">
        <f t="shared" si="109"/>
        <v>v_datsarlatf.SPERSON := x.SPERSON;</v>
      </c>
    </row>
    <row r="1695" spans="5:17" ht="48.75" thickBot="1" x14ac:dyDescent="0.3">
      <c r="E1695" s="18" t="s">
        <v>82</v>
      </c>
      <c r="F1695" s="26" t="s">
        <v>571</v>
      </c>
      <c r="G1695" s="26"/>
      <c r="H1695" s="26" t="s">
        <v>2229</v>
      </c>
      <c r="J1695" t="str">
        <f t="shared" si="107"/>
        <v>SPERSON      NUMBER(),</v>
      </c>
      <c r="K1695" t="str">
        <f t="shared" si="108"/>
        <v>comment on column MIG_PPNA.SPERSON   is 'Código de Persona (Nulo en este caso)';</v>
      </c>
      <c r="L1695" t="s">
        <v>0</v>
      </c>
      <c r="M1695" t="s">
        <v>0</v>
      </c>
      <c r="N1695" t="str">
        <f t="shared" si="106"/>
        <v>a.MIG_FK,</v>
      </c>
      <c r="O1695" t="s">
        <v>2111</v>
      </c>
      <c r="P1695" t="s">
        <v>2111</v>
      </c>
      <c r="Q1695" t="str">
        <f t="shared" si="109"/>
        <v>v_datsarlatf.FDILIGENCIA := x.FDILIGENCIA;</v>
      </c>
    </row>
    <row r="1696" spans="5:17" ht="36.75" thickBot="1" x14ac:dyDescent="0.3">
      <c r="E1696" s="18" t="s">
        <v>2111</v>
      </c>
      <c r="F1696" s="26" t="s">
        <v>805</v>
      </c>
      <c r="G1696" s="26"/>
      <c r="H1696" s="26" t="s">
        <v>2230</v>
      </c>
      <c r="J1696" t="str">
        <f t="shared" si="107"/>
        <v>FDILIGENCIA      DATE,</v>
      </c>
      <c r="K1696" t="str">
        <f t="shared" si="108"/>
        <v>comment on column MIG_PPNA.FDILIGENCIA   is 'F. Diligenciamiento';</v>
      </c>
      <c r="L1696" t="s">
        <v>2110</v>
      </c>
      <c r="M1696" t="s">
        <v>2110</v>
      </c>
      <c r="N1696" t="str">
        <f t="shared" si="106"/>
        <v>a.FRADICA,</v>
      </c>
      <c r="O1696" t="s">
        <v>2112</v>
      </c>
      <c r="P1696" t="s">
        <v>2112</v>
      </c>
      <c r="Q1696" t="str">
        <f t="shared" si="109"/>
        <v>v_datsarlatf.CAUTTRADAT := x.CAUTTRADAT;</v>
      </c>
    </row>
    <row r="1697" spans="5:17" ht="36.75" thickBot="1" x14ac:dyDescent="0.3">
      <c r="E1697" s="18" t="s">
        <v>2112</v>
      </c>
      <c r="F1697" s="26" t="s">
        <v>571</v>
      </c>
      <c r="G1697" s="26"/>
      <c r="H1697" s="26" t="s">
        <v>2231</v>
      </c>
      <c r="J1697" t="str">
        <f t="shared" si="107"/>
        <v>CAUTTRADAT      NUMBER(),</v>
      </c>
      <c r="K1697" t="str">
        <f t="shared" si="108"/>
        <v>comment on column MIG_PPNA.CAUTTRADAT   is 'Aut. Tratamiento datos';</v>
      </c>
      <c r="L1697" t="s">
        <v>82</v>
      </c>
      <c r="M1697" t="s">
        <v>82</v>
      </c>
      <c r="N1697" t="str">
        <f t="shared" si="106"/>
        <v>a.SPERSON,</v>
      </c>
      <c r="O1697" t="s">
        <v>2113</v>
      </c>
      <c r="P1697" t="s">
        <v>2113</v>
      </c>
      <c r="Q1697" t="str">
        <f t="shared" si="109"/>
        <v>v_datsarlatf.CRUTFCC := x.CRUTFCC;</v>
      </c>
    </row>
    <row r="1698" spans="5:17" ht="36.75" thickBot="1" x14ac:dyDescent="0.3">
      <c r="E1698" s="18" t="s">
        <v>2113</v>
      </c>
      <c r="F1698" s="26" t="s">
        <v>571</v>
      </c>
      <c r="G1698" s="26"/>
      <c r="H1698" s="26" t="s">
        <v>2232</v>
      </c>
      <c r="J1698" t="str">
        <f t="shared" si="107"/>
        <v>CRUTFCC      NUMBER(),</v>
      </c>
      <c r="K1698" t="str">
        <f t="shared" si="108"/>
        <v>comment on column MIG_PPNA.CRUTFCC   is 'Ruta del FCC (V.F. 828 0= No, 1 = Si)';</v>
      </c>
      <c r="L1698" t="s">
        <v>2111</v>
      </c>
      <c r="M1698" t="s">
        <v>2111</v>
      </c>
      <c r="N1698" t="str">
        <f t="shared" si="106"/>
        <v>a.FDILIGENCIA,</v>
      </c>
      <c r="O1698" t="s">
        <v>2114</v>
      </c>
      <c r="P1698" t="s">
        <v>2114</v>
      </c>
      <c r="Q1698" t="str">
        <f t="shared" si="109"/>
        <v>v_datsarlatf.CESTCONF := x.CESTCONF;</v>
      </c>
    </row>
    <row r="1699" spans="5:17" ht="48.75" thickBot="1" x14ac:dyDescent="0.3">
      <c r="E1699" s="18" t="s">
        <v>2114</v>
      </c>
      <c r="F1699" s="26" t="s">
        <v>571</v>
      </c>
      <c r="G1699" s="26"/>
      <c r="H1699" s="26" t="s">
        <v>2233</v>
      </c>
      <c r="J1699" t="str">
        <f t="shared" si="107"/>
        <v>CESTCONF      NUMBER(),</v>
      </c>
      <c r="K1699" t="str">
        <f t="shared" si="108"/>
        <v>comment on column MIG_PPNA.CESTCONF   is 'Estado confirmación (V.F. 828 0= No, 1 = Si)';</v>
      </c>
      <c r="L1699" t="s">
        <v>2112</v>
      </c>
      <c r="M1699" t="s">
        <v>2112</v>
      </c>
      <c r="N1699" t="str">
        <f t="shared" si="106"/>
        <v>a.CAUTTRADAT,</v>
      </c>
      <c r="O1699" t="s">
        <v>2115</v>
      </c>
      <c r="P1699" t="s">
        <v>2115</v>
      </c>
      <c r="Q1699" t="str">
        <f t="shared" si="109"/>
        <v>v_datsarlatf.FCONFIR := x.FCONFIR;</v>
      </c>
    </row>
    <row r="1700" spans="5:17" ht="24.75" thickBot="1" x14ac:dyDescent="0.3">
      <c r="E1700" s="18" t="s">
        <v>2115</v>
      </c>
      <c r="F1700" s="26" t="s">
        <v>805</v>
      </c>
      <c r="G1700" s="26"/>
      <c r="H1700" s="26" t="s">
        <v>2234</v>
      </c>
      <c r="J1700" t="str">
        <f t="shared" si="107"/>
        <v>FCONFIR      DATE,</v>
      </c>
      <c r="K1700" t="str">
        <f t="shared" si="108"/>
        <v>comment on column MIG_PPNA.FCONFIR   is 'Fecha Confirmación';</v>
      </c>
      <c r="L1700" t="s">
        <v>2113</v>
      </c>
      <c r="M1700" t="s">
        <v>2113</v>
      </c>
      <c r="N1700" t="str">
        <f t="shared" si="106"/>
        <v>a.CRUTFCC,</v>
      </c>
      <c r="O1700" t="s">
        <v>2116</v>
      </c>
      <c r="P1700" t="s">
        <v>2116</v>
      </c>
      <c r="Q1700" t="str">
        <f t="shared" si="109"/>
        <v>v_datsarlatf.CVINCULACION := x.CVINCULACION;</v>
      </c>
    </row>
    <row r="1701" spans="5:17" ht="24.75" thickBot="1" x14ac:dyDescent="0.3">
      <c r="E1701" s="18" t="s">
        <v>2116</v>
      </c>
      <c r="F1701" s="26" t="s">
        <v>571</v>
      </c>
      <c r="G1701" s="26"/>
      <c r="H1701" s="26" t="s">
        <v>2235</v>
      </c>
      <c r="J1701" t="str">
        <f t="shared" si="107"/>
        <v>CVINCULACION      NUMBER(),</v>
      </c>
      <c r="K1701" t="str">
        <f t="shared" si="108"/>
        <v>comment on column MIG_PPNA.CVINCULACION   is 'Clase de vinculación';</v>
      </c>
      <c r="L1701" t="s">
        <v>2114</v>
      </c>
      <c r="M1701" t="s">
        <v>2114</v>
      </c>
      <c r="N1701" t="str">
        <f t="shared" si="106"/>
        <v>a.CESTCONF,</v>
      </c>
      <c r="O1701" t="s">
        <v>2117</v>
      </c>
      <c r="P1701" t="s">
        <v>2117</v>
      </c>
      <c r="Q1701" t="str">
        <f t="shared" si="109"/>
        <v>v_datsarlatf.CVINTOMASE := x.CVINTOMASE;</v>
      </c>
    </row>
    <row r="1702" spans="5:17" ht="108.75" thickBot="1" x14ac:dyDescent="0.3">
      <c r="E1702" s="18" t="s">
        <v>2117</v>
      </c>
      <c r="F1702" s="26" t="s">
        <v>571</v>
      </c>
      <c r="G1702" s="26"/>
      <c r="H1702" s="26" t="s">
        <v>2236</v>
      </c>
      <c r="J1702" t="str">
        <f t="shared" si="107"/>
        <v>CVINTOMASE      NUMBER(),</v>
      </c>
      <c r="K1702" t="str">
        <f t="shared" si="108"/>
        <v>comment on column MIG_PPNA.CVINTOMASE   is 'Vínculos existentes entre TOMADOR, ASEGURADO, AFIANZADO Y BENEFICIARIO';</v>
      </c>
      <c r="L1702" t="s">
        <v>2115</v>
      </c>
      <c r="M1702" t="s">
        <v>2115</v>
      </c>
      <c r="N1702" t="str">
        <f t="shared" si="106"/>
        <v>a.FCONFIR,</v>
      </c>
      <c r="O1702" t="s">
        <v>2118</v>
      </c>
      <c r="P1702" t="s">
        <v>2118</v>
      </c>
      <c r="Q1702" t="str">
        <f t="shared" si="109"/>
        <v>v_datsarlatf.TVINTOMASE := x.TVINTOMASE;</v>
      </c>
    </row>
    <row r="1703" spans="5:17" ht="24.75" thickBot="1" x14ac:dyDescent="0.3">
      <c r="E1703" s="18" t="s">
        <v>2118</v>
      </c>
      <c r="F1703" s="26" t="s">
        <v>2237</v>
      </c>
      <c r="G1703" s="26"/>
      <c r="H1703" s="26" t="s">
        <v>2238</v>
      </c>
      <c r="J1703" t="str">
        <f t="shared" si="107"/>
        <v>TVINTOMASE      VARCHAR2(150),</v>
      </c>
      <c r="K1703" t="str">
        <f t="shared" si="108"/>
        <v>comment on column MIG_PPNA.TVINTOMASE   is 'Otra vinculación';</v>
      </c>
      <c r="L1703" t="s">
        <v>2116</v>
      </c>
      <c r="M1703" t="s">
        <v>2116</v>
      </c>
      <c r="N1703" t="str">
        <f t="shared" si="106"/>
        <v>a.CVINCULACION,</v>
      </c>
      <c r="O1703" t="s">
        <v>2119</v>
      </c>
      <c r="P1703" t="s">
        <v>2119</v>
      </c>
      <c r="Q1703" t="str">
        <f t="shared" si="109"/>
        <v>v_datsarlatf.CVINTOMBEN := x.CVINTOMBEN;</v>
      </c>
    </row>
    <row r="1704" spans="5:17" ht="108.75" thickBot="1" x14ac:dyDescent="0.3">
      <c r="E1704" s="18" t="s">
        <v>2119</v>
      </c>
      <c r="F1704" s="26" t="s">
        <v>571</v>
      </c>
      <c r="G1704" s="26"/>
      <c r="H1704" s="26" t="s">
        <v>2236</v>
      </c>
      <c r="J1704" t="str">
        <f t="shared" si="107"/>
        <v>CVINTOMBEN      NUMBER(),</v>
      </c>
      <c r="K1704" t="str">
        <f t="shared" si="108"/>
        <v>comment on column MIG_PPNA.CVINTOMBEN   is 'Vínculos existentes entre TOMADOR, ASEGURADO, AFIANZADO Y BENEFICIARIO';</v>
      </c>
      <c r="L1704" t="s">
        <v>2117</v>
      </c>
      <c r="M1704" t="s">
        <v>2117</v>
      </c>
      <c r="N1704" t="str">
        <f t="shared" si="106"/>
        <v>a.CVINTOMASE,</v>
      </c>
      <c r="O1704" t="s">
        <v>2120</v>
      </c>
      <c r="P1704" t="s">
        <v>2120</v>
      </c>
      <c r="Q1704" t="str">
        <f t="shared" si="109"/>
        <v>v_datsarlatf.TVINTOMBEM := x.TVINTOMBEM;</v>
      </c>
    </row>
    <row r="1705" spans="5:17" ht="24.75" thickBot="1" x14ac:dyDescent="0.3">
      <c r="E1705" s="18" t="s">
        <v>2120</v>
      </c>
      <c r="F1705" s="26" t="s">
        <v>2237</v>
      </c>
      <c r="G1705" s="26"/>
      <c r="H1705" s="26" t="s">
        <v>2239</v>
      </c>
      <c r="J1705" t="str">
        <f t="shared" si="107"/>
        <v>TVINTOMBEM      VARCHAR2(150),</v>
      </c>
      <c r="K1705" t="str">
        <f t="shared" si="108"/>
        <v>comment on column MIG_PPNA.TVINTOMBEM   is 'Otra vinculación ';</v>
      </c>
      <c r="L1705" t="s">
        <v>2118</v>
      </c>
      <c r="M1705" t="s">
        <v>2118</v>
      </c>
      <c r="N1705" t="str">
        <f t="shared" si="106"/>
        <v>a.TVINTOMASE,</v>
      </c>
      <c r="O1705" t="s">
        <v>2121</v>
      </c>
      <c r="P1705" t="s">
        <v>2121</v>
      </c>
      <c r="Q1705" t="str">
        <f t="shared" si="109"/>
        <v>v_datsarlatf.CVINASEBEN := x.CVINASEBEN;</v>
      </c>
    </row>
    <row r="1706" spans="5:17" ht="108.75" thickBot="1" x14ac:dyDescent="0.3">
      <c r="E1706" s="18" t="s">
        <v>2121</v>
      </c>
      <c r="F1706" s="26" t="s">
        <v>571</v>
      </c>
      <c r="G1706" s="26"/>
      <c r="H1706" s="26" t="s">
        <v>2236</v>
      </c>
      <c r="J1706" t="str">
        <f t="shared" si="107"/>
        <v>CVINASEBEN      NUMBER(),</v>
      </c>
      <c r="K1706" t="str">
        <f t="shared" si="108"/>
        <v>comment on column MIG_PPNA.CVINASEBEN   is 'Vínculos existentes entre TOMADOR, ASEGURADO, AFIANZADO Y BENEFICIARIO';</v>
      </c>
      <c r="L1706" t="s">
        <v>2119</v>
      </c>
      <c r="M1706" t="s">
        <v>2119</v>
      </c>
      <c r="N1706" t="str">
        <f t="shared" si="106"/>
        <v>a.CVINTOMBEN,</v>
      </c>
      <c r="O1706" t="s">
        <v>2122</v>
      </c>
      <c r="P1706" t="s">
        <v>2122</v>
      </c>
      <c r="Q1706" t="str">
        <f t="shared" si="109"/>
        <v>v_datsarlatf.TVINASEBEM := x.TVINASEBEM;</v>
      </c>
    </row>
    <row r="1707" spans="5:17" ht="24.75" thickBot="1" x14ac:dyDescent="0.3">
      <c r="E1707" s="18" t="s">
        <v>2122</v>
      </c>
      <c r="F1707" s="26" t="s">
        <v>2237</v>
      </c>
      <c r="G1707" s="26"/>
      <c r="H1707" s="26" t="s">
        <v>2238</v>
      </c>
      <c r="J1707" t="str">
        <f t="shared" si="107"/>
        <v>TVINASEBEM      VARCHAR2(150),</v>
      </c>
      <c r="K1707" t="str">
        <f t="shared" si="108"/>
        <v>comment on column MIG_PPNA.TVINASEBEM   is 'Otra vinculación';</v>
      </c>
      <c r="L1707" t="s">
        <v>2120</v>
      </c>
      <c r="M1707" t="s">
        <v>2120</v>
      </c>
      <c r="N1707" t="str">
        <f t="shared" si="106"/>
        <v>a.TVINTOMBEM,</v>
      </c>
      <c r="O1707" t="s">
        <v>2124</v>
      </c>
      <c r="P1707" t="s">
        <v>2124</v>
      </c>
      <c r="Q1707" t="str">
        <f t="shared" si="109"/>
        <v>v_datsarlatf.NCIIUPPAL := x.NCIIUPPAL;</v>
      </c>
    </row>
    <row r="1708" spans="5:17" ht="24.75" thickBot="1" x14ac:dyDescent="0.3">
      <c r="E1708" s="18" t="s">
        <v>2123</v>
      </c>
      <c r="F1708" s="26" t="s">
        <v>2237</v>
      </c>
      <c r="G1708" s="26"/>
      <c r="H1708" s="26" t="s">
        <v>2240</v>
      </c>
      <c r="J1708" t="str">
        <f t="shared" si="107"/>
        <v>TACTIPPAL      VARCHAR2(150),</v>
      </c>
      <c r="K1708" t="str">
        <f t="shared" si="108"/>
        <v>comment on column MIG_PPNA.TACTIPPAL   is 'Actividad principal';</v>
      </c>
      <c r="L1708" t="s">
        <v>2121</v>
      </c>
      <c r="M1708" t="s">
        <v>2121</v>
      </c>
      <c r="N1708" t="str">
        <f t="shared" si="106"/>
        <v>a.CVINASEBEN,</v>
      </c>
      <c r="O1708" t="s">
        <v>2125</v>
      </c>
      <c r="P1708" t="s">
        <v>2125</v>
      </c>
      <c r="Q1708" t="str">
        <f t="shared" si="109"/>
        <v>v_datsarlatf.TOCUPACION := x.TOCUPACION;</v>
      </c>
    </row>
    <row r="1709" spans="5:17" ht="24.75" thickBot="1" x14ac:dyDescent="0.3">
      <c r="E1709" s="18" t="s">
        <v>2124</v>
      </c>
      <c r="F1709" s="26" t="s">
        <v>571</v>
      </c>
      <c r="G1709" s="26"/>
      <c r="H1709" s="26" t="s">
        <v>2241</v>
      </c>
      <c r="J1709" t="str">
        <f t="shared" si="107"/>
        <v>NCIIUPPAL      NUMBER(),</v>
      </c>
      <c r="K1709" t="str">
        <f t="shared" si="108"/>
        <v>comment on column MIG_PPNA.NCIIUPPAL   is 'CIIU (VF 8001072)';</v>
      </c>
      <c r="L1709" t="s">
        <v>2122</v>
      </c>
      <c r="M1709" t="s">
        <v>2122</v>
      </c>
      <c r="N1709" t="str">
        <f t="shared" si="106"/>
        <v>a.TVINASEBEM,</v>
      </c>
      <c r="O1709" t="s">
        <v>2126</v>
      </c>
      <c r="P1709" t="s">
        <v>2126</v>
      </c>
      <c r="Q1709" t="str">
        <f t="shared" si="109"/>
        <v>v_datsarlatf.TCARGO := x.TCARGO;</v>
      </c>
    </row>
    <row r="1710" spans="5:17" ht="24.75" thickBot="1" x14ac:dyDescent="0.3">
      <c r="E1710" s="18" t="s">
        <v>2125</v>
      </c>
      <c r="F1710" s="26" t="s">
        <v>2237</v>
      </c>
      <c r="G1710" s="26"/>
      <c r="H1710" s="26" t="s">
        <v>2242</v>
      </c>
      <c r="J1710" t="str">
        <f t="shared" si="107"/>
        <v>TOCUPACION      VARCHAR2(150),</v>
      </c>
      <c r="K1710" t="str">
        <f t="shared" si="108"/>
        <v>comment on column MIG_PPNA.TOCUPACION   is 'Ocupación';</v>
      </c>
      <c r="L1710" t="s">
        <v>2123</v>
      </c>
      <c r="M1710" t="s">
        <v>2123</v>
      </c>
      <c r="N1710" t="str">
        <f t="shared" si="106"/>
        <v>a.TACTIPPAL,</v>
      </c>
      <c r="O1710" t="s">
        <v>2127</v>
      </c>
      <c r="P1710" t="s">
        <v>2127</v>
      </c>
      <c r="Q1710" t="str">
        <f t="shared" si="109"/>
        <v>v_datsarlatf.TEMPRESA := x.TEMPRESA;</v>
      </c>
    </row>
    <row r="1711" spans="5:17" ht="15.75" thickBot="1" x14ac:dyDescent="0.3">
      <c r="E1711" s="18" t="s">
        <v>2126</v>
      </c>
      <c r="F1711" s="26" t="s">
        <v>2237</v>
      </c>
      <c r="G1711" s="26"/>
      <c r="H1711" s="26" t="s">
        <v>2243</v>
      </c>
      <c r="J1711" t="str">
        <f t="shared" si="107"/>
        <v>TCARGO      VARCHAR2(150),</v>
      </c>
      <c r="K1711" t="str">
        <f t="shared" si="108"/>
        <v>comment on column MIG_PPNA.TCARGO   is 'Cargo';</v>
      </c>
      <c r="L1711" t="s">
        <v>2124</v>
      </c>
      <c r="M1711" t="s">
        <v>2124</v>
      </c>
      <c r="N1711" t="str">
        <f t="shared" si="106"/>
        <v>a.NCIIUPPAL,</v>
      </c>
      <c r="O1711" t="s">
        <v>2128</v>
      </c>
      <c r="P1711" t="s">
        <v>2128</v>
      </c>
      <c r="Q1711" t="str">
        <f t="shared" si="109"/>
        <v>v_datsarlatf.TDIREMPRESA := x.TDIREMPRESA;</v>
      </c>
    </row>
    <row r="1712" spans="5:17" ht="24.75" thickBot="1" x14ac:dyDescent="0.3">
      <c r="E1712" s="18" t="s">
        <v>2127</v>
      </c>
      <c r="F1712" s="26" t="s">
        <v>2237</v>
      </c>
      <c r="G1712" s="26"/>
      <c r="H1712" s="26" t="s">
        <v>2244</v>
      </c>
      <c r="J1712" t="str">
        <f t="shared" si="107"/>
        <v>TEMPRESA      VARCHAR2(150),</v>
      </c>
      <c r="K1712" t="str">
        <f t="shared" si="108"/>
        <v>comment on column MIG_PPNA.TEMPRESA   is 'Empresa donde trabaja';</v>
      </c>
      <c r="L1712" t="s">
        <v>2125</v>
      </c>
      <c r="M1712" t="s">
        <v>2125</v>
      </c>
      <c r="N1712" t="str">
        <f t="shared" si="106"/>
        <v>a.TOCUPACION,</v>
      </c>
      <c r="O1712" t="s">
        <v>2129</v>
      </c>
      <c r="P1712" t="s">
        <v>2129</v>
      </c>
      <c r="Q1712" t="str">
        <f t="shared" si="109"/>
        <v>v_datsarlatf.TTELEMPRESA := x.TTELEMPRESA;</v>
      </c>
    </row>
    <row r="1713" spans="5:17" ht="24.75" thickBot="1" x14ac:dyDescent="0.3">
      <c r="E1713" s="18" t="s">
        <v>2128</v>
      </c>
      <c r="F1713" s="26" t="s">
        <v>2237</v>
      </c>
      <c r="G1713" s="26"/>
      <c r="H1713" s="26" t="s">
        <v>2245</v>
      </c>
      <c r="J1713" t="str">
        <f t="shared" si="107"/>
        <v>TDIREMPRESA      VARCHAR2(150),</v>
      </c>
      <c r="K1713" t="str">
        <f t="shared" si="108"/>
        <v>comment on column MIG_PPNA.TDIREMPRESA   is 'Dirección oficina';</v>
      </c>
      <c r="L1713" t="s">
        <v>2126</v>
      </c>
      <c r="M1713" t="s">
        <v>2126</v>
      </c>
      <c r="N1713" t="str">
        <f t="shared" si="106"/>
        <v>a.TCARGO,</v>
      </c>
      <c r="O1713" t="s">
        <v>2131</v>
      </c>
      <c r="P1713" t="s">
        <v>2131</v>
      </c>
      <c r="Q1713" t="str">
        <f t="shared" si="109"/>
        <v>v_datsarlatf.NCIIUSEC := x.NCIIUSEC;</v>
      </c>
    </row>
    <row r="1714" spans="5:17" ht="24.75" thickBot="1" x14ac:dyDescent="0.3">
      <c r="E1714" s="18" t="s">
        <v>2129</v>
      </c>
      <c r="F1714" s="26" t="s">
        <v>2237</v>
      </c>
      <c r="G1714" s="26"/>
      <c r="H1714" s="26" t="s">
        <v>2246</v>
      </c>
      <c r="J1714" t="str">
        <f t="shared" si="107"/>
        <v>TTELEMPRESA      VARCHAR2(150),</v>
      </c>
      <c r="K1714" t="str">
        <f t="shared" si="108"/>
        <v>comment on column MIG_PPNA.TTELEMPRESA   is 'Teléfono oficina';</v>
      </c>
      <c r="L1714" t="s">
        <v>2127</v>
      </c>
      <c r="M1714" t="s">
        <v>2127</v>
      </c>
      <c r="N1714" t="str">
        <f t="shared" si="106"/>
        <v>a.TEMPRESA,</v>
      </c>
      <c r="O1714" t="s">
        <v>2132</v>
      </c>
      <c r="P1714" t="s">
        <v>2132</v>
      </c>
      <c r="Q1714" t="str">
        <f t="shared" si="109"/>
        <v>v_datsarlatf.TDIRSEC := x.TDIRSEC;</v>
      </c>
    </row>
    <row r="1715" spans="5:17" ht="24.75" thickBot="1" x14ac:dyDescent="0.3">
      <c r="E1715" s="18" t="s">
        <v>2130</v>
      </c>
      <c r="F1715" s="26" t="s">
        <v>2237</v>
      </c>
      <c r="G1715" s="26"/>
      <c r="H1715" s="26" t="s">
        <v>2247</v>
      </c>
      <c r="J1715" t="str">
        <f t="shared" si="107"/>
        <v>TACTISEC      VARCHAR2(150),</v>
      </c>
      <c r="K1715" t="str">
        <f t="shared" si="108"/>
        <v>comment on column MIG_PPNA.TACTISEC   is 'Actividad secundaria';</v>
      </c>
      <c r="L1715" t="s">
        <v>2128</v>
      </c>
      <c r="M1715" t="s">
        <v>2128</v>
      </c>
      <c r="N1715" t="str">
        <f t="shared" si="106"/>
        <v>a.TDIREMPRESA,</v>
      </c>
      <c r="O1715" t="s">
        <v>2133</v>
      </c>
      <c r="P1715" t="s">
        <v>2133</v>
      </c>
      <c r="Q1715" t="str">
        <f t="shared" si="109"/>
        <v>v_datsarlatf.TTELSEC := x.TTELSEC;</v>
      </c>
    </row>
    <row r="1716" spans="5:17" ht="24.75" thickBot="1" x14ac:dyDescent="0.3">
      <c r="E1716" s="18" t="s">
        <v>2131</v>
      </c>
      <c r="F1716" s="26" t="s">
        <v>571</v>
      </c>
      <c r="G1716" s="26"/>
      <c r="H1716" s="26" t="s">
        <v>2241</v>
      </c>
      <c r="J1716" t="str">
        <f t="shared" si="107"/>
        <v>NCIIUSEC      NUMBER(),</v>
      </c>
      <c r="K1716" t="str">
        <f t="shared" si="108"/>
        <v>comment on column MIG_PPNA.NCIIUSEC   is 'CIIU (VF 8001072)';</v>
      </c>
      <c r="L1716" t="s">
        <v>2129</v>
      </c>
      <c r="M1716" t="s">
        <v>2129</v>
      </c>
      <c r="N1716" t="str">
        <f t="shared" si="106"/>
        <v>a.TTELEMPRESA,</v>
      </c>
      <c r="O1716" t="s">
        <v>2134</v>
      </c>
      <c r="P1716" t="s">
        <v>2134</v>
      </c>
      <c r="Q1716" t="str">
        <f t="shared" si="109"/>
        <v>v_datsarlatf.TPRODSERVCOM := x.TPRODSERVCOM;</v>
      </c>
    </row>
    <row r="1717" spans="5:17" ht="15.75" thickBot="1" x14ac:dyDescent="0.3">
      <c r="E1717" s="18" t="s">
        <v>2132</v>
      </c>
      <c r="F1717" s="26" t="s">
        <v>2237</v>
      </c>
      <c r="G1717" s="26"/>
      <c r="H1717" s="26" t="s">
        <v>2248</v>
      </c>
      <c r="J1717" t="str">
        <f t="shared" si="107"/>
        <v>TDIRSEC      VARCHAR2(150),</v>
      </c>
      <c r="K1717" t="str">
        <f t="shared" si="108"/>
        <v>comment on column MIG_PPNA.TDIRSEC   is 'Dirección';</v>
      </c>
      <c r="L1717" t="s">
        <v>2130</v>
      </c>
      <c r="M1717" t="s">
        <v>2130</v>
      </c>
      <c r="N1717" t="str">
        <f t="shared" si="106"/>
        <v>a.TACTISEC,</v>
      </c>
      <c r="O1717" t="s">
        <v>2135</v>
      </c>
      <c r="P1717" t="s">
        <v>2135</v>
      </c>
      <c r="Q1717" t="str">
        <f t="shared" si="109"/>
        <v>v_datsarlatf.IINGRESOS := x.IINGRESOS;</v>
      </c>
    </row>
    <row r="1718" spans="5:17" ht="15.75" thickBot="1" x14ac:dyDescent="0.3">
      <c r="E1718" s="18" t="s">
        <v>2133</v>
      </c>
      <c r="F1718" s="26" t="s">
        <v>2237</v>
      </c>
      <c r="G1718" s="26"/>
      <c r="H1718" s="26" t="s">
        <v>2249</v>
      </c>
      <c r="J1718" t="str">
        <f t="shared" si="107"/>
        <v>TTELSEC      VARCHAR2(150),</v>
      </c>
      <c r="K1718" t="str">
        <f t="shared" si="108"/>
        <v>comment on column MIG_PPNA.TTELSEC   is 'Teléfono';</v>
      </c>
      <c r="L1718" t="s">
        <v>2131</v>
      </c>
      <c r="M1718" t="s">
        <v>2131</v>
      </c>
      <c r="N1718" t="str">
        <f t="shared" si="106"/>
        <v>a.NCIIUSEC,</v>
      </c>
      <c r="O1718" t="s">
        <v>2136</v>
      </c>
      <c r="P1718" t="s">
        <v>2136</v>
      </c>
      <c r="Q1718" t="str">
        <f t="shared" si="109"/>
        <v>v_datsarlatf.IACTIVOS := x.IACTIVOS;</v>
      </c>
    </row>
    <row r="1719" spans="5:17" ht="48.75" thickBot="1" x14ac:dyDescent="0.3">
      <c r="E1719" s="18" t="s">
        <v>2134</v>
      </c>
      <c r="F1719" s="26" t="s">
        <v>2237</v>
      </c>
      <c r="G1719" s="26"/>
      <c r="H1719" s="26" t="s">
        <v>2250</v>
      </c>
      <c r="J1719" t="str">
        <f t="shared" si="107"/>
        <v>TPRODSERVCOM      VARCHAR2(150),</v>
      </c>
      <c r="K1719" t="str">
        <f t="shared" si="108"/>
        <v>comment on column MIG_PPNA.TPRODSERVCOM   is 'Qué tipo de producto y/o servicio comercializa?';</v>
      </c>
      <c r="L1719" t="s">
        <v>2132</v>
      </c>
      <c r="M1719" t="s">
        <v>2132</v>
      </c>
      <c r="N1719" t="str">
        <f t="shared" si="106"/>
        <v>a.TDIRSEC,</v>
      </c>
      <c r="O1719" t="s">
        <v>2137</v>
      </c>
      <c r="P1719" t="s">
        <v>2137</v>
      </c>
      <c r="Q1719" t="str">
        <f t="shared" si="109"/>
        <v>v_datsarlatf.IPATRIMONIO := x.IPATRIMONIO;</v>
      </c>
    </row>
    <row r="1720" spans="5:17" ht="24.75" thickBot="1" x14ac:dyDescent="0.3">
      <c r="E1720" s="18" t="s">
        <v>2135</v>
      </c>
      <c r="F1720" s="26" t="s">
        <v>571</v>
      </c>
      <c r="G1720" s="26"/>
      <c r="H1720" s="26" t="s">
        <v>2251</v>
      </c>
      <c r="J1720" t="str">
        <f t="shared" si="107"/>
        <v>IINGRESOS      NUMBER(),</v>
      </c>
      <c r="K1720" t="str">
        <f t="shared" si="108"/>
        <v>comment on column MIG_PPNA.IINGRESOS   is 'Ingresos Mensuales';</v>
      </c>
      <c r="L1720" t="s">
        <v>2133</v>
      </c>
      <c r="M1720" t="s">
        <v>2133</v>
      </c>
      <c r="N1720" t="str">
        <f t="shared" si="106"/>
        <v>a.TTELSEC,</v>
      </c>
      <c r="O1720" t="s">
        <v>2138</v>
      </c>
      <c r="P1720" t="s">
        <v>2138</v>
      </c>
      <c r="Q1720" t="str">
        <f t="shared" si="109"/>
        <v>v_datsarlatf.IEGRESOS := x.IEGRESOS;</v>
      </c>
    </row>
    <row r="1721" spans="5:17" ht="15.75" thickBot="1" x14ac:dyDescent="0.3">
      <c r="E1721" s="18" t="s">
        <v>2136</v>
      </c>
      <c r="F1721" s="26" t="s">
        <v>571</v>
      </c>
      <c r="G1721" s="26"/>
      <c r="H1721" s="26" t="s">
        <v>2252</v>
      </c>
      <c r="J1721" t="str">
        <f t="shared" si="107"/>
        <v>IACTIVOS      NUMBER(),</v>
      </c>
      <c r="K1721" t="str">
        <f t="shared" si="108"/>
        <v>comment on column MIG_PPNA.IACTIVOS   is 'Activos';</v>
      </c>
      <c r="L1721" t="s">
        <v>2134</v>
      </c>
      <c r="M1721" t="s">
        <v>2134</v>
      </c>
      <c r="N1721" t="str">
        <f t="shared" si="106"/>
        <v>a.TPRODSERVCOM,</v>
      </c>
      <c r="O1721" t="s">
        <v>2139</v>
      </c>
      <c r="P1721" t="s">
        <v>2139</v>
      </c>
      <c r="Q1721" t="str">
        <f t="shared" si="109"/>
        <v>v_datsarlatf.IPASIVOS := x.IPASIVOS;</v>
      </c>
    </row>
    <row r="1722" spans="5:17" ht="24.75" thickBot="1" x14ac:dyDescent="0.3">
      <c r="E1722" s="18" t="s">
        <v>2137</v>
      </c>
      <c r="F1722" s="26" t="s">
        <v>571</v>
      </c>
      <c r="G1722" s="26"/>
      <c r="H1722" s="26" t="s">
        <v>2253</v>
      </c>
      <c r="J1722" t="str">
        <f t="shared" si="107"/>
        <v>IPATRIMONIO      NUMBER(),</v>
      </c>
      <c r="K1722" t="str">
        <f t="shared" si="108"/>
        <v>comment on column MIG_PPNA.IPATRIMONIO   is 'Patrimonio';</v>
      </c>
      <c r="L1722" t="s">
        <v>2135</v>
      </c>
      <c r="M1722" t="s">
        <v>2135</v>
      </c>
      <c r="N1722" t="str">
        <f t="shared" si="106"/>
        <v>a.IINGRESOS,</v>
      </c>
      <c r="O1722" t="s">
        <v>2140</v>
      </c>
      <c r="P1722" t="s">
        <v>2140</v>
      </c>
      <c r="Q1722" t="str">
        <f t="shared" si="109"/>
        <v>v_datsarlatf.IOTROINGRESO := x.IOTROINGRESO;</v>
      </c>
    </row>
    <row r="1723" spans="5:17" ht="24.75" thickBot="1" x14ac:dyDescent="0.3">
      <c r="E1723" s="18" t="s">
        <v>2138</v>
      </c>
      <c r="F1723" s="26" t="s">
        <v>571</v>
      </c>
      <c r="G1723" s="26"/>
      <c r="H1723" s="26" t="s">
        <v>2254</v>
      </c>
      <c r="J1723" t="str">
        <f t="shared" si="107"/>
        <v>IEGRESOS      NUMBER(),</v>
      </c>
      <c r="K1723" t="str">
        <f t="shared" si="108"/>
        <v>comment on column MIG_PPNA.IEGRESOS   is 'Egresos mensuales';</v>
      </c>
      <c r="L1723" t="s">
        <v>2136</v>
      </c>
      <c r="M1723" t="s">
        <v>2136</v>
      </c>
      <c r="N1723" t="str">
        <f t="shared" si="106"/>
        <v>a.IACTIVOS,</v>
      </c>
      <c r="O1723" t="s">
        <v>2141</v>
      </c>
      <c r="P1723" t="s">
        <v>2141</v>
      </c>
      <c r="Q1723" t="str">
        <f t="shared" si="109"/>
        <v>v_datsarlatf.TCONCOTRING := x.TCONCOTRING;</v>
      </c>
    </row>
    <row r="1724" spans="5:17" ht="15.75" thickBot="1" x14ac:dyDescent="0.3">
      <c r="E1724" s="18" t="s">
        <v>2139</v>
      </c>
      <c r="F1724" s="26" t="s">
        <v>571</v>
      </c>
      <c r="G1724" s="26"/>
      <c r="H1724" s="26" t="s">
        <v>2255</v>
      </c>
      <c r="J1724" t="str">
        <f t="shared" si="107"/>
        <v>IPASIVOS      NUMBER(),</v>
      </c>
      <c r="K1724" t="str">
        <f t="shared" si="108"/>
        <v>comment on column MIG_PPNA.IPASIVOS   is 'Pasivo';</v>
      </c>
      <c r="L1724" t="s">
        <v>2137</v>
      </c>
      <c r="M1724" t="s">
        <v>2137</v>
      </c>
      <c r="N1724" t="str">
        <f t="shared" si="106"/>
        <v>a.IPATRIMONIO,</v>
      </c>
      <c r="O1724" t="s">
        <v>2142</v>
      </c>
      <c r="P1724" t="s">
        <v>2142</v>
      </c>
      <c r="Q1724" t="str">
        <f t="shared" si="109"/>
        <v>v_datsarlatf.CMANRECPUB := x.CMANRECPUB;</v>
      </c>
    </row>
    <row r="1725" spans="5:17" ht="24.75" thickBot="1" x14ac:dyDescent="0.3">
      <c r="E1725" s="18" t="s">
        <v>2140</v>
      </c>
      <c r="F1725" s="26" t="s">
        <v>571</v>
      </c>
      <c r="G1725" s="26"/>
      <c r="H1725" s="26" t="s">
        <v>2256</v>
      </c>
      <c r="J1725" t="str">
        <f t="shared" si="107"/>
        <v>IOTROINGRESO      NUMBER(),</v>
      </c>
      <c r="K1725" t="str">
        <f t="shared" si="108"/>
        <v>comment on column MIG_PPNA.IOTROINGRESO   is 'Otros ingresos';</v>
      </c>
      <c r="L1725" t="s">
        <v>2138</v>
      </c>
      <c r="M1725" t="s">
        <v>2138</v>
      </c>
      <c r="N1725" t="str">
        <f t="shared" si="106"/>
        <v>a.IEGRESOS,</v>
      </c>
      <c r="O1725" t="s">
        <v>2143</v>
      </c>
      <c r="P1725" t="s">
        <v>2143</v>
      </c>
      <c r="Q1725" t="str">
        <f t="shared" si="109"/>
        <v>v_datsarlatf.CPODPUB := x.CPODPUB;</v>
      </c>
    </row>
    <row r="1726" spans="5:17" ht="36.75" thickBot="1" x14ac:dyDescent="0.3">
      <c r="E1726" s="18" t="s">
        <v>2141</v>
      </c>
      <c r="F1726" s="26" t="s">
        <v>2237</v>
      </c>
      <c r="G1726" s="26"/>
      <c r="H1726" s="26" t="s">
        <v>2257</v>
      </c>
      <c r="J1726" t="str">
        <f t="shared" si="107"/>
        <v>TCONCOTRING      VARCHAR2(150),</v>
      </c>
      <c r="K1726" t="str">
        <f t="shared" si="108"/>
        <v>comment on column MIG_PPNA.TCONCOTRING   is 'Concepto ingresos mensuales';</v>
      </c>
      <c r="L1726" t="s">
        <v>2139</v>
      </c>
      <c r="M1726" t="s">
        <v>2139</v>
      </c>
      <c r="N1726" t="str">
        <f t="shared" si="106"/>
        <v>a.IPASIVOS,</v>
      </c>
      <c r="O1726" t="s">
        <v>2144</v>
      </c>
      <c r="P1726" t="s">
        <v>2144</v>
      </c>
      <c r="Q1726" t="str">
        <f t="shared" si="109"/>
        <v>v_datsarlatf.CRECPUB := x.CRECPUB;</v>
      </c>
    </row>
    <row r="1727" spans="5:17" ht="84.75" thickBot="1" x14ac:dyDescent="0.3">
      <c r="E1727" s="18" t="s">
        <v>2142</v>
      </c>
      <c r="F1727" s="26" t="s">
        <v>571</v>
      </c>
      <c r="G1727" s="26"/>
      <c r="H1727" s="26" t="s">
        <v>2258</v>
      </c>
      <c r="J1727" t="str">
        <f t="shared" si="107"/>
        <v>CMANRECPUB      NUMBER(),</v>
      </c>
      <c r="K1727" t="str">
        <f t="shared" si="108"/>
        <v>comment on column MIG_PPNA.CMANRECPUB   is 'Por su cargo o actividad maneja recursos públicos? (V.F. 828 0= No, 1 = Si)';</v>
      </c>
      <c r="L1727" t="s">
        <v>2140</v>
      </c>
      <c r="M1727" t="s">
        <v>2140</v>
      </c>
      <c r="N1727" t="str">
        <f t="shared" si="106"/>
        <v>a.IOTROINGRESO,</v>
      </c>
      <c r="O1727" t="s">
        <v>2145</v>
      </c>
      <c r="P1727" t="s">
        <v>2145</v>
      </c>
      <c r="Q1727" t="str">
        <f t="shared" si="109"/>
        <v>v_datsarlatf.CVINPERPUB := x.CVINPERPUB;</v>
      </c>
    </row>
    <row r="1728" spans="5:17" ht="96.75" thickBot="1" x14ac:dyDescent="0.3">
      <c r="E1728" s="18" t="s">
        <v>2143</v>
      </c>
      <c r="F1728" s="26" t="s">
        <v>571</v>
      </c>
      <c r="G1728" s="26"/>
      <c r="H1728" s="26" t="s">
        <v>2259</v>
      </c>
      <c r="J1728" t="str">
        <f t="shared" si="107"/>
        <v>CPODPUB      NUMBER(),</v>
      </c>
      <c r="K1728" t="str">
        <f t="shared" si="108"/>
        <v>comment on column MIG_PPNA.CPODPUB   is 'Por su cargo o actividad ejerce algún grado de poder público? (V.F. 828 0= No, 1 = Si)';</v>
      </c>
      <c r="L1728" t="s">
        <v>2141</v>
      </c>
      <c r="M1728" t="s">
        <v>2141</v>
      </c>
      <c r="N1728" t="str">
        <f t="shared" si="106"/>
        <v>a.TCONCOTRING,</v>
      </c>
      <c r="O1728" t="s">
        <v>2146</v>
      </c>
      <c r="P1728" t="s">
        <v>2146</v>
      </c>
      <c r="Q1728" t="str">
        <f t="shared" si="109"/>
        <v>v_datsarlatf.TVINPERPUB := x.TVINPERPUB;</v>
      </c>
    </row>
    <row r="1729" spans="5:17" ht="108.75" thickBot="1" x14ac:dyDescent="0.3">
      <c r="E1729" s="18" t="s">
        <v>2144</v>
      </c>
      <c r="F1729" s="26" t="s">
        <v>571</v>
      </c>
      <c r="G1729" s="26"/>
      <c r="H1729" s="26" t="s">
        <v>2260</v>
      </c>
      <c r="J1729" t="str">
        <f t="shared" si="107"/>
        <v>CRECPUB      NUMBER(),</v>
      </c>
      <c r="K1729" t="str">
        <f t="shared" si="108"/>
        <v>comment on column MIG_PPNA.CRECPUB   is 'Por su actividad u oficio goza usted de reconocimiento público general? (V.F. 828 0= No, 1 = Si)';</v>
      </c>
      <c r="L1729" t="s">
        <v>2142</v>
      </c>
      <c r="M1729" t="s">
        <v>2142</v>
      </c>
      <c r="N1729" t="str">
        <f t="shared" si="106"/>
        <v>a.CMANRECPUB,</v>
      </c>
      <c r="O1729" t="s">
        <v>2147</v>
      </c>
      <c r="P1729" t="s">
        <v>2147</v>
      </c>
      <c r="Q1729" t="str">
        <f t="shared" si="109"/>
        <v>v_datsarlatf.CDECTRIBEXT := x.CDECTRIBEXT;</v>
      </c>
    </row>
    <row r="1730" spans="5:17" ht="108.75" thickBot="1" x14ac:dyDescent="0.3">
      <c r="E1730" s="18" t="s">
        <v>2145</v>
      </c>
      <c r="F1730" s="26" t="s">
        <v>571</v>
      </c>
      <c r="G1730" s="26"/>
      <c r="H1730" s="26" t="s">
        <v>2261</v>
      </c>
      <c r="J1730" t="str">
        <f t="shared" si="107"/>
        <v>CVINPERPUB      NUMBER(),</v>
      </c>
      <c r="K1730" t="str">
        <f t="shared" si="108"/>
        <v>comment on column MIG_PPNA.CVINPERPUB   is 'Existe algún vínculo entre usted y una persona considerada públicamente expuesta? (V.F. 828 0= No, 1 = Si)';</v>
      </c>
      <c r="L1730" t="s">
        <v>2143</v>
      </c>
      <c r="M1730" t="s">
        <v>2143</v>
      </c>
      <c r="N1730" t="str">
        <f t="shared" si="106"/>
        <v>a.CPODPUB,</v>
      </c>
      <c r="O1730" t="s">
        <v>2148</v>
      </c>
      <c r="P1730" t="s">
        <v>2148</v>
      </c>
      <c r="Q1730" t="str">
        <f t="shared" si="109"/>
        <v>v_datsarlatf.TDECTRIBEXT := x.TDECTRIBEXT;</v>
      </c>
    </row>
    <row r="1731" spans="5:17" ht="24.75" thickBot="1" x14ac:dyDescent="0.3">
      <c r="E1731" s="18" t="s">
        <v>2146</v>
      </c>
      <c r="F1731" s="26" t="s">
        <v>2237</v>
      </c>
      <c r="G1731" s="26"/>
      <c r="H1731" s="26" t="s">
        <v>2262</v>
      </c>
      <c r="J1731" t="str">
        <f t="shared" si="107"/>
        <v>TVINPERPUB      VARCHAR2(150),</v>
      </c>
      <c r="K1731" t="str">
        <f t="shared" si="108"/>
        <v>comment on column MIG_PPNA.TVINPERPUB   is 'Indique';</v>
      </c>
      <c r="L1731" t="s">
        <v>2144</v>
      </c>
      <c r="M1731" t="s">
        <v>2144</v>
      </c>
      <c r="N1731" t="str">
        <f t="shared" si="106"/>
        <v>a.CRECPUB,</v>
      </c>
      <c r="O1731" t="s">
        <v>2149</v>
      </c>
      <c r="P1731" t="s">
        <v>2149</v>
      </c>
      <c r="Q1731" t="str">
        <f t="shared" si="109"/>
        <v>v_datsarlatf.TORIGFOND := x.TORIGFOND;</v>
      </c>
    </row>
    <row r="1732" spans="5:17" ht="24.75" thickBot="1" x14ac:dyDescent="0.3">
      <c r="E1732" s="18" t="s">
        <v>2147</v>
      </c>
      <c r="F1732" s="26" t="s">
        <v>571</v>
      </c>
      <c r="G1732" s="26"/>
      <c r="H1732" s="26"/>
      <c r="J1732" t="str">
        <f t="shared" si="107"/>
        <v>CDECTRIBEXT      NUMBER(),</v>
      </c>
      <c r="K1732" t="str">
        <f t="shared" si="108"/>
        <v>comment on column MIG_PPNA.CDECTRIBEXT   is '';</v>
      </c>
      <c r="L1732" t="s">
        <v>2145</v>
      </c>
      <c r="M1732" t="s">
        <v>2145</v>
      </c>
      <c r="N1732" t="str">
        <f t="shared" si="106"/>
        <v>a.CVINPERPUB,</v>
      </c>
      <c r="O1732" t="s">
        <v>2150</v>
      </c>
      <c r="P1732" t="s">
        <v>2150</v>
      </c>
      <c r="Q1732" t="str">
        <f t="shared" si="109"/>
        <v>v_datsarlatf.CTRAXMODEXT := x.CTRAXMODEXT;</v>
      </c>
    </row>
    <row r="1733" spans="5:17" ht="24.75" thickBot="1" x14ac:dyDescent="0.3">
      <c r="E1733" s="18" t="s">
        <v>2148</v>
      </c>
      <c r="F1733" s="26" t="s">
        <v>2237</v>
      </c>
      <c r="G1733" s="26"/>
      <c r="H1733" s="26"/>
      <c r="J1733" t="str">
        <f t="shared" si="107"/>
        <v>TDECTRIBEXT      VARCHAR2(150),</v>
      </c>
      <c r="K1733" t="str">
        <f t="shared" si="108"/>
        <v>comment on column MIG_PPNA.TDECTRIBEXT   is '';</v>
      </c>
      <c r="L1733" t="s">
        <v>2146</v>
      </c>
      <c r="M1733" t="s">
        <v>2146</v>
      </c>
      <c r="N1733" t="str">
        <f t="shared" si="106"/>
        <v>a.TVINPERPUB,</v>
      </c>
      <c r="O1733" t="s">
        <v>2151</v>
      </c>
      <c r="P1733" t="s">
        <v>2151</v>
      </c>
      <c r="Q1733" t="str">
        <f t="shared" si="109"/>
        <v>v_datsarlatf.TTRAXMODEXT := x.TTRAXMODEXT;</v>
      </c>
    </row>
    <row r="1734" spans="5:17" ht="24.75" thickBot="1" x14ac:dyDescent="0.3">
      <c r="E1734" s="18" t="s">
        <v>2149</v>
      </c>
      <c r="F1734" s="26" t="s">
        <v>2237</v>
      </c>
      <c r="G1734" s="26"/>
      <c r="H1734" s="26" t="s">
        <v>2263</v>
      </c>
      <c r="J1734" t="str">
        <f t="shared" si="107"/>
        <v>TORIGFOND      VARCHAR2(150),</v>
      </c>
      <c r="K1734" t="str">
        <f t="shared" si="108"/>
        <v>comment on column MIG_PPNA.TORIGFOND   is 'Orígenes de fondos';</v>
      </c>
      <c r="L1734" t="s">
        <v>2147</v>
      </c>
      <c r="M1734" t="s">
        <v>2147</v>
      </c>
      <c r="N1734" t="str">
        <f t="shared" si="106"/>
        <v>a.CDECTRIBEXT,</v>
      </c>
      <c r="O1734" t="s">
        <v>2152</v>
      </c>
      <c r="P1734" t="s">
        <v>2152</v>
      </c>
      <c r="Q1734" t="str">
        <f t="shared" si="109"/>
        <v>v_datsarlatf.CPRODFINEXT := x.CPRODFINEXT;</v>
      </c>
    </row>
    <row r="1735" spans="5:17" ht="72.75" thickBot="1" x14ac:dyDescent="0.3">
      <c r="E1735" s="18" t="s">
        <v>2150</v>
      </c>
      <c r="F1735" s="26" t="s">
        <v>571</v>
      </c>
      <c r="G1735" s="26"/>
      <c r="H1735" s="26" t="s">
        <v>2264</v>
      </c>
      <c r="J1735" t="str">
        <f t="shared" si="107"/>
        <v>CTRAXMODEXT      NUMBER(),</v>
      </c>
      <c r="K1735" t="str">
        <f t="shared" si="108"/>
        <v>comment on column MIG_PPNA.CTRAXMODEXT   is 'Realiza transacciones en moneda extranjera ? (V.F. 828 0= No, 1 = Si)';</v>
      </c>
      <c r="L1735" t="s">
        <v>2148</v>
      </c>
      <c r="M1735" t="s">
        <v>2148</v>
      </c>
      <c r="N1735" t="str">
        <f t="shared" si="106"/>
        <v>a.TDECTRIBEXT,</v>
      </c>
      <c r="O1735" t="s">
        <v>2153</v>
      </c>
      <c r="P1735" t="s">
        <v>2153</v>
      </c>
      <c r="Q1735" t="str">
        <f t="shared" si="109"/>
        <v>v_datsarlatf.CCTAMODEXT := x.CCTAMODEXT;</v>
      </c>
    </row>
    <row r="1736" spans="5:17" ht="24.75" thickBot="1" x14ac:dyDescent="0.3">
      <c r="E1736" s="18" t="s">
        <v>2151</v>
      </c>
      <c r="F1736" s="26" t="s">
        <v>2237</v>
      </c>
      <c r="G1736" s="26"/>
      <c r="H1736" s="26" t="s">
        <v>2265</v>
      </c>
      <c r="J1736" t="str">
        <f t="shared" si="107"/>
        <v>TTRAXMODEXT      VARCHAR2(150),</v>
      </c>
      <c r="K1736" t="str">
        <f t="shared" si="108"/>
        <v>comment on column MIG_PPNA.TTRAXMODEXT   is 'Cual';</v>
      </c>
      <c r="L1736" t="s">
        <v>2149</v>
      </c>
      <c r="M1736" t="s">
        <v>2149</v>
      </c>
      <c r="N1736" t="str">
        <f t="shared" si="106"/>
        <v>a.TORIGFOND,</v>
      </c>
      <c r="O1736" t="s">
        <v>2154</v>
      </c>
      <c r="P1736" t="s">
        <v>2154</v>
      </c>
      <c r="Q1736" t="str">
        <f t="shared" si="109"/>
        <v>v_datsarlatf.TOTRASOPER := x.TOTRASOPER;</v>
      </c>
    </row>
    <row r="1737" spans="5:17" ht="72.75" thickBot="1" x14ac:dyDescent="0.3">
      <c r="E1737" s="18" t="s">
        <v>2152</v>
      </c>
      <c r="F1737" s="26" t="s">
        <v>571</v>
      </c>
      <c r="G1737" s="26"/>
      <c r="H1737" s="26" t="s">
        <v>2266</v>
      </c>
      <c r="J1737" t="str">
        <f t="shared" si="107"/>
        <v>CPRODFINEXT      NUMBER(),</v>
      </c>
      <c r="K1737" t="str">
        <f t="shared" si="108"/>
        <v>comment on column MIG_PPNA.CPRODFINEXT   is 'Posee productos financieros en el exterior ? (V.F. 828 0= No, 1 = Si)';</v>
      </c>
      <c r="L1737" t="s">
        <v>2150</v>
      </c>
      <c r="M1737" t="s">
        <v>2150</v>
      </c>
      <c r="N1737" t="str">
        <f t="shared" si="106"/>
        <v>a.CTRAXMODEXT,</v>
      </c>
      <c r="O1737" t="s">
        <v>2155</v>
      </c>
      <c r="P1737" t="s">
        <v>2155</v>
      </c>
      <c r="Q1737" t="str">
        <f t="shared" si="109"/>
        <v>v_datsarlatf.CRECLINDSEG := x.CRECLINDSEG;</v>
      </c>
    </row>
    <row r="1738" spans="5:17" ht="72.75" thickBot="1" x14ac:dyDescent="0.3">
      <c r="E1738" s="18" t="s">
        <v>2153</v>
      </c>
      <c r="F1738" s="26" t="s">
        <v>571</v>
      </c>
      <c r="G1738" s="26"/>
      <c r="H1738" s="26" t="s">
        <v>2267</v>
      </c>
      <c r="J1738" t="str">
        <f t="shared" si="107"/>
        <v>CCTAMODEXT      NUMBER(),</v>
      </c>
      <c r="K1738" t="str">
        <f t="shared" si="108"/>
        <v>comment on column MIG_PPNA.CCTAMODEXT   is 'Posee cuentas en moneda extranjera? (V.F. 828 0= No, 1 = Si)';</v>
      </c>
      <c r="L1738" t="s">
        <v>2151</v>
      </c>
      <c r="M1738" t="s">
        <v>2151</v>
      </c>
      <c r="N1738" t="str">
        <f t="shared" si="106"/>
        <v>a.TTRAXMODEXT,</v>
      </c>
      <c r="O1738" t="s">
        <v>2156</v>
      </c>
      <c r="P1738" t="s">
        <v>2156</v>
      </c>
      <c r="Q1738" t="str">
        <f t="shared" si="109"/>
        <v>v_datsarlatf.TCIUDADSUC := x.TCIUDADSUC;</v>
      </c>
    </row>
    <row r="1739" spans="5:17" ht="24.75" thickBot="1" x14ac:dyDescent="0.3">
      <c r="E1739" s="18" t="s">
        <v>2154</v>
      </c>
      <c r="F1739" s="26" t="s">
        <v>2237</v>
      </c>
      <c r="G1739" s="26"/>
      <c r="H1739" s="26" t="s">
        <v>2268</v>
      </c>
      <c r="J1739" t="str">
        <f t="shared" si="107"/>
        <v>TOTRASOPER      VARCHAR2(150),</v>
      </c>
      <c r="K1739" t="str">
        <f t="shared" si="108"/>
        <v>comment on column MIG_PPNA.TOTRASOPER   is 'Indique otras operaciones';</v>
      </c>
      <c r="L1739" t="s">
        <v>2152</v>
      </c>
      <c r="M1739" t="s">
        <v>2152</v>
      </c>
      <c r="N1739" t="str">
        <f t="shared" si="106"/>
        <v>a.CPRODFINEXT,</v>
      </c>
      <c r="O1739" t="s">
        <v>2157</v>
      </c>
      <c r="P1739" t="s">
        <v>2157</v>
      </c>
      <c r="Q1739" t="str">
        <f t="shared" si="109"/>
        <v>v_datsarlatf.TPAISUC := x.TPAISUC;</v>
      </c>
    </row>
    <row r="1740" spans="5:17" ht="24.75" thickBot="1" x14ac:dyDescent="0.3">
      <c r="E1740" s="18" t="s">
        <v>2155</v>
      </c>
      <c r="F1740" s="26" t="s">
        <v>571</v>
      </c>
      <c r="G1740" s="26"/>
      <c r="H1740" s="26"/>
      <c r="J1740" t="str">
        <f t="shared" si="107"/>
        <v>CRECLINDSEG      NUMBER(),</v>
      </c>
      <c r="K1740" t="str">
        <f t="shared" si="108"/>
        <v>comment on column MIG_PPNA.CRECLINDSEG   is '';</v>
      </c>
      <c r="L1740" t="s">
        <v>2153</v>
      </c>
      <c r="M1740" t="s">
        <v>2153</v>
      </c>
      <c r="N1740" t="str">
        <f t="shared" si="106"/>
        <v>a.CCTAMODEXT,</v>
      </c>
      <c r="O1740" t="s">
        <v>2158</v>
      </c>
      <c r="P1740" t="s">
        <v>2158</v>
      </c>
      <c r="Q1740" t="str">
        <f t="shared" si="109"/>
        <v>v_datsarlatf.TCIUDAD := x.TCIUDAD;</v>
      </c>
    </row>
    <row r="1741" spans="5:17" ht="24.75" thickBot="1" x14ac:dyDescent="0.3">
      <c r="E1741" s="18" t="s">
        <v>2156</v>
      </c>
      <c r="F1741" s="26" t="s">
        <v>571</v>
      </c>
      <c r="G1741" s="26"/>
      <c r="H1741" s="26" t="s">
        <v>2269</v>
      </c>
      <c r="J1741" t="str">
        <f t="shared" si="107"/>
        <v>TCIUDADSUC      NUMBER(),</v>
      </c>
      <c r="K1741" t="str">
        <f t="shared" si="108"/>
        <v>comment on column MIG_PPNA.TCIUDADSUC   is 'Ciudad de la Sucursal';</v>
      </c>
      <c r="L1741" t="s">
        <v>2154</v>
      </c>
      <c r="M1741" t="s">
        <v>2154</v>
      </c>
      <c r="N1741" t="str">
        <f t="shared" si="106"/>
        <v>a.TOTRASOPER,</v>
      </c>
      <c r="O1741" t="s">
        <v>2159</v>
      </c>
      <c r="P1741" t="s">
        <v>2159</v>
      </c>
      <c r="Q1741" t="str">
        <f t="shared" si="109"/>
        <v>v_datsarlatf.TPAIS := x.TPAIS;</v>
      </c>
    </row>
    <row r="1742" spans="5:17" ht="24.75" thickBot="1" x14ac:dyDescent="0.3">
      <c r="E1742" s="18" t="s">
        <v>2157</v>
      </c>
      <c r="F1742" s="26" t="s">
        <v>571</v>
      </c>
      <c r="G1742" s="26"/>
      <c r="H1742" s="26" t="s">
        <v>2270</v>
      </c>
      <c r="J1742" t="str">
        <f t="shared" si="107"/>
        <v>TPAISUC      NUMBER(),</v>
      </c>
      <c r="K1742" t="str">
        <f t="shared" si="108"/>
        <v>comment on column MIG_PPNA.TPAISUC   is 'País de la Sucursal';</v>
      </c>
      <c r="L1742" t="s">
        <v>2155</v>
      </c>
      <c r="M1742" t="s">
        <v>2155</v>
      </c>
      <c r="N1742" t="str">
        <f t="shared" si="106"/>
        <v>a.CRECLINDSEG,</v>
      </c>
      <c r="O1742" t="s">
        <v>2160</v>
      </c>
      <c r="P1742" t="s">
        <v>2160</v>
      </c>
      <c r="Q1742" t="str">
        <f t="shared" si="109"/>
        <v>v_datsarlatf.TLUGAREXPEDIDOC := x.TLUGAREXPEDIDOC;</v>
      </c>
    </row>
    <row r="1743" spans="5:17" ht="24.75" thickBot="1" x14ac:dyDescent="0.3">
      <c r="E1743" s="18" t="s">
        <v>2158</v>
      </c>
      <c r="F1743" s="26" t="s">
        <v>571</v>
      </c>
      <c r="G1743" s="26"/>
      <c r="H1743" s="26" t="s">
        <v>2269</v>
      </c>
      <c r="J1743" t="str">
        <f t="shared" si="107"/>
        <v>TCIUDAD      NUMBER(),</v>
      </c>
      <c r="K1743" t="str">
        <f t="shared" si="108"/>
        <v>comment on column MIG_PPNA.TCIUDAD   is 'Ciudad de la Sucursal';</v>
      </c>
      <c r="L1743" t="s">
        <v>2156</v>
      </c>
      <c r="M1743" t="s">
        <v>2156</v>
      </c>
      <c r="N1743" t="str">
        <f t="shared" si="106"/>
        <v>a.TCIUDADSUC,</v>
      </c>
      <c r="O1743" t="s">
        <v>2161</v>
      </c>
      <c r="P1743" t="s">
        <v>2161</v>
      </c>
      <c r="Q1743" t="str">
        <f t="shared" si="109"/>
        <v>v_datsarlatf.RESOCIEDAD := x.RESOCIEDAD;</v>
      </c>
    </row>
    <row r="1744" spans="5:17" ht="24.75" thickBot="1" x14ac:dyDescent="0.3">
      <c r="E1744" s="18" t="s">
        <v>2159</v>
      </c>
      <c r="F1744" s="26" t="s">
        <v>571</v>
      </c>
      <c r="G1744" s="26"/>
      <c r="H1744" s="26" t="s">
        <v>2271</v>
      </c>
      <c r="J1744" t="str">
        <f t="shared" si="107"/>
        <v>TPAIS      NUMBER(),</v>
      </c>
      <c r="K1744" t="str">
        <f t="shared" si="108"/>
        <v>comment on column MIG_PPNA.TPAIS   is 'País de Residencia';</v>
      </c>
      <c r="L1744" t="s">
        <v>2157</v>
      </c>
      <c r="M1744" t="s">
        <v>2157</v>
      </c>
      <c r="N1744" t="str">
        <f t="shared" si="106"/>
        <v>a.TPAISUC,</v>
      </c>
      <c r="O1744" t="s">
        <v>2162</v>
      </c>
      <c r="P1744" t="s">
        <v>2162</v>
      </c>
      <c r="Q1744" t="str">
        <f t="shared" si="109"/>
        <v>v_datsarlatf.TNACIONALI2 := x.TNACIONALI2;</v>
      </c>
    </row>
    <row r="1745" spans="5:17" ht="24.75" thickBot="1" x14ac:dyDescent="0.3">
      <c r="E1745" s="18" t="s">
        <v>2160</v>
      </c>
      <c r="F1745" s="26" t="s">
        <v>571</v>
      </c>
      <c r="G1745" s="26"/>
      <c r="H1745" s="26" t="s">
        <v>2272</v>
      </c>
      <c r="J1745" t="str">
        <f t="shared" si="107"/>
        <v>TLUGAREXPEDIDOC      NUMBER(),</v>
      </c>
      <c r="K1745" t="str">
        <f t="shared" si="108"/>
        <v>comment on column MIG_PPNA.TLUGAREXPEDIDOC   is 'Lugar expedición';</v>
      </c>
      <c r="L1745" t="s">
        <v>2158</v>
      </c>
      <c r="M1745" t="s">
        <v>2158</v>
      </c>
      <c r="N1745" t="str">
        <f t="shared" si="106"/>
        <v>a.TCIUDAD,</v>
      </c>
      <c r="O1745" t="s">
        <v>2163</v>
      </c>
      <c r="P1745" t="s">
        <v>2163</v>
      </c>
      <c r="Q1745" t="str">
        <f t="shared" si="109"/>
        <v>v_datsarlatf.NGRADOPOD := x.NGRADOPOD;</v>
      </c>
    </row>
    <row r="1746" spans="5:17" ht="36.75" thickBot="1" x14ac:dyDescent="0.3">
      <c r="E1746" s="18" t="s">
        <v>2161</v>
      </c>
      <c r="F1746" s="26" t="s">
        <v>571</v>
      </c>
      <c r="G1746" s="26"/>
      <c r="H1746" s="26" t="s">
        <v>2273</v>
      </c>
      <c r="J1746" t="str">
        <f t="shared" si="107"/>
        <v>RESOCIEDAD      NUMBER(),</v>
      </c>
      <c r="K1746" t="str">
        <f t="shared" si="108"/>
        <v>comment on column MIG_PPNA.RESOCIEDAD   is 'Residencia de la sociedad';</v>
      </c>
      <c r="L1746" t="s">
        <v>2159</v>
      </c>
      <c r="M1746" t="s">
        <v>2159</v>
      </c>
      <c r="N1746" t="str">
        <f t="shared" si="106"/>
        <v>a.TPAIS,</v>
      </c>
      <c r="O1746" t="s">
        <v>2164</v>
      </c>
      <c r="P1746" t="s">
        <v>2164</v>
      </c>
      <c r="Q1746" t="str">
        <f t="shared" si="109"/>
        <v>v_datsarlatf.NGOZREC := x.NGOZREC;</v>
      </c>
    </row>
    <row r="1747" spans="5:17" ht="24.75" thickBot="1" x14ac:dyDescent="0.3">
      <c r="E1747" s="18" t="s">
        <v>2162</v>
      </c>
      <c r="F1747" s="26" t="s">
        <v>571</v>
      </c>
      <c r="G1747" s="26"/>
      <c r="H1747" s="26" t="s">
        <v>2274</v>
      </c>
      <c r="J1747" t="str">
        <f t="shared" si="107"/>
        <v>TNACIONALI2      NUMBER(),</v>
      </c>
      <c r="K1747" t="str">
        <f t="shared" si="108"/>
        <v>comment on column MIG_PPNA.TNACIONALI2   is 'Nacionalidad 2';</v>
      </c>
      <c r="L1747" t="s">
        <v>2160</v>
      </c>
      <c r="M1747" t="s">
        <v>2160</v>
      </c>
      <c r="N1747" t="str">
        <f t="shared" si="106"/>
        <v>a.TLUGAREXPEDIDOC,</v>
      </c>
      <c r="O1747" t="s">
        <v>2165</v>
      </c>
      <c r="P1747" t="s">
        <v>2165</v>
      </c>
      <c r="Q1747" t="str">
        <f t="shared" si="109"/>
        <v>v_datsarlatf.NPARTICIPA := x.NPARTICIPA;</v>
      </c>
    </row>
    <row r="1748" spans="5:17" ht="96.75" thickBot="1" x14ac:dyDescent="0.3">
      <c r="E1748" s="18" t="s">
        <v>2163</v>
      </c>
      <c r="F1748" s="26" t="s">
        <v>571</v>
      </c>
      <c r="G1748" s="26"/>
      <c r="H1748" s="26" t="s">
        <v>2259</v>
      </c>
      <c r="J1748" t="str">
        <f t="shared" si="107"/>
        <v>NGRADOPOD      NUMBER(),</v>
      </c>
      <c r="K1748" t="str">
        <f t="shared" si="108"/>
        <v>comment on column MIG_PPNA.NGRADOPOD   is 'Por su cargo o actividad ejerce algún grado de poder público? (V.F. 828 0= No, 1 = Si)';</v>
      </c>
      <c r="L1748" t="s">
        <v>2161</v>
      </c>
      <c r="M1748" t="s">
        <v>2161</v>
      </c>
      <c r="N1748" t="str">
        <f t="shared" si="106"/>
        <v>a.RESOCIEDAD,</v>
      </c>
      <c r="O1748" t="s">
        <v>2166</v>
      </c>
      <c r="P1748" t="s">
        <v>2166</v>
      </c>
      <c r="Q1748" t="str">
        <f t="shared" si="109"/>
        <v>v_datsarlatf.NVINCULO := x.NVINCULO;</v>
      </c>
    </row>
    <row r="1749" spans="5:17" ht="108.75" thickBot="1" x14ac:dyDescent="0.3">
      <c r="E1749" s="18" t="s">
        <v>2164</v>
      </c>
      <c r="F1749" s="26" t="s">
        <v>571</v>
      </c>
      <c r="G1749" s="26"/>
      <c r="H1749" s="26" t="s">
        <v>2275</v>
      </c>
      <c r="J1749" t="str">
        <f t="shared" si="107"/>
        <v>NGOZREC      NUMBER(),</v>
      </c>
      <c r="K1749" t="str">
        <f t="shared" si="108"/>
        <v>comment on column MIG_PPNA.NGOZREC   is 'Por su actividad u oficio, goza usted de reconocimiento público general? (V.F. 828 0= No, 1 = Si)';</v>
      </c>
      <c r="L1749" t="s">
        <v>2162</v>
      </c>
      <c r="M1749" t="s">
        <v>2162</v>
      </c>
      <c r="N1749" t="str">
        <f t="shared" si="106"/>
        <v>a.TNACIONALI2,</v>
      </c>
      <c r="O1749" t="s">
        <v>2167</v>
      </c>
      <c r="P1749" t="s">
        <v>2167</v>
      </c>
      <c r="Q1749" t="str">
        <f t="shared" si="109"/>
        <v>v_datsarlatf.NTIPDOC := x.NTIPDOC;</v>
      </c>
    </row>
    <row r="1750" spans="5:17" ht="60.75" thickBot="1" x14ac:dyDescent="0.3">
      <c r="E1750" s="18" t="s">
        <v>2165</v>
      </c>
      <c r="F1750" s="26" t="s">
        <v>571</v>
      </c>
      <c r="G1750" s="26"/>
      <c r="H1750" s="26" t="s">
        <v>2276</v>
      </c>
      <c r="J1750" t="str">
        <f t="shared" si="107"/>
        <v>NPARTICIPA      NUMBER(),</v>
      </c>
      <c r="K1750" t="str">
        <f t="shared" si="108"/>
        <v>comment on column MIG_PPNA.NPARTICIPA   is 'Posee participación superior al 5%? (V.F. 828 0= No, 1 = Si)';</v>
      </c>
      <c r="L1750" t="s">
        <v>2163</v>
      </c>
      <c r="M1750" t="s">
        <v>2163</v>
      </c>
      <c r="N1750" t="str">
        <f t="shared" si="106"/>
        <v>a.NGRADOPOD,</v>
      </c>
      <c r="O1750" t="s">
        <v>2168</v>
      </c>
      <c r="P1750" t="s">
        <v>2168</v>
      </c>
      <c r="Q1750" t="str">
        <f t="shared" si="109"/>
        <v>v_datsarlatf.FEXPEDICDOC := x.FEXPEDICDOC;</v>
      </c>
    </row>
    <row r="1751" spans="5:17" ht="108.75" thickBot="1" x14ac:dyDescent="0.3">
      <c r="E1751" s="18" t="s">
        <v>2166</v>
      </c>
      <c r="F1751" s="26" t="s">
        <v>571</v>
      </c>
      <c r="G1751" s="26"/>
      <c r="H1751" s="26" t="s">
        <v>2261</v>
      </c>
      <c r="J1751" t="str">
        <f t="shared" si="107"/>
        <v>NVINCULO      NUMBER(),</v>
      </c>
      <c r="K1751" t="str">
        <f t="shared" si="108"/>
        <v>comment on column MIG_PPNA.NVINCULO   is 'Existe algún vínculo entre usted y una persona considerada públicamente expuesta? (V.F. 828 0= No, 1 = Si)';</v>
      </c>
      <c r="L1751" t="s">
        <v>2164</v>
      </c>
      <c r="M1751" t="s">
        <v>2164</v>
      </c>
      <c r="N1751" t="str">
        <f t="shared" si="106"/>
        <v>a.NGOZREC,</v>
      </c>
      <c r="O1751" t="s">
        <v>2169</v>
      </c>
      <c r="P1751" t="s">
        <v>2169</v>
      </c>
      <c r="Q1751" t="str">
        <f t="shared" si="109"/>
        <v>v_datsarlatf.FNACIMIENTO := x.FNACIMIENTO;</v>
      </c>
    </row>
    <row r="1752" spans="5:17" ht="60.75" thickBot="1" x14ac:dyDescent="0.3">
      <c r="E1752" s="18" t="s">
        <v>2167</v>
      </c>
      <c r="F1752" s="26" t="s">
        <v>571</v>
      </c>
      <c r="G1752" s="26"/>
      <c r="H1752" s="26" t="s">
        <v>2277</v>
      </c>
      <c r="J1752" t="str">
        <f t="shared" si="107"/>
        <v>NTIPDOC      NUMBER(),</v>
      </c>
      <c r="K1752" t="str">
        <f t="shared" si="108"/>
        <v>comment on column MIG_PPNA.NTIPDOC   is 'Tipo de identificación persona (NIF, pasaporte, etc.)';</v>
      </c>
      <c r="L1752" t="s">
        <v>2165</v>
      </c>
      <c r="M1752" t="s">
        <v>2165</v>
      </c>
      <c r="N1752" t="str">
        <f t="shared" si="106"/>
        <v>a.NPARTICIPA,</v>
      </c>
      <c r="O1752" t="s">
        <v>2170</v>
      </c>
      <c r="P1752" t="s">
        <v>2170</v>
      </c>
      <c r="Q1752" t="str">
        <f t="shared" si="109"/>
        <v>v_datsarlatf.NRAZONSO := x.NRAZONSO;</v>
      </c>
    </row>
    <row r="1753" spans="5:17" ht="24.75" thickBot="1" x14ac:dyDescent="0.3">
      <c r="E1753" s="18" t="s">
        <v>2168</v>
      </c>
      <c r="F1753" s="26" t="s">
        <v>805</v>
      </c>
      <c r="G1753" s="26"/>
      <c r="H1753" s="26" t="s">
        <v>2278</v>
      </c>
      <c r="J1753" t="str">
        <f t="shared" si="107"/>
        <v>FEXPEDICDOC      DATE,</v>
      </c>
      <c r="K1753" t="str">
        <f t="shared" si="108"/>
        <v>comment on column MIG_PPNA.FEXPEDICDOC   is 'Fecha Expedición';</v>
      </c>
      <c r="L1753" t="s">
        <v>2166</v>
      </c>
      <c r="M1753" t="s">
        <v>2166</v>
      </c>
      <c r="N1753" t="str">
        <f t="shared" si="106"/>
        <v>a.NVINCULO,</v>
      </c>
      <c r="O1753" t="s">
        <v>2171</v>
      </c>
      <c r="P1753" t="s">
        <v>2171</v>
      </c>
      <c r="Q1753" t="str">
        <f t="shared" si="109"/>
        <v>v_datsarlatf.TNIT := x.TNIT;</v>
      </c>
    </row>
    <row r="1754" spans="5:17" ht="24.75" thickBot="1" x14ac:dyDescent="0.3">
      <c r="E1754" s="18" t="s">
        <v>2169</v>
      </c>
      <c r="F1754" s="26" t="s">
        <v>805</v>
      </c>
      <c r="G1754" s="26"/>
      <c r="H1754" s="26" t="s">
        <v>2279</v>
      </c>
      <c r="J1754" t="str">
        <f t="shared" si="107"/>
        <v>FNACIMIENTO      DATE,</v>
      </c>
      <c r="K1754" t="str">
        <f t="shared" si="108"/>
        <v>comment on column MIG_PPNA.FNACIMIENTO   is 'Fecha nacimiento';</v>
      </c>
      <c r="L1754" t="s">
        <v>2167</v>
      </c>
      <c r="M1754" t="s">
        <v>2167</v>
      </c>
      <c r="N1754" t="str">
        <f t="shared" si="106"/>
        <v>a.NTIPDOC,</v>
      </c>
      <c r="O1754" t="s">
        <v>2172</v>
      </c>
      <c r="P1754" t="s">
        <v>2172</v>
      </c>
      <c r="Q1754" t="str">
        <f t="shared" si="109"/>
        <v>v_datsarlatf.TDV := x.TDV;</v>
      </c>
    </row>
    <row r="1755" spans="5:17" ht="24.75" thickBot="1" x14ac:dyDescent="0.3">
      <c r="E1755" s="18" t="s">
        <v>2170</v>
      </c>
      <c r="F1755" s="26" t="s">
        <v>2237</v>
      </c>
      <c r="G1755" s="26"/>
      <c r="H1755" s="26" t="s">
        <v>2280</v>
      </c>
      <c r="J1755" t="str">
        <f t="shared" si="107"/>
        <v>NRAZONSO      VARCHAR2(150),</v>
      </c>
      <c r="K1755" t="str">
        <f t="shared" si="108"/>
        <v>comment on column MIG_PPNA.NRAZONSO   is 'Nombre o razón social';</v>
      </c>
      <c r="L1755" t="s">
        <v>2168</v>
      </c>
      <c r="M1755" t="s">
        <v>2168</v>
      </c>
      <c r="N1755" t="str">
        <f t="shared" si="106"/>
        <v>a.FEXPEDICDOC,</v>
      </c>
      <c r="O1755" t="s">
        <v>2173</v>
      </c>
      <c r="P1755" t="s">
        <v>2173</v>
      </c>
      <c r="Q1755" t="str">
        <f t="shared" si="109"/>
        <v>v_datsarlatf.TOFICINAPRI := x.TOFICINAPRI;</v>
      </c>
    </row>
    <row r="1756" spans="5:17" ht="15.75" thickBot="1" x14ac:dyDescent="0.3">
      <c r="E1756" s="18" t="s">
        <v>2171</v>
      </c>
      <c r="F1756" s="26" t="s">
        <v>2237</v>
      </c>
      <c r="G1756" s="26"/>
      <c r="H1756" s="26" t="s">
        <v>2281</v>
      </c>
      <c r="J1756" t="str">
        <f t="shared" si="107"/>
        <v>TNIT      VARCHAR2(150),</v>
      </c>
      <c r="K1756" t="str">
        <f t="shared" si="108"/>
        <v>comment on column MIG_PPNA.TNIT   is 'NIT';</v>
      </c>
      <c r="L1756" t="s">
        <v>2169</v>
      </c>
      <c r="M1756" t="s">
        <v>2169</v>
      </c>
      <c r="N1756" t="str">
        <f t="shared" ref="N1756:N1813" si="110">IF(ISBLANK(L1756),"NULL ","a.")&amp;M1756&amp;","</f>
        <v>a.FNACIMIENTO,</v>
      </c>
      <c r="O1756" t="s">
        <v>2174</v>
      </c>
      <c r="P1756" t="s">
        <v>2174</v>
      </c>
      <c r="Q1756" t="str">
        <f t="shared" si="109"/>
        <v>v_datsarlatf.TTELEFONO := x.TTELEFONO;</v>
      </c>
    </row>
    <row r="1757" spans="5:17" ht="15.75" thickBot="1" x14ac:dyDescent="0.3">
      <c r="E1757" s="18" t="s">
        <v>2172</v>
      </c>
      <c r="F1757" s="26" t="s">
        <v>2237</v>
      </c>
      <c r="G1757" s="26"/>
      <c r="H1757" s="26" t="s">
        <v>2282</v>
      </c>
      <c r="J1757" t="str">
        <f t="shared" ref="J1757:J1813" si="111">E1757&amp;" "&amp;IF(MID(F1757,1,1)="A","     VARCHAR2("&amp;MID(F1757,2,LEN(F1757))&amp;")",IF(MID(F1757,1,1)="N","     NUMBER("&amp;MID(F1757,2,LEN(F1757))&amp;")",IF(OR(MID(F1757,1,1)="F",MID(F1757,1,1)="D"),"     DATE"))) &amp; IF(MID(G1757,1,1)="S"," NOT NULL,", ",")</f>
        <v>TDV      VARCHAR2(150),</v>
      </c>
      <c r="K1757" t="str">
        <f t="shared" ref="K1757:K1813" si="112">"comment on column MIG_PPNA."&amp;E1757&amp;"   is '"&amp;H1757&amp;"';"</f>
        <v>comment on column MIG_PPNA.TDV   is 'DV';</v>
      </c>
      <c r="L1757" t="s">
        <v>2170</v>
      </c>
      <c r="M1757" t="s">
        <v>2170</v>
      </c>
      <c r="N1757" t="str">
        <f t="shared" si="110"/>
        <v>a.NRAZONSO,</v>
      </c>
      <c r="O1757" t="s">
        <v>2175</v>
      </c>
      <c r="P1757" t="s">
        <v>2175</v>
      </c>
      <c r="Q1757" t="str">
        <f t="shared" ref="Q1757:Q1820" si="113">"v_datsarlatf."&amp;P1757&amp;" := "&amp;IF(O1757="","NULL;","x."&amp;O1757&amp;";")</f>
        <v>v_datsarlatf.TFAX := x.TFAX;</v>
      </c>
    </row>
    <row r="1758" spans="5:17" ht="36.75" thickBot="1" x14ac:dyDescent="0.3">
      <c r="E1758" s="18" t="s">
        <v>2173</v>
      </c>
      <c r="F1758" s="26" t="s">
        <v>2237</v>
      </c>
      <c r="G1758" s="26"/>
      <c r="H1758" s="26" t="s">
        <v>2283</v>
      </c>
      <c r="J1758" t="str">
        <f t="shared" si="111"/>
        <v>TOFICINAPRI      VARCHAR2(150),</v>
      </c>
      <c r="K1758" t="str">
        <f t="shared" si="112"/>
        <v>comment on column MIG_PPNA.TOFICINAPRI   is 'Oficina Principal Dirección';</v>
      </c>
      <c r="L1758" t="s">
        <v>2171</v>
      </c>
      <c r="M1758" t="s">
        <v>2171</v>
      </c>
      <c r="N1758" t="str">
        <f t="shared" si="110"/>
        <v>a.TNIT,</v>
      </c>
      <c r="O1758" t="s">
        <v>486</v>
      </c>
      <c r="P1758" t="s">
        <v>486</v>
      </c>
      <c r="Q1758" t="str">
        <f t="shared" si="113"/>
        <v>v_datsarlatf.TSUCURSAL := x.TSUCURSAL;</v>
      </c>
    </row>
    <row r="1759" spans="5:17" ht="15.75" thickBot="1" x14ac:dyDescent="0.3">
      <c r="E1759" s="18" t="s">
        <v>2174</v>
      </c>
      <c r="F1759" s="26" t="s">
        <v>2237</v>
      </c>
      <c r="G1759" s="26"/>
      <c r="H1759" s="26" t="s">
        <v>2249</v>
      </c>
      <c r="J1759" t="str">
        <f t="shared" si="111"/>
        <v>TTELEFONO      VARCHAR2(150),</v>
      </c>
      <c r="K1759" t="str">
        <f t="shared" si="112"/>
        <v>comment on column MIG_PPNA.TTELEFONO   is 'Teléfono';</v>
      </c>
      <c r="L1759" t="s">
        <v>2172</v>
      </c>
      <c r="M1759" t="s">
        <v>2172</v>
      </c>
      <c r="N1759" t="str">
        <f t="shared" si="110"/>
        <v>a.TDV,</v>
      </c>
      <c r="O1759" t="s">
        <v>2176</v>
      </c>
      <c r="P1759" t="s">
        <v>2176</v>
      </c>
      <c r="Q1759" t="str">
        <f t="shared" si="113"/>
        <v>v_datsarlatf.TTELEFONOSUC := x.TTELEFONOSUC;</v>
      </c>
    </row>
    <row r="1760" spans="5:17" ht="15.75" thickBot="1" x14ac:dyDescent="0.3">
      <c r="E1760" s="18" t="s">
        <v>2175</v>
      </c>
      <c r="F1760" s="26" t="s">
        <v>2237</v>
      </c>
      <c r="G1760" s="26"/>
      <c r="H1760" s="26" t="s">
        <v>2284</v>
      </c>
      <c r="J1760" t="str">
        <f t="shared" si="111"/>
        <v>TFAX      VARCHAR2(150),</v>
      </c>
      <c r="K1760" t="str">
        <f t="shared" si="112"/>
        <v>comment on column MIG_PPNA.TFAX   is 'Fax';</v>
      </c>
      <c r="L1760" t="s">
        <v>2173</v>
      </c>
      <c r="M1760" t="s">
        <v>2173</v>
      </c>
      <c r="N1760" t="str">
        <f t="shared" si="110"/>
        <v>a.TOFICINAPRI,</v>
      </c>
      <c r="O1760" t="s">
        <v>2177</v>
      </c>
      <c r="P1760" t="s">
        <v>2177</v>
      </c>
      <c r="Q1760" t="str">
        <f t="shared" si="113"/>
        <v>v_datsarlatf.TFAXSUC := x.TFAXSUC;</v>
      </c>
    </row>
    <row r="1761" spans="5:17" ht="36.75" thickBot="1" x14ac:dyDescent="0.3">
      <c r="E1761" s="18" t="s">
        <v>486</v>
      </c>
      <c r="F1761" s="26" t="s">
        <v>2237</v>
      </c>
      <c r="G1761" s="26"/>
      <c r="H1761" s="26" t="s">
        <v>2285</v>
      </c>
      <c r="J1761" t="str">
        <f t="shared" si="111"/>
        <v>TSUCURSAL      VARCHAR2(150),</v>
      </c>
      <c r="K1761" t="str">
        <f t="shared" si="112"/>
        <v>comment on column MIG_PPNA.TSUCURSAL   is 'Sucursal o agencia Dirección';</v>
      </c>
      <c r="L1761" t="s">
        <v>2174</v>
      </c>
      <c r="M1761" t="s">
        <v>2174</v>
      </c>
      <c r="N1761" t="str">
        <f t="shared" si="110"/>
        <v>a.TTELEFONO,</v>
      </c>
      <c r="O1761" t="s">
        <v>2178</v>
      </c>
      <c r="P1761" t="s">
        <v>2178</v>
      </c>
      <c r="Q1761" t="str">
        <f t="shared" si="113"/>
        <v>v_datsarlatf.CTIPOEMP := x.CTIPOEMP;</v>
      </c>
    </row>
    <row r="1762" spans="5:17" ht="24.75" thickBot="1" x14ac:dyDescent="0.3">
      <c r="E1762" s="18" t="s">
        <v>2176</v>
      </c>
      <c r="F1762" s="26" t="s">
        <v>2237</v>
      </c>
      <c r="G1762" s="26"/>
      <c r="H1762" s="26" t="s">
        <v>2249</v>
      </c>
      <c r="J1762" t="str">
        <f t="shared" si="111"/>
        <v>TTELEFONOSUC      VARCHAR2(150),</v>
      </c>
      <c r="K1762" t="str">
        <f t="shared" si="112"/>
        <v>comment on column MIG_PPNA.TTELEFONOSUC   is 'Teléfono';</v>
      </c>
      <c r="L1762" t="s">
        <v>2175</v>
      </c>
      <c r="M1762" t="s">
        <v>2175</v>
      </c>
      <c r="N1762" t="str">
        <f t="shared" si="110"/>
        <v>a.TFAX,</v>
      </c>
      <c r="O1762" t="s">
        <v>2179</v>
      </c>
      <c r="P1762" t="s">
        <v>2179</v>
      </c>
      <c r="Q1762" t="str">
        <f t="shared" si="113"/>
        <v>v_datsarlatf.TCUALTEMP := x.TCUALTEMP;</v>
      </c>
    </row>
    <row r="1763" spans="5:17" ht="15.75" thickBot="1" x14ac:dyDescent="0.3">
      <c r="E1763" s="18" t="s">
        <v>2177</v>
      </c>
      <c r="F1763" s="26" t="s">
        <v>2237</v>
      </c>
      <c r="G1763" s="26"/>
      <c r="H1763" s="26" t="s">
        <v>2284</v>
      </c>
      <c r="J1763" t="str">
        <f t="shared" si="111"/>
        <v>TFAXSUC      VARCHAR2(150),</v>
      </c>
      <c r="K1763" t="str">
        <f t="shared" si="112"/>
        <v>comment on column MIG_PPNA.TFAXSUC   is 'Fax';</v>
      </c>
      <c r="L1763" t="s">
        <v>486</v>
      </c>
      <c r="M1763" t="s">
        <v>486</v>
      </c>
      <c r="N1763" t="str">
        <f t="shared" si="110"/>
        <v>a.TSUCURSAL,</v>
      </c>
      <c r="O1763" t="s">
        <v>2180</v>
      </c>
      <c r="P1763" t="s">
        <v>2180</v>
      </c>
      <c r="Q1763" t="str">
        <f t="shared" si="113"/>
        <v>v_datsarlatf.TSECTOR := x.TSECTOR;</v>
      </c>
    </row>
    <row r="1764" spans="5:17" ht="24.75" thickBot="1" x14ac:dyDescent="0.3">
      <c r="E1764" s="18" t="s">
        <v>2178</v>
      </c>
      <c r="F1764" s="26" t="s">
        <v>2237</v>
      </c>
      <c r="G1764" s="26"/>
      <c r="H1764" s="26" t="s">
        <v>2286</v>
      </c>
      <c r="J1764" t="str">
        <f t="shared" si="111"/>
        <v>CTIPOEMP      VARCHAR2(150),</v>
      </c>
      <c r="K1764" t="str">
        <f t="shared" si="112"/>
        <v>comment on column MIG_PPNA.CTIPOEMP   is 'Tipo de empresa';</v>
      </c>
      <c r="L1764" t="s">
        <v>2176</v>
      </c>
      <c r="M1764" t="s">
        <v>2176</v>
      </c>
      <c r="N1764" t="str">
        <f t="shared" si="110"/>
        <v>a.TTELEFONOSUC,</v>
      </c>
      <c r="O1764" t="s">
        <v>2182</v>
      </c>
      <c r="P1764" t="s">
        <v>2182</v>
      </c>
      <c r="Q1764" t="str">
        <f t="shared" si="113"/>
        <v>v_datsarlatf.TACTIACA := x.TACTIACA;</v>
      </c>
    </row>
    <row r="1765" spans="5:17" ht="15.75" thickBot="1" x14ac:dyDescent="0.3">
      <c r="E1765" s="18" t="s">
        <v>2179</v>
      </c>
      <c r="F1765" s="26" t="s">
        <v>2237</v>
      </c>
      <c r="G1765" s="26"/>
      <c r="H1765" s="26" t="s">
        <v>2287</v>
      </c>
      <c r="J1765" t="str">
        <f t="shared" si="111"/>
        <v>TCUALTEMP      VARCHAR2(150),</v>
      </c>
      <c r="K1765" t="str">
        <f t="shared" si="112"/>
        <v>comment on column MIG_PPNA.TCUALTEMP   is 'Otra, cuál?';</v>
      </c>
      <c r="L1765" t="s">
        <v>2177</v>
      </c>
      <c r="M1765" t="s">
        <v>2177</v>
      </c>
      <c r="N1765" t="str">
        <f t="shared" si="110"/>
        <v>a.TFAXSUC,</v>
      </c>
      <c r="O1765" t="s">
        <v>2183</v>
      </c>
      <c r="P1765" t="s">
        <v>2183</v>
      </c>
      <c r="Q1765" t="str">
        <f t="shared" si="113"/>
        <v>v_datsarlatf.TREPRESENTANLE := x.TREPRESENTANLE;</v>
      </c>
    </row>
    <row r="1766" spans="5:17" ht="24.75" thickBot="1" x14ac:dyDescent="0.3">
      <c r="E1766" s="18" t="s">
        <v>2180</v>
      </c>
      <c r="F1766" s="26" t="s">
        <v>2237</v>
      </c>
      <c r="G1766" s="26"/>
      <c r="H1766" s="26" t="s">
        <v>2288</v>
      </c>
      <c r="J1766" t="str">
        <f t="shared" si="111"/>
        <v>TSECTOR      VARCHAR2(150),</v>
      </c>
      <c r="K1766" t="str">
        <f t="shared" si="112"/>
        <v>comment on column MIG_PPNA.TSECTOR   is 'Sector de la económica-a';</v>
      </c>
      <c r="L1766" t="s">
        <v>2178</v>
      </c>
      <c r="M1766" t="s">
        <v>2178</v>
      </c>
      <c r="N1766" t="str">
        <f t="shared" si="110"/>
        <v>a.CTIPOEMP,</v>
      </c>
      <c r="O1766" t="s">
        <v>2184</v>
      </c>
      <c r="P1766" t="s">
        <v>2184</v>
      </c>
      <c r="Q1766" t="str">
        <f t="shared" si="113"/>
        <v>v_datsarlatf.TSEGAPE := x.TSEGAPE;</v>
      </c>
    </row>
    <row r="1767" spans="5:17" ht="24.75" thickBot="1" x14ac:dyDescent="0.3">
      <c r="E1767" s="18" t="s">
        <v>2181</v>
      </c>
      <c r="F1767" s="26" t="s">
        <v>2237</v>
      </c>
      <c r="G1767" s="26"/>
      <c r="H1767" s="26" t="s">
        <v>2241</v>
      </c>
      <c r="J1767" t="str">
        <f t="shared" si="111"/>
        <v>TCIIU      VARCHAR2(150),</v>
      </c>
      <c r="K1767" t="str">
        <f t="shared" si="112"/>
        <v>comment on column MIG_PPNA.TCIIU   is 'CIIU (VF 8001072)';</v>
      </c>
      <c r="L1767" t="s">
        <v>2179</v>
      </c>
      <c r="M1767" t="s">
        <v>2179</v>
      </c>
      <c r="N1767" t="str">
        <f t="shared" si="110"/>
        <v>a.TCUALTEMP,</v>
      </c>
      <c r="O1767" t="s">
        <v>2185</v>
      </c>
      <c r="P1767" t="s">
        <v>2185</v>
      </c>
      <c r="Q1767" t="str">
        <f t="shared" si="113"/>
        <v>v_datsarlatf.TNOMBRES := x.TNOMBRES;</v>
      </c>
    </row>
    <row r="1768" spans="5:17" ht="24.75" thickBot="1" x14ac:dyDescent="0.3">
      <c r="E1768" s="18" t="s">
        <v>2182</v>
      </c>
      <c r="F1768" s="26" t="s">
        <v>2237</v>
      </c>
      <c r="G1768" s="26"/>
      <c r="H1768" s="26" t="s">
        <v>2289</v>
      </c>
      <c r="J1768" t="str">
        <f t="shared" si="111"/>
        <v>TACTIACA      VARCHAR2(150),</v>
      </c>
      <c r="K1768" t="str">
        <f t="shared" si="112"/>
        <v>comment on column MIG_PPNA.TACTIACA   is 'Actividad económica';</v>
      </c>
      <c r="L1768" t="s">
        <v>2180</v>
      </c>
      <c r="M1768" t="s">
        <v>2180</v>
      </c>
      <c r="N1768" t="str">
        <f t="shared" si="110"/>
        <v>a.TSECTOR,</v>
      </c>
      <c r="O1768" t="s">
        <v>2186</v>
      </c>
      <c r="P1768" t="s">
        <v>2186</v>
      </c>
      <c r="Q1768" t="str">
        <f t="shared" si="113"/>
        <v>v_datsarlatf.TNUMDOC := x.TNUMDOC;</v>
      </c>
    </row>
    <row r="1769" spans="5:17" ht="48.75" thickBot="1" x14ac:dyDescent="0.3">
      <c r="E1769" s="18" t="s">
        <v>2183</v>
      </c>
      <c r="F1769" s="26" t="s">
        <v>2237</v>
      </c>
      <c r="G1769" s="26"/>
      <c r="H1769" s="26" t="s">
        <v>2290</v>
      </c>
      <c r="J1769" t="str">
        <f t="shared" si="111"/>
        <v>TREPRESENTANLE      VARCHAR2(150),</v>
      </c>
      <c r="K1769" t="str">
        <f t="shared" si="112"/>
        <v>comment on column MIG_PPNA.TREPRESENTANLE   is 'Representante legal Primer Apellido';</v>
      </c>
      <c r="L1769" t="s">
        <v>2181</v>
      </c>
      <c r="M1769" t="s">
        <v>2181</v>
      </c>
      <c r="N1769" t="str">
        <f t="shared" si="110"/>
        <v>a.TCIIU,</v>
      </c>
      <c r="O1769" t="s">
        <v>2187</v>
      </c>
      <c r="P1769" t="s">
        <v>2187</v>
      </c>
      <c r="Q1769" t="str">
        <f t="shared" si="113"/>
        <v>v_datsarlatf.TLUGNACI := x.TLUGNACI;</v>
      </c>
    </row>
    <row r="1770" spans="5:17" ht="24.75" thickBot="1" x14ac:dyDescent="0.3">
      <c r="E1770" s="18" t="s">
        <v>2184</v>
      </c>
      <c r="F1770" s="26" t="s">
        <v>2237</v>
      </c>
      <c r="G1770" s="26"/>
      <c r="H1770" s="26" t="s">
        <v>2291</v>
      </c>
      <c r="J1770" t="str">
        <f t="shared" si="111"/>
        <v>TSEGAPE      VARCHAR2(150),</v>
      </c>
      <c r="K1770" t="str">
        <f t="shared" si="112"/>
        <v>comment on column MIG_PPNA.TSEGAPE   is 'Segundo Apellido';</v>
      </c>
      <c r="L1770" t="s">
        <v>2182</v>
      </c>
      <c r="M1770" t="s">
        <v>2182</v>
      </c>
      <c r="N1770" t="str">
        <f t="shared" si="110"/>
        <v>a.TACTIACA,</v>
      </c>
      <c r="O1770" t="s">
        <v>2188</v>
      </c>
      <c r="P1770" t="s">
        <v>2188</v>
      </c>
      <c r="Q1770" t="str">
        <f t="shared" si="113"/>
        <v>v_datsarlatf.TNACIONALI1 := x.TNACIONALI1;</v>
      </c>
    </row>
    <row r="1771" spans="5:17" ht="15.75" thickBot="1" x14ac:dyDescent="0.3">
      <c r="E1771" s="18" t="s">
        <v>2185</v>
      </c>
      <c r="F1771" s="26" t="s">
        <v>2237</v>
      </c>
      <c r="G1771" s="26"/>
      <c r="H1771" s="26" t="s">
        <v>2292</v>
      </c>
      <c r="J1771" t="str">
        <f t="shared" si="111"/>
        <v>TNOMBRES      VARCHAR2(150),</v>
      </c>
      <c r="K1771" t="str">
        <f t="shared" si="112"/>
        <v>comment on column MIG_PPNA.TNOMBRES   is 'Nombres';</v>
      </c>
      <c r="L1771" t="s">
        <v>2183</v>
      </c>
      <c r="M1771" t="s">
        <v>2183</v>
      </c>
      <c r="N1771" t="str">
        <f t="shared" si="110"/>
        <v>a.TREPRESENTANLE,</v>
      </c>
      <c r="O1771" t="s">
        <v>2189</v>
      </c>
      <c r="P1771" t="s">
        <v>2189</v>
      </c>
      <c r="Q1771" t="str">
        <f t="shared" si="113"/>
        <v>v_datsarlatf.TINDIQUEVIN := x.TINDIQUEVIN;</v>
      </c>
    </row>
    <row r="1772" spans="5:17" ht="24.75" thickBot="1" x14ac:dyDescent="0.3">
      <c r="E1772" s="18" t="s">
        <v>2186</v>
      </c>
      <c r="F1772" s="26" t="s">
        <v>2237</v>
      </c>
      <c r="G1772" s="26"/>
      <c r="H1772" s="26" t="s">
        <v>2293</v>
      </c>
      <c r="J1772" t="str">
        <f t="shared" si="111"/>
        <v>TNUMDOC      VARCHAR2(150),</v>
      </c>
      <c r="K1772" t="str">
        <f t="shared" si="112"/>
        <v>comment on column MIG_PPNA.TNUMDOC   is 'Número de Identificación';</v>
      </c>
      <c r="L1772" t="s">
        <v>2184</v>
      </c>
      <c r="M1772" t="s">
        <v>2184</v>
      </c>
      <c r="N1772" t="str">
        <f t="shared" si="110"/>
        <v>a.TSEGAPE,</v>
      </c>
      <c r="O1772" t="s">
        <v>2190</v>
      </c>
      <c r="P1772" t="s">
        <v>2316</v>
      </c>
      <c r="Q1772" t="str">
        <f t="shared" si="113"/>
        <v>v_datsarlatf.PERPAPELLIDO := x.PER_PAPELLIDO;</v>
      </c>
    </row>
    <row r="1773" spans="5:17" ht="24.75" thickBot="1" x14ac:dyDescent="0.3">
      <c r="E1773" s="18" t="s">
        <v>2187</v>
      </c>
      <c r="F1773" s="26" t="s">
        <v>2237</v>
      </c>
      <c r="G1773" s="26"/>
      <c r="H1773" s="26" t="s">
        <v>2294</v>
      </c>
      <c r="J1773" t="str">
        <f t="shared" si="111"/>
        <v>TLUGNACI      VARCHAR2(150),</v>
      </c>
      <c r="K1773" t="str">
        <f t="shared" si="112"/>
        <v>comment on column MIG_PPNA.TLUGNACI   is 'Lugar de nacimiento';</v>
      </c>
      <c r="L1773" t="s">
        <v>2185</v>
      </c>
      <c r="M1773" t="s">
        <v>2185</v>
      </c>
      <c r="N1773" t="str">
        <f t="shared" si="110"/>
        <v>a.TNOMBRES,</v>
      </c>
      <c r="O1773" t="s">
        <v>2191</v>
      </c>
      <c r="P1773" t="s">
        <v>2317</v>
      </c>
      <c r="Q1773" t="str">
        <f t="shared" si="113"/>
        <v>v_datsarlatf.PERSAPELLIDO := x.PER_SAPELLIDO;</v>
      </c>
    </row>
    <row r="1774" spans="5:17" ht="24.75" thickBot="1" x14ac:dyDescent="0.3">
      <c r="E1774" s="18" t="s">
        <v>2188</v>
      </c>
      <c r="F1774" s="26" t="s">
        <v>2237</v>
      </c>
      <c r="G1774" s="26"/>
      <c r="H1774" s="26" t="s">
        <v>2295</v>
      </c>
      <c r="J1774" t="str">
        <f t="shared" si="111"/>
        <v>TNACIONALI1      VARCHAR2(150),</v>
      </c>
      <c r="K1774" t="str">
        <f t="shared" si="112"/>
        <v>comment on column MIG_PPNA.TNACIONALI1   is 'Nacionalidad 1';</v>
      </c>
      <c r="L1774" t="s">
        <v>2186</v>
      </c>
      <c r="M1774" t="s">
        <v>2186</v>
      </c>
      <c r="N1774" t="str">
        <f t="shared" si="110"/>
        <v>a.TNUMDOC,</v>
      </c>
      <c r="O1774" t="s">
        <v>2192</v>
      </c>
      <c r="P1774" t="s">
        <v>2318</v>
      </c>
      <c r="Q1774" t="str">
        <f t="shared" si="113"/>
        <v>v_datsarlatf.PERNOMBRES := x.PER_NOMBRES;</v>
      </c>
    </row>
    <row r="1775" spans="5:17" ht="24.75" thickBot="1" x14ac:dyDescent="0.3">
      <c r="E1775" s="18" t="s">
        <v>2189</v>
      </c>
      <c r="F1775" s="26" t="s">
        <v>2237</v>
      </c>
      <c r="G1775" s="26"/>
      <c r="H1775" s="26" t="s">
        <v>2262</v>
      </c>
      <c r="J1775" t="str">
        <f t="shared" si="111"/>
        <v>TINDIQUEVIN      VARCHAR2(150),</v>
      </c>
      <c r="K1775" t="str">
        <f t="shared" si="112"/>
        <v>comment on column MIG_PPNA.TINDIQUEVIN   is 'Indique';</v>
      </c>
      <c r="L1775" t="s">
        <v>2187</v>
      </c>
      <c r="M1775" t="s">
        <v>2187</v>
      </c>
      <c r="N1775" t="str">
        <f t="shared" si="110"/>
        <v>a.TLUGNACI,</v>
      </c>
      <c r="O1775" t="s">
        <v>2193</v>
      </c>
      <c r="P1775" t="s">
        <v>2319</v>
      </c>
      <c r="Q1775" t="str">
        <f t="shared" si="113"/>
        <v>v_datsarlatf.PERTIPDOCUMENT := x.PER_TIPDOCUMENT;</v>
      </c>
    </row>
    <row r="1776" spans="5:17" ht="24.75" thickBot="1" x14ac:dyDescent="0.3">
      <c r="E1776" s="18" t="s">
        <v>2190</v>
      </c>
      <c r="F1776" s="26" t="s">
        <v>2237</v>
      </c>
      <c r="G1776" s="26"/>
      <c r="H1776" s="26" t="s">
        <v>2296</v>
      </c>
      <c r="J1776" t="str">
        <f t="shared" si="111"/>
        <v>PER_PAPELLIDO      VARCHAR2(150),</v>
      </c>
      <c r="K1776" t="str">
        <f t="shared" si="112"/>
        <v>comment on column MIG_PPNA.PER_PAPELLIDO   is 'Primer Apellido';</v>
      </c>
      <c r="L1776" t="s">
        <v>2188</v>
      </c>
      <c r="M1776" t="s">
        <v>2188</v>
      </c>
      <c r="N1776" t="str">
        <f t="shared" si="110"/>
        <v>a.TNACIONALI1,</v>
      </c>
      <c r="O1776" t="s">
        <v>2194</v>
      </c>
      <c r="P1776" t="s">
        <v>2320</v>
      </c>
      <c r="Q1776" t="str">
        <f t="shared" si="113"/>
        <v>v_datsarlatf.PERDOCUMENT := x.PER_DOCUMENT;</v>
      </c>
    </row>
    <row r="1777" spans="5:17" ht="24.75" thickBot="1" x14ac:dyDescent="0.3">
      <c r="E1777" s="18" t="s">
        <v>2191</v>
      </c>
      <c r="F1777" s="26" t="s">
        <v>2237</v>
      </c>
      <c r="G1777" s="26"/>
      <c r="H1777" s="26" t="s">
        <v>2291</v>
      </c>
      <c r="J1777" t="str">
        <f t="shared" si="111"/>
        <v>PER_SAPELLIDO      VARCHAR2(150),</v>
      </c>
      <c r="K1777" t="str">
        <f t="shared" si="112"/>
        <v>comment on column MIG_PPNA.PER_SAPELLIDO   is 'Segundo Apellido';</v>
      </c>
      <c r="L1777" t="s">
        <v>2189</v>
      </c>
      <c r="M1777" t="s">
        <v>2189</v>
      </c>
      <c r="N1777" t="str">
        <f t="shared" si="110"/>
        <v>a.TINDIQUEVIN,</v>
      </c>
      <c r="O1777" t="s">
        <v>2195</v>
      </c>
      <c r="P1777" t="s">
        <v>2321</v>
      </c>
      <c r="Q1777" t="str">
        <f t="shared" si="113"/>
        <v>v_datsarlatf.PERFEXPEDICION := x.PER_FEXPEDICION;</v>
      </c>
    </row>
    <row r="1778" spans="5:17" ht="24.75" thickBot="1" x14ac:dyDescent="0.3">
      <c r="E1778" s="18" t="s">
        <v>2192</v>
      </c>
      <c r="F1778" s="26" t="s">
        <v>2237</v>
      </c>
      <c r="G1778" s="26"/>
      <c r="H1778" s="26" t="s">
        <v>2292</v>
      </c>
      <c r="J1778" t="str">
        <f t="shared" si="111"/>
        <v>PER_NOMBRES      VARCHAR2(150),</v>
      </c>
      <c r="K1778" t="str">
        <f t="shared" si="112"/>
        <v>comment on column MIG_PPNA.PER_NOMBRES   is 'Nombres';</v>
      </c>
      <c r="L1778" t="s">
        <v>2190</v>
      </c>
      <c r="M1778" t="s">
        <v>2190</v>
      </c>
      <c r="N1778" t="str">
        <f t="shared" si="110"/>
        <v>a.PER_PAPELLIDO,</v>
      </c>
      <c r="O1778" t="s">
        <v>2196</v>
      </c>
      <c r="P1778" t="s">
        <v>2322</v>
      </c>
      <c r="Q1778" t="str">
        <f t="shared" si="113"/>
        <v>v_datsarlatf.PERLUGEXPEDICION := x.PER_LUGEXPEDICION;</v>
      </c>
    </row>
    <row r="1779" spans="5:17" ht="60.75" thickBot="1" x14ac:dyDescent="0.3">
      <c r="E1779" s="18" t="s">
        <v>2193</v>
      </c>
      <c r="F1779" s="26" t="s">
        <v>571</v>
      </c>
      <c r="G1779" s="26"/>
      <c r="H1779" s="26" t="s">
        <v>2277</v>
      </c>
      <c r="J1779" t="str">
        <f t="shared" si="111"/>
        <v>PER_TIPDOCUMENT      NUMBER(),</v>
      </c>
      <c r="K1779" t="str">
        <f t="shared" si="112"/>
        <v>comment on column MIG_PPNA.PER_TIPDOCUMENT   is 'Tipo de identificación persona (NIF, pasaporte, etc.)';</v>
      </c>
      <c r="L1779" t="s">
        <v>2191</v>
      </c>
      <c r="M1779" t="s">
        <v>2191</v>
      </c>
      <c r="N1779" t="str">
        <f t="shared" si="110"/>
        <v>a.PER_SAPELLIDO,</v>
      </c>
      <c r="O1779" t="s">
        <v>2197</v>
      </c>
      <c r="P1779" t="s">
        <v>2323</v>
      </c>
      <c r="Q1779" t="str">
        <f t="shared" si="113"/>
        <v>v_datsarlatf.PERFNACIMI := x.PER_FNACIMI;</v>
      </c>
    </row>
    <row r="1780" spans="5:17" ht="24.75" thickBot="1" x14ac:dyDescent="0.3">
      <c r="E1780" s="18" t="s">
        <v>2194</v>
      </c>
      <c r="F1780" s="26" t="s">
        <v>2237</v>
      </c>
      <c r="G1780" s="26"/>
      <c r="H1780" s="26" t="s">
        <v>2297</v>
      </c>
      <c r="J1780" t="str">
        <f t="shared" si="111"/>
        <v>PER_DOCUMENT      VARCHAR2(150),</v>
      </c>
      <c r="K1780" t="str">
        <f t="shared" si="112"/>
        <v>comment on column MIG_PPNA.PER_DOCUMENT   is 'Documento';</v>
      </c>
      <c r="L1780" t="s">
        <v>2192</v>
      </c>
      <c r="M1780" t="s">
        <v>2192</v>
      </c>
      <c r="N1780" t="str">
        <f t="shared" si="110"/>
        <v>a.PER_NOMBRES,</v>
      </c>
      <c r="O1780" t="s">
        <v>2198</v>
      </c>
      <c r="P1780" t="s">
        <v>2324</v>
      </c>
      <c r="Q1780" t="str">
        <f t="shared" si="113"/>
        <v>v_datsarlatf.PERLUGNACIMI := x.PER_LUGNACIMI;</v>
      </c>
    </row>
    <row r="1781" spans="5:17" ht="24.75" thickBot="1" x14ac:dyDescent="0.3">
      <c r="E1781" s="18" t="s">
        <v>2195</v>
      </c>
      <c r="F1781" s="26" t="s">
        <v>805</v>
      </c>
      <c r="G1781" s="26"/>
      <c r="H1781" s="26" t="s">
        <v>2278</v>
      </c>
      <c r="J1781" t="str">
        <f t="shared" si="111"/>
        <v>PER_FEXPEDICION      DATE,</v>
      </c>
      <c r="K1781" t="str">
        <f t="shared" si="112"/>
        <v>comment on column MIG_PPNA.PER_FEXPEDICION   is 'Fecha Expedición';</v>
      </c>
      <c r="L1781" t="s">
        <v>2193</v>
      </c>
      <c r="M1781" t="s">
        <v>2193</v>
      </c>
      <c r="N1781" t="str">
        <f t="shared" si="110"/>
        <v>a.PER_TIPDOCUMENT,</v>
      </c>
      <c r="O1781" t="s">
        <v>2199</v>
      </c>
      <c r="P1781" t="s">
        <v>2325</v>
      </c>
      <c r="Q1781" t="str">
        <f t="shared" si="113"/>
        <v>v_datsarlatf.PERNACION1 := x.PER_NACION1;</v>
      </c>
    </row>
    <row r="1782" spans="5:17" ht="24.75" thickBot="1" x14ac:dyDescent="0.3">
      <c r="E1782" s="18" t="s">
        <v>2196</v>
      </c>
      <c r="F1782" s="26" t="s">
        <v>571</v>
      </c>
      <c r="G1782" s="26"/>
      <c r="H1782" s="26" t="s">
        <v>2274</v>
      </c>
      <c r="J1782" t="str">
        <f t="shared" si="111"/>
        <v>PER_LUGEXPEDICION      NUMBER(),</v>
      </c>
      <c r="K1782" t="str">
        <f t="shared" si="112"/>
        <v>comment on column MIG_PPNA.PER_LUGEXPEDICION   is 'Nacionalidad 2';</v>
      </c>
      <c r="L1782" t="s">
        <v>2194</v>
      </c>
      <c r="M1782" t="s">
        <v>2194</v>
      </c>
      <c r="N1782" t="str">
        <f t="shared" si="110"/>
        <v>a.PER_DOCUMENT,</v>
      </c>
      <c r="P1782" t="s">
        <v>2326</v>
      </c>
      <c r="Q1782" t="str">
        <f t="shared" si="113"/>
        <v>v_datsarlatf.PERNACION2 := NULL;</v>
      </c>
    </row>
    <row r="1783" spans="5:17" ht="24.75" thickBot="1" x14ac:dyDescent="0.3">
      <c r="E1783" s="18" t="s">
        <v>2197</v>
      </c>
      <c r="F1783" s="26" t="s">
        <v>805</v>
      </c>
      <c r="G1783" s="26"/>
      <c r="H1783" s="26" t="s">
        <v>2279</v>
      </c>
      <c r="J1783" t="str">
        <f t="shared" si="111"/>
        <v>PER_FNACIMI      DATE,</v>
      </c>
      <c r="K1783" t="str">
        <f t="shared" si="112"/>
        <v>comment on column MIG_PPNA.PER_FNACIMI   is 'Fecha nacimiento';</v>
      </c>
      <c r="L1783" t="s">
        <v>2195</v>
      </c>
      <c r="M1783" t="s">
        <v>2195</v>
      </c>
      <c r="N1783" t="str">
        <f t="shared" si="110"/>
        <v>a.PER_FEXPEDICION,</v>
      </c>
      <c r="O1783" t="s">
        <v>2200</v>
      </c>
      <c r="P1783" t="s">
        <v>2327</v>
      </c>
      <c r="Q1783" t="str">
        <f t="shared" si="113"/>
        <v>v_datsarlatf.PERDIRERECI := x.PER_DIRERECI;</v>
      </c>
    </row>
    <row r="1784" spans="5:17" ht="24.75" thickBot="1" x14ac:dyDescent="0.3">
      <c r="E1784" s="18" t="s">
        <v>2198</v>
      </c>
      <c r="F1784" s="26" t="s">
        <v>571</v>
      </c>
      <c r="G1784" s="26"/>
      <c r="H1784" s="26" t="s">
        <v>2294</v>
      </c>
      <c r="J1784" t="str">
        <f t="shared" si="111"/>
        <v>PER_LUGNACIMI      NUMBER(),</v>
      </c>
      <c r="K1784" t="str">
        <f t="shared" si="112"/>
        <v>comment on column MIG_PPNA.PER_LUGNACIMI   is 'Lugar de nacimiento';</v>
      </c>
      <c r="L1784" t="s">
        <v>2196</v>
      </c>
      <c r="M1784" t="s">
        <v>2196</v>
      </c>
      <c r="N1784" t="str">
        <f t="shared" si="110"/>
        <v>a.PER_LUGEXPEDICION,</v>
      </c>
      <c r="O1784" t="s">
        <v>2201</v>
      </c>
      <c r="P1784" t="s">
        <v>2328</v>
      </c>
      <c r="Q1784" t="str">
        <f t="shared" si="113"/>
        <v>v_datsarlatf.PERPAIS := x.PER_PAIS;</v>
      </c>
    </row>
    <row r="1785" spans="5:17" ht="24.75" thickBot="1" x14ac:dyDescent="0.3">
      <c r="E1785" s="18" t="s">
        <v>2199</v>
      </c>
      <c r="F1785" s="26" t="s">
        <v>571</v>
      </c>
      <c r="G1785" s="26"/>
      <c r="H1785" s="26" t="s">
        <v>2295</v>
      </c>
      <c r="J1785" t="str">
        <f t="shared" si="111"/>
        <v>PER_NACION1      NUMBER(),</v>
      </c>
      <c r="K1785" t="str">
        <f t="shared" si="112"/>
        <v>comment on column MIG_PPNA.PER_NACION1   is 'Nacionalidad 1';</v>
      </c>
      <c r="L1785" t="s">
        <v>2197</v>
      </c>
      <c r="M1785" t="s">
        <v>2197</v>
      </c>
      <c r="N1785" t="str">
        <f t="shared" si="110"/>
        <v>a.PER_FNACIMI,</v>
      </c>
      <c r="O1785" t="s">
        <v>2202</v>
      </c>
      <c r="P1785" t="s">
        <v>2329</v>
      </c>
      <c r="Q1785" t="str">
        <f t="shared" si="113"/>
        <v>v_datsarlatf.PERCIUDAD := x.PER_CIUDAD;</v>
      </c>
    </row>
    <row r="1786" spans="5:17" ht="24.75" thickBot="1" x14ac:dyDescent="0.3">
      <c r="E1786" s="18" t="s">
        <v>2200</v>
      </c>
      <c r="F1786" s="26" t="s">
        <v>2237</v>
      </c>
      <c r="G1786" s="26"/>
      <c r="H1786" s="26" t="s">
        <v>2298</v>
      </c>
      <c r="J1786" t="str">
        <f t="shared" si="111"/>
        <v>PER_DIRERECI      VARCHAR2(150),</v>
      </c>
      <c r="K1786" t="str">
        <f t="shared" si="112"/>
        <v>comment on column MIG_PPNA.PER_DIRERECI   is 'Dirección residencia';</v>
      </c>
      <c r="L1786" t="s">
        <v>2198</v>
      </c>
      <c r="M1786" t="s">
        <v>2198</v>
      </c>
      <c r="N1786" t="str">
        <f t="shared" si="110"/>
        <v>a.PER_LUGNACIMI,</v>
      </c>
      <c r="O1786" t="s">
        <v>2203</v>
      </c>
      <c r="P1786" t="s">
        <v>2330</v>
      </c>
      <c r="Q1786" t="str">
        <f t="shared" si="113"/>
        <v>v_datsarlatf.PERDEPARTAMENT := x.PER_DEPARTAMENT;</v>
      </c>
    </row>
    <row r="1787" spans="5:17" ht="24.75" thickBot="1" x14ac:dyDescent="0.3">
      <c r="E1787" s="18" t="s">
        <v>2201</v>
      </c>
      <c r="F1787" s="26" t="s">
        <v>571</v>
      </c>
      <c r="G1787" s="26"/>
      <c r="H1787" s="26" t="s">
        <v>2299</v>
      </c>
      <c r="J1787" t="str">
        <f t="shared" si="111"/>
        <v>PER_PAIS      NUMBER(),</v>
      </c>
      <c r="K1787" t="str">
        <f t="shared" si="112"/>
        <v>comment on column MIG_PPNA.PER_PAIS   is 'País de residencia';</v>
      </c>
      <c r="L1787" t="s">
        <v>2199</v>
      </c>
      <c r="M1787" t="s">
        <v>2199</v>
      </c>
      <c r="N1787" t="str">
        <f t="shared" si="110"/>
        <v>a.PER_NACION1,</v>
      </c>
      <c r="O1787" t="s">
        <v>2204</v>
      </c>
      <c r="P1787" t="s">
        <v>2331</v>
      </c>
      <c r="Q1787" t="str">
        <f t="shared" si="113"/>
        <v>v_datsarlatf.PEREMAIL := x.PER_EMAIL;</v>
      </c>
    </row>
    <row r="1788" spans="5:17" ht="24.75" thickBot="1" x14ac:dyDescent="0.3">
      <c r="E1788" s="18" t="s">
        <v>2202</v>
      </c>
      <c r="F1788" s="26" t="s">
        <v>571</v>
      </c>
      <c r="G1788" s="26"/>
      <c r="H1788" s="26" t="s">
        <v>2300</v>
      </c>
      <c r="J1788" t="str">
        <f t="shared" si="111"/>
        <v>PER_CIUDAD      NUMBER(),</v>
      </c>
      <c r="K1788" t="str">
        <f t="shared" si="112"/>
        <v>comment on column MIG_PPNA.PER_CIUDAD   is 'Ciudad de residencia';</v>
      </c>
      <c r="L1788" t="s">
        <v>2200</v>
      </c>
      <c r="M1788" t="s">
        <v>2200</v>
      </c>
      <c r="N1788" t="str">
        <f t="shared" si="110"/>
        <v>a.PER_DIRERECI,</v>
      </c>
      <c r="O1788" t="s">
        <v>2205</v>
      </c>
      <c r="P1788" t="s">
        <v>2332</v>
      </c>
      <c r="Q1788" t="str">
        <f t="shared" si="113"/>
        <v>v_datsarlatf.PERTELEFONO := x.PER_TELEFONO;</v>
      </c>
    </row>
    <row r="1789" spans="5:17" ht="36.75" thickBot="1" x14ac:dyDescent="0.3">
      <c r="E1789" s="18" t="s">
        <v>2203</v>
      </c>
      <c r="F1789" s="26" t="s">
        <v>571</v>
      </c>
      <c r="G1789" s="26"/>
      <c r="H1789" s="26" t="s">
        <v>2301</v>
      </c>
      <c r="J1789" t="str">
        <f t="shared" si="111"/>
        <v>PER_DEPARTAMENT      NUMBER(),</v>
      </c>
      <c r="K1789" t="str">
        <f t="shared" si="112"/>
        <v>comment on column MIG_PPNA.PER_DEPARTAMENT   is 'Departamento de residencia';</v>
      </c>
      <c r="L1789" t="s">
        <v>2201</v>
      </c>
      <c r="M1789" t="s">
        <v>2201</v>
      </c>
      <c r="N1789" t="str">
        <f t="shared" si="110"/>
        <v>a.PER_PAIS,</v>
      </c>
      <c r="O1789" t="s">
        <v>2206</v>
      </c>
      <c r="P1789" t="s">
        <v>2333</v>
      </c>
      <c r="Q1789" t="str">
        <f t="shared" si="113"/>
        <v>v_datsarlatf.PERCELULAR := x.PER_CELULAR;</v>
      </c>
    </row>
    <row r="1790" spans="5:17" ht="15.75" thickBot="1" x14ac:dyDescent="0.3">
      <c r="E1790" s="18" t="s">
        <v>2204</v>
      </c>
      <c r="F1790" s="26" t="s">
        <v>2237</v>
      </c>
      <c r="G1790" s="26"/>
      <c r="H1790" s="26" t="s">
        <v>2302</v>
      </c>
      <c r="J1790" t="str">
        <f t="shared" si="111"/>
        <v>PER_EMAIL      VARCHAR2(150),</v>
      </c>
      <c r="K1790" t="str">
        <f t="shared" si="112"/>
        <v>comment on column MIG_PPNA.PER_EMAIL   is 'Email';</v>
      </c>
      <c r="L1790" t="s">
        <v>2202</v>
      </c>
      <c r="M1790" t="s">
        <v>2202</v>
      </c>
      <c r="N1790" t="str">
        <f t="shared" si="110"/>
        <v>a.PER_CIUDAD,</v>
      </c>
      <c r="O1790" t="s">
        <v>2207</v>
      </c>
      <c r="P1790" t="s">
        <v>2207</v>
      </c>
      <c r="Q1790" t="str">
        <f t="shared" si="113"/>
        <v>v_datsarlatf.NRECPUB := x.NRECPUB;</v>
      </c>
    </row>
    <row r="1791" spans="5:17" ht="24.75" thickBot="1" x14ac:dyDescent="0.3">
      <c r="E1791" s="18" t="s">
        <v>2205</v>
      </c>
      <c r="F1791" s="26" t="s">
        <v>2237</v>
      </c>
      <c r="G1791" s="26"/>
      <c r="H1791" s="26" t="s">
        <v>2249</v>
      </c>
      <c r="J1791" t="str">
        <f t="shared" si="111"/>
        <v>PER_TELEFONO      VARCHAR2(150),</v>
      </c>
      <c r="K1791" t="str">
        <f t="shared" si="112"/>
        <v>comment on column MIG_PPNA.PER_TELEFONO   is 'Teléfono';</v>
      </c>
      <c r="L1791" t="s">
        <v>2203</v>
      </c>
      <c r="M1791" t="s">
        <v>2203</v>
      </c>
      <c r="N1791" t="str">
        <f t="shared" si="110"/>
        <v>a.PER_DEPARTAMENT,</v>
      </c>
      <c r="O1791" t="s">
        <v>2208</v>
      </c>
      <c r="P1791" t="s">
        <v>2208</v>
      </c>
      <c r="Q1791" t="str">
        <f t="shared" si="113"/>
        <v>v_datsarlatf.TPRESETRECLAMACI := x.TPRESETRECLAMACI;</v>
      </c>
    </row>
    <row r="1792" spans="5:17" ht="24.75" thickBot="1" x14ac:dyDescent="0.3">
      <c r="E1792" s="18" t="s">
        <v>2206</v>
      </c>
      <c r="F1792" s="26" t="s">
        <v>2237</v>
      </c>
      <c r="G1792" s="26"/>
      <c r="H1792" s="26" t="s">
        <v>2303</v>
      </c>
      <c r="J1792" t="str">
        <f t="shared" si="111"/>
        <v>PER_CELULAR      VARCHAR2(150),</v>
      </c>
      <c r="K1792" t="str">
        <f t="shared" si="112"/>
        <v>comment on column MIG_PPNA.PER_CELULAR   is 'Celular';</v>
      </c>
      <c r="L1792" t="s">
        <v>2204</v>
      </c>
      <c r="M1792" t="s">
        <v>2204</v>
      </c>
      <c r="N1792" t="str">
        <f t="shared" si="110"/>
        <v>a.PER_EMAIL,</v>
      </c>
      <c r="O1792" t="s">
        <v>2209</v>
      </c>
      <c r="P1792" t="s">
        <v>2334</v>
      </c>
      <c r="Q1792" t="str">
        <f t="shared" si="113"/>
        <v>v_datsarlatf.PERTLUGEXPEDICION := x.PER_TLUGEXPEDICION;</v>
      </c>
    </row>
    <row r="1793" spans="5:17" ht="60.75" thickBot="1" x14ac:dyDescent="0.3">
      <c r="E1793" s="18" t="s">
        <v>2207</v>
      </c>
      <c r="F1793" s="26" t="s">
        <v>571</v>
      </c>
      <c r="G1793" s="26"/>
      <c r="H1793" s="26" t="s">
        <v>2304</v>
      </c>
      <c r="J1793" t="str">
        <f t="shared" si="111"/>
        <v>NRECPUB      NUMBER(),</v>
      </c>
      <c r="K1793" t="str">
        <f t="shared" si="112"/>
        <v>comment on column MIG_PPNA.NRECPUB   is 'Por su cargo o actividad maneja recursos públicos?';</v>
      </c>
      <c r="L1793" t="s">
        <v>2205</v>
      </c>
      <c r="M1793" t="s">
        <v>2205</v>
      </c>
      <c r="N1793" t="str">
        <f t="shared" si="110"/>
        <v>a.PER_TELEFONO,</v>
      </c>
      <c r="O1793" t="s">
        <v>2210</v>
      </c>
      <c r="P1793" t="s">
        <v>2335</v>
      </c>
      <c r="Q1793" t="str">
        <f t="shared" si="113"/>
        <v>v_datsarlatf.PERTLUGNACIMI := x.PER_TLUGNACIMI;</v>
      </c>
    </row>
    <row r="1794" spans="5:17" ht="156.75" thickBot="1" x14ac:dyDescent="0.3">
      <c r="E1794" s="18" t="s">
        <v>2208</v>
      </c>
      <c r="F1794" s="26" t="s">
        <v>571</v>
      </c>
      <c r="G1794" s="26"/>
      <c r="H1794" s="26" t="s">
        <v>2305</v>
      </c>
      <c r="J1794" t="str">
        <f t="shared" si="111"/>
        <v>TPRESETRECLAMACI      NUMBER(),</v>
      </c>
      <c r="K1794" t="str">
        <f t="shared" si="112"/>
        <v>comment on column MIG_PPNA.TPRESETRECLAMACI   is 'Ha presentado reclamaciones o ha recibido indemnizaciones en seguros en los dos Últimos aC1os? (V.F. 828 0= No, 1 = Si)';</v>
      </c>
      <c r="L1794" t="s">
        <v>2206</v>
      </c>
      <c r="M1794" t="s">
        <v>2206</v>
      </c>
      <c r="N1794" t="str">
        <f t="shared" si="110"/>
        <v>a.PER_CELULAR,</v>
      </c>
      <c r="O1794" t="s">
        <v>2211</v>
      </c>
      <c r="P1794" t="s">
        <v>2336</v>
      </c>
      <c r="Q1794" t="str">
        <f t="shared" si="113"/>
        <v>v_datsarlatf.PERTNACION1 := x.PER_TNACION1;</v>
      </c>
    </row>
    <row r="1795" spans="5:17" ht="24.75" thickBot="1" x14ac:dyDescent="0.3">
      <c r="E1795" s="18" t="s">
        <v>2209</v>
      </c>
      <c r="F1795" s="26" t="s">
        <v>2237</v>
      </c>
      <c r="G1795" s="26"/>
      <c r="H1795" s="26" t="s">
        <v>2274</v>
      </c>
      <c r="J1795" t="str">
        <f t="shared" si="111"/>
        <v>PER_TLUGEXPEDICION      VARCHAR2(150),</v>
      </c>
      <c r="K1795" t="str">
        <f t="shared" si="112"/>
        <v>comment on column MIG_PPNA.PER_TLUGEXPEDICION   is 'Nacionalidad 2';</v>
      </c>
      <c r="L1795" t="s">
        <v>2207</v>
      </c>
      <c r="M1795" t="s">
        <v>2207</v>
      </c>
      <c r="N1795" t="str">
        <f t="shared" si="110"/>
        <v>a.NRECPUB,</v>
      </c>
      <c r="O1795" t="s">
        <v>2212</v>
      </c>
      <c r="P1795" t="s">
        <v>2337</v>
      </c>
      <c r="Q1795" t="str">
        <f t="shared" si="113"/>
        <v>v_datsarlatf.PERTNACION2 := x.PER_TNACION2;</v>
      </c>
    </row>
    <row r="1796" spans="5:17" ht="24.75" thickBot="1" x14ac:dyDescent="0.3">
      <c r="E1796" s="18" t="s">
        <v>2210</v>
      </c>
      <c r="F1796" s="26" t="s">
        <v>2237</v>
      </c>
      <c r="G1796" s="26"/>
      <c r="H1796" s="26" t="s">
        <v>2294</v>
      </c>
      <c r="J1796" t="str">
        <f t="shared" si="111"/>
        <v>PER_TLUGNACIMI      VARCHAR2(150),</v>
      </c>
      <c r="K1796" t="str">
        <f t="shared" si="112"/>
        <v>comment on column MIG_PPNA.PER_TLUGNACIMI   is 'Lugar de nacimiento';</v>
      </c>
      <c r="L1796" t="s">
        <v>2208</v>
      </c>
      <c r="M1796" t="s">
        <v>2208</v>
      </c>
      <c r="N1796" t="str">
        <f t="shared" si="110"/>
        <v>a.TPRESETRECLAMACI,</v>
      </c>
      <c r="O1796" t="s">
        <v>2213</v>
      </c>
      <c r="P1796" t="s">
        <v>2338</v>
      </c>
      <c r="Q1796" t="str">
        <f t="shared" si="113"/>
        <v>v_datsarlatf.PERTPAIS := x.PER_TPAIS;</v>
      </c>
    </row>
    <row r="1797" spans="5:17" ht="24.75" thickBot="1" x14ac:dyDescent="0.3">
      <c r="E1797" s="18" t="s">
        <v>2211</v>
      </c>
      <c r="F1797" s="26" t="s">
        <v>2237</v>
      </c>
      <c r="G1797" s="26"/>
      <c r="H1797" s="26" t="s">
        <v>2295</v>
      </c>
      <c r="J1797" t="str">
        <f t="shared" si="111"/>
        <v>PER_TNACION1      VARCHAR2(150),</v>
      </c>
      <c r="K1797" t="str">
        <f t="shared" si="112"/>
        <v>comment on column MIG_PPNA.PER_TNACION1   is 'Nacionalidad 1';</v>
      </c>
      <c r="L1797" t="s">
        <v>2209</v>
      </c>
      <c r="M1797" t="s">
        <v>2209</v>
      </c>
      <c r="N1797" t="str">
        <f t="shared" si="110"/>
        <v>a.PER_TLUGEXPEDICION,</v>
      </c>
      <c r="O1797" t="s">
        <v>2214</v>
      </c>
      <c r="P1797" t="s">
        <v>2339</v>
      </c>
      <c r="Q1797" t="str">
        <f t="shared" si="113"/>
        <v>v_datsarlatf.PERTDEPARTAMENT := x.PER_TDEPARTAMENT;</v>
      </c>
    </row>
    <row r="1798" spans="5:17" ht="24.75" thickBot="1" x14ac:dyDescent="0.3">
      <c r="E1798" s="18" t="s">
        <v>2212</v>
      </c>
      <c r="F1798" s="26" t="s">
        <v>2237</v>
      </c>
      <c r="G1798" s="26"/>
      <c r="H1798" s="26" t="s">
        <v>2274</v>
      </c>
      <c r="J1798" t="str">
        <f t="shared" si="111"/>
        <v>PER_TNACION2      VARCHAR2(150),</v>
      </c>
      <c r="K1798" t="str">
        <f t="shared" si="112"/>
        <v>comment on column MIG_PPNA.PER_TNACION2   is 'Nacionalidad 2';</v>
      </c>
      <c r="L1798" t="s">
        <v>2210</v>
      </c>
      <c r="M1798" t="s">
        <v>2210</v>
      </c>
      <c r="N1798" t="str">
        <f t="shared" si="110"/>
        <v>a.PER_TLUGNACIMI,</v>
      </c>
      <c r="O1798" t="s">
        <v>2215</v>
      </c>
      <c r="P1798" t="s">
        <v>2340</v>
      </c>
      <c r="Q1798" t="str">
        <f t="shared" si="113"/>
        <v>v_datsarlatf.PERTCIUDAD := x.PER_TCIUDAD;</v>
      </c>
    </row>
    <row r="1799" spans="5:17" ht="24.75" thickBot="1" x14ac:dyDescent="0.3">
      <c r="E1799" s="18" t="s">
        <v>2213</v>
      </c>
      <c r="F1799" s="26" t="s">
        <v>2237</v>
      </c>
      <c r="G1799" s="26"/>
      <c r="H1799" s="26" t="s">
        <v>2299</v>
      </c>
      <c r="J1799" t="str">
        <f t="shared" si="111"/>
        <v>PER_TPAIS      VARCHAR2(150),</v>
      </c>
      <c r="K1799" t="str">
        <f t="shared" si="112"/>
        <v>comment on column MIG_PPNA.PER_TPAIS   is 'País de residencia';</v>
      </c>
      <c r="L1799" t="s">
        <v>2211</v>
      </c>
      <c r="M1799" t="s">
        <v>2211</v>
      </c>
      <c r="N1799" t="str">
        <f t="shared" si="110"/>
        <v>a.PER_TNACION1,</v>
      </c>
      <c r="O1799" t="s">
        <v>2216</v>
      </c>
      <c r="P1799" t="s">
        <v>2216</v>
      </c>
      <c r="Q1799" t="str">
        <f t="shared" si="113"/>
        <v>v_datsarlatf.EMPTPAIS := x.EMPTPAIS;</v>
      </c>
    </row>
    <row r="1800" spans="5:17" ht="72.75" thickBot="1" x14ac:dyDescent="0.3">
      <c r="E1800" s="91" t="s">
        <v>2214</v>
      </c>
      <c r="F1800" s="26" t="s">
        <v>2237</v>
      </c>
      <c r="G1800" s="26"/>
      <c r="H1800" s="26" t="s">
        <v>2301</v>
      </c>
      <c r="J1800" t="str">
        <f t="shared" si="111"/>
        <v>PER_TDEPARTAMENT      VARCHAR2(150),</v>
      </c>
      <c r="K1800" t="str">
        <f t="shared" si="112"/>
        <v>comment on column MIG_PPNA.PER_TDEPARTAMENT   is 'Departamento de residencia';</v>
      </c>
      <c r="L1800" t="s">
        <v>2212</v>
      </c>
      <c r="M1800" t="s">
        <v>2212</v>
      </c>
      <c r="N1800" t="str">
        <f t="shared" si="110"/>
        <v>a.PER_TNACION2,</v>
      </c>
      <c r="O1800" t="s">
        <v>2217</v>
      </c>
      <c r="P1800" t="s">
        <v>2217</v>
      </c>
      <c r="Q1800" t="str">
        <f t="shared" si="113"/>
        <v>v_datsarlatf.EMPTDEPATAMENTO := x.EMPTDEPATAMENTO;</v>
      </c>
    </row>
    <row r="1801" spans="5:17" ht="24.75" thickBot="1" x14ac:dyDescent="0.3">
      <c r="E1801" s="18" t="s">
        <v>2215</v>
      </c>
      <c r="F1801" s="26" t="s">
        <v>2237</v>
      </c>
      <c r="G1801" s="26"/>
      <c r="H1801" s="26" t="s">
        <v>2300</v>
      </c>
      <c r="J1801" t="str">
        <f t="shared" si="111"/>
        <v>PER_TCIUDAD      VARCHAR2(150),</v>
      </c>
      <c r="K1801" t="str">
        <f t="shared" si="112"/>
        <v>comment on column MIG_PPNA.PER_TCIUDAD   is 'Ciudad de residencia';</v>
      </c>
      <c r="L1801" t="s">
        <v>2213</v>
      </c>
      <c r="M1801" t="s">
        <v>2213</v>
      </c>
      <c r="N1801" t="str">
        <f t="shared" si="110"/>
        <v>a.PER_TPAIS,</v>
      </c>
      <c r="O1801" t="s">
        <v>2218</v>
      </c>
      <c r="P1801" t="s">
        <v>2218</v>
      </c>
      <c r="Q1801" t="str">
        <f t="shared" si="113"/>
        <v>v_datsarlatf.EMPTCIUDAD := x.EMPTCIUDAD;</v>
      </c>
    </row>
    <row r="1802" spans="5:17" ht="24.75" thickBot="1" x14ac:dyDescent="0.3">
      <c r="E1802" s="18" t="s">
        <v>2216</v>
      </c>
      <c r="F1802" s="26" t="s">
        <v>2237</v>
      </c>
      <c r="G1802" s="26"/>
      <c r="H1802" s="26" t="s">
        <v>2306</v>
      </c>
      <c r="J1802" t="str">
        <f t="shared" si="111"/>
        <v>EMPTPAIS      VARCHAR2(150),</v>
      </c>
      <c r="K1802" t="str">
        <f t="shared" si="112"/>
        <v>comment on column MIG_PPNA.EMPTPAIS   is 'País de la empresa';</v>
      </c>
      <c r="L1802" t="s">
        <v>2214</v>
      </c>
      <c r="M1802" t="s">
        <v>2214</v>
      </c>
      <c r="N1802" t="str">
        <f t="shared" si="110"/>
        <v>a.PER_TDEPARTAMENT,</v>
      </c>
      <c r="O1802" t="s">
        <v>2219</v>
      </c>
      <c r="P1802" t="s">
        <v>2219</v>
      </c>
      <c r="Q1802" t="str">
        <f t="shared" si="113"/>
        <v>v_datsarlatf.EMPTPAISUC := x.EMPTPAISUC;</v>
      </c>
    </row>
    <row r="1803" spans="5:17" ht="36.75" thickBot="1" x14ac:dyDescent="0.3">
      <c r="E1803" s="18" t="s">
        <v>2217</v>
      </c>
      <c r="F1803" s="26" t="s">
        <v>2237</v>
      </c>
      <c r="G1803" s="26"/>
      <c r="H1803" s="26" t="s">
        <v>2307</v>
      </c>
      <c r="J1803" t="str">
        <f t="shared" si="111"/>
        <v>EMPTDEPATAMENTO      VARCHAR2(150),</v>
      </c>
      <c r="K1803" t="str">
        <f t="shared" si="112"/>
        <v>comment on column MIG_PPNA.EMPTDEPATAMENTO   is 'Departamento de la empresa';</v>
      </c>
      <c r="L1803" t="s">
        <v>2215</v>
      </c>
      <c r="M1803" t="s">
        <v>2215</v>
      </c>
      <c r="N1803" t="str">
        <f t="shared" si="110"/>
        <v>a.PER_TCIUDAD,</v>
      </c>
      <c r="O1803" t="s">
        <v>2220</v>
      </c>
      <c r="P1803" t="s">
        <v>2220</v>
      </c>
      <c r="Q1803" t="str">
        <f t="shared" si="113"/>
        <v>v_datsarlatf.EMPTDEPATAMENTOSUC := x.EMPTDEPATAMENTOSUC;</v>
      </c>
    </row>
    <row r="1804" spans="5:17" ht="24.75" thickBot="1" x14ac:dyDescent="0.3">
      <c r="E1804" s="18" t="s">
        <v>2218</v>
      </c>
      <c r="F1804" s="26" t="s">
        <v>2237</v>
      </c>
      <c r="G1804" s="26"/>
      <c r="H1804" s="26" t="s">
        <v>2308</v>
      </c>
      <c r="J1804" t="str">
        <f t="shared" si="111"/>
        <v>EMPTCIUDAD      VARCHAR2(150),</v>
      </c>
      <c r="K1804" t="str">
        <f t="shared" si="112"/>
        <v>comment on column MIG_PPNA.EMPTCIUDAD   is 'Ciudad de la empresa';</v>
      </c>
      <c r="L1804" t="s">
        <v>2216</v>
      </c>
      <c r="M1804" t="s">
        <v>2216</v>
      </c>
      <c r="N1804" t="str">
        <f t="shared" si="110"/>
        <v>a.EMPTPAIS,</v>
      </c>
      <c r="O1804" t="s">
        <v>2221</v>
      </c>
      <c r="P1804" t="s">
        <v>2221</v>
      </c>
      <c r="Q1804" t="str">
        <f t="shared" si="113"/>
        <v>v_datsarlatf.EMPTCIUDADSUC := x.EMPTCIUDADSUC;</v>
      </c>
    </row>
    <row r="1805" spans="5:17" ht="24.75" thickBot="1" x14ac:dyDescent="0.3">
      <c r="E1805" s="18" t="s">
        <v>2219</v>
      </c>
      <c r="F1805" s="26" t="s">
        <v>2237</v>
      </c>
      <c r="G1805" s="26"/>
      <c r="H1805" s="26" t="s">
        <v>2309</v>
      </c>
      <c r="J1805" t="str">
        <f t="shared" si="111"/>
        <v>EMPTPAISUC      VARCHAR2(150),</v>
      </c>
      <c r="K1805" t="str">
        <f t="shared" si="112"/>
        <v>comment on column MIG_PPNA.EMPTPAISUC   is 'País de la sucursal';</v>
      </c>
      <c r="L1805" t="s">
        <v>2217</v>
      </c>
      <c r="M1805" t="s">
        <v>2217</v>
      </c>
      <c r="N1805" t="str">
        <f t="shared" si="110"/>
        <v>a.EMPTDEPATAMENTO,</v>
      </c>
      <c r="O1805" t="s">
        <v>2222</v>
      </c>
      <c r="P1805" t="s">
        <v>2222</v>
      </c>
      <c r="Q1805" t="str">
        <f t="shared" si="113"/>
        <v>v_datsarlatf.EMPTLUGNACI := x.EMPTLUGNACI;</v>
      </c>
    </row>
    <row r="1806" spans="5:17" ht="36.75" thickBot="1" x14ac:dyDescent="0.3">
      <c r="E1806" s="18" t="s">
        <v>2220</v>
      </c>
      <c r="F1806" s="26" t="s">
        <v>2237</v>
      </c>
      <c r="G1806" s="26"/>
      <c r="H1806" s="26" t="s">
        <v>2310</v>
      </c>
      <c r="J1806" t="str">
        <f t="shared" si="111"/>
        <v>EMPTDEPATAMENTOSUC      VARCHAR2(150),</v>
      </c>
      <c r="K1806" t="str">
        <f t="shared" si="112"/>
        <v>comment on column MIG_PPNA.EMPTDEPATAMENTOSUC   is 'Departamento de la sucursal';</v>
      </c>
      <c r="L1806" t="s">
        <v>2218</v>
      </c>
      <c r="M1806" t="s">
        <v>2218</v>
      </c>
      <c r="N1806" t="str">
        <f t="shared" si="110"/>
        <v>a.EMPTCIUDAD,</v>
      </c>
      <c r="O1806" t="s">
        <v>2223</v>
      </c>
      <c r="P1806" t="s">
        <v>2223</v>
      </c>
      <c r="Q1806" t="str">
        <f t="shared" si="113"/>
        <v>v_datsarlatf.EMPTNACIONALI1 := x.EMPTNACIONALI1;</v>
      </c>
    </row>
    <row r="1807" spans="5:17" ht="24.75" thickBot="1" x14ac:dyDescent="0.3">
      <c r="E1807" s="18" t="s">
        <v>2221</v>
      </c>
      <c r="F1807" s="26" t="s">
        <v>2237</v>
      </c>
      <c r="G1807" s="26"/>
      <c r="H1807" s="26" t="s">
        <v>2311</v>
      </c>
      <c r="J1807" t="str">
        <f t="shared" si="111"/>
        <v>EMPTCIUDADSUC      VARCHAR2(150),</v>
      </c>
      <c r="K1807" t="str">
        <f t="shared" si="112"/>
        <v>comment on column MIG_PPNA.EMPTCIUDADSUC   is 'Ciudad de la sucursal';</v>
      </c>
      <c r="L1807" t="s">
        <v>2219</v>
      </c>
      <c r="M1807" t="s">
        <v>2219</v>
      </c>
      <c r="N1807" t="str">
        <f t="shared" si="110"/>
        <v>a.EMPTPAISUC,</v>
      </c>
      <c r="O1807" t="s">
        <v>2224</v>
      </c>
      <c r="P1807" t="s">
        <v>2224</v>
      </c>
      <c r="Q1807" t="str">
        <f t="shared" si="113"/>
        <v>v_datsarlatf.EMPTNACIONALI2 := x.EMPTNACIONALI2;</v>
      </c>
    </row>
    <row r="1808" spans="5:17" ht="24.75" thickBot="1" x14ac:dyDescent="0.3">
      <c r="E1808" s="18" t="s">
        <v>2222</v>
      </c>
      <c r="F1808" s="26" t="s">
        <v>2237</v>
      </c>
      <c r="G1808" s="26"/>
      <c r="H1808" s="26" t="s">
        <v>2294</v>
      </c>
      <c r="J1808" t="str">
        <f t="shared" si="111"/>
        <v>EMPTLUGNACI      VARCHAR2(150),</v>
      </c>
      <c r="K1808" t="str">
        <f t="shared" si="112"/>
        <v>comment on column MIG_PPNA.EMPTLUGNACI   is 'Lugar de nacimiento';</v>
      </c>
      <c r="L1808" t="s">
        <v>2220</v>
      </c>
      <c r="M1808" t="s">
        <v>2220</v>
      </c>
      <c r="N1808" t="str">
        <f t="shared" si="110"/>
        <v>a.EMPTDEPATAMENTOSUC,</v>
      </c>
      <c r="O1808" t="s">
        <v>2225</v>
      </c>
      <c r="P1808" t="s">
        <v>2225</v>
      </c>
      <c r="Q1808" t="str">
        <f t="shared" si="113"/>
        <v>v_datsarlatf.CSUJETOOBLIFACION := x.CSUJETOOBLIFACION;</v>
      </c>
    </row>
    <row r="1809" spans="5:17" ht="24.75" thickBot="1" x14ac:dyDescent="0.3">
      <c r="E1809" s="18" t="s">
        <v>2223</v>
      </c>
      <c r="F1809" s="26" t="s">
        <v>2237</v>
      </c>
      <c r="G1809" s="26"/>
      <c r="H1809" s="26" t="s">
        <v>2295</v>
      </c>
      <c r="J1809" t="str">
        <f t="shared" si="111"/>
        <v>EMPTNACIONALI1      VARCHAR2(150),</v>
      </c>
      <c r="K1809" t="str">
        <f t="shared" si="112"/>
        <v>comment on column MIG_PPNA.EMPTNACIONALI1   is 'Nacionalidad 1';</v>
      </c>
      <c r="L1809" t="s">
        <v>2221</v>
      </c>
      <c r="M1809" t="s">
        <v>2221</v>
      </c>
      <c r="N1809" t="str">
        <f t="shared" si="110"/>
        <v>a.EMPTCIUDADSUC,</v>
      </c>
      <c r="P1809" t="s">
        <v>2341</v>
      </c>
      <c r="Q1809" t="str">
        <f t="shared" si="113"/>
        <v>v_datsarlatf.PERPAISEXPEDICION := NULL;</v>
      </c>
    </row>
    <row r="1810" spans="5:17" ht="24.75" thickBot="1" x14ac:dyDescent="0.3">
      <c r="E1810" s="18" t="s">
        <v>2224</v>
      </c>
      <c r="F1810" s="26" t="s">
        <v>2237</v>
      </c>
      <c r="G1810" s="26"/>
      <c r="H1810" s="26" t="s">
        <v>2274</v>
      </c>
      <c r="J1810" t="str">
        <f t="shared" si="111"/>
        <v>EMPTNACIONALI2      VARCHAR2(150),</v>
      </c>
      <c r="K1810" t="str">
        <f t="shared" si="112"/>
        <v>comment on column MIG_PPNA.EMPTNACIONALI2   is 'Nacionalidad 2';</v>
      </c>
      <c r="L1810" t="s">
        <v>2222</v>
      </c>
      <c r="M1810" t="s">
        <v>2222</v>
      </c>
      <c r="N1810" t="str">
        <f t="shared" si="110"/>
        <v>a.EMPTLUGNACI,</v>
      </c>
      <c r="P1810" t="s">
        <v>2342</v>
      </c>
      <c r="Q1810" t="str">
        <f t="shared" si="113"/>
        <v>v_datsarlatf.PERTPAISEXPEDICION := NULL;</v>
      </c>
    </row>
    <row r="1811" spans="5:17" ht="108.75" thickBot="1" x14ac:dyDescent="0.3">
      <c r="E1811" s="18" t="s">
        <v>2225</v>
      </c>
      <c r="F1811" s="26" t="s">
        <v>571</v>
      </c>
      <c r="G1811" s="26"/>
      <c r="H1811" s="26" t="s">
        <v>2312</v>
      </c>
      <c r="J1811" t="str">
        <f t="shared" si="111"/>
        <v>CSUJETOOBLIFACION      NUMBER(),</v>
      </c>
      <c r="K1811" t="str">
        <f t="shared" si="112"/>
        <v>comment on column MIG_PPNA.CSUJETOOBLIFACION   is 'Es usted sujeto de obligaciones tributarias en otro país o grupo de países? (V.F. 828 0= No, 1 = Si)';</v>
      </c>
      <c r="L1811" t="s">
        <v>2223</v>
      </c>
      <c r="M1811" t="s">
        <v>2223</v>
      </c>
      <c r="N1811" t="str">
        <f t="shared" si="110"/>
        <v>a.EMPTNACIONALI1,</v>
      </c>
      <c r="P1811" t="s">
        <v>2343</v>
      </c>
      <c r="Q1811" t="str">
        <f t="shared" si="113"/>
        <v>v_datsarlatf.PERDEPEXPEDICION := NULL;</v>
      </c>
    </row>
    <row r="1812" spans="5:17" ht="15.75" thickBot="1" x14ac:dyDescent="0.3">
      <c r="E1812" s="18" t="s">
        <v>334</v>
      </c>
      <c r="F1812" s="26" t="s">
        <v>805</v>
      </c>
      <c r="G1812" s="26"/>
      <c r="H1812" s="26" t="s">
        <v>598</v>
      </c>
      <c r="J1812" t="str">
        <f t="shared" si="111"/>
        <v>FALTA      DATE,</v>
      </c>
      <c r="K1812" t="str">
        <f t="shared" si="112"/>
        <v>comment on column MIG_PPNA.FALTA   is 'Fecha Alta';</v>
      </c>
      <c r="L1812" t="s">
        <v>2224</v>
      </c>
      <c r="M1812" t="s">
        <v>2224</v>
      </c>
      <c r="N1812" t="str">
        <f t="shared" si="110"/>
        <v>a.EMPTNACIONALI2,</v>
      </c>
      <c r="P1812" t="s">
        <v>2344</v>
      </c>
      <c r="Q1812" t="str">
        <f t="shared" si="113"/>
        <v>v_datsarlatf.PERTDEPEXPEDICION := NULL;</v>
      </c>
    </row>
    <row r="1813" spans="5:17" ht="15.75" thickBot="1" x14ac:dyDescent="0.3">
      <c r="E1813" s="18" t="s">
        <v>482</v>
      </c>
      <c r="F1813" s="26" t="s">
        <v>1297</v>
      </c>
      <c r="G1813" s="26"/>
      <c r="H1813" s="26" t="s">
        <v>1298</v>
      </c>
      <c r="J1813" t="str">
        <f t="shared" si="111"/>
        <v>CUSUALT      VARCHAR2(32),</v>
      </c>
      <c r="K1813" t="str">
        <f t="shared" si="112"/>
        <v>comment on column MIG_PPNA.CUSUALT   is 'Usuario Alta';</v>
      </c>
      <c r="L1813" t="s">
        <v>2225</v>
      </c>
      <c r="M1813" t="s">
        <v>2225</v>
      </c>
      <c r="N1813" t="str">
        <f t="shared" si="110"/>
        <v>a.CSUJETOOBLIFACION,</v>
      </c>
      <c r="P1813" t="s">
        <v>2345</v>
      </c>
      <c r="Q1813" t="str">
        <f t="shared" si="113"/>
        <v>v_datsarlatf.PERPAISLUGNACIMI := NULL;</v>
      </c>
    </row>
    <row r="1814" spans="5:17" x14ac:dyDescent="0.25">
      <c r="L1814" t="s">
        <v>482</v>
      </c>
      <c r="P1814" t="s">
        <v>2346</v>
      </c>
      <c r="Q1814" t="str">
        <f t="shared" si="113"/>
        <v>v_datsarlatf.PERTPAISLUGNACIMI := NULL;</v>
      </c>
    </row>
    <row r="1815" spans="5:17" x14ac:dyDescent="0.25">
      <c r="L1815" t="s">
        <v>334</v>
      </c>
      <c r="P1815" t="s">
        <v>2347</v>
      </c>
      <c r="Q1815" t="str">
        <f t="shared" si="113"/>
        <v>v_datsarlatf.PERDEPLUGNACIMI := NULL;</v>
      </c>
    </row>
    <row r="1816" spans="5:17" x14ac:dyDescent="0.25">
      <c r="P1816" t="s">
        <v>2348</v>
      </c>
      <c r="Q1816" t="str">
        <f t="shared" si="113"/>
        <v>v_datsarlatf.PERTDEPLUGNACIMI := NULL;</v>
      </c>
    </row>
    <row r="1817" spans="5:17" x14ac:dyDescent="0.25">
      <c r="P1817" t="s">
        <v>2349</v>
      </c>
      <c r="Q1817" t="str">
        <f t="shared" si="113"/>
        <v>v_datsarlatf.EMPPAISEXPEDICION := NULL;</v>
      </c>
    </row>
    <row r="1818" spans="5:17" x14ac:dyDescent="0.25">
      <c r="P1818" t="s">
        <v>2350</v>
      </c>
      <c r="Q1818" t="str">
        <f t="shared" si="113"/>
        <v>v_datsarlatf.EMPTPAISEXPEDICION := NULL;</v>
      </c>
    </row>
    <row r="1819" spans="5:17" x14ac:dyDescent="0.25">
      <c r="P1819" t="s">
        <v>2351</v>
      </c>
      <c r="Q1819" t="str">
        <f t="shared" si="113"/>
        <v>v_datsarlatf.EMPDEPEXPEDICION := NULL;</v>
      </c>
    </row>
    <row r="1820" spans="5:17" x14ac:dyDescent="0.25">
      <c r="P1820" t="s">
        <v>2352</v>
      </c>
      <c r="Q1820" t="str">
        <f t="shared" si="113"/>
        <v>v_datsarlatf.EMPTDEPEXPEDICION := NULL;</v>
      </c>
    </row>
    <row r="1821" spans="5:17" x14ac:dyDescent="0.25">
      <c r="P1821" t="s">
        <v>2353</v>
      </c>
      <c r="Q1821" t="str">
        <f t="shared" ref="Q1821:Q1833" si="114">"v_datsarlatf."&amp;P1821&amp;" := "&amp;IF(O1821="","NULL;","x."&amp;O1821&amp;";")</f>
        <v>v_datsarlatf.EMPPAISLUGNACIMI := NULL;</v>
      </c>
    </row>
    <row r="1822" spans="5:17" x14ac:dyDescent="0.25">
      <c r="P1822" t="s">
        <v>2354</v>
      </c>
      <c r="Q1822" t="str">
        <f t="shared" si="114"/>
        <v>v_datsarlatf.EMPTPAISLUGNACIMI := NULL;</v>
      </c>
    </row>
    <row r="1823" spans="5:17" x14ac:dyDescent="0.25">
      <c r="P1823" t="s">
        <v>2355</v>
      </c>
      <c r="Q1823" t="str">
        <f t="shared" si="114"/>
        <v>v_datsarlatf.EMPDEPLUGNACIMI := NULL;</v>
      </c>
    </row>
    <row r="1824" spans="5:17" x14ac:dyDescent="0.25">
      <c r="P1824" t="s">
        <v>2356</v>
      </c>
      <c r="Q1824" t="str">
        <f t="shared" si="114"/>
        <v>v_datsarlatf.EMPTDEPLUGNACIMI := NULL;</v>
      </c>
    </row>
    <row r="1825" spans="5:17" x14ac:dyDescent="0.25">
      <c r="P1825" t="s">
        <v>2357</v>
      </c>
      <c r="Q1825" t="str">
        <f t="shared" si="114"/>
        <v>v_datsarlatf.EMPLUGNACIMI := NULL;</v>
      </c>
    </row>
    <row r="1826" spans="5:17" x14ac:dyDescent="0.25">
      <c r="P1826" t="s">
        <v>2358</v>
      </c>
      <c r="Q1826" t="str">
        <f t="shared" si="114"/>
        <v>v_datsarlatf.EMPTLUGNACIMI := NULL;</v>
      </c>
    </row>
    <row r="1827" spans="5:17" x14ac:dyDescent="0.25">
      <c r="P1827" t="s">
        <v>2359</v>
      </c>
      <c r="Q1827" t="str">
        <f t="shared" si="114"/>
        <v>v_datsarlatf.EMPFEXPEDICION := NULL;</v>
      </c>
    </row>
    <row r="1828" spans="5:17" x14ac:dyDescent="0.25">
      <c r="P1828" t="s">
        <v>2360</v>
      </c>
      <c r="Q1828" t="str">
        <f t="shared" si="114"/>
        <v>v_datsarlatf.EMPLUGEXPEDICION := NULL;</v>
      </c>
    </row>
    <row r="1829" spans="5:17" x14ac:dyDescent="0.25">
      <c r="P1829" t="s">
        <v>2361</v>
      </c>
      <c r="Q1829" t="str">
        <f t="shared" si="114"/>
        <v>v_datsarlatf.EMPTLUGEXPEDICION := NULL;</v>
      </c>
    </row>
    <row r="1830" spans="5:17" x14ac:dyDescent="0.25">
      <c r="O1830" t="s">
        <v>2181</v>
      </c>
      <c r="P1830" t="s">
        <v>1539</v>
      </c>
      <c r="Q1830" t="str">
        <f t="shared" si="114"/>
        <v>v_datsarlatf.CCIIU := x.TCIIU;</v>
      </c>
    </row>
    <row r="1831" spans="5:17" x14ac:dyDescent="0.25">
      <c r="O1831" t="s">
        <v>2123</v>
      </c>
      <c r="P1831" t="s">
        <v>2362</v>
      </c>
      <c r="Q1831" t="str">
        <f t="shared" si="114"/>
        <v>v_datsarlatf.CACTIPPAL := x.TACTIPPAL;</v>
      </c>
    </row>
    <row r="1832" spans="5:17" x14ac:dyDescent="0.25">
      <c r="O1832" t="s">
        <v>2130</v>
      </c>
      <c r="P1832" t="s">
        <v>2363</v>
      </c>
      <c r="Q1832" t="str">
        <f t="shared" si="114"/>
        <v>v_datsarlatf.CACTISEC := x.TACTISEC;</v>
      </c>
    </row>
    <row r="1833" spans="5:17" x14ac:dyDescent="0.25">
      <c r="P1833" t="s">
        <v>2364</v>
      </c>
      <c r="Q1833" t="str">
        <f t="shared" si="114"/>
        <v>v_datsarlatf.TDEPATAMENTO := NULL;</v>
      </c>
    </row>
    <row r="1836" spans="5:17" ht="15.75" thickBot="1" x14ac:dyDescent="0.3"/>
    <row r="1837" spans="5:17" ht="15.75" thickBot="1" x14ac:dyDescent="0.3">
      <c r="E1837" s="35" t="s">
        <v>1069</v>
      </c>
      <c r="F1837" s="36" t="s">
        <v>1070</v>
      </c>
      <c r="G1837" s="36" t="s">
        <v>1071</v>
      </c>
      <c r="H1837" s="36" t="s">
        <v>1072</v>
      </c>
      <c r="L1837" t="s">
        <v>4</v>
      </c>
      <c r="M1837" t="s">
        <v>4</v>
      </c>
      <c r="N1837" t="str">
        <f t="shared" ref="N1837:N1872" si="115">IF(ISBLANK(L1837),"NULL ","a.")&amp;M1837&amp;","</f>
        <v>a.MIG_PK,</v>
      </c>
      <c r="O1837" t="s">
        <v>1905</v>
      </c>
      <c r="P1837" t="s">
        <v>1905</v>
      </c>
      <c r="Q1837" t="str">
        <f>"v_ctacoaseguro."&amp;P1837&amp;" := "&amp;IF(O1837="","NULL;","x."&amp;O1837&amp;";")</f>
        <v>v_ctacoaseguro.SMOVCOA := x.SMOVCOA;</v>
      </c>
    </row>
    <row r="1838" spans="5:17" ht="48.75" thickBot="1" x14ac:dyDescent="0.3">
      <c r="E1838" s="18" t="s">
        <v>4</v>
      </c>
      <c r="F1838" s="26" t="s">
        <v>536</v>
      </c>
      <c r="G1838" s="26" t="s">
        <v>537</v>
      </c>
      <c r="H1838" s="26" t="s">
        <v>2372</v>
      </c>
      <c r="J1838" t="str">
        <f t="shared" ref="J1838" si="116">E1838&amp;" "&amp;IF(MID(F1838,1,1)="A","     VARCHAR2("&amp;MID(F1838,2,LEN(F1838))&amp;")",IF(MID(F1838,1,1)="N","     NUMBER("&amp;MID(F1838,2,LEN(F1838))&amp;")",IF(OR(MID(F1838,1,1)="F",MID(F1838,1,1)="D"),"     DATE"))) &amp; IF(MID(G1838,1,1)="S"," NOT NULL,", ",")</f>
        <v>MIG_PK      VARCHAR2(50) NOT NULL,</v>
      </c>
      <c r="K1838" t="str">
        <f t="shared" ref="K1838" si="117">"comment on column MIG_PPNA."&amp;E1838&amp;"   is '"&amp;H1838&amp;"';"</f>
        <v>comment on column MIG_PPNA.MIG_PK   is 'Clave única de MIG_COACEDIDO';</v>
      </c>
      <c r="L1838" t="s">
        <v>1905</v>
      </c>
      <c r="M1838" t="s">
        <v>1905</v>
      </c>
      <c r="N1838" t="str">
        <f t="shared" si="115"/>
        <v>a.SMOVCOA,</v>
      </c>
      <c r="P1838" t="s">
        <v>141</v>
      </c>
      <c r="Q1838" t="str">
        <f t="shared" ref="Q1838:Q1872" si="118">"v_ctacoaseguro."&amp;P1838&amp;" := "&amp;IF(O1838="","NULL;","x."&amp;O1838&amp;";")</f>
        <v>v_ctacoaseguro.CCOMPANI := NULL;</v>
      </c>
    </row>
    <row r="1839" spans="5:17" ht="60.75" thickBot="1" x14ac:dyDescent="0.3">
      <c r="E1839" s="18" t="s">
        <v>1905</v>
      </c>
      <c r="F1839" s="26" t="s">
        <v>799</v>
      </c>
      <c r="G1839" s="26"/>
      <c r="H1839" s="26" t="s">
        <v>2373</v>
      </c>
      <c r="J1839" t="str">
        <f t="shared" ref="J1839:J1873" si="119">E1839&amp;" "&amp;IF(MID(F1839,1,1)="A","     VARCHAR2("&amp;MID(F1839,2,LEN(F1839))&amp;")",IF(MID(F1839,1,1)="N","     NUMBER("&amp;MID(F1839,2,LEN(F1839))&amp;")",IF(OR(MID(F1839,1,1)="F",MID(F1839,1,1)="D"),"     DATE"))) &amp; IF(MID(G1839,1,1)="S"," NOT NULL,", ",")</f>
        <v>SMOVCOA      NUMBER(8),</v>
      </c>
      <c r="K1839" t="str">
        <f t="shared" ref="K1839:K1873" si="120">"comment on column MIG_PPNA."&amp;E1839&amp;"   is '"&amp;H1839&amp;"';"</f>
        <v>comment on column MIG_PPNA.SMOVCOA   is 'Identificador del movimiento (Nulo en este caso)';</v>
      </c>
      <c r="L1839" t="s">
        <v>13</v>
      </c>
      <c r="M1839" t="s">
        <v>13</v>
      </c>
      <c r="N1839" t="str">
        <f t="shared" si="115"/>
        <v>a.MIG_FK2,</v>
      </c>
      <c r="O1839" t="s">
        <v>2366</v>
      </c>
      <c r="P1839" t="s">
        <v>2366</v>
      </c>
      <c r="Q1839" t="str">
        <f t="shared" si="118"/>
        <v>v_ctacoaseguro.CIMPORT := x.CIMPORT;</v>
      </c>
    </row>
    <row r="1840" spans="5:17" ht="60.75" thickBot="1" x14ac:dyDescent="0.3">
      <c r="E1840" s="18" t="s">
        <v>13</v>
      </c>
      <c r="F1840" s="26" t="s">
        <v>536</v>
      </c>
      <c r="G1840" s="26" t="s">
        <v>537</v>
      </c>
      <c r="H1840" s="26" t="s">
        <v>2374</v>
      </c>
      <c r="J1840" t="str">
        <f t="shared" si="119"/>
        <v>MIG_FK2      VARCHAR2(50) NOT NULL,</v>
      </c>
      <c r="K1840" t="str">
        <f t="shared" si="120"/>
        <v>comment on column MIG_PPNA.MIG_FK2   is 'Código compañía (MIG_PK – MIG_COMPANIAS)';</v>
      </c>
      <c r="L1840" t="s">
        <v>2366</v>
      </c>
      <c r="M1840" t="s">
        <v>2366</v>
      </c>
      <c r="N1840" t="str">
        <f t="shared" si="115"/>
        <v>a.CIMPORT,</v>
      </c>
      <c r="O1840" t="s">
        <v>132</v>
      </c>
      <c r="P1840" t="s">
        <v>132</v>
      </c>
      <c r="Q1840" t="str">
        <f t="shared" si="118"/>
        <v>v_ctacoaseguro.CTIPCOA := x.CTIPCOA;</v>
      </c>
    </row>
    <row r="1841" spans="5:17" ht="72.75" thickBot="1" x14ac:dyDescent="0.3">
      <c r="E1841" s="18" t="s">
        <v>2366</v>
      </c>
      <c r="F1841" s="26" t="s">
        <v>563</v>
      </c>
      <c r="G1841" s="26" t="s">
        <v>537</v>
      </c>
      <c r="H1841" s="26" t="s">
        <v>2375</v>
      </c>
      <c r="J1841" t="str">
        <f t="shared" si="119"/>
        <v>CIMPORT      NUMBER(2) NOT NULL,</v>
      </c>
      <c r="K1841" t="str">
        <f t="shared" si="120"/>
        <v>comment on column MIG_PPNA.CIMPORT   is 'Código de importe (4 - Comisión gastos, 2 – Gastos, 1 – Prima)';</v>
      </c>
      <c r="L1841" t="s">
        <v>132</v>
      </c>
      <c r="M1841" t="s">
        <v>132</v>
      </c>
      <c r="N1841" t="str">
        <f t="shared" si="115"/>
        <v>a.CTIPCOA,</v>
      </c>
      <c r="O1841" t="s">
        <v>378</v>
      </c>
      <c r="P1841" t="s">
        <v>378</v>
      </c>
      <c r="Q1841" t="str">
        <f t="shared" si="118"/>
        <v>v_ctacoaseguro.CMOVIMI := x.CMOVIMI;</v>
      </c>
    </row>
    <row r="1842" spans="5:17" ht="36.75" thickBot="1" x14ac:dyDescent="0.3">
      <c r="E1842" s="18" t="s">
        <v>132</v>
      </c>
      <c r="F1842" s="26" t="s">
        <v>563</v>
      </c>
      <c r="G1842" s="26" t="s">
        <v>537</v>
      </c>
      <c r="H1842" s="26" t="s">
        <v>2376</v>
      </c>
      <c r="J1842" t="str">
        <f t="shared" si="119"/>
        <v>CTIPCOA      NUMBER(2) NOT NULL,</v>
      </c>
      <c r="K1842" t="str">
        <f t="shared" si="120"/>
        <v>comment on column MIG_PPNA.CTIPCOA   is 'Tipo de coaseguro (VF 59)';</v>
      </c>
      <c r="L1842" t="s">
        <v>378</v>
      </c>
      <c r="M1842" t="s">
        <v>378</v>
      </c>
      <c r="N1842" t="str">
        <f t="shared" si="115"/>
        <v>a.CMOVIMI,</v>
      </c>
      <c r="O1842" t="s">
        <v>379</v>
      </c>
      <c r="P1842" t="s">
        <v>379</v>
      </c>
      <c r="Q1842" t="str">
        <f t="shared" si="118"/>
        <v>v_ctacoaseguro.IMOVIMI := x.IMOVIMI;</v>
      </c>
    </row>
    <row r="1843" spans="5:17" ht="58.5" thickBot="1" x14ac:dyDescent="0.3">
      <c r="E1843" s="18" t="s">
        <v>378</v>
      </c>
      <c r="F1843" s="26" t="s">
        <v>563</v>
      </c>
      <c r="G1843" s="26" t="s">
        <v>537</v>
      </c>
      <c r="H1843" s="26" t="s">
        <v>2377</v>
      </c>
      <c r="J1843" t="str">
        <f t="shared" si="119"/>
        <v>CMOVIMI      NUMBER(2) NOT NULL,</v>
      </c>
      <c r="K1843" t="str">
        <f t="shared" si="120"/>
        <v>comment on column MIG_PPNA.CMOVIMI   is 'Código de movimiento -Tipo de recibo (VALOR FIJO:8)';</v>
      </c>
      <c r="L1843" t="s">
        <v>379</v>
      </c>
      <c r="M1843" t="s">
        <v>379</v>
      </c>
      <c r="N1843" t="str">
        <f t="shared" si="115"/>
        <v>a.IMOVIMI,</v>
      </c>
      <c r="O1843" t="s">
        <v>235</v>
      </c>
      <c r="P1843" t="s">
        <v>235</v>
      </c>
      <c r="Q1843" t="str">
        <f t="shared" si="118"/>
        <v>v_ctacoaseguro.FMOVIMI := x.FMOVIMI;</v>
      </c>
    </row>
    <row r="1844" spans="5:17" ht="24.75" thickBot="1" x14ac:dyDescent="0.3">
      <c r="E1844" s="18" t="s">
        <v>379</v>
      </c>
      <c r="F1844" s="26" t="s">
        <v>571</v>
      </c>
      <c r="G1844" s="26" t="s">
        <v>537</v>
      </c>
      <c r="H1844" s="26" t="s">
        <v>2378</v>
      </c>
      <c r="J1844" t="str">
        <f t="shared" si="119"/>
        <v>IMOVIMI      NUMBER() NOT NULL,</v>
      </c>
      <c r="K1844" t="str">
        <f t="shared" si="120"/>
        <v>comment on column MIG_PPNA.IMOVIMI   is 'Importe del movimiento';</v>
      </c>
      <c r="L1844" t="s">
        <v>235</v>
      </c>
      <c r="M1844" t="s">
        <v>235</v>
      </c>
      <c r="N1844" t="str">
        <f t="shared" si="115"/>
        <v>a.FMOVIMI,</v>
      </c>
      <c r="O1844" t="s">
        <v>236</v>
      </c>
      <c r="P1844" t="s">
        <v>236</v>
      </c>
      <c r="Q1844" t="str">
        <f t="shared" si="118"/>
        <v>v_ctacoaseguro.FCONTAB := x.FCONTAB;</v>
      </c>
    </row>
    <row r="1845" spans="5:17" ht="24.75" thickBot="1" x14ac:dyDescent="0.3">
      <c r="E1845" s="18" t="s">
        <v>235</v>
      </c>
      <c r="F1845" s="26" t="s">
        <v>805</v>
      </c>
      <c r="G1845" s="26" t="s">
        <v>537</v>
      </c>
      <c r="H1845" s="26" t="s">
        <v>2379</v>
      </c>
      <c r="J1845" t="str">
        <f t="shared" si="119"/>
        <v>FMOVIMI      DATE NOT NULL,</v>
      </c>
      <c r="K1845" t="str">
        <f t="shared" si="120"/>
        <v>comment on column MIG_PPNA.FMOVIMI   is 'Fecha movimiento';</v>
      </c>
      <c r="L1845" t="s">
        <v>236</v>
      </c>
      <c r="M1845" t="s">
        <v>236</v>
      </c>
      <c r="N1845" t="str">
        <f t="shared" si="115"/>
        <v>a.FCONTAB,</v>
      </c>
      <c r="O1845" t="s">
        <v>1076</v>
      </c>
      <c r="P1845" t="s">
        <v>1076</v>
      </c>
      <c r="Q1845" t="str">
        <f t="shared" si="118"/>
        <v>v_ctacoaseguro.CDEBHAB := x.CDEBHAB;</v>
      </c>
    </row>
    <row r="1846" spans="5:17" ht="36.75" thickBot="1" x14ac:dyDescent="0.3">
      <c r="E1846" s="18" t="s">
        <v>236</v>
      </c>
      <c r="F1846" s="26" t="s">
        <v>805</v>
      </c>
      <c r="G1846" s="26"/>
      <c r="H1846" s="26" t="s">
        <v>2380</v>
      </c>
      <c r="J1846" t="str">
        <f t="shared" si="119"/>
        <v>FCONTAB      DATE,</v>
      </c>
      <c r="K1846" t="str">
        <f t="shared" si="120"/>
        <v>comment on column MIG_PPNA.FCONTAB   is 'Fecha contabilización';</v>
      </c>
      <c r="L1846" t="s">
        <v>1076</v>
      </c>
      <c r="M1846" t="s">
        <v>1076</v>
      </c>
      <c r="N1846" t="str">
        <f t="shared" si="115"/>
        <v>a.CDEBHAB,</v>
      </c>
      <c r="O1846" t="s">
        <v>2367</v>
      </c>
      <c r="P1846" t="s">
        <v>2367</v>
      </c>
      <c r="Q1846" t="str">
        <f t="shared" si="118"/>
        <v>v_ctacoaseguro.FLIQCIA := x.FLIQCIA;</v>
      </c>
    </row>
    <row r="1847" spans="5:17" ht="24.75" thickBot="1" x14ac:dyDescent="0.3">
      <c r="E1847" s="18" t="s">
        <v>1076</v>
      </c>
      <c r="F1847" s="26" t="s">
        <v>560</v>
      </c>
      <c r="G1847" s="26" t="s">
        <v>537</v>
      </c>
      <c r="H1847" s="26" t="s">
        <v>2381</v>
      </c>
      <c r="J1847" t="str">
        <f t="shared" si="119"/>
        <v>CDEBHAB      NUMBER(1) NOT NULL,</v>
      </c>
      <c r="K1847" t="str">
        <f t="shared" si="120"/>
        <v>comment on column MIG_PPNA.CDEBHAB   is '1 Debe/ 2 Haber';</v>
      </c>
      <c r="L1847" t="s">
        <v>2367</v>
      </c>
      <c r="M1847" t="s">
        <v>2367</v>
      </c>
      <c r="N1847" t="str">
        <f t="shared" si="115"/>
        <v>a.FLIQCIA,</v>
      </c>
      <c r="O1847" t="s">
        <v>2368</v>
      </c>
      <c r="P1847" t="s">
        <v>2368</v>
      </c>
      <c r="Q1847" t="str">
        <f t="shared" si="118"/>
        <v>v_ctacoaseguro.PCESCOA := x.PCESCOA;</v>
      </c>
    </row>
    <row r="1848" spans="5:17" ht="36.75" thickBot="1" x14ac:dyDescent="0.3">
      <c r="E1848" s="18" t="s">
        <v>2367</v>
      </c>
      <c r="F1848" s="26" t="s">
        <v>805</v>
      </c>
      <c r="G1848" s="26"/>
      <c r="H1848" s="26" t="s">
        <v>2382</v>
      </c>
      <c r="J1848" t="str">
        <f t="shared" si="119"/>
        <v>FLIQCIA      DATE,</v>
      </c>
      <c r="K1848" t="str">
        <f t="shared" si="120"/>
        <v>comment on column MIG_PPNA.FLIQCIA   is 'Liquidación mov. a/de la Compañía';</v>
      </c>
      <c r="L1848" t="s">
        <v>2368</v>
      </c>
      <c r="M1848" t="s">
        <v>2368</v>
      </c>
      <c r="N1848" t="str">
        <f t="shared" si="115"/>
        <v>a.PCESCOA,</v>
      </c>
      <c r="O1848" t="s">
        <v>393</v>
      </c>
      <c r="P1848" t="s">
        <v>393</v>
      </c>
      <c r="Q1848" t="str">
        <f t="shared" si="118"/>
        <v>v_ctacoaseguro.SIDEPAG := x.SIDEPAG;</v>
      </c>
    </row>
    <row r="1849" spans="5:17" ht="36.75" thickBot="1" x14ac:dyDescent="0.3">
      <c r="E1849" s="18" t="s">
        <v>2368</v>
      </c>
      <c r="F1849" s="26" t="s">
        <v>1126</v>
      </c>
      <c r="G1849" s="26" t="s">
        <v>537</v>
      </c>
      <c r="H1849" s="26" t="s">
        <v>2383</v>
      </c>
      <c r="J1849" t="str">
        <f t="shared" si="119"/>
        <v>PCESCOA      NUMBER(5,2) NOT NULL,</v>
      </c>
      <c r="K1849" t="str">
        <f t="shared" si="120"/>
        <v>comment on column MIG_PPNA.PCESCOA   is 'Porcentaje cedido/aceptado';</v>
      </c>
      <c r="L1849" t="s">
        <v>393</v>
      </c>
      <c r="M1849" t="s">
        <v>393</v>
      </c>
      <c r="N1849" t="str">
        <f t="shared" si="115"/>
        <v>a.SIDEPAG,</v>
      </c>
      <c r="O1849" t="s">
        <v>382</v>
      </c>
      <c r="P1849" t="s">
        <v>382</v>
      </c>
      <c r="Q1849" t="str">
        <f t="shared" si="118"/>
        <v>v_ctacoaseguro.NRECIBO := x.NRECIBO;</v>
      </c>
    </row>
    <row r="1850" spans="5:17" ht="36.75" thickBot="1" x14ac:dyDescent="0.3">
      <c r="E1850" s="18" t="s">
        <v>393</v>
      </c>
      <c r="F1850" s="26" t="s">
        <v>799</v>
      </c>
      <c r="G1850" s="26"/>
      <c r="H1850" s="26" t="s">
        <v>2384</v>
      </c>
      <c r="J1850" t="str">
        <f t="shared" si="119"/>
        <v>SIDEPAG      NUMBER(8),</v>
      </c>
      <c r="K1850" t="str">
        <f t="shared" si="120"/>
        <v>comment on column MIG_PPNA.SIDEPAG   is 'Número secuencial del pago';</v>
      </c>
      <c r="L1850" t="s">
        <v>382</v>
      </c>
      <c r="M1850" t="s">
        <v>382</v>
      </c>
      <c r="N1850" t="str">
        <f t="shared" si="115"/>
        <v>a.NRECIBO,</v>
      </c>
      <c r="O1850" t="s">
        <v>139</v>
      </c>
      <c r="P1850" t="s">
        <v>139</v>
      </c>
      <c r="Q1850" t="str">
        <f t="shared" si="118"/>
        <v>v_ctacoaseguro.CEMPRES := x.CEMPRES;</v>
      </c>
    </row>
    <row r="1851" spans="5:17" ht="24.75" thickBot="1" x14ac:dyDescent="0.3">
      <c r="E1851" s="18" t="s">
        <v>382</v>
      </c>
      <c r="F1851" s="26" t="s">
        <v>571</v>
      </c>
      <c r="G1851" s="26"/>
      <c r="H1851" s="26" t="s">
        <v>2385</v>
      </c>
      <c r="J1851" t="str">
        <f t="shared" si="119"/>
        <v>NRECIBO      NUMBER(),</v>
      </c>
      <c r="K1851" t="str">
        <f t="shared" si="120"/>
        <v>comment on column MIG_PPNA.NRECIBO   is 'Número de recibo.';</v>
      </c>
      <c r="L1851" t="s">
        <v>385</v>
      </c>
      <c r="M1851" t="s">
        <v>385</v>
      </c>
      <c r="N1851" t="str">
        <f t="shared" si="115"/>
        <v>a.SMOVREC,</v>
      </c>
      <c r="O1851" t="s">
        <v>161</v>
      </c>
      <c r="P1851" t="s">
        <v>161</v>
      </c>
      <c r="Q1851" t="str">
        <f t="shared" si="118"/>
        <v>v_ctacoaseguro.SSEGURO := x.SSEGURO;</v>
      </c>
    </row>
    <row r="1852" spans="5:17" ht="15.75" thickBot="1" x14ac:dyDescent="0.3">
      <c r="E1852" s="18" t="s">
        <v>385</v>
      </c>
      <c r="F1852" s="26" t="s">
        <v>571</v>
      </c>
      <c r="G1852" s="26"/>
      <c r="H1852" s="26"/>
      <c r="J1852" t="str">
        <f t="shared" si="119"/>
        <v>SMOVREC      NUMBER(),</v>
      </c>
      <c r="K1852" t="str">
        <f t="shared" si="120"/>
        <v>comment on column MIG_PPNA.SMOVREC   is '';</v>
      </c>
      <c r="L1852" t="s">
        <v>139</v>
      </c>
      <c r="M1852" t="s">
        <v>139</v>
      </c>
      <c r="N1852" t="str">
        <f t="shared" si="115"/>
        <v>a.CEMPRES,</v>
      </c>
      <c r="O1852" t="s">
        <v>140</v>
      </c>
      <c r="P1852" t="s">
        <v>140</v>
      </c>
      <c r="Q1852" t="str">
        <f t="shared" si="118"/>
        <v>v_ctacoaseguro.SPRODUC := x.SPRODUC;</v>
      </c>
    </row>
    <row r="1853" spans="5:17" ht="24.75" thickBot="1" x14ac:dyDescent="0.3">
      <c r="E1853" s="18" t="s">
        <v>139</v>
      </c>
      <c r="F1853" s="26" t="s">
        <v>563</v>
      </c>
      <c r="G1853" s="26"/>
      <c r="H1853" s="26" t="s">
        <v>2386</v>
      </c>
      <c r="J1853" t="str">
        <f t="shared" si="119"/>
        <v>CEMPRES      NUMBER(2),</v>
      </c>
      <c r="K1853" t="str">
        <f t="shared" si="120"/>
        <v>comment on column MIG_PPNA.CEMPRES   is 'Código de Empresa';</v>
      </c>
      <c r="L1853" t="s">
        <v>161</v>
      </c>
      <c r="M1853" t="s">
        <v>161</v>
      </c>
      <c r="N1853" t="str">
        <f t="shared" si="115"/>
        <v>a.SSEGURO,</v>
      </c>
      <c r="O1853" t="s">
        <v>360</v>
      </c>
      <c r="P1853" t="s">
        <v>360</v>
      </c>
      <c r="Q1853" t="str">
        <f t="shared" si="118"/>
        <v>v_ctacoaseguro.CESTADO := x.CESTADO;</v>
      </c>
    </row>
    <row r="1854" spans="5:17" ht="72.75" thickBot="1" x14ac:dyDescent="0.3">
      <c r="E1854" s="18" t="s">
        <v>161</v>
      </c>
      <c r="F1854" s="26" t="s">
        <v>571</v>
      </c>
      <c r="G1854" s="26"/>
      <c r="H1854" s="26" t="s">
        <v>2387</v>
      </c>
      <c r="J1854" t="str">
        <f t="shared" si="119"/>
        <v>SSEGURO      NUMBER(),</v>
      </c>
      <c r="K1854" t="str">
        <f t="shared" si="120"/>
        <v>comment on column MIG_PPNA.SSEGURO   is 'Número consecutivo de seguro asignado automáticamente. (NULO)';</v>
      </c>
      <c r="L1854" t="s">
        <v>140</v>
      </c>
      <c r="M1854" t="s">
        <v>140</v>
      </c>
      <c r="N1854" t="str">
        <f t="shared" si="115"/>
        <v>a.SPRODUC,</v>
      </c>
      <c r="O1854" t="s">
        <v>1190</v>
      </c>
      <c r="P1854" t="s">
        <v>1190</v>
      </c>
      <c r="Q1854" t="str">
        <f t="shared" si="118"/>
        <v>v_ctacoaseguro.CTIPMOV := x.CTIPMOV;</v>
      </c>
    </row>
    <row r="1855" spans="5:17" ht="24.75" thickBot="1" x14ac:dyDescent="0.3">
      <c r="E1855" s="18" t="s">
        <v>140</v>
      </c>
      <c r="F1855" s="26" t="s">
        <v>542</v>
      </c>
      <c r="G1855" s="26"/>
      <c r="H1855" s="26" t="s">
        <v>2388</v>
      </c>
      <c r="J1855" t="str">
        <f t="shared" si="119"/>
        <v>SPRODUC      NUMBER(6),</v>
      </c>
      <c r="K1855" t="str">
        <f t="shared" si="120"/>
        <v>comment on column MIG_PPNA.SPRODUC   is 'Secuencia del producto';</v>
      </c>
      <c r="L1855" t="s">
        <v>360</v>
      </c>
      <c r="M1855" t="s">
        <v>360</v>
      </c>
      <c r="N1855" t="str">
        <f t="shared" si="115"/>
        <v>a.CESTADO,</v>
      </c>
      <c r="O1855" t="s">
        <v>1192</v>
      </c>
      <c r="P1855" t="s">
        <v>1192</v>
      </c>
      <c r="Q1855" t="str">
        <f t="shared" si="118"/>
        <v>v_ctacoaseguro.TDESCRI := x.TDESCRI;</v>
      </c>
    </row>
    <row r="1856" spans="5:17" ht="24.75" thickBot="1" x14ac:dyDescent="0.3">
      <c r="E1856" s="18" t="s">
        <v>360</v>
      </c>
      <c r="F1856" s="26" t="s">
        <v>563</v>
      </c>
      <c r="G1856" s="26"/>
      <c r="H1856" s="26" t="s">
        <v>2389</v>
      </c>
      <c r="J1856" t="str">
        <f t="shared" si="119"/>
        <v>CESTADO      NUMBER(2),</v>
      </c>
      <c r="K1856" t="str">
        <f t="shared" si="120"/>
        <v>comment on column MIG_PPNA.CESTADO   is 'Estado del movimiento';</v>
      </c>
      <c r="L1856" t="s">
        <v>1190</v>
      </c>
      <c r="M1856" t="s">
        <v>1190</v>
      </c>
      <c r="N1856" t="str">
        <f t="shared" si="115"/>
        <v>a.CTIPMOV,</v>
      </c>
      <c r="O1856" t="s">
        <v>1193</v>
      </c>
      <c r="P1856" t="s">
        <v>1193</v>
      </c>
      <c r="Q1856" t="str">
        <f t="shared" si="118"/>
        <v>v_ctacoaseguro.TDOCUME := x.TDOCUME;</v>
      </c>
    </row>
    <row r="1857" spans="5:17" ht="48.75" thickBot="1" x14ac:dyDescent="0.3">
      <c r="E1857" s="18" t="s">
        <v>1190</v>
      </c>
      <c r="F1857" s="26" t="s">
        <v>560</v>
      </c>
      <c r="G1857" s="26"/>
      <c r="H1857" s="26" t="s">
        <v>2390</v>
      </c>
      <c r="J1857" t="str">
        <f t="shared" si="119"/>
        <v>CTIPMOV      NUMBER(1),</v>
      </c>
      <c r="K1857" t="str">
        <f t="shared" si="120"/>
        <v>comment on column MIG_PPNA.CTIPMOV   is 'Tipo de movimiento manual-1 o automática-0';</v>
      </c>
      <c r="L1857" t="s">
        <v>1192</v>
      </c>
      <c r="M1857" t="s">
        <v>1192</v>
      </c>
      <c r="N1857" t="str">
        <f t="shared" si="115"/>
        <v>a.TDESCRI,</v>
      </c>
      <c r="O1857" t="s">
        <v>2369</v>
      </c>
      <c r="P1857" t="s">
        <v>2369</v>
      </c>
      <c r="Q1857" t="str">
        <f t="shared" si="118"/>
        <v>v_ctacoaseguro.IMOVIMI_MONCON := x.IMOVIMI_MONCON;</v>
      </c>
    </row>
    <row r="1858" spans="5:17" ht="15.75" thickBot="1" x14ac:dyDescent="0.3">
      <c r="E1858" s="18" t="s">
        <v>1192</v>
      </c>
      <c r="F1858" s="26" t="s">
        <v>588</v>
      </c>
      <c r="G1858" s="26"/>
      <c r="H1858" s="26" t="s">
        <v>1172</v>
      </c>
      <c r="J1858" t="str">
        <f t="shared" si="119"/>
        <v>TDESCRI      VARCHAR2(2000),</v>
      </c>
      <c r="K1858" t="str">
        <f t="shared" si="120"/>
        <v>comment on column MIG_PPNA.TDESCRI   is 'Descripción';</v>
      </c>
      <c r="L1858" t="s">
        <v>1193</v>
      </c>
      <c r="M1858" t="s">
        <v>1193</v>
      </c>
      <c r="N1858" t="str">
        <f t="shared" si="115"/>
        <v>a.TDOCUME,</v>
      </c>
      <c r="O1858" t="s">
        <v>677</v>
      </c>
      <c r="P1858" t="s">
        <v>677</v>
      </c>
      <c r="Q1858" t="str">
        <f t="shared" si="118"/>
        <v>v_ctacoaseguro.FCAMBIO := x.FCAMBIO;</v>
      </c>
    </row>
    <row r="1859" spans="5:17" ht="15.75" thickBot="1" x14ac:dyDescent="0.3">
      <c r="E1859" s="18" t="s">
        <v>1193</v>
      </c>
      <c r="F1859" s="26" t="s">
        <v>588</v>
      </c>
      <c r="G1859" s="26"/>
      <c r="H1859" s="26" t="s">
        <v>2297</v>
      </c>
      <c r="J1859" t="str">
        <f t="shared" si="119"/>
        <v>TDOCUME      VARCHAR2(2000),</v>
      </c>
      <c r="K1859" t="str">
        <f t="shared" si="120"/>
        <v>comment on column MIG_PPNA.TDOCUME   is 'Documento';</v>
      </c>
      <c r="L1859" t="s">
        <v>2369</v>
      </c>
      <c r="M1859" t="s">
        <v>2369</v>
      </c>
      <c r="N1859" t="str">
        <f t="shared" si="115"/>
        <v>a.IMOVIMI_MONCON,</v>
      </c>
      <c r="O1859" t="s">
        <v>383</v>
      </c>
      <c r="P1859" t="s">
        <v>383</v>
      </c>
      <c r="Q1859" t="str">
        <f t="shared" si="118"/>
        <v>v_ctacoaseguro.NSINIES := x.NSINIES;</v>
      </c>
    </row>
    <row r="1860" spans="5:17" ht="60.75" thickBot="1" x14ac:dyDescent="0.3">
      <c r="E1860" s="18" t="s">
        <v>2369</v>
      </c>
      <c r="F1860" s="26" t="s">
        <v>571</v>
      </c>
      <c r="G1860" s="26"/>
      <c r="H1860" s="26" t="s">
        <v>2391</v>
      </c>
      <c r="J1860" t="str">
        <f t="shared" si="119"/>
        <v>IMOVIMI_MONCON      NUMBER(),</v>
      </c>
      <c r="K1860" t="str">
        <f t="shared" si="120"/>
        <v>comment on column MIG_PPNA.IMOVIMI_MONCON   is 'Importe del movimiento en la moneda de la contabilidad';</v>
      </c>
      <c r="L1860" t="s">
        <v>677</v>
      </c>
      <c r="M1860" t="s">
        <v>677</v>
      </c>
      <c r="N1860" t="str">
        <f t="shared" si="115"/>
        <v>a.FCAMBIO,</v>
      </c>
      <c r="O1860" t="s">
        <v>1214</v>
      </c>
      <c r="P1860" t="s">
        <v>1214</v>
      </c>
      <c r="Q1860" t="str">
        <f t="shared" si="118"/>
        <v>v_ctacoaseguro.CCOMPAPR := x.CCOMPAPR;</v>
      </c>
    </row>
    <row r="1861" spans="5:17" ht="60.75" thickBot="1" x14ac:dyDescent="0.3">
      <c r="E1861" s="18" t="s">
        <v>677</v>
      </c>
      <c r="F1861" s="26" t="s">
        <v>805</v>
      </c>
      <c r="G1861" s="26"/>
      <c r="H1861" s="26" t="s">
        <v>2392</v>
      </c>
      <c r="J1861" t="str">
        <f t="shared" si="119"/>
        <v>FCAMBIO      DATE,</v>
      </c>
      <c r="K1861" t="str">
        <f t="shared" si="120"/>
        <v>comment on column MIG_PPNA.FCAMBIO   is 'Fecha empleada para el cálculo de los contravalores';</v>
      </c>
      <c r="L1861" t="s">
        <v>383</v>
      </c>
      <c r="M1861" t="s">
        <v>383</v>
      </c>
      <c r="N1861" t="str">
        <f t="shared" si="115"/>
        <v>a.NSINIES,</v>
      </c>
      <c r="O1861" t="s">
        <v>469</v>
      </c>
      <c r="P1861" t="s">
        <v>469</v>
      </c>
      <c r="Q1861" t="str">
        <f t="shared" si="118"/>
        <v>v_ctacoaseguro.CMONEDA := x.CMONEDA;</v>
      </c>
    </row>
    <row r="1862" spans="5:17" ht="24.75" thickBot="1" x14ac:dyDescent="0.3">
      <c r="E1862" s="18" t="s">
        <v>383</v>
      </c>
      <c r="F1862" s="26" t="s">
        <v>540</v>
      </c>
      <c r="G1862" s="26"/>
      <c r="H1862" s="26" t="s">
        <v>2393</v>
      </c>
      <c r="J1862" t="str">
        <f t="shared" si="119"/>
        <v>NSINIES      VARCHAR2(14),</v>
      </c>
      <c r="K1862" t="str">
        <f t="shared" si="120"/>
        <v>comment on column MIG_PPNA.NSINIES   is 'Numero Siniestro';</v>
      </c>
      <c r="L1862" t="s">
        <v>1214</v>
      </c>
      <c r="M1862" t="s">
        <v>1214</v>
      </c>
      <c r="N1862" t="str">
        <f t="shared" si="115"/>
        <v>a.CCOMPAPR,</v>
      </c>
      <c r="O1862" t="s">
        <v>1906</v>
      </c>
      <c r="P1862" t="s">
        <v>1906</v>
      </c>
      <c r="Q1862" t="str">
        <f t="shared" si="118"/>
        <v>v_ctacoaseguro.SPAGCOA := x.SPAGCOA;</v>
      </c>
    </row>
    <row r="1863" spans="5:17" ht="96.75" thickBot="1" x14ac:dyDescent="0.3">
      <c r="E1863" s="18" t="s">
        <v>1214</v>
      </c>
      <c r="F1863" s="26" t="s">
        <v>640</v>
      </c>
      <c r="G1863" s="26"/>
      <c r="H1863" s="26" t="s">
        <v>2394</v>
      </c>
      <c r="J1863" t="str">
        <f t="shared" si="119"/>
        <v>CCOMPAPR      NUMBER(3),</v>
      </c>
      <c r="K1863" t="str">
        <f t="shared" si="120"/>
        <v>comment on column MIG_PPNA.CCOMPAPR   is 'Código compañía propia (CCOMPANI de SEGUROS) – Nulo en este caso';</v>
      </c>
      <c r="L1863" t="s">
        <v>469</v>
      </c>
      <c r="M1863" t="s">
        <v>469</v>
      </c>
      <c r="N1863" t="str">
        <f t="shared" si="115"/>
        <v>a.CMONEDA,</v>
      </c>
      <c r="O1863" t="s">
        <v>667</v>
      </c>
      <c r="P1863" t="s">
        <v>667</v>
      </c>
      <c r="Q1863" t="str">
        <f t="shared" si="118"/>
        <v>v_ctacoaseguro.CTIPGAS := x.CTIPGAS;</v>
      </c>
    </row>
    <row r="1864" spans="5:17" ht="48.75" thickBot="1" x14ac:dyDescent="0.3">
      <c r="E1864" s="18" t="s">
        <v>469</v>
      </c>
      <c r="F1864" s="26" t="s">
        <v>640</v>
      </c>
      <c r="G1864" s="26"/>
      <c r="H1864" s="26" t="s">
        <v>2395</v>
      </c>
      <c r="J1864" t="str">
        <f t="shared" si="119"/>
        <v>CMONEDA      NUMBER(3),</v>
      </c>
      <c r="K1864" t="str">
        <f t="shared" si="120"/>
        <v>comment on column MIG_PPNA.CMONEDA   is 'Moneda Pago (por ser diferente a la de la póliza)';</v>
      </c>
      <c r="L1864" t="s">
        <v>1906</v>
      </c>
      <c r="M1864" t="s">
        <v>1906</v>
      </c>
      <c r="N1864" t="str">
        <f t="shared" si="115"/>
        <v>a.SPAGCOA,</v>
      </c>
      <c r="O1864" t="s">
        <v>1212</v>
      </c>
      <c r="P1864" t="s">
        <v>1212</v>
      </c>
      <c r="Q1864" t="str">
        <f t="shared" si="118"/>
        <v>v_ctacoaseguro.FCIERRE := x.FCIERRE;</v>
      </c>
    </row>
    <row r="1865" spans="5:17" ht="48.75" thickBot="1" x14ac:dyDescent="0.3">
      <c r="E1865" s="18" t="s">
        <v>1906</v>
      </c>
      <c r="F1865" s="26" t="s">
        <v>824</v>
      </c>
      <c r="G1865" s="26"/>
      <c r="H1865" s="26" t="s">
        <v>2396</v>
      </c>
      <c r="J1865" t="str">
        <f t="shared" si="119"/>
        <v>SPAGCOA      NUMBER(10),</v>
      </c>
      <c r="K1865" t="str">
        <f t="shared" si="120"/>
        <v>comment on column MIG_PPNA.SPAGCOA   is 'Campo secuencial del pago coaseguro';</v>
      </c>
      <c r="L1865" t="s">
        <v>667</v>
      </c>
      <c r="M1865" t="s">
        <v>667</v>
      </c>
      <c r="N1865" t="str">
        <f t="shared" si="115"/>
        <v>a.CTIPGAS,</v>
      </c>
      <c r="O1865" t="s">
        <v>642</v>
      </c>
      <c r="P1865" t="s">
        <v>642</v>
      </c>
      <c r="Q1865" t="str">
        <f t="shared" si="118"/>
        <v>v_ctacoaseguro.NTRAMIT := x.NTRAMIT;</v>
      </c>
    </row>
    <row r="1866" spans="5:17" ht="96.75" thickBot="1" x14ac:dyDescent="0.3">
      <c r="E1866" s="18" t="s">
        <v>667</v>
      </c>
      <c r="F1866" s="26" t="s">
        <v>640</v>
      </c>
      <c r="G1866" s="26"/>
      <c r="H1866" s="92" t="s">
        <v>2397</v>
      </c>
      <c r="J1866" t="str">
        <f t="shared" si="119"/>
        <v>CTIPGAS      NUMBER(3),</v>
      </c>
      <c r="K1866" t="str">
        <f t="shared" si="120"/>
        <v>comment on column MIG_PPNA.CTIPGAS   is 'Tipo de reserva de gastos (VF 1047)';</v>
      </c>
      <c r="L1866" t="s">
        <v>1212</v>
      </c>
      <c r="M1866" t="s">
        <v>1212</v>
      </c>
      <c r="N1866" t="str">
        <f t="shared" si="115"/>
        <v>a.FCIERRE,</v>
      </c>
      <c r="O1866" t="s">
        <v>652</v>
      </c>
      <c r="P1866" t="s">
        <v>652</v>
      </c>
      <c r="Q1866" t="str">
        <f t="shared" si="118"/>
        <v>v_ctacoaseguro.NMOVRES := x.NMOVRES;</v>
      </c>
    </row>
    <row r="1867" spans="5:17" ht="15.75" thickBot="1" x14ac:dyDescent="0.3">
      <c r="E1867" s="18" t="s">
        <v>1212</v>
      </c>
      <c r="F1867" s="26" t="s">
        <v>2398</v>
      </c>
      <c r="G1867" s="26"/>
      <c r="H1867" s="26" t="s">
        <v>2399</v>
      </c>
      <c r="J1867" t="str">
        <f t="shared" si="119"/>
        <v>FCIERRE      DATE,</v>
      </c>
      <c r="K1867" t="str">
        <f t="shared" si="120"/>
        <v>comment on column MIG_PPNA.FCIERRE   is 'Fecha cierre';</v>
      </c>
      <c r="L1867" t="s">
        <v>642</v>
      </c>
      <c r="M1867" t="s">
        <v>642</v>
      </c>
      <c r="N1867" t="str">
        <f t="shared" si="115"/>
        <v>a.NTRAMIT,</v>
      </c>
      <c r="O1867" t="s">
        <v>327</v>
      </c>
      <c r="P1867" t="s">
        <v>327</v>
      </c>
      <c r="Q1867" t="str">
        <f t="shared" si="118"/>
        <v>v_ctacoaseguro.CGARANT := x.CGARANT;</v>
      </c>
    </row>
    <row r="1868" spans="5:17" ht="36.75" thickBot="1" x14ac:dyDescent="0.3">
      <c r="E1868" s="18" t="s">
        <v>642</v>
      </c>
      <c r="F1868" s="26" t="s">
        <v>545</v>
      </c>
      <c r="G1868" s="26"/>
      <c r="H1868" s="26" t="s">
        <v>2400</v>
      </c>
      <c r="J1868" t="str">
        <f t="shared" si="119"/>
        <v>NTRAMIT      NUMBER(4),</v>
      </c>
      <c r="K1868" t="str">
        <f t="shared" si="120"/>
        <v>comment on column MIG_PPNA.NTRAMIT   is 'Número Tramitación Siniestro';</v>
      </c>
      <c r="L1868" t="s">
        <v>652</v>
      </c>
      <c r="M1868" t="s">
        <v>652</v>
      </c>
      <c r="N1868" t="str">
        <f t="shared" si="115"/>
        <v>a.NMOVRES,</v>
      </c>
      <c r="P1868" t="s">
        <v>669</v>
      </c>
      <c r="Q1868" t="str">
        <f t="shared" si="118"/>
        <v>v_ctacoaseguro.SPROCES := NULL;</v>
      </c>
    </row>
    <row r="1869" spans="5:17" ht="36.75" thickBot="1" x14ac:dyDescent="0.3">
      <c r="E1869" s="18" t="s">
        <v>652</v>
      </c>
      <c r="F1869" s="26" t="s">
        <v>545</v>
      </c>
      <c r="G1869" s="26"/>
      <c r="H1869" s="26" t="s">
        <v>2401</v>
      </c>
      <c r="J1869" t="str">
        <f t="shared" si="119"/>
        <v>NMOVRES      NUMBER(4),</v>
      </c>
      <c r="K1869" t="str">
        <f t="shared" si="120"/>
        <v>comment on column MIG_PPNA.NMOVRES   is 'Número Movimiento Reserva';</v>
      </c>
      <c r="L1869" t="s">
        <v>327</v>
      </c>
      <c r="M1869" t="s">
        <v>327</v>
      </c>
      <c r="N1869" t="str">
        <f t="shared" si="115"/>
        <v>a.CGARANT,</v>
      </c>
      <c r="P1869" t="s">
        <v>2408</v>
      </c>
      <c r="Q1869" t="str">
        <f t="shared" si="118"/>
        <v>v_ctacoaseguro.CSUCURSAL := NULL;</v>
      </c>
    </row>
    <row r="1870" spans="5:17" ht="24.75" thickBot="1" x14ac:dyDescent="0.3">
      <c r="E1870" s="18" t="s">
        <v>327</v>
      </c>
      <c r="F1870" s="26" t="s">
        <v>545</v>
      </c>
      <c r="G1870" s="26"/>
      <c r="H1870" s="26" t="s">
        <v>2402</v>
      </c>
      <c r="J1870" t="str">
        <f t="shared" si="119"/>
        <v>CGARANT      NUMBER(4),</v>
      </c>
      <c r="K1870" t="str">
        <f t="shared" si="120"/>
        <v>comment on column MIG_PPNA.CGARANT   is 'Código Garantía';</v>
      </c>
      <c r="L1870" t="s">
        <v>1092</v>
      </c>
      <c r="M1870" t="s">
        <v>1092</v>
      </c>
      <c r="N1870" t="str">
        <f t="shared" si="115"/>
        <v>a.MIG_FK3,</v>
      </c>
      <c r="P1870" t="s">
        <v>2409</v>
      </c>
      <c r="Q1870" t="str">
        <f t="shared" si="118"/>
        <v>v_ctacoaseguro.NPOLCIA := NULL;</v>
      </c>
    </row>
    <row r="1871" spans="5:17" ht="60.75" thickBot="1" x14ac:dyDescent="0.3">
      <c r="E1871" s="93" t="s">
        <v>1092</v>
      </c>
      <c r="F1871" s="94" t="s">
        <v>536</v>
      </c>
      <c r="G1871" s="94"/>
      <c r="H1871" s="94" t="s">
        <v>2403</v>
      </c>
      <c r="J1871" t="str">
        <f t="shared" si="119"/>
        <v>MIG_FK3      VARCHAR2(50),</v>
      </c>
      <c r="K1871" t="str">
        <f t="shared" si="120"/>
        <v>comment on column MIG_PPNA.MIG_FK3   is 'Código seguro (MIG_PK – MIG_SEGUROS)';</v>
      </c>
      <c r="L1871" t="s">
        <v>2370</v>
      </c>
      <c r="M1871" t="s">
        <v>2370</v>
      </c>
      <c r="N1871" t="str">
        <f t="shared" si="115"/>
        <v>a.MIG_FK4,</v>
      </c>
      <c r="O1871" t="s">
        <v>385</v>
      </c>
      <c r="P1871" t="s">
        <v>385</v>
      </c>
      <c r="Q1871" t="str">
        <f t="shared" si="118"/>
        <v>v_ctacoaseguro.SMOVREC := x.SMOVREC;</v>
      </c>
    </row>
    <row r="1872" spans="5:17" ht="60.75" thickBot="1" x14ac:dyDescent="0.3">
      <c r="E1872" s="93" t="s">
        <v>2370</v>
      </c>
      <c r="F1872" s="94" t="s">
        <v>536</v>
      </c>
      <c r="G1872" s="94"/>
      <c r="H1872" s="94" t="s">
        <v>2404</v>
      </c>
      <c r="J1872" t="str">
        <f t="shared" si="119"/>
        <v>MIG_FK4      VARCHAR2(50),</v>
      </c>
      <c r="K1872" t="str">
        <f t="shared" si="120"/>
        <v>comment on column MIG_PPNA.MIG_FK4   is 'Número de recibo (MIG_PK – MIG_RECIBOS)';</v>
      </c>
      <c r="L1872" t="s">
        <v>2371</v>
      </c>
      <c r="M1872" t="s">
        <v>2371</v>
      </c>
      <c r="N1872" t="str">
        <f t="shared" si="115"/>
        <v>a.MIG_FK5,</v>
      </c>
      <c r="P1872" t="s">
        <v>778</v>
      </c>
      <c r="Q1872" t="str">
        <f t="shared" si="118"/>
        <v>v_ctacoaseguro.NORDEN := NULL;</v>
      </c>
    </row>
    <row r="1873" spans="5:14" ht="60.75" thickBot="1" x14ac:dyDescent="0.3">
      <c r="E1873" s="93" t="s">
        <v>2371</v>
      </c>
      <c r="F1873" s="94" t="s">
        <v>536</v>
      </c>
      <c r="G1873" s="94"/>
      <c r="H1873" s="94" t="s">
        <v>2405</v>
      </c>
      <c r="J1873" t="str">
        <f t="shared" si="119"/>
        <v>MIG_FK5      VARCHAR2(50),</v>
      </c>
      <c r="K1873" t="str">
        <f t="shared" si="120"/>
        <v>comment on column MIG_PPNA.MIG_FK5   is 'Número de siniestro (MIG_PK – MIG_SINIESTROS)';</v>
      </c>
    </row>
    <row r="1876" spans="5:14" x14ac:dyDescent="0.25">
      <c r="M1876" t="s">
        <v>4</v>
      </c>
      <c r="N1876" t="str">
        <f t="shared" ref="N1876:N1899" si="121">IF(ISBLANK(L1876),"NULL ","a.")&amp;M1876&amp;","</f>
        <v>NULL MIG_PK,</v>
      </c>
    </row>
    <row r="1877" spans="5:14" x14ac:dyDescent="0.25">
      <c r="M1877" t="s">
        <v>11</v>
      </c>
      <c r="N1877" t="str">
        <f t="shared" si="121"/>
        <v>NULL NCARGA,</v>
      </c>
    </row>
    <row r="1878" spans="5:14" x14ac:dyDescent="0.25">
      <c r="M1878" t="s">
        <v>12</v>
      </c>
      <c r="N1878" t="str">
        <f t="shared" si="121"/>
        <v>NULL CESTMIG,</v>
      </c>
    </row>
    <row r="1879" spans="5:14" x14ac:dyDescent="0.25">
      <c r="L1879" t="s">
        <v>1102</v>
      </c>
      <c r="M1879" t="s">
        <v>1102</v>
      </c>
      <c r="N1879" t="str">
        <f t="shared" si="121"/>
        <v>a.PRODUCTO,</v>
      </c>
    </row>
    <row r="1880" spans="5:14" x14ac:dyDescent="0.25">
      <c r="M1880" t="s">
        <v>161</v>
      </c>
      <c r="N1880" t="str">
        <f t="shared" si="121"/>
        <v>NULL SSEGURO,</v>
      </c>
    </row>
    <row r="1881" spans="5:14" x14ac:dyDescent="0.25">
      <c r="L1881" t="s">
        <v>1148</v>
      </c>
      <c r="M1881" t="s">
        <v>1148</v>
      </c>
      <c r="N1881" t="str">
        <f t="shared" si="121"/>
        <v>a.POLIZA,</v>
      </c>
    </row>
    <row r="1882" spans="5:14" x14ac:dyDescent="0.25">
      <c r="L1882" t="s">
        <v>1418</v>
      </c>
      <c r="M1882" t="s">
        <v>1149</v>
      </c>
      <c r="N1882" t="str">
        <f t="shared" si="121"/>
        <v>a.NMOVIMIENTO,</v>
      </c>
    </row>
    <row r="1883" spans="5:14" x14ac:dyDescent="0.25">
      <c r="L1883" t="s">
        <v>320</v>
      </c>
      <c r="M1883" t="s">
        <v>320</v>
      </c>
      <c r="N1883" t="str">
        <f t="shared" si="121"/>
        <v>a.NRIESGO,</v>
      </c>
    </row>
    <row r="1884" spans="5:14" x14ac:dyDescent="0.25">
      <c r="L1884" t="s">
        <v>1109</v>
      </c>
      <c r="M1884" t="s">
        <v>1109</v>
      </c>
      <c r="N1884" t="str">
        <f t="shared" si="121"/>
        <v>a.RECIBO,</v>
      </c>
    </row>
    <row r="1885" spans="5:14" x14ac:dyDescent="0.25">
      <c r="L1885" t="s">
        <v>1111</v>
      </c>
      <c r="M1885" t="s">
        <v>1111</v>
      </c>
      <c r="N1885" t="str">
        <f t="shared" si="121"/>
        <v>a.GARANTIA,</v>
      </c>
    </row>
    <row r="1886" spans="5:14" x14ac:dyDescent="0.25">
      <c r="L1886" t="s">
        <v>1113</v>
      </c>
      <c r="M1886" t="s">
        <v>1113</v>
      </c>
      <c r="N1886" t="str">
        <f t="shared" si="121"/>
        <v>a.FCALCULO,</v>
      </c>
    </row>
    <row r="1887" spans="5:14" x14ac:dyDescent="0.25">
      <c r="L1887" t="s">
        <v>2062</v>
      </c>
      <c r="M1887" t="s">
        <v>2062</v>
      </c>
      <c r="N1887" t="str">
        <f t="shared" si="121"/>
        <v>a.FECHA_INICIO,</v>
      </c>
    </row>
    <row r="1888" spans="5:14" x14ac:dyDescent="0.25">
      <c r="L1888" t="s">
        <v>2052</v>
      </c>
      <c r="M1888" t="s">
        <v>2052</v>
      </c>
      <c r="N1888" t="str">
        <f t="shared" si="121"/>
        <v>a.IPRPC,</v>
      </c>
    </row>
    <row r="1889" spans="12:14" x14ac:dyDescent="0.25">
      <c r="L1889" t="s">
        <v>1118</v>
      </c>
      <c r="M1889" t="s">
        <v>1118</v>
      </c>
      <c r="N1889" t="str">
        <f t="shared" si="121"/>
        <v>a.IPRICOM,</v>
      </c>
    </row>
    <row r="1890" spans="12:14" x14ac:dyDescent="0.25">
      <c r="L1890" t="s">
        <v>2054</v>
      </c>
      <c r="M1890" t="s">
        <v>2054</v>
      </c>
      <c r="N1890" t="str">
        <f t="shared" si="121"/>
        <v>a.IPPNAPRIMA,</v>
      </c>
    </row>
    <row r="1891" spans="12:14" x14ac:dyDescent="0.25">
      <c r="L1891" t="s">
        <v>1123</v>
      </c>
      <c r="M1891" t="s">
        <v>1123</v>
      </c>
      <c r="N1891" t="str">
        <f t="shared" si="121"/>
        <v>a.IPPNCCOMIS,</v>
      </c>
    </row>
    <row r="1892" spans="12:14" x14ac:dyDescent="0.25">
      <c r="L1892" t="s">
        <v>1125</v>
      </c>
      <c r="M1892" t="s">
        <v>1125</v>
      </c>
      <c r="N1892" t="str">
        <f t="shared" si="121"/>
        <v>a.PREA,</v>
      </c>
    </row>
    <row r="1893" spans="12:14" x14ac:dyDescent="0.25">
      <c r="L1893" t="s">
        <v>1128</v>
      </c>
      <c r="M1893" t="s">
        <v>1128</v>
      </c>
      <c r="N1893" t="str">
        <f t="shared" si="121"/>
        <v>a.PCOM,</v>
      </c>
    </row>
    <row r="1894" spans="12:14" x14ac:dyDescent="0.25">
      <c r="L1894" t="s">
        <v>1130</v>
      </c>
      <c r="M1894" t="s">
        <v>1130</v>
      </c>
      <c r="N1894" t="str">
        <f t="shared" si="121"/>
        <v>a.ICOMIS,</v>
      </c>
    </row>
    <row r="1895" spans="12:14" x14ac:dyDescent="0.25">
      <c r="L1895" t="s">
        <v>1132</v>
      </c>
      <c r="M1895" t="s">
        <v>1132</v>
      </c>
      <c r="N1895" t="str">
        <f t="shared" si="121"/>
        <v>a.IPDEVRC,</v>
      </c>
    </row>
    <row r="1896" spans="12:14" x14ac:dyDescent="0.25">
      <c r="L1896" t="s">
        <v>1134</v>
      </c>
      <c r="M1896" t="s">
        <v>1134</v>
      </c>
      <c r="N1896" t="str">
        <f t="shared" si="121"/>
        <v>a.IPNCSRC,</v>
      </c>
    </row>
    <row r="1897" spans="12:14" x14ac:dyDescent="0.25">
      <c r="L1897" t="s">
        <v>1136</v>
      </c>
      <c r="M1897" t="s">
        <v>1136</v>
      </c>
      <c r="N1897" t="str">
        <f t="shared" si="121"/>
        <v>a.ICOMRC,</v>
      </c>
    </row>
    <row r="1898" spans="12:14" x14ac:dyDescent="0.25">
      <c r="L1898" t="s">
        <v>1138</v>
      </c>
      <c r="M1898" t="s">
        <v>1138</v>
      </c>
      <c r="N1898" t="str">
        <f t="shared" si="121"/>
        <v>a.ICNCSRC,</v>
      </c>
    </row>
    <row r="1899" spans="12:14" x14ac:dyDescent="0.25">
      <c r="L1899" t="s">
        <v>29</v>
      </c>
      <c r="M1899" t="s">
        <v>29</v>
      </c>
      <c r="N1899" t="str">
        <f t="shared" si="121"/>
        <v>a.CTRAMO,</v>
      </c>
    </row>
    <row r="1903" spans="12:14" x14ac:dyDescent="0.25">
      <c r="M1903" t="s">
        <v>11</v>
      </c>
    </row>
    <row r="1904" spans="12:14" x14ac:dyDescent="0.25">
      <c r="M1904" t="s">
        <v>12</v>
      </c>
    </row>
    <row r="1905" spans="12:14" x14ac:dyDescent="0.25">
      <c r="L1905" t="s">
        <v>4</v>
      </c>
      <c r="M1905" t="s">
        <v>4</v>
      </c>
      <c r="N1905" t="str">
        <f t="shared" ref="N1905:N1920" si="122">IF(ISBLANK(L1905),"NULL ","a.")&amp;M1905&amp;","</f>
        <v>a.MIG_PK,</v>
      </c>
    </row>
    <row r="1906" spans="12:14" x14ac:dyDescent="0.25">
      <c r="L1906" t="s">
        <v>0</v>
      </c>
      <c r="M1906" t="s">
        <v>0</v>
      </c>
      <c r="N1906" t="str">
        <f t="shared" si="122"/>
        <v>a.MIG_FK,</v>
      </c>
    </row>
    <row r="1907" spans="12:14" x14ac:dyDescent="0.25">
      <c r="L1907" t="s">
        <v>498</v>
      </c>
      <c r="M1907" t="s">
        <v>498</v>
      </c>
      <c r="N1907" t="str">
        <f t="shared" si="122"/>
        <v>a.CMARCA,</v>
      </c>
    </row>
    <row r="1908" spans="12:14" x14ac:dyDescent="0.25">
      <c r="L1908" t="s">
        <v>233</v>
      </c>
      <c r="M1908" t="s">
        <v>233</v>
      </c>
      <c r="N1908" t="str">
        <f t="shared" si="122"/>
        <v>a.NMOVIMI,</v>
      </c>
    </row>
    <row r="1909" spans="12:14" x14ac:dyDescent="0.25">
      <c r="L1909" t="s">
        <v>467</v>
      </c>
      <c r="M1909" t="s">
        <v>467</v>
      </c>
      <c r="N1909" t="str">
        <f t="shared" si="122"/>
        <v>a.CTIPO,</v>
      </c>
    </row>
    <row r="1910" spans="12:14" x14ac:dyDescent="0.25">
      <c r="L1910" t="s">
        <v>2418</v>
      </c>
      <c r="M1910" t="s">
        <v>2418</v>
      </c>
      <c r="N1910" t="str">
        <f t="shared" si="122"/>
        <v>a.CTOMADOR,</v>
      </c>
    </row>
    <row r="1911" spans="12:14" x14ac:dyDescent="0.25">
      <c r="L1911" t="s">
        <v>2419</v>
      </c>
      <c r="M1911" t="s">
        <v>2419</v>
      </c>
      <c r="N1911" t="str">
        <f t="shared" si="122"/>
        <v>a.CCONSORCIO,</v>
      </c>
    </row>
    <row r="1912" spans="12:14" x14ac:dyDescent="0.25">
      <c r="L1912" t="s">
        <v>2420</v>
      </c>
      <c r="M1912" t="s">
        <v>2420</v>
      </c>
      <c r="N1912" t="str">
        <f t="shared" si="122"/>
        <v>a.CASEGURADO,</v>
      </c>
    </row>
    <row r="1913" spans="12:14" x14ac:dyDescent="0.25">
      <c r="L1913" t="s">
        <v>2421</v>
      </c>
      <c r="M1913" t="s">
        <v>2421</v>
      </c>
      <c r="N1913" t="str">
        <f t="shared" si="122"/>
        <v>a.CCODEUDOR,</v>
      </c>
    </row>
    <row r="1914" spans="12:14" x14ac:dyDescent="0.25">
      <c r="L1914" t="s">
        <v>2422</v>
      </c>
      <c r="M1914" t="s">
        <v>2422</v>
      </c>
      <c r="N1914" t="str">
        <f t="shared" si="122"/>
        <v>a.CBENEF,</v>
      </c>
    </row>
    <row r="1915" spans="12:14" x14ac:dyDescent="0.25">
      <c r="L1915" t="s">
        <v>2423</v>
      </c>
      <c r="M1915" t="s">
        <v>2423</v>
      </c>
      <c r="N1915" t="str">
        <f t="shared" si="122"/>
        <v>a.CACCIONISTA,</v>
      </c>
    </row>
    <row r="1916" spans="12:14" x14ac:dyDescent="0.25">
      <c r="L1916" t="s">
        <v>1164</v>
      </c>
      <c r="M1916" t="s">
        <v>1164</v>
      </c>
      <c r="N1916" t="str">
        <f t="shared" si="122"/>
        <v>a.CINTERMED,</v>
      </c>
    </row>
    <row r="1917" spans="12:14" x14ac:dyDescent="0.25">
      <c r="L1917" t="s">
        <v>1165</v>
      </c>
      <c r="M1917" t="s">
        <v>1165</v>
      </c>
      <c r="N1917" t="str">
        <f t="shared" si="122"/>
        <v>a.CREPRESEN,</v>
      </c>
    </row>
    <row r="1918" spans="12:14" x14ac:dyDescent="0.25">
      <c r="L1918" t="s">
        <v>1166</v>
      </c>
      <c r="M1918" t="s">
        <v>1166</v>
      </c>
      <c r="N1918" t="str">
        <f t="shared" si="122"/>
        <v>a.CAPODERADO,</v>
      </c>
    </row>
    <row r="1919" spans="12:14" x14ac:dyDescent="0.25">
      <c r="L1919" t="s">
        <v>1167</v>
      </c>
      <c r="M1919" t="s">
        <v>1167</v>
      </c>
      <c r="N1919" t="str">
        <f t="shared" si="122"/>
        <v>a.CPAGADOR,</v>
      </c>
    </row>
    <row r="1920" spans="12:14" x14ac:dyDescent="0.25">
      <c r="L1920" t="s">
        <v>1168</v>
      </c>
      <c r="M1920" t="s">
        <v>1168</v>
      </c>
      <c r="N1920" t="str">
        <f t="shared" si="122"/>
        <v>a.TOBSEVA,</v>
      </c>
    </row>
    <row r="1921" spans="5:14" x14ac:dyDescent="0.25">
      <c r="L1921" t="s">
        <v>2424</v>
      </c>
    </row>
    <row r="1922" spans="5:14" x14ac:dyDescent="0.25">
      <c r="L1922" t="s">
        <v>334</v>
      </c>
    </row>
    <row r="1924" spans="5:14" ht="15.75" thickBot="1" x14ac:dyDescent="0.3"/>
    <row r="1925" spans="5:14" ht="15.75" thickBot="1" x14ac:dyDescent="0.3">
      <c r="E1925" s="35" t="s">
        <v>1069</v>
      </c>
      <c r="F1925" s="36" t="s">
        <v>1070</v>
      </c>
      <c r="G1925" s="36" t="s">
        <v>1071</v>
      </c>
      <c r="H1925" s="36" t="s">
        <v>1072</v>
      </c>
    </row>
    <row r="1926" spans="5:14" ht="34.5" thickBot="1" x14ac:dyDescent="0.3">
      <c r="E1926" s="18" t="s">
        <v>4</v>
      </c>
      <c r="F1926" s="26" t="s">
        <v>536</v>
      </c>
      <c r="G1926" s="26" t="s">
        <v>537</v>
      </c>
      <c r="H1926" s="27" t="s">
        <v>2425</v>
      </c>
      <c r="J1926" t="str">
        <f t="shared" ref="J1926" si="123">E1926&amp;" "&amp;IF(MID(F1926,1,1)="A","     VARCHAR2("&amp;MID(F1926,2,LEN(F1926))&amp;")",IF(MID(F1926,1,1)="N","     NUMBER("&amp;MID(F1926,2,LEN(F1926))&amp;")",IF(OR(MID(F1926,1,1)="F",MID(F1926,1,1)="D"),"     DATE"))) &amp; IF(MID(G1926,1,1)="S"," NOT NULL,", ",")</f>
        <v>MIG_PK      VARCHAR2(50) NOT NULL,</v>
      </c>
      <c r="K1926" t="str">
        <f>"comment on column MIG_SIN_TRAMITA_APOYO."&amp;E1926&amp;"   is '"&amp;H1926&amp;"';"</f>
        <v>comment on column MIG_SIN_TRAMITA_APOYO.MIG_PK   is 'Clave única de MIG_SIN_TRAMITA_APOYO';</v>
      </c>
      <c r="L1926" t="s">
        <v>11</v>
      </c>
      <c r="M1926" t="s">
        <v>11</v>
      </c>
      <c r="N1926" t="str">
        <f t="shared" ref="N1926:N1972" si="124">IF(ISBLANK(L1926),"NULL ","a.")&amp;M1926&amp;","</f>
        <v>a.NCARGA,</v>
      </c>
    </row>
    <row r="1927" spans="5:14" ht="45.75" thickBot="1" x14ac:dyDescent="0.3">
      <c r="E1927" s="18" t="s">
        <v>0</v>
      </c>
      <c r="F1927" s="26" t="s">
        <v>536</v>
      </c>
      <c r="G1927" s="26" t="s">
        <v>537</v>
      </c>
      <c r="H1927" s="27" t="s">
        <v>2079</v>
      </c>
      <c r="J1927" t="str">
        <f t="shared" ref="J1927:J1970" si="125">E1927&amp;" "&amp;IF(MID(F1927,1,1)="A","     VARCHAR2("&amp;MID(F1927,2,LEN(F1927))&amp;")",IF(MID(F1927,1,1)="N","     NUMBER("&amp;MID(F1927,2,LEN(F1927))&amp;")",IF(OR(MID(F1927,1,1)="F",MID(F1927,1,1)="D"),"     DATE"))) &amp; IF(MID(G1927,1,1)="S"," NOT NULL,", ",")</f>
        <v>MIG_FK      VARCHAR2(50) NOT NULL,</v>
      </c>
      <c r="K1927" t="str">
        <f t="shared" ref="K1927:K1970" si="126">"comment on column MIG_SIN_TRAMITA_APOYO."&amp;E1927&amp;"   is '"&amp;H1927&amp;"';"</f>
        <v>comment on column MIG_SIN_TRAMITA_APOYO.MIG_FK   is 'Clave externa para MIG_SIN_SINIESTRO.';</v>
      </c>
      <c r="L1927" t="s">
        <v>12</v>
      </c>
      <c r="M1927" t="s">
        <v>12</v>
      </c>
      <c r="N1927" t="str">
        <f t="shared" si="124"/>
        <v>a.CESTMIG,</v>
      </c>
    </row>
    <row r="1928" spans="5:14" ht="45.75" thickBot="1" x14ac:dyDescent="0.3">
      <c r="E1928" s="18" t="s">
        <v>13</v>
      </c>
      <c r="F1928" s="26" t="s">
        <v>536</v>
      </c>
      <c r="G1928" s="26" t="s">
        <v>537</v>
      </c>
      <c r="H1928" s="27" t="s">
        <v>2426</v>
      </c>
      <c r="J1928" t="str">
        <f t="shared" si="125"/>
        <v>MIG_FK2      VARCHAR2(50) NOT NULL,</v>
      </c>
      <c r="K1928" t="str">
        <f t="shared" si="126"/>
        <v>comment on column MIG_SIN_TRAMITA_APOYO.MIG_FK2   is 'Clave externa para MIG_PERSONAS.';</v>
      </c>
      <c r="L1928" t="s">
        <v>4</v>
      </c>
      <c r="M1928" t="s">
        <v>4</v>
      </c>
      <c r="N1928" t="str">
        <f t="shared" si="124"/>
        <v>a.MIG_PK,</v>
      </c>
    </row>
    <row r="1929" spans="5:14" ht="36.75" thickBot="1" x14ac:dyDescent="0.3">
      <c r="E1929" s="18" t="s">
        <v>2427</v>
      </c>
      <c r="F1929" s="26" t="s">
        <v>571</v>
      </c>
      <c r="G1929" s="26" t="s">
        <v>543</v>
      </c>
      <c r="H1929" s="26" t="s">
        <v>2428</v>
      </c>
      <c r="J1929" t="str">
        <f t="shared" si="125"/>
        <v>SINTAPO      NUMBER() NOT NULL,</v>
      </c>
      <c r="K1929" t="str">
        <f t="shared" si="126"/>
        <v>comment on column MIG_SIN_TRAMITA_APOYO.SINTAPO   is 'Id Tramita Apoyo (Nulo en este caso)';</v>
      </c>
      <c r="L1929" t="s">
        <v>0</v>
      </c>
      <c r="M1929" t="s">
        <v>0</v>
      </c>
      <c r="N1929" t="str">
        <f t="shared" si="124"/>
        <v>a.MIG_FK,</v>
      </c>
    </row>
    <row r="1930" spans="5:14" ht="48.75" thickBot="1" x14ac:dyDescent="0.3">
      <c r="E1930" s="18" t="s">
        <v>383</v>
      </c>
      <c r="F1930" s="26" t="s">
        <v>2237</v>
      </c>
      <c r="G1930" s="26" t="s">
        <v>543</v>
      </c>
      <c r="H1930" s="26" t="s">
        <v>2429</v>
      </c>
      <c r="J1930" t="str">
        <f t="shared" si="125"/>
        <v>NSINIES      VARCHAR2(150) NOT NULL,</v>
      </c>
      <c r="K1930" t="str">
        <f t="shared" si="126"/>
        <v>comment on column MIG_SIN_TRAMITA_APOYO.NSINIES   is 'Número Siniestro (Nulo en este caso)';</v>
      </c>
      <c r="L1930" t="s">
        <v>13</v>
      </c>
      <c r="M1930" t="s">
        <v>13</v>
      </c>
      <c r="N1930" t="str">
        <f t="shared" si="124"/>
        <v>a.MIG_FK2,</v>
      </c>
    </row>
    <row r="1931" spans="5:14" ht="60.75" thickBot="1" x14ac:dyDescent="0.3">
      <c r="E1931" s="18" t="s">
        <v>642</v>
      </c>
      <c r="F1931" s="26" t="s">
        <v>545</v>
      </c>
      <c r="G1931" s="26" t="s">
        <v>543</v>
      </c>
      <c r="H1931" s="26" t="s">
        <v>2430</v>
      </c>
      <c r="J1931" t="str">
        <f t="shared" si="125"/>
        <v>NTRAMIT      NUMBER(4) NOT NULL,</v>
      </c>
      <c r="K1931" t="str">
        <f t="shared" si="126"/>
        <v>comment on column MIG_SIN_TRAMITA_APOYO.NTRAMIT   is 'Número Tramitación Siniestro (Nulo en este caso)';</v>
      </c>
      <c r="L1931" t="s">
        <v>2427</v>
      </c>
      <c r="M1931" t="s">
        <v>2427</v>
      </c>
      <c r="N1931" t="str">
        <f t="shared" si="124"/>
        <v>a.SINTAPO,</v>
      </c>
    </row>
    <row r="1932" spans="5:14" ht="60.75" thickBot="1" x14ac:dyDescent="0.3">
      <c r="E1932" s="18" t="s">
        <v>2431</v>
      </c>
      <c r="F1932" s="26" t="s">
        <v>571</v>
      </c>
      <c r="G1932" s="26"/>
      <c r="H1932" s="26" t="s">
        <v>2432</v>
      </c>
      <c r="J1932" t="str">
        <f t="shared" si="125"/>
        <v>NAPOYO      NUMBER(),</v>
      </c>
      <c r="K1932" t="str">
        <f t="shared" si="126"/>
        <v>comment on column MIG_SIN_TRAMITA_APOYO.NAPOYO   is 'Número Solicitud Apoyo técnico (Nulo en este caso)';</v>
      </c>
      <c r="L1932" t="s">
        <v>383</v>
      </c>
      <c r="M1932" t="s">
        <v>383</v>
      </c>
      <c r="N1932" t="str">
        <f t="shared" si="124"/>
        <v>a.NSINIES,</v>
      </c>
    </row>
    <row r="1933" spans="5:14" ht="60.75" thickBot="1" x14ac:dyDescent="0.3">
      <c r="E1933" s="18" t="s">
        <v>638</v>
      </c>
      <c r="F1933" s="26" t="s">
        <v>2237</v>
      </c>
      <c r="G1933" s="26" t="s">
        <v>537</v>
      </c>
      <c r="H1933" s="26" t="s">
        <v>2433</v>
      </c>
      <c r="J1933" t="str">
        <f t="shared" si="125"/>
        <v>CUNITRA      VARCHAR2(150) NOT NULL,</v>
      </c>
      <c r="K1933" t="str">
        <f t="shared" si="126"/>
        <v>comment on column MIG_SIN_TRAMITA_APOYO.CUNITRA   is 'Código Unidad Tramitación (Ver 16.1.1.14)';</v>
      </c>
      <c r="L1933" t="s">
        <v>642</v>
      </c>
      <c r="M1933" t="s">
        <v>642</v>
      </c>
      <c r="N1933" t="str">
        <f t="shared" si="124"/>
        <v>a.NTRAMIT,</v>
      </c>
    </row>
    <row r="1934" spans="5:14" ht="48.75" thickBot="1" x14ac:dyDescent="0.3">
      <c r="E1934" s="18" t="s">
        <v>639</v>
      </c>
      <c r="F1934" s="26" t="s">
        <v>2237</v>
      </c>
      <c r="G1934" s="26" t="s">
        <v>537</v>
      </c>
      <c r="H1934" s="26" t="s">
        <v>2434</v>
      </c>
      <c r="J1934" t="str">
        <f t="shared" si="125"/>
        <v>CTRAMITAD      VARCHAR2(150) NOT NULL,</v>
      </c>
      <c r="K1934" t="str">
        <f t="shared" si="126"/>
        <v>comment on column MIG_SIN_TRAMITA_APOYO.CTRAMITAD   is 'Código Tramitador. (Ver 16.1.1.15)';</v>
      </c>
      <c r="L1934" t="s">
        <v>2431</v>
      </c>
      <c r="M1934" t="s">
        <v>2431</v>
      </c>
      <c r="N1934" t="str">
        <f t="shared" si="124"/>
        <v>a.NAPOYO,</v>
      </c>
    </row>
    <row r="1935" spans="5:14" ht="60.75" thickBot="1" x14ac:dyDescent="0.3">
      <c r="E1935" s="18" t="s">
        <v>2435</v>
      </c>
      <c r="F1935" s="26" t="s">
        <v>805</v>
      </c>
      <c r="G1935" s="26"/>
      <c r="H1935" s="26" t="s">
        <v>2436</v>
      </c>
      <c r="J1935" t="str">
        <f t="shared" si="125"/>
        <v>FINGRESO      DATE,</v>
      </c>
      <c r="K1935" t="str">
        <f t="shared" si="126"/>
        <v>comment on column MIG_SIN_TRAMITA_APOYO.FINGRESO   is 'Fecha ingreso, fecha en que se asigna la tarea';</v>
      </c>
      <c r="L1935" t="s">
        <v>638</v>
      </c>
      <c r="M1935" t="s">
        <v>638</v>
      </c>
      <c r="N1935" t="str">
        <f t="shared" si="124"/>
        <v>a.CUNITRA,</v>
      </c>
    </row>
    <row r="1936" spans="5:14" ht="84.75" thickBot="1" x14ac:dyDescent="0.3">
      <c r="E1936" s="18" t="s">
        <v>2437</v>
      </c>
      <c r="F1936" s="26" t="s">
        <v>805</v>
      </c>
      <c r="G1936" s="26"/>
      <c r="H1936" s="26" t="s">
        <v>2438</v>
      </c>
      <c r="J1936" t="str">
        <f t="shared" si="125"/>
        <v>FTERMINO      DATE,</v>
      </c>
      <c r="K1936" t="str">
        <f t="shared" si="126"/>
        <v>comment on column MIG_SIN_TRAMITA_APOYO.FTERMINO   is 'Fecha termino, fecha en que se requiere que se ha finalizado la tarea';</v>
      </c>
      <c r="L1936" t="s">
        <v>639</v>
      </c>
      <c r="M1936" t="s">
        <v>639</v>
      </c>
      <c r="N1936" t="str">
        <f t="shared" si="124"/>
        <v>a.CTRAMITAD,</v>
      </c>
    </row>
    <row r="1937" spans="5:14" ht="48.75" thickBot="1" x14ac:dyDescent="0.3">
      <c r="E1937" s="18" t="s">
        <v>2439</v>
      </c>
      <c r="F1937" s="26" t="s">
        <v>805</v>
      </c>
      <c r="G1937" s="26"/>
      <c r="H1937" s="26" t="s">
        <v>2440</v>
      </c>
      <c r="J1937" t="str">
        <f t="shared" si="125"/>
        <v>FSALIDA      DATE,</v>
      </c>
      <c r="K1937" t="str">
        <f t="shared" si="126"/>
        <v>comment on column MIG_SIN_TRAMITA_APOYO.FSALIDA   is 'Fecha salida, fecha real de finalización de la tarea';</v>
      </c>
      <c r="L1937" t="s">
        <v>2435</v>
      </c>
      <c r="M1937" t="s">
        <v>2435</v>
      </c>
      <c r="N1937" t="str">
        <f t="shared" si="124"/>
        <v>a.FINGRESO,</v>
      </c>
    </row>
    <row r="1938" spans="5:14" ht="36.75" thickBot="1" x14ac:dyDescent="0.3">
      <c r="E1938" s="18" t="s">
        <v>712</v>
      </c>
      <c r="F1938" s="26" t="s">
        <v>2237</v>
      </c>
      <c r="G1938" s="26"/>
      <c r="H1938" s="26" t="s">
        <v>2441</v>
      </c>
      <c r="J1938" t="str">
        <f t="shared" si="125"/>
        <v>TOBSERVA      VARCHAR2(150),</v>
      </c>
      <c r="K1938" t="str">
        <f t="shared" si="126"/>
        <v>comment on column MIG_SIN_TRAMITA_APOYO.TOBSERVA   is 'Observaciones de la ubicación';</v>
      </c>
      <c r="L1938" t="s">
        <v>2437</v>
      </c>
      <c r="M1938" t="s">
        <v>2437</v>
      </c>
      <c r="N1938" t="str">
        <f t="shared" si="124"/>
        <v>a.FTERMINO,</v>
      </c>
    </row>
    <row r="1939" spans="5:14" ht="60.75" thickBot="1" x14ac:dyDescent="0.3">
      <c r="E1939" s="18" t="s">
        <v>2442</v>
      </c>
      <c r="F1939" s="26" t="s">
        <v>2237</v>
      </c>
      <c r="G1939" s="26"/>
      <c r="H1939" s="26" t="s">
        <v>2443</v>
      </c>
      <c r="J1939" t="str">
        <f t="shared" si="125"/>
        <v>TLOCALI      VARCHAR2(150),</v>
      </c>
      <c r="K1939" t="str">
        <f t="shared" si="126"/>
        <v>comment on column MIG_SIN_TRAMITA_APOYO.TLOCALI   is 'Descripción de la ubicación (dirección no normalizada)';</v>
      </c>
      <c r="L1939" t="s">
        <v>2439</v>
      </c>
      <c r="M1939" t="s">
        <v>2439</v>
      </c>
      <c r="N1939" t="str">
        <f t="shared" si="124"/>
        <v>a.FSALIDA,</v>
      </c>
    </row>
    <row r="1940" spans="5:14" ht="24.75" thickBot="1" x14ac:dyDescent="0.3">
      <c r="E1940" s="18" t="s">
        <v>88</v>
      </c>
      <c r="F1940" s="26" t="s">
        <v>571</v>
      </c>
      <c r="G1940" s="26"/>
      <c r="H1940" s="26" t="s">
        <v>2444</v>
      </c>
      <c r="J1940" t="str">
        <f t="shared" si="125"/>
        <v>CSIGLAS      NUMBER(),</v>
      </c>
      <c r="K1940" t="str">
        <f t="shared" si="126"/>
        <v>comment on column MIG_SIN_TRAMITA_APOYO.CSIGLAS   is 'Código Tipo Vía';</v>
      </c>
      <c r="L1940" t="s">
        <v>712</v>
      </c>
      <c r="M1940" t="s">
        <v>712</v>
      </c>
      <c r="N1940" t="str">
        <f t="shared" si="124"/>
        <v>a.TOBSERVA,</v>
      </c>
    </row>
    <row r="1941" spans="5:14" ht="15.75" thickBot="1" x14ac:dyDescent="0.3">
      <c r="E1941" s="18" t="s">
        <v>89</v>
      </c>
      <c r="F1941" s="26" t="s">
        <v>2237</v>
      </c>
      <c r="G1941" s="26"/>
      <c r="H1941" s="26" t="s">
        <v>2445</v>
      </c>
      <c r="J1941" t="str">
        <f t="shared" si="125"/>
        <v>TNOMVIA      VARCHAR2(150),</v>
      </c>
      <c r="K1941" t="str">
        <f t="shared" si="126"/>
        <v>comment on column MIG_SIN_TRAMITA_APOYO.TNOMVIA   is 'Nombre Vía';</v>
      </c>
      <c r="L1941" t="s">
        <v>2442</v>
      </c>
      <c r="M1941" t="s">
        <v>2442</v>
      </c>
      <c r="N1941" t="str">
        <f t="shared" si="124"/>
        <v>a.TLOCALI,</v>
      </c>
    </row>
    <row r="1942" spans="5:14" ht="15.75" thickBot="1" x14ac:dyDescent="0.3">
      <c r="E1942" s="18" t="s">
        <v>90</v>
      </c>
      <c r="F1942" s="26" t="s">
        <v>571</v>
      </c>
      <c r="G1942" s="26"/>
      <c r="H1942" s="26" t="s">
        <v>2446</v>
      </c>
      <c r="J1942" t="str">
        <f t="shared" si="125"/>
        <v>NNUMVIA      NUMBER(),</v>
      </c>
      <c r="K1942" t="str">
        <f t="shared" si="126"/>
        <v>comment on column MIG_SIN_TRAMITA_APOYO.NNUMVIA   is 'Número Vía';</v>
      </c>
      <c r="L1942" t="s">
        <v>88</v>
      </c>
      <c r="M1942" t="s">
        <v>88</v>
      </c>
      <c r="N1942" t="str">
        <f t="shared" si="124"/>
        <v>a.CSIGLAS,</v>
      </c>
    </row>
    <row r="1943" spans="5:14" ht="36.75" thickBot="1" x14ac:dyDescent="0.3">
      <c r="E1943" s="18" t="s">
        <v>91</v>
      </c>
      <c r="F1943" s="26" t="s">
        <v>2237</v>
      </c>
      <c r="G1943" s="26"/>
      <c r="H1943" s="26" t="s">
        <v>2447</v>
      </c>
      <c r="J1943" t="str">
        <f t="shared" si="125"/>
        <v>TCOMPLE      VARCHAR2(150),</v>
      </c>
      <c r="K1943" t="str">
        <f t="shared" si="126"/>
        <v>comment on column MIG_SIN_TRAMITA_APOYO.TCOMPLE   is 'Descripción Complementaria';</v>
      </c>
      <c r="L1943" t="s">
        <v>89</v>
      </c>
      <c r="M1943" t="s">
        <v>89</v>
      </c>
      <c r="N1943" t="str">
        <f t="shared" si="124"/>
        <v>a.TNOMVIA,</v>
      </c>
    </row>
    <row r="1944" spans="5:14" ht="15.75" thickBot="1" x14ac:dyDescent="0.3">
      <c r="E1944" s="18" t="s">
        <v>483</v>
      </c>
      <c r="F1944" s="26" t="s">
        <v>571</v>
      </c>
      <c r="G1944" s="26"/>
      <c r="H1944" s="26" t="s">
        <v>2088</v>
      </c>
      <c r="J1944" t="str">
        <f t="shared" si="125"/>
        <v>CPAIS      NUMBER(),</v>
      </c>
      <c r="K1944" t="str">
        <f t="shared" si="126"/>
        <v>comment on column MIG_SIN_TRAMITA_APOYO.CPAIS   is 'Código País';</v>
      </c>
      <c r="L1944" t="s">
        <v>90</v>
      </c>
      <c r="M1944" t="s">
        <v>90</v>
      </c>
      <c r="N1944" t="str">
        <f t="shared" si="124"/>
        <v>a.NNUMVIA,</v>
      </c>
    </row>
    <row r="1945" spans="5:14" ht="24.75" thickBot="1" x14ac:dyDescent="0.3">
      <c r="E1945" s="18" t="s">
        <v>86</v>
      </c>
      <c r="F1945" s="26" t="s">
        <v>571</v>
      </c>
      <c r="G1945" s="26"/>
      <c r="H1945" s="26" t="s">
        <v>2089</v>
      </c>
      <c r="J1945" t="str">
        <f t="shared" si="125"/>
        <v>CPROVIN      NUMBER(),</v>
      </c>
      <c r="K1945" t="str">
        <f t="shared" si="126"/>
        <v>comment on column MIG_SIN_TRAMITA_APOYO.CPROVIN   is 'Código Provincia';</v>
      </c>
      <c r="L1945" t="s">
        <v>91</v>
      </c>
      <c r="M1945" t="s">
        <v>91</v>
      </c>
      <c r="N1945" t="str">
        <f t="shared" si="124"/>
        <v>a.TCOMPLE,</v>
      </c>
    </row>
    <row r="1946" spans="5:14" ht="24.75" thickBot="1" x14ac:dyDescent="0.3">
      <c r="E1946" s="18" t="s">
        <v>87</v>
      </c>
      <c r="F1946" s="26" t="s">
        <v>571</v>
      </c>
      <c r="G1946" s="26"/>
      <c r="H1946" s="26" t="s">
        <v>2090</v>
      </c>
      <c r="J1946" t="str">
        <f t="shared" si="125"/>
        <v>CPOBLAC      NUMBER(),</v>
      </c>
      <c r="K1946" t="str">
        <f t="shared" si="126"/>
        <v>comment on column MIG_SIN_TRAMITA_APOYO.CPOBLAC   is 'Código Población';</v>
      </c>
      <c r="L1946" t="s">
        <v>483</v>
      </c>
      <c r="M1946" t="s">
        <v>483</v>
      </c>
      <c r="N1946" t="str">
        <f t="shared" si="124"/>
        <v>a.CPAIS,</v>
      </c>
    </row>
    <row r="1947" spans="5:14" ht="24.75" thickBot="1" x14ac:dyDescent="0.3">
      <c r="E1947" s="18" t="s">
        <v>85</v>
      </c>
      <c r="F1947" s="26" t="s">
        <v>2237</v>
      </c>
      <c r="G1947" s="26"/>
      <c r="H1947" s="26" t="s">
        <v>2448</v>
      </c>
      <c r="J1947" t="str">
        <f t="shared" si="125"/>
        <v>CPOSTAL      VARCHAR2(150),</v>
      </c>
      <c r="K1947" t="str">
        <f t="shared" si="126"/>
        <v>comment on column MIG_SIN_TRAMITA_APOYO.CPOSTAL   is 'Código Postal';</v>
      </c>
      <c r="L1947" t="s">
        <v>86</v>
      </c>
      <c r="M1947" t="s">
        <v>86</v>
      </c>
      <c r="N1947" t="str">
        <f t="shared" si="124"/>
        <v>a.CPROVIN,</v>
      </c>
    </row>
    <row r="1948" spans="5:14" ht="36.75" thickBot="1" x14ac:dyDescent="0.3">
      <c r="E1948" s="18" t="s">
        <v>93</v>
      </c>
      <c r="F1948" s="26" t="s">
        <v>571</v>
      </c>
      <c r="G1948" s="26"/>
      <c r="H1948" s="26" t="s">
        <v>2449</v>
      </c>
      <c r="J1948" t="str">
        <f t="shared" si="125"/>
        <v>CVIAVP      NUMBER(),</v>
      </c>
      <c r="K1948" t="str">
        <f t="shared" si="126"/>
        <v>comment on column MIG_SIN_TRAMITA_APOYO.CVIAVP   is 'Código de vía predio - vía principal';</v>
      </c>
      <c r="L1948" t="s">
        <v>87</v>
      </c>
      <c r="M1948" t="s">
        <v>87</v>
      </c>
      <c r="N1948" t="str">
        <f t="shared" si="124"/>
        <v>a.CPOBLAC,</v>
      </c>
    </row>
    <row r="1949" spans="5:14" ht="36.75" thickBot="1" x14ac:dyDescent="0.3">
      <c r="E1949" s="18" t="s">
        <v>94</v>
      </c>
      <c r="F1949" s="26" t="s">
        <v>571</v>
      </c>
      <c r="G1949" s="26"/>
      <c r="H1949" s="26" t="s">
        <v>2450</v>
      </c>
      <c r="J1949" t="str">
        <f t="shared" si="125"/>
        <v>CLITVP      NUMBER(),</v>
      </c>
      <c r="K1949" t="str">
        <f t="shared" si="126"/>
        <v>comment on column MIG_SIN_TRAMITA_APOYO.CLITVP   is 'Código de literal predio - vía principal';</v>
      </c>
      <c r="L1949" t="s">
        <v>85</v>
      </c>
      <c r="M1949" t="s">
        <v>85</v>
      </c>
      <c r="N1949" t="str">
        <f t="shared" si="124"/>
        <v>a.CPOSTAL,</v>
      </c>
    </row>
    <row r="1950" spans="5:14" ht="36.75" thickBot="1" x14ac:dyDescent="0.3">
      <c r="E1950" s="18" t="s">
        <v>95</v>
      </c>
      <c r="F1950" s="26" t="s">
        <v>571</v>
      </c>
      <c r="G1950" s="26"/>
      <c r="H1950" s="26" t="s">
        <v>2451</v>
      </c>
      <c r="J1950" t="str">
        <f t="shared" si="125"/>
        <v>CBISVP      NUMBER(),</v>
      </c>
      <c r="K1950" t="str">
        <f t="shared" si="126"/>
        <v>comment on column MIG_SIN_TRAMITA_APOYO.CBISVP   is 'Código BIS predio - vía principal';</v>
      </c>
      <c r="L1950" t="s">
        <v>93</v>
      </c>
      <c r="M1950" t="s">
        <v>93</v>
      </c>
      <c r="N1950" t="str">
        <f t="shared" si="124"/>
        <v>a.CVIAVP,</v>
      </c>
    </row>
    <row r="1951" spans="5:14" ht="48.75" thickBot="1" x14ac:dyDescent="0.3">
      <c r="E1951" s="18" t="s">
        <v>96</v>
      </c>
      <c r="F1951" s="26" t="s">
        <v>571</v>
      </c>
      <c r="G1951" s="26"/>
      <c r="H1951" s="26" t="s">
        <v>2452</v>
      </c>
      <c r="J1951" t="str">
        <f t="shared" si="125"/>
        <v>CORVP      NUMBER(),</v>
      </c>
      <c r="K1951" t="str">
        <f t="shared" si="126"/>
        <v>comment on column MIG_SIN_TRAMITA_APOYO.CORVP   is 'Código orientación predio - vía principal';</v>
      </c>
      <c r="L1951" t="s">
        <v>94</v>
      </c>
      <c r="M1951" t="s">
        <v>94</v>
      </c>
      <c r="N1951" t="str">
        <f t="shared" si="124"/>
        <v>a.CLITVP,</v>
      </c>
    </row>
    <row r="1952" spans="5:14" ht="48.75" thickBot="1" x14ac:dyDescent="0.3">
      <c r="E1952" s="18" t="s">
        <v>97</v>
      </c>
      <c r="F1952" s="26" t="s">
        <v>571</v>
      </c>
      <c r="G1952" s="26"/>
      <c r="H1952" s="26" t="s">
        <v>2453</v>
      </c>
      <c r="J1952" t="str">
        <f t="shared" si="125"/>
        <v>NVIAADCO      NUMBER(),</v>
      </c>
      <c r="K1952" t="str">
        <f t="shared" si="126"/>
        <v>comment on column MIG_SIN_TRAMITA_APOYO.NVIAADCO   is 'Número de vía adyacente predio - coordenada';</v>
      </c>
      <c r="L1952" t="s">
        <v>95</v>
      </c>
      <c r="M1952" t="s">
        <v>95</v>
      </c>
      <c r="N1952" t="str">
        <f t="shared" si="124"/>
        <v>a.CBISVP,</v>
      </c>
    </row>
    <row r="1953" spans="5:14" ht="36.75" thickBot="1" x14ac:dyDescent="0.3">
      <c r="E1953" s="18" t="s">
        <v>98</v>
      </c>
      <c r="F1953" s="26" t="s">
        <v>571</v>
      </c>
      <c r="G1953" s="26"/>
      <c r="H1953" s="26" t="s">
        <v>2454</v>
      </c>
      <c r="J1953" t="str">
        <f t="shared" si="125"/>
        <v>CLITCO      NUMBER(),</v>
      </c>
      <c r="K1953" t="str">
        <f t="shared" si="126"/>
        <v>comment on column MIG_SIN_TRAMITA_APOYO.CLITCO   is 'Código de literal predio - coordenada';</v>
      </c>
      <c r="L1953" t="s">
        <v>96</v>
      </c>
      <c r="M1953" t="s">
        <v>96</v>
      </c>
      <c r="N1953" t="str">
        <f t="shared" si="124"/>
        <v>a.CORVP,</v>
      </c>
    </row>
    <row r="1954" spans="5:14" ht="48.75" thickBot="1" x14ac:dyDescent="0.3">
      <c r="E1954" s="18" t="s">
        <v>99</v>
      </c>
      <c r="F1954" s="26" t="s">
        <v>571</v>
      </c>
      <c r="G1954" s="26"/>
      <c r="H1954" s="26" t="s">
        <v>2455</v>
      </c>
      <c r="J1954" t="str">
        <f t="shared" si="125"/>
        <v>CORCO      NUMBER(),</v>
      </c>
      <c r="K1954" t="str">
        <f t="shared" si="126"/>
        <v>comment on column MIG_SIN_TRAMITA_APOYO.CORCO   is 'Código orientación predio - coordenada';</v>
      </c>
      <c r="L1954" t="s">
        <v>97</v>
      </c>
      <c r="M1954" t="s">
        <v>97</v>
      </c>
      <c r="N1954" t="str">
        <f t="shared" si="124"/>
        <v>a.NVIAADCO,</v>
      </c>
    </row>
    <row r="1955" spans="5:14" ht="48.75" thickBot="1" x14ac:dyDescent="0.3">
      <c r="E1955" s="18" t="s">
        <v>100</v>
      </c>
      <c r="F1955" s="26" t="s">
        <v>571</v>
      </c>
      <c r="G1955" s="26"/>
      <c r="H1955" s="26" t="s">
        <v>2456</v>
      </c>
      <c r="J1955" t="str">
        <f t="shared" si="125"/>
        <v>NPLACACO      NUMBER(),</v>
      </c>
      <c r="K1955" t="str">
        <f t="shared" si="126"/>
        <v>comment on column MIG_SIN_TRAMITA_APOYO.NPLACACO   is 'Número consecutivo placa predio - coordenada';</v>
      </c>
      <c r="L1955" t="s">
        <v>98</v>
      </c>
      <c r="M1955" t="s">
        <v>98</v>
      </c>
      <c r="N1955" t="str">
        <f t="shared" si="124"/>
        <v>a.CLITCO,</v>
      </c>
    </row>
    <row r="1956" spans="5:14" ht="48.75" thickBot="1" x14ac:dyDescent="0.3">
      <c r="E1956" s="18" t="s">
        <v>101</v>
      </c>
      <c r="F1956" s="26" t="s">
        <v>571</v>
      </c>
      <c r="G1956" s="26"/>
      <c r="H1956" s="26" t="s">
        <v>2457</v>
      </c>
      <c r="J1956" t="str">
        <f t="shared" si="125"/>
        <v>COR2CO      NUMBER(),</v>
      </c>
      <c r="K1956" t="str">
        <f t="shared" si="126"/>
        <v>comment on column MIG_SIN_TRAMITA_APOYO.COR2CO   is 'Código orientación predio 2 - coordenada';</v>
      </c>
      <c r="L1956" t="s">
        <v>99</v>
      </c>
      <c r="M1956" t="s">
        <v>99</v>
      </c>
      <c r="N1956" t="str">
        <f t="shared" si="124"/>
        <v>a.CORCO,</v>
      </c>
    </row>
    <row r="1957" spans="5:14" ht="48.75" thickBot="1" x14ac:dyDescent="0.3">
      <c r="E1957" s="18" t="s">
        <v>102</v>
      </c>
      <c r="F1957" s="26" t="s">
        <v>571</v>
      </c>
      <c r="G1957" s="26"/>
      <c r="H1957" s="26" t="s">
        <v>2458</v>
      </c>
      <c r="J1957" t="str">
        <f t="shared" si="125"/>
        <v>CDET1IA      NUMBER(),</v>
      </c>
      <c r="K1957" t="str">
        <f t="shared" si="126"/>
        <v>comment on column MIG_SIN_TRAMITA_APOYO.CDET1IA   is 'Código detalle 1 - información adicional';</v>
      </c>
      <c r="L1957" t="s">
        <v>100</v>
      </c>
      <c r="M1957" t="s">
        <v>100</v>
      </c>
      <c r="N1957" t="str">
        <f t="shared" si="124"/>
        <v>a.NPLACACO,</v>
      </c>
    </row>
    <row r="1958" spans="5:14" ht="48.75" thickBot="1" x14ac:dyDescent="0.3">
      <c r="E1958" s="18" t="s">
        <v>103</v>
      </c>
      <c r="F1958" s="26" t="s">
        <v>2237</v>
      </c>
      <c r="G1958" s="26"/>
      <c r="H1958" s="26" t="s">
        <v>2459</v>
      </c>
      <c r="J1958" t="str">
        <f t="shared" si="125"/>
        <v>TNUM1IA      VARCHAR2(150),</v>
      </c>
      <c r="K1958" t="str">
        <f t="shared" si="126"/>
        <v>comment on column MIG_SIN_TRAMITA_APOYO.TNUM1IA   is 'Número predio 1 - información adicional';</v>
      </c>
      <c r="L1958" t="s">
        <v>101</v>
      </c>
      <c r="M1958" t="s">
        <v>101</v>
      </c>
      <c r="N1958" t="str">
        <f t="shared" si="124"/>
        <v>a.COR2CO,</v>
      </c>
    </row>
    <row r="1959" spans="5:14" ht="48.75" thickBot="1" x14ac:dyDescent="0.3">
      <c r="E1959" s="18" t="s">
        <v>104</v>
      </c>
      <c r="F1959" s="26" t="s">
        <v>571</v>
      </c>
      <c r="G1959" s="26"/>
      <c r="H1959" s="26" t="s">
        <v>2460</v>
      </c>
      <c r="J1959" t="str">
        <f t="shared" si="125"/>
        <v>CDET2IA      NUMBER(),</v>
      </c>
      <c r="K1959" t="str">
        <f t="shared" si="126"/>
        <v>comment on column MIG_SIN_TRAMITA_APOYO.CDET2IA   is 'Código detalle 2 - información adicional';</v>
      </c>
      <c r="L1959" t="s">
        <v>102</v>
      </c>
      <c r="M1959" t="s">
        <v>102</v>
      </c>
      <c r="N1959" t="str">
        <f t="shared" si="124"/>
        <v>a.CDET1IA,</v>
      </c>
    </row>
    <row r="1960" spans="5:14" ht="48.75" thickBot="1" x14ac:dyDescent="0.3">
      <c r="E1960" s="18" t="s">
        <v>105</v>
      </c>
      <c r="F1960" s="26" t="s">
        <v>2237</v>
      </c>
      <c r="G1960" s="26"/>
      <c r="H1960" s="26" t="s">
        <v>2461</v>
      </c>
      <c r="J1960" t="str">
        <f t="shared" si="125"/>
        <v>TNUM2IA      VARCHAR2(150),</v>
      </c>
      <c r="K1960" t="str">
        <f t="shared" si="126"/>
        <v>comment on column MIG_SIN_TRAMITA_APOYO.TNUM2IA   is 'Número predio 2 - información adicional';</v>
      </c>
      <c r="L1960" t="s">
        <v>103</v>
      </c>
      <c r="M1960" t="s">
        <v>103</v>
      </c>
      <c r="N1960" t="str">
        <f t="shared" si="124"/>
        <v>a.TNUM1IA,</v>
      </c>
    </row>
    <row r="1961" spans="5:14" ht="48.75" thickBot="1" x14ac:dyDescent="0.3">
      <c r="E1961" s="18" t="s">
        <v>106</v>
      </c>
      <c r="F1961" s="26" t="s">
        <v>571</v>
      </c>
      <c r="G1961" s="26"/>
      <c r="H1961" s="26" t="s">
        <v>2462</v>
      </c>
      <c r="J1961" t="str">
        <f t="shared" si="125"/>
        <v>CDET3IA      NUMBER(),</v>
      </c>
      <c r="K1961" t="str">
        <f t="shared" si="126"/>
        <v>comment on column MIG_SIN_TRAMITA_APOYO.CDET3IA   is 'Código detalle 3 - información adicional';</v>
      </c>
      <c r="L1961" t="s">
        <v>104</v>
      </c>
      <c r="M1961" t="s">
        <v>104</v>
      </c>
      <c r="N1961" t="str">
        <f t="shared" si="124"/>
        <v>a.CDET2IA,</v>
      </c>
    </row>
    <row r="1962" spans="5:14" ht="48.75" thickBot="1" x14ac:dyDescent="0.3">
      <c r="E1962" s="18" t="s">
        <v>107</v>
      </c>
      <c r="F1962" s="26" t="s">
        <v>2237</v>
      </c>
      <c r="G1962" s="26"/>
      <c r="H1962" s="26" t="s">
        <v>2463</v>
      </c>
      <c r="J1962" t="str">
        <f t="shared" si="125"/>
        <v>TNUM3IA      VARCHAR2(150),</v>
      </c>
      <c r="K1962" t="str">
        <f t="shared" si="126"/>
        <v>comment on column MIG_SIN_TRAMITA_APOYO.TNUM3IA   is 'Número predio 3 - información adicional';</v>
      </c>
      <c r="L1962" t="s">
        <v>105</v>
      </c>
      <c r="M1962" t="s">
        <v>105</v>
      </c>
      <c r="N1962" t="str">
        <f t="shared" si="124"/>
        <v>a.TNUM2IA,</v>
      </c>
    </row>
    <row r="1963" spans="5:14" ht="15.75" thickBot="1" x14ac:dyDescent="0.3">
      <c r="E1963" s="18" t="s">
        <v>108</v>
      </c>
      <c r="F1963" s="26" t="s">
        <v>2237</v>
      </c>
      <c r="G1963" s="26"/>
      <c r="H1963" s="26" t="s">
        <v>2464</v>
      </c>
      <c r="J1963" t="str">
        <f t="shared" si="125"/>
        <v>LOCALIDAD      VARCHAR2(150),</v>
      </c>
      <c r="K1963" t="str">
        <f t="shared" si="126"/>
        <v>comment on column MIG_SIN_TRAMITA_APOYO.LOCALIDAD   is 'Localidad';</v>
      </c>
      <c r="L1963" t="s">
        <v>106</v>
      </c>
      <c r="M1963" t="s">
        <v>106</v>
      </c>
      <c r="N1963" t="str">
        <f t="shared" si="124"/>
        <v>a.CDET3IA,</v>
      </c>
    </row>
    <row r="1964" spans="5:14" ht="15.75" thickBot="1" x14ac:dyDescent="0.3">
      <c r="E1964" s="18" t="s">
        <v>334</v>
      </c>
      <c r="F1964" s="26" t="s">
        <v>805</v>
      </c>
      <c r="G1964" s="26"/>
      <c r="H1964" s="26" t="s">
        <v>598</v>
      </c>
      <c r="J1964" t="str">
        <f t="shared" si="125"/>
        <v>FALTA      DATE,</v>
      </c>
      <c r="K1964" t="str">
        <f t="shared" si="126"/>
        <v>comment on column MIG_SIN_TRAMITA_APOYO.FALTA   is 'Fecha Alta';</v>
      </c>
      <c r="L1964" t="s">
        <v>107</v>
      </c>
      <c r="M1964" t="s">
        <v>107</v>
      </c>
      <c r="N1964" t="str">
        <f t="shared" si="124"/>
        <v>a.TNUM3IA,</v>
      </c>
    </row>
    <row r="1965" spans="5:14" ht="24.75" thickBot="1" x14ac:dyDescent="0.3">
      <c r="E1965" s="18" t="s">
        <v>482</v>
      </c>
      <c r="F1965" s="26" t="s">
        <v>2237</v>
      </c>
      <c r="G1965" s="26"/>
      <c r="H1965" s="26" t="s">
        <v>597</v>
      </c>
      <c r="J1965" t="str">
        <f t="shared" si="125"/>
        <v>CUSUALT      VARCHAR2(150),</v>
      </c>
      <c r="K1965" t="str">
        <f t="shared" si="126"/>
        <v>comment on column MIG_SIN_TRAMITA_APOYO.CUSUALT   is 'Código Usuario Alta';</v>
      </c>
      <c r="L1965" t="s">
        <v>108</v>
      </c>
      <c r="M1965" t="s">
        <v>108</v>
      </c>
      <c r="N1965" t="str">
        <f t="shared" si="124"/>
        <v>a.LOCALIDAD,</v>
      </c>
    </row>
    <row r="1966" spans="5:14" ht="24.75" thickBot="1" x14ac:dyDescent="0.3">
      <c r="E1966" s="18" t="s">
        <v>601</v>
      </c>
      <c r="F1966" s="26" t="s">
        <v>805</v>
      </c>
      <c r="G1966" s="26"/>
      <c r="H1966" s="26" t="s">
        <v>2465</v>
      </c>
      <c r="J1966" t="str">
        <f t="shared" si="125"/>
        <v>FMODIFI      DATE,</v>
      </c>
      <c r="K1966" t="str">
        <f t="shared" si="126"/>
        <v>comment on column MIG_SIN_TRAMITA_APOYO.FMODIFI   is 'Fecha de modificación';</v>
      </c>
      <c r="L1966" t="s">
        <v>334</v>
      </c>
      <c r="M1966" t="s">
        <v>334</v>
      </c>
      <c r="N1966" t="str">
        <f t="shared" si="124"/>
        <v>a.FALTA,</v>
      </c>
    </row>
    <row r="1967" spans="5:14" ht="36.75" thickBot="1" x14ac:dyDescent="0.3">
      <c r="E1967" s="18" t="s">
        <v>599</v>
      </c>
      <c r="F1967" s="26" t="s">
        <v>2237</v>
      </c>
      <c r="G1967" s="26"/>
      <c r="H1967" s="26" t="s">
        <v>2466</v>
      </c>
      <c r="J1967" t="str">
        <f t="shared" si="125"/>
        <v>CUSUMOD      VARCHAR2(150),</v>
      </c>
      <c r="K1967" t="str">
        <f t="shared" si="126"/>
        <v>comment on column MIG_SIN_TRAMITA_APOYO.CUSUMOD   is 'Código usuario de modificación';</v>
      </c>
      <c r="L1967" t="s">
        <v>482</v>
      </c>
      <c r="M1967" t="s">
        <v>482</v>
      </c>
      <c r="N1967" t="str">
        <f t="shared" si="124"/>
        <v>a.CUSUALT,</v>
      </c>
    </row>
    <row r="1968" spans="5:14" ht="24.75" thickBot="1" x14ac:dyDescent="0.3">
      <c r="E1968" s="18" t="s">
        <v>2467</v>
      </c>
      <c r="F1968" s="26" t="s">
        <v>573</v>
      </c>
      <c r="G1968" s="26"/>
      <c r="H1968" s="26" t="s">
        <v>2468</v>
      </c>
      <c r="J1968" t="str">
        <f t="shared" si="125"/>
        <v>TOBSERVA2      VARCHAR2(100),</v>
      </c>
      <c r="K1968" t="str">
        <f t="shared" si="126"/>
        <v>comment on column MIG_SIN_TRAMITA_APOYO.TOBSERVA2   is 'Observaciones';</v>
      </c>
      <c r="L1968" t="s">
        <v>601</v>
      </c>
      <c r="M1968" t="s">
        <v>601</v>
      </c>
      <c r="N1968" t="str">
        <f t="shared" si="124"/>
        <v>a.FMODIFI,</v>
      </c>
    </row>
    <row r="1969" spans="5:14" ht="48.75" thickBot="1" x14ac:dyDescent="0.3">
      <c r="E1969" s="18" t="s">
        <v>83</v>
      </c>
      <c r="F1969" s="26" t="s">
        <v>571</v>
      </c>
      <c r="G1969" s="26"/>
      <c r="H1969" s="26" t="s">
        <v>2469</v>
      </c>
      <c r="J1969" t="str">
        <f t="shared" si="125"/>
        <v>CAGENTE      NUMBER(),</v>
      </c>
      <c r="K1969" t="str">
        <f t="shared" si="126"/>
        <v>comment on column MIG_SIN_TRAMITA_APOYO.CAGENTE   is 'Código del agente (Migración = 19000)';</v>
      </c>
      <c r="L1969" t="s">
        <v>599</v>
      </c>
      <c r="M1969" t="s">
        <v>599</v>
      </c>
      <c r="N1969" t="str">
        <f t="shared" si="124"/>
        <v>a.CUSUMOD,</v>
      </c>
    </row>
    <row r="1970" spans="5:14" ht="84.75" thickBot="1" x14ac:dyDescent="0.3">
      <c r="E1970" s="18" t="s">
        <v>82</v>
      </c>
      <c r="F1970" s="26" t="s">
        <v>571</v>
      </c>
      <c r="G1970" s="26"/>
      <c r="H1970" s="26" t="s">
        <v>2470</v>
      </c>
      <c r="J1970" t="str">
        <f t="shared" si="125"/>
        <v>SPERSON      NUMBER(),</v>
      </c>
      <c r="K1970" t="str">
        <f t="shared" si="126"/>
        <v>comment on column MIG_SIN_TRAMITA_APOYO.SPERSON   is 'Código de la persona – Clave externa de MIG_PERSONAS (Nulo en este caso)';</v>
      </c>
      <c r="L1970" t="s">
        <v>2467</v>
      </c>
      <c r="M1970" t="s">
        <v>2467</v>
      </c>
      <c r="N1970" t="str">
        <f t="shared" si="124"/>
        <v>a.TOBSERVA2,</v>
      </c>
    </row>
    <row r="1971" spans="5:14" x14ac:dyDescent="0.25">
      <c r="L1971" t="s">
        <v>83</v>
      </c>
      <c r="M1971" t="s">
        <v>83</v>
      </c>
      <c r="N1971" t="str">
        <f t="shared" si="124"/>
        <v>a.CAGENTE,</v>
      </c>
    </row>
    <row r="1972" spans="5:14" x14ac:dyDescent="0.25">
      <c r="L1972" t="s">
        <v>82</v>
      </c>
      <c r="M1972" t="s">
        <v>82</v>
      </c>
      <c r="N1972" t="str">
        <f t="shared" si="124"/>
        <v>a.SPERSON,</v>
      </c>
    </row>
  </sheetData>
  <mergeCells count="2">
    <mergeCell ref="N2:O2"/>
    <mergeCell ref="S2:T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877"/>
  <sheetViews>
    <sheetView showGridLines="0" tabSelected="1" workbookViewId="0">
      <selection activeCell="G424" sqref="G424"/>
    </sheetView>
  </sheetViews>
  <sheetFormatPr baseColWidth="10" defaultRowHeight="15" x14ac:dyDescent="0.25"/>
  <cols>
    <col min="2" max="2" width="7" customWidth="1"/>
    <col min="3" max="3" width="33.140625" customWidth="1"/>
    <col min="4" max="4" width="13.5703125" style="50" bestFit="1" customWidth="1"/>
    <col min="5" max="5" width="5.5703125" customWidth="1"/>
    <col min="6" max="6" width="24.42578125" bestFit="1" customWidth="1"/>
    <col min="7" max="7" width="15" style="75" bestFit="1" customWidth="1"/>
    <col min="8" max="8" width="5.140625" customWidth="1"/>
    <col min="9" max="9" width="22.28515625" customWidth="1"/>
    <col min="10" max="10" width="15" style="75" bestFit="1" customWidth="1"/>
    <col min="11" max="11" width="19.140625" customWidth="1"/>
    <col min="12" max="12" width="30.140625" customWidth="1"/>
    <col min="13" max="13" width="17" customWidth="1"/>
    <col min="14" max="14" width="5" bestFit="1" customWidth="1"/>
    <col min="15" max="16" width="6.42578125" customWidth="1"/>
    <col min="17" max="17" width="12" bestFit="1" customWidth="1"/>
    <col min="18" max="18" width="19.28515625" bestFit="1" customWidth="1"/>
  </cols>
  <sheetData>
    <row r="1" spans="3:11" x14ac:dyDescent="0.25">
      <c r="C1">
        <v>20170912</v>
      </c>
      <c r="F1">
        <v>20170913</v>
      </c>
    </row>
    <row r="3" spans="3:11" x14ac:dyDescent="0.25">
      <c r="C3" s="47" t="s">
        <v>1527</v>
      </c>
      <c r="D3" s="48" t="s">
        <v>1521</v>
      </c>
      <c r="F3" s="47" t="s">
        <v>1527</v>
      </c>
      <c r="G3" s="76" t="s">
        <v>1521</v>
      </c>
    </row>
    <row r="4" spans="3:11" x14ac:dyDescent="0.25">
      <c r="C4" s="14" t="s">
        <v>1522</v>
      </c>
      <c r="D4" s="49">
        <v>37293</v>
      </c>
      <c r="F4" s="14" t="s">
        <v>2471</v>
      </c>
      <c r="G4" s="49">
        <v>461404</v>
      </c>
    </row>
    <row r="5" spans="3:11" x14ac:dyDescent="0.25">
      <c r="C5" s="14" t="s">
        <v>1523</v>
      </c>
      <c r="D5" s="49">
        <v>37207</v>
      </c>
      <c r="F5" s="14" t="s">
        <v>1523</v>
      </c>
      <c r="G5" s="49">
        <v>442090</v>
      </c>
    </row>
    <row r="6" spans="3:11" x14ac:dyDescent="0.25">
      <c r="C6" s="14" t="s">
        <v>1528</v>
      </c>
      <c r="D6" s="49">
        <v>3</v>
      </c>
      <c r="F6" s="14" t="s">
        <v>1528</v>
      </c>
      <c r="G6" s="95">
        <v>19314</v>
      </c>
      <c r="H6" t="s">
        <v>1817</v>
      </c>
    </row>
    <row r="7" spans="3:11" x14ac:dyDescent="0.25">
      <c r="C7" s="14" t="s">
        <v>1524</v>
      </c>
      <c r="D7" s="49">
        <v>37204</v>
      </c>
      <c r="F7" s="14" t="s">
        <v>1524</v>
      </c>
      <c r="G7" s="55">
        <v>442090</v>
      </c>
    </row>
    <row r="8" spans="3:11" x14ac:dyDescent="0.25">
      <c r="C8" s="14" t="s">
        <v>1525</v>
      </c>
      <c r="D8" s="49">
        <v>37139</v>
      </c>
      <c r="F8" s="14" t="s">
        <v>1743</v>
      </c>
      <c r="G8" s="55">
        <v>442090</v>
      </c>
    </row>
    <row r="9" spans="3:11" x14ac:dyDescent="0.25">
      <c r="C9" s="52" t="s">
        <v>1605</v>
      </c>
      <c r="D9" s="53">
        <v>65</v>
      </c>
      <c r="F9" s="14" t="s">
        <v>1525</v>
      </c>
      <c r="G9" s="55">
        <v>424279</v>
      </c>
    </row>
    <row r="10" spans="3:11" x14ac:dyDescent="0.25">
      <c r="F10" s="52" t="s">
        <v>1909</v>
      </c>
      <c r="G10" s="80">
        <v>17811</v>
      </c>
      <c r="H10" t="s">
        <v>1907</v>
      </c>
    </row>
    <row r="11" spans="3:11" x14ac:dyDescent="0.25">
      <c r="F11" s="52" t="s">
        <v>1800</v>
      </c>
      <c r="G11" s="79" t="s">
        <v>2473</v>
      </c>
    </row>
    <row r="12" spans="3:11" ht="15" customHeight="1" x14ac:dyDescent="0.25">
      <c r="F12" s="52" t="s">
        <v>1803</v>
      </c>
      <c r="G12" s="79" t="s">
        <v>2472</v>
      </c>
      <c r="H12" t="s">
        <v>2476</v>
      </c>
    </row>
    <row r="13" spans="3:11" x14ac:dyDescent="0.25">
      <c r="F13" s="107" t="s">
        <v>2474</v>
      </c>
      <c r="G13" s="107"/>
      <c r="K13" s="66"/>
    </row>
    <row r="14" spans="3:11" x14ac:dyDescent="0.25">
      <c r="F14" s="108" t="s">
        <v>2475</v>
      </c>
      <c r="G14" s="108"/>
    </row>
    <row r="15" spans="3:11" x14ac:dyDescent="0.25">
      <c r="F15" s="96"/>
      <c r="G15" s="96"/>
    </row>
    <row r="17" spans="3:14" x14ac:dyDescent="0.25">
      <c r="C17" s="47" t="s">
        <v>1529</v>
      </c>
      <c r="D17" s="48" t="s">
        <v>1521</v>
      </c>
      <c r="F17" s="47" t="s">
        <v>1529</v>
      </c>
      <c r="G17" s="76" t="s">
        <v>1521</v>
      </c>
      <c r="I17" s="47" t="s">
        <v>1745</v>
      </c>
      <c r="J17" s="76" t="s">
        <v>1521</v>
      </c>
      <c r="K17" s="67"/>
      <c r="L17" s="47" t="s">
        <v>1529</v>
      </c>
      <c r="M17" s="76" t="s">
        <v>1521</v>
      </c>
    </row>
    <row r="18" spans="3:14" x14ac:dyDescent="0.25">
      <c r="C18" s="14" t="s">
        <v>1522</v>
      </c>
      <c r="D18" s="49">
        <v>37297</v>
      </c>
      <c r="F18" s="14" t="s">
        <v>1522</v>
      </c>
      <c r="G18" s="55">
        <v>37297</v>
      </c>
      <c r="H18" s="70"/>
      <c r="I18" s="14" t="s">
        <v>1522</v>
      </c>
      <c r="J18" s="55">
        <v>551077</v>
      </c>
      <c r="L18" s="14" t="s">
        <v>2471</v>
      </c>
      <c r="M18" s="49">
        <v>525927</v>
      </c>
    </row>
    <row r="19" spans="3:14" x14ac:dyDescent="0.25">
      <c r="C19" s="14" t="s">
        <v>1523</v>
      </c>
      <c r="D19" s="49">
        <v>37297</v>
      </c>
      <c r="F19" s="14" t="s">
        <v>1523</v>
      </c>
      <c r="G19" s="55">
        <v>37297</v>
      </c>
      <c r="H19" s="71"/>
      <c r="I19" s="14" t="s">
        <v>1523</v>
      </c>
      <c r="J19" s="55"/>
      <c r="L19" s="14" t="s">
        <v>1523</v>
      </c>
      <c r="M19" s="49">
        <v>419382</v>
      </c>
    </row>
    <row r="20" spans="3:14" x14ac:dyDescent="0.25">
      <c r="C20" s="14" t="s">
        <v>1528</v>
      </c>
      <c r="D20" s="49">
        <v>22213</v>
      </c>
      <c r="F20" s="14" t="s">
        <v>1528</v>
      </c>
      <c r="G20" s="55">
        <v>5538</v>
      </c>
      <c r="H20" s="71"/>
      <c r="I20" s="14" t="s">
        <v>1528</v>
      </c>
      <c r="J20" s="55"/>
      <c r="L20" s="14" t="s">
        <v>1528</v>
      </c>
      <c r="M20" s="95">
        <v>106545</v>
      </c>
      <c r="N20" t="s">
        <v>1817</v>
      </c>
    </row>
    <row r="21" spans="3:14" x14ac:dyDescent="0.25">
      <c r="C21" s="14" t="s">
        <v>1524</v>
      </c>
      <c r="D21" s="49">
        <v>15084</v>
      </c>
      <c r="F21" s="14" t="s">
        <v>1524</v>
      </c>
      <c r="G21" s="55">
        <v>31759</v>
      </c>
      <c r="H21" s="71"/>
      <c r="I21" s="14" t="s">
        <v>1524</v>
      </c>
      <c r="J21" s="55">
        <v>492621</v>
      </c>
      <c r="L21" s="14" t="s">
        <v>1524</v>
      </c>
      <c r="M21" s="55">
        <v>419382</v>
      </c>
    </row>
    <row r="22" spans="3:14" x14ac:dyDescent="0.25">
      <c r="C22" s="14" t="s">
        <v>1525</v>
      </c>
      <c r="D22" s="49" t="s">
        <v>1526</v>
      </c>
      <c r="F22" s="14" t="s">
        <v>1525</v>
      </c>
      <c r="G22" s="55">
        <v>31403</v>
      </c>
      <c r="H22" s="71"/>
      <c r="I22" s="14" t="s">
        <v>1525</v>
      </c>
      <c r="J22" s="55">
        <v>218498</v>
      </c>
      <c r="L22" s="14" t="s">
        <v>1743</v>
      </c>
      <c r="M22" s="55">
        <v>419382</v>
      </c>
    </row>
    <row r="23" spans="3:14" x14ac:dyDescent="0.25">
      <c r="F23" s="52" t="s">
        <v>1605</v>
      </c>
      <c r="G23" s="77">
        <v>356</v>
      </c>
      <c r="H23" s="71"/>
      <c r="I23" s="52" t="s">
        <v>1605</v>
      </c>
      <c r="J23" s="77">
        <v>274123</v>
      </c>
      <c r="L23" s="14" t="s">
        <v>1525</v>
      </c>
      <c r="M23" s="55">
        <v>393180</v>
      </c>
    </row>
    <row r="24" spans="3:14" x14ac:dyDescent="0.25">
      <c r="H24" s="72"/>
      <c r="L24" s="52" t="s">
        <v>1909</v>
      </c>
      <c r="M24" s="80">
        <v>26202</v>
      </c>
      <c r="N24" t="s">
        <v>1907</v>
      </c>
    </row>
    <row r="25" spans="3:14" x14ac:dyDescent="0.25">
      <c r="L25" s="52" t="s">
        <v>1800</v>
      </c>
      <c r="M25" s="79"/>
    </row>
    <row r="26" spans="3:14" x14ac:dyDescent="0.25">
      <c r="L26" s="52" t="s">
        <v>1803</v>
      </c>
      <c r="M26" s="79"/>
    </row>
    <row r="27" spans="3:14" x14ac:dyDescent="0.25">
      <c r="L27" s="107" t="s">
        <v>2474</v>
      </c>
      <c r="M27" s="107"/>
    </row>
    <row r="28" spans="3:14" x14ac:dyDescent="0.25">
      <c r="L28" s="108" t="s">
        <v>2475</v>
      </c>
      <c r="M28" s="108"/>
    </row>
    <row r="30" spans="3:14" x14ac:dyDescent="0.25">
      <c r="C30" s="47" t="s">
        <v>1530</v>
      </c>
      <c r="D30" s="48" t="s">
        <v>1521</v>
      </c>
      <c r="L30" s="47" t="s">
        <v>1530</v>
      </c>
      <c r="M30" s="76" t="s">
        <v>1521</v>
      </c>
    </row>
    <row r="31" spans="3:14" x14ac:dyDescent="0.25">
      <c r="C31" s="14" t="s">
        <v>1522</v>
      </c>
      <c r="D31" s="49">
        <v>38597</v>
      </c>
      <c r="L31" s="14" t="s">
        <v>2471</v>
      </c>
      <c r="M31" s="49">
        <v>234436</v>
      </c>
    </row>
    <row r="32" spans="3:14" x14ac:dyDescent="0.25">
      <c r="C32" s="14" t="s">
        <v>1523</v>
      </c>
      <c r="D32" s="49">
        <v>38597</v>
      </c>
      <c r="L32" s="14" t="s">
        <v>1523</v>
      </c>
      <c r="M32" s="49">
        <v>234436</v>
      </c>
    </row>
    <row r="33" spans="3:14" x14ac:dyDescent="0.25">
      <c r="C33" s="14" t="s">
        <v>1528</v>
      </c>
      <c r="D33" s="49">
        <v>38597</v>
      </c>
      <c r="L33" s="14" t="s">
        <v>1528</v>
      </c>
      <c r="M33" s="95">
        <v>0</v>
      </c>
    </row>
    <row r="34" spans="3:14" x14ac:dyDescent="0.25">
      <c r="C34" s="14" t="s">
        <v>1524</v>
      </c>
      <c r="D34" s="49">
        <v>38597</v>
      </c>
      <c r="L34" s="14" t="s">
        <v>1524</v>
      </c>
      <c r="M34" s="55">
        <v>234436</v>
      </c>
    </row>
    <row r="35" spans="3:14" x14ac:dyDescent="0.25">
      <c r="C35" s="14" t="s">
        <v>1525</v>
      </c>
      <c r="D35" s="49">
        <v>35735</v>
      </c>
      <c r="H35" s="70"/>
      <c r="L35" s="14" t="s">
        <v>1743</v>
      </c>
      <c r="M35" s="55">
        <v>187668</v>
      </c>
      <c r="N35" t="s">
        <v>1817</v>
      </c>
    </row>
    <row r="36" spans="3:14" x14ac:dyDescent="0.25">
      <c r="C36" s="52" t="s">
        <v>1605</v>
      </c>
      <c r="D36" s="53">
        <v>2862</v>
      </c>
      <c r="H36" s="71"/>
      <c r="L36" s="14" t="s">
        <v>1525</v>
      </c>
      <c r="M36" s="55">
        <v>43805</v>
      </c>
    </row>
    <row r="37" spans="3:14" x14ac:dyDescent="0.25">
      <c r="C37" s="45"/>
      <c r="D37" s="97"/>
      <c r="H37" s="71"/>
      <c r="L37" s="52" t="s">
        <v>1909</v>
      </c>
      <c r="M37" s="80">
        <v>190631</v>
      </c>
      <c r="N37" t="s">
        <v>1907</v>
      </c>
    </row>
    <row r="38" spans="3:14" x14ac:dyDescent="0.25">
      <c r="C38" s="45"/>
      <c r="D38" s="97"/>
      <c r="H38" s="71"/>
      <c r="L38" s="52" t="s">
        <v>1800</v>
      </c>
      <c r="M38" s="79" t="s">
        <v>2478</v>
      </c>
    </row>
    <row r="39" spans="3:14" x14ac:dyDescent="0.25">
      <c r="C39" s="45"/>
      <c r="D39" s="97"/>
      <c r="H39" s="71"/>
      <c r="L39" s="52" t="s">
        <v>1803</v>
      </c>
      <c r="M39" s="79" t="s">
        <v>2479</v>
      </c>
    </row>
    <row r="40" spans="3:14" x14ac:dyDescent="0.25">
      <c r="C40" s="45"/>
      <c r="D40" s="97"/>
      <c r="H40" s="71"/>
      <c r="L40" s="107" t="s">
        <v>2477</v>
      </c>
      <c r="M40" s="107"/>
    </row>
    <row r="41" spans="3:14" x14ac:dyDescent="0.25">
      <c r="C41" s="45"/>
      <c r="D41" s="97"/>
      <c r="H41" s="71"/>
      <c r="L41" s="108" t="s">
        <v>2475</v>
      </c>
      <c r="M41" s="108"/>
    </row>
    <row r="42" spans="3:14" x14ac:dyDescent="0.25">
      <c r="C42" s="45"/>
      <c r="D42" s="97"/>
      <c r="H42" s="71"/>
    </row>
    <row r="43" spans="3:14" x14ac:dyDescent="0.25">
      <c r="C43" s="45"/>
      <c r="D43" s="97"/>
      <c r="H43" s="71"/>
      <c r="L43" s="47" t="s">
        <v>2480</v>
      </c>
      <c r="M43" s="76" t="s">
        <v>1521</v>
      </c>
    </row>
    <row r="44" spans="3:14" x14ac:dyDescent="0.25">
      <c r="C44" s="45"/>
      <c r="D44" s="97"/>
      <c r="H44" s="71"/>
      <c r="L44" s="14" t="s">
        <v>2471</v>
      </c>
      <c r="M44" s="49">
        <v>2153</v>
      </c>
    </row>
    <row r="45" spans="3:14" x14ac:dyDescent="0.25">
      <c r="C45" s="45"/>
      <c r="D45" s="97"/>
      <c r="H45" s="71"/>
      <c r="L45" s="14" t="s">
        <v>1523</v>
      </c>
      <c r="M45" s="49">
        <v>195</v>
      </c>
      <c r="N45" t="s">
        <v>1817</v>
      </c>
    </row>
    <row r="46" spans="3:14" x14ac:dyDescent="0.25">
      <c r="C46" s="45"/>
      <c r="D46" s="97"/>
      <c r="H46" s="71"/>
      <c r="L46" s="14" t="s">
        <v>1528</v>
      </c>
      <c r="M46" s="95">
        <v>0</v>
      </c>
    </row>
    <row r="47" spans="3:14" x14ac:dyDescent="0.25">
      <c r="C47" s="45"/>
      <c r="D47" s="97"/>
      <c r="H47" s="71"/>
      <c r="L47" s="14" t="s">
        <v>1524</v>
      </c>
      <c r="M47" s="55">
        <v>195</v>
      </c>
    </row>
    <row r="48" spans="3:14" x14ac:dyDescent="0.25">
      <c r="C48" s="45"/>
      <c r="D48" s="97"/>
      <c r="H48" s="71"/>
      <c r="L48" s="14" t="s">
        <v>1743</v>
      </c>
      <c r="M48" s="55">
        <v>195</v>
      </c>
    </row>
    <row r="49" spans="3:14" x14ac:dyDescent="0.25">
      <c r="C49" s="45"/>
      <c r="D49" s="97"/>
      <c r="H49" s="71"/>
      <c r="L49" s="14" t="s">
        <v>1525</v>
      </c>
      <c r="M49" s="55">
        <v>86</v>
      </c>
    </row>
    <row r="50" spans="3:14" x14ac:dyDescent="0.25">
      <c r="C50" s="45"/>
      <c r="D50" s="97"/>
      <c r="H50" s="71"/>
      <c r="L50" s="52" t="s">
        <v>1909</v>
      </c>
      <c r="M50" s="80">
        <v>109</v>
      </c>
      <c r="N50" t="s">
        <v>1907</v>
      </c>
    </row>
    <row r="51" spans="3:14" x14ac:dyDescent="0.25">
      <c r="C51" s="45"/>
      <c r="D51" s="97"/>
      <c r="H51" s="71"/>
      <c r="L51" s="52" t="s">
        <v>1800</v>
      </c>
      <c r="M51" s="79" t="s">
        <v>2481</v>
      </c>
    </row>
    <row r="52" spans="3:14" x14ac:dyDescent="0.25">
      <c r="C52" s="45"/>
      <c r="D52" s="97"/>
      <c r="H52" s="71"/>
      <c r="L52" s="52" t="s">
        <v>1803</v>
      </c>
      <c r="M52" s="79" t="s">
        <v>2482</v>
      </c>
    </row>
    <row r="53" spans="3:14" x14ac:dyDescent="0.25">
      <c r="C53" s="45"/>
      <c r="D53" s="97"/>
      <c r="H53" s="71"/>
      <c r="L53" s="107" t="s">
        <v>1817</v>
      </c>
      <c r="M53" s="107"/>
    </row>
    <row r="54" spans="3:14" x14ac:dyDescent="0.25">
      <c r="C54" s="45"/>
      <c r="D54" s="97"/>
      <c r="H54" s="71"/>
      <c r="L54" s="108" t="s">
        <v>2483</v>
      </c>
      <c r="M54" s="108"/>
    </row>
    <row r="55" spans="3:14" x14ac:dyDescent="0.25">
      <c r="C55" s="45"/>
      <c r="D55" s="97"/>
      <c r="H55" s="71"/>
    </row>
    <row r="56" spans="3:14" x14ac:dyDescent="0.25">
      <c r="C56" s="45"/>
      <c r="D56" s="97"/>
      <c r="H56" s="71"/>
      <c r="L56" s="47" t="s">
        <v>2484</v>
      </c>
      <c r="M56" s="76" t="s">
        <v>1521</v>
      </c>
    </row>
    <row r="57" spans="3:14" x14ac:dyDescent="0.25">
      <c r="C57" s="45"/>
      <c r="D57" s="97"/>
      <c r="H57" s="71"/>
      <c r="L57" s="14" t="s">
        <v>2471</v>
      </c>
      <c r="M57" s="49">
        <v>48740</v>
      </c>
    </row>
    <row r="58" spans="3:14" x14ac:dyDescent="0.25">
      <c r="C58" s="45"/>
      <c r="D58" s="97"/>
      <c r="H58" s="71"/>
      <c r="L58" s="14" t="s">
        <v>1523</v>
      </c>
      <c r="M58" s="49">
        <v>46951</v>
      </c>
      <c r="N58" t="s">
        <v>1817</v>
      </c>
    </row>
    <row r="59" spans="3:14" x14ac:dyDescent="0.25">
      <c r="C59" s="45"/>
      <c r="D59" s="97"/>
      <c r="H59" s="71"/>
      <c r="L59" s="14" t="s">
        <v>1528</v>
      </c>
      <c r="M59" s="95">
        <v>0</v>
      </c>
    </row>
    <row r="60" spans="3:14" x14ac:dyDescent="0.25">
      <c r="C60" s="45"/>
      <c r="D60" s="97"/>
      <c r="H60" s="71"/>
      <c r="L60" s="14" t="s">
        <v>1524</v>
      </c>
      <c r="M60" s="55">
        <v>46951</v>
      </c>
    </row>
    <row r="61" spans="3:14" x14ac:dyDescent="0.25">
      <c r="C61" s="45"/>
      <c r="D61" s="97"/>
      <c r="H61" s="71"/>
      <c r="L61" s="14" t="s">
        <v>1743</v>
      </c>
      <c r="M61" s="55">
        <v>43562</v>
      </c>
    </row>
    <row r="62" spans="3:14" x14ac:dyDescent="0.25">
      <c r="C62" s="45"/>
      <c r="D62" s="97"/>
      <c r="H62" s="71"/>
      <c r="L62" s="14" t="s">
        <v>1525</v>
      </c>
      <c r="M62" s="55">
        <v>29507</v>
      </c>
    </row>
    <row r="63" spans="3:14" x14ac:dyDescent="0.25">
      <c r="C63" s="45"/>
      <c r="D63" s="97"/>
      <c r="H63" s="71"/>
      <c r="L63" s="52" t="s">
        <v>1909</v>
      </c>
      <c r="M63" s="80">
        <v>14055</v>
      </c>
      <c r="N63" t="s">
        <v>1907</v>
      </c>
    </row>
    <row r="64" spans="3:14" x14ac:dyDescent="0.25">
      <c r="C64" s="45"/>
      <c r="D64" s="97"/>
      <c r="H64" s="71"/>
      <c r="L64" s="52" t="s">
        <v>1800</v>
      </c>
      <c r="M64" s="79" t="s">
        <v>2485</v>
      </c>
    </row>
    <row r="65" spans="3:13" x14ac:dyDescent="0.25">
      <c r="C65" s="45"/>
      <c r="D65" s="97"/>
      <c r="H65" s="71"/>
      <c r="L65" s="52" t="s">
        <v>1803</v>
      </c>
      <c r="M65" s="79" t="s">
        <v>2486</v>
      </c>
    </row>
    <row r="66" spans="3:13" x14ac:dyDescent="0.25">
      <c r="C66" s="45"/>
      <c r="D66" s="97"/>
      <c r="H66" s="71"/>
      <c r="L66" s="107" t="s">
        <v>2487</v>
      </c>
      <c r="M66" s="107"/>
    </row>
    <row r="67" spans="3:13" x14ac:dyDescent="0.25">
      <c r="C67" s="45"/>
      <c r="D67" s="97"/>
      <c r="H67" s="71"/>
      <c r="L67" s="108" t="s">
        <v>2488</v>
      </c>
      <c r="M67" s="108"/>
    </row>
    <row r="68" spans="3:13" x14ac:dyDescent="0.25">
      <c r="C68" s="45"/>
      <c r="D68" s="97"/>
      <c r="H68" s="71"/>
    </row>
    <row r="69" spans="3:13" x14ac:dyDescent="0.25">
      <c r="C69" s="45"/>
      <c r="D69" s="97"/>
      <c r="H69" s="71"/>
    </row>
    <row r="70" spans="3:13" x14ac:dyDescent="0.25">
      <c r="C70" s="45"/>
      <c r="D70" s="97"/>
      <c r="H70" s="71"/>
    </row>
    <row r="71" spans="3:13" x14ac:dyDescent="0.25">
      <c r="C71" s="45"/>
      <c r="D71" s="97"/>
      <c r="H71" s="71"/>
    </row>
    <row r="72" spans="3:13" x14ac:dyDescent="0.25">
      <c r="C72" s="45"/>
      <c r="D72" s="97"/>
      <c r="H72" s="71"/>
    </row>
    <row r="73" spans="3:13" x14ac:dyDescent="0.25">
      <c r="C73" s="45"/>
      <c r="D73" s="97"/>
      <c r="H73" s="71"/>
    </row>
    <row r="74" spans="3:13" x14ac:dyDescent="0.25">
      <c r="C74" s="45"/>
      <c r="D74" s="97"/>
      <c r="H74" s="71"/>
    </row>
    <row r="75" spans="3:13" x14ac:dyDescent="0.25">
      <c r="C75" s="45"/>
      <c r="D75" s="97"/>
      <c r="H75" s="71"/>
    </row>
    <row r="76" spans="3:13" x14ac:dyDescent="0.25">
      <c r="C76" s="45"/>
      <c r="D76" s="97"/>
      <c r="H76" s="71"/>
    </row>
    <row r="77" spans="3:13" x14ac:dyDescent="0.25">
      <c r="C77" s="45"/>
      <c r="D77" s="97"/>
      <c r="H77" s="71"/>
    </row>
    <row r="78" spans="3:13" x14ac:dyDescent="0.25">
      <c r="H78" s="71"/>
    </row>
    <row r="79" spans="3:13" x14ac:dyDescent="0.25">
      <c r="C79" s="47" t="s">
        <v>1604</v>
      </c>
      <c r="D79" s="76" t="s">
        <v>1521</v>
      </c>
      <c r="H79" s="71"/>
    </row>
    <row r="80" spans="3:13" x14ac:dyDescent="0.25">
      <c r="C80" s="14" t="s">
        <v>1522</v>
      </c>
      <c r="D80" s="55">
        <v>579</v>
      </c>
      <c r="H80" s="71"/>
      <c r="L80" s="47" t="s">
        <v>1884</v>
      </c>
      <c r="M80" s="76" t="s">
        <v>1521</v>
      </c>
    </row>
    <row r="81" spans="3:14" x14ac:dyDescent="0.25">
      <c r="C81" s="14" t="s">
        <v>1523</v>
      </c>
      <c r="D81" s="55">
        <v>579</v>
      </c>
      <c r="H81" s="73"/>
      <c r="L81" s="14" t="s">
        <v>2471</v>
      </c>
      <c r="M81" s="49">
        <v>288349</v>
      </c>
    </row>
    <row r="82" spans="3:14" x14ac:dyDescent="0.25">
      <c r="C82" s="14" t="s">
        <v>1528</v>
      </c>
      <c r="D82" s="55">
        <v>0</v>
      </c>
      <c r="H82" s="72"/>
      <c r="L82" s="14" t="s">
        <v>1523</v>
      </c>
      <c r="M82" s="49">
        <v>288348</v>
      </c>
      <c r="N82" t="s">
        <v>1817</v>
      </c>
    </row>
    <row r="83" spans="3:14" x14ac:dyDescent="0.25">
      <c r="C83" s="14" t="s">
        <v>1524</v>
      </c>
      <c r="D83" s="55">
        <v>579</v>
      </c>
      <c r="L83" s="14" t="s">
        <v>1528</v>
      </c>
      <c r="M83" s="55">
        <v>0</v>
      </c>
    </row>
    <row r="84" spans="3:14" x14ac:dyDescent="0.25">
      <c r="C84" s="14" t="s">
        <v>1525</v>
      </c>
      <c r="D84" s="78">
        <v>579</v>
      </c>
      <c r="L84" s="14" t="s">
        <v>1524</v>
      </c>
      <c r="M84" s="55">
        <v>288348</v>
      </c>
    </row>
    <row r="85" spans="3:14" x14ac:dyDescent="0.25">
      <c r="C85" s="52" t="s">
        <v>1605</v>
      </c>
      <c r="D85" s="77">
        <v>0</v>
      </c>
      <c r="H85" s="70"/>
      <c r="L85" s="14" t="s">
        <v>1743</v>
      </c>
      <c r="M85" s="55">
        <v>261439</v>
      </c>
    </row>
    <row r="86" spans="3:14" x14ac:dyDescent="0.25">
      <c r="H86" s="71"/>
      <c r="L86" s="14" t="s">
        <v>1525</v>
      </c>
      <c r="M86" s="55">
        <v>260983</v>
      </c>
    </row>
    <row r="87" spans="3:14" x14ac:dyDescent="0.25">
      <c r="H87" s="71"/>
      <c r="L87" s="52" t="s">
        <v>1909</v>
      </c>
      <c r="M87" s="80">
        <v>456</v>
      </c>
      <c r="N87" t="s">
        <v>1907</v>
      </c>
    </row>
    <row r="88" spans="3:14" x14ac:dyDescent="0.25">
      <c r="C88" s="47" t="s">
        <v>1609</v>
      </c>
      <c r="D88" s="76" t="s">
        <v>1521</v>
      </c>
      <c r="H88" s="71"/>
      <c r="L88" s="52" t="s">
        <v>1800</v>
      </c>
      <c r="M88" s="79"/>
    </row>
    <row r="89" spans="3:14" x14ac:dyDescent="0.25">
      <c r="C89" s="14" t="s">
        <v>1610</v>
      </c>
      <c r="D89" s="55">
        <v>1356</v>
      </c>
      <c r="H89" s="71"/>
      <c r="L89" s="52" t="s">
        <v>1803</v>
      </c>
      <c r="M89" s="79"/>
    </row>
    <row r="90" spans="3:14" ht="15" customHeight="1" x14ac:dyDescent="0.25">
      <c r="C90" s="14" t="s">
        <v>1523</v>
      </c>
      <c r="D90" s="55">
        <v>1356</v>
      </c>
      <c r="H90" s="73"/>
      <c r="L90" s="107" t="s">
        <v>2474</v>
      </c>
      <c r="M90" s="107"/>
    </row>
    <row r="91" spans="3:14" x14ac:dyDescent="0.25">
      <c r="C91" s="14" t="s">
        <v>1528</v>
      </c>
      <c r="D91" s="55">
        <v>13</v>
      </c>
      <c r="H91" s="72"/>
      <c r="L91" s="108" t="s">
        <v>2475</v>
      </c>
      <c r="M91" s="108"/>
    </row>
    <row r="92" spans="3:14" x14ac:dyDescent="0.25">
      <c r="C92" s="14" t="s">
        <v>1524</v>
      </c>
      <c r="D92" s="55">
        <v>1343</v>
      </c>
    </row>
    <row r="93" spans="3:14" x14ac:dyDescent="0.25">
      <c r="C93" s="14" t="s">
        <v>1525</v>
      </c>
      <c r="D93" s="78">
        <v>1127</v>
      </c>
    </row>
    <row r="94" spans="3:14" x14ac:dyDescent="0.25">
      <c r="C94" s="52" t="s">
        <v>1605</v>
      </c>
      <c r="D94" s="77">
        <v>216</v>
      </c>
    </row>
    <row r="95" spans="3:14" x14ac:dyDescent="0.25">
      <c r="D95" s="75"/>
    </row>
    <row r="96" spans="3:14" x14ac:dyDescent="0.25">
      <c r="D96" s="75"/>
      <c r="H96" s="70"/>
    </row>
    <row r="97" spans="3:18" x14ac:dyDescent="0.25">
      <c r="D97" s="75">
        <v>354081</v>
      </c>
      <c r="H97" s="71"/>
    </row>
    <row r="98" spans="3:18" x14ac:dyDescent="0.25">
      <c r="D98" s="75"/>
    </row>
    <row r="99" spans="3:18" x14ac:dyDescent="0.25">
      <c r="C99" s="47" t="s">
        <v>1705</v>
      </c>
      <c r="D99" s="76" t="s">
        <v>1521</v>
      </c>
      <c r="H99" s="71"/>
      <c r="L99" s="47" t="s">
        <v>1705</v>
      </c>
      <c r="M99" s="76" t="s">
        <v>1521</v>
      </c>
    </row>
    <row r="100" spans="3:18" x14ac:dyDescent="0.25">
      <c r="C100" s="14" t="s">
        <v>1610</v>
      </c>
      <c r="D100" s="55">
        <v>393976</v>
      </c>
      <c r="H100" s="71"/>
      <c r="L100" s="14" t="s">
        <v>2471</v>
      </c>
      <c r="M100" s="55">
        <v>355298</v>
      </c>
    </row>
    <row r="101" spans="3:18" x14ac:dyDescent="0.25">
      <c r="C101" s="14" t="s">
        <v>1523</v>
      </c>
      <c r="D101" s="55">
        <v>307018</v>
      </c>
      <c r="L101" s="14" t="s">
        <v>1523</v>
      </c>
      <c r="M101" s="55">
        <v>307201</v>
      </c>
      <c r="N101" t="s">
        <v>1817</v>
      </c>
    </row>
    <row r="102" spans="3:18" x14ac:dyDescent="0.25">
      <c r="C102" s="14" t="s">
        <v>1528</v>
      </c>
      <c r="D102" s="55">
        <v>26</v>
      </c>
      <c r="L102" s="14" t="s">
        <v>1528</v>
      </c>
      <c r="M102" s="95">
        <v>0</v>
      </c>
    </row>
    <row r="103" spans="3:18" x14ac:dyDescent="0.25">
      <c r="C103" s="14" t="s">
        <v>1524</v>
      </c>
      <c r="D103" s="55">
        <v>307018</v>
      </c>
      <c r="H103" s="72"/>
      <c r="L103" s="14" t="s">
        <v>1524</v>
      </c>
      <c r="M103" s="55">
        <v>307201</v>
      </c>
      <c r="Q103">
        <v>8.49</v>
      </c>
      <c r="R103">
        <f>Q103*60</f>
        <v>509.40000000000003</v>
      </c>
    </row>
    <row r="104" spans="3:18" x14ac:dyDescent="0.25">
      <c r="C104" s="14" t="s">
        <v>1743</v>
      </c>
      <c r="D104" s="55" t="s">
        <v>1809</v>
      </c>
      <c r="H104" s="74"/>
      <c r="L104" s="14" t="s">
        <v>1743</v>
      </c>
      <c r="M104" s="55">
        <v>279867</v>
      </c>
      <c r="Q104">
        <f>509.4*60</f>
        <v>30564</v>
      </c>
    </row>
    <row r="105" spans="3:18" x14ac:dyDescent="0.25">
      <c r="C105" s="14" t="s">
        <v>1525</v>
      </c>
      <c r="D105" s="55">
        <v>271821</v>
      </c>
      <c r="L105" s="14" t="s">
        <v>1525</v>
      </c>
      <c r="M105" s="55">
        <v>278557</v>
      </c>
    </row>
    <row r="106" spans="3:18" x14ac:dyDescent="0.25">
      <c r="C106" s="52" t="s">
        <v>1605</v>
      </c>
      <c r="D106" s="77">
        <v>35197</v>
      </c>
      <c r="L106" s="52" t="s">
        <v>1605</v>
      </c>
      <c r="M106" s="77">
        <v>1310</v>
      </c>
      <c r="N106" t="s">
        <v>1907</v>
      </c>
      <c r="Q106" s="103">
        <f>279867/30564</f>
        <v>9.1567530427954456</v>
      </c>
    </row>
    <row r="107" spans="3:18" x14ac:dyDescent="0.25">
      <c r="C107" s="52" t="s">
        <v>1800</v>
      </c>
      <c r="D107" s="55" t="s">
        <v>1802</v>
      </c>
      <c r="H107" s="70"/>
      <c r="L107" s="52" t="s">
        <v>1800</v>
      </c>
      <c r="M107" s="104" t="s">
        <v>2500</v>
      </c>
    </row>
    <row r="108" spans="3:18" x14ac:dyDescent="0.25">
      <c r="C108" s="52" t="s">
        <v>1803</v>
      </c>
      <c r="D108" s="79" t="s">
        <v>1804</v>
      </c>
      <c r="H108" s="71"/>
      <c r="L108" s="52" t="s">
        <v>1803</v>
      </c>
      <c r="M108" s="79" t="s">
        <v>2501</v>
      </c>
    </row>
    <row r="109" spans="3:18" x14ac:dyDescent="0.25">
      <c r="C109" s="45"/>
      <c r="D109" s="84"/>
      <c r="H109" s="71"/>
      <c r="L109" s="107" t="s">
        <v>2487</v>
      </c>
      <c r="M109" s="107"/>
    </row>
    <row r="110" spans="3:18" x14ac:dyDescent="0.25">
      <c r="C110" s="45"/>
      <c r="D110" s="84"/>
      <c r="H110" s="71"/>
      <c r="L110" s="108" t="s">
        <v>2475</v>
      </c>
      <c r="M110" s="108"/>
    </row>
    <row r="111" spans="3:18" x14ac:dyDescent="0.25">
      <c r="C111" s="45"/>
      <c r="D111" s="84"/>
      <c r="H111" s="71"/>
      <c r="L111" s="45"/>
      <c r="M111" s="84"/>
    </row>
    <row r="112" spans="3:18" x14ac:dyDescent="0.25">
      <c r="D112" s="75"/>
    </row>
    <row r="113" spans="3:19" x14ac:dyDescent="0.25">
      <c r="C113" s="47" t="s">
        <v>1892</v>
      </c>
      <c r="D113" s="76" t="s">
        <v>1521</v>
      </c>
      <c r="H113" s="71"/>
      <c r="L113" s="47" t="s">
        <v>1892</v>
      </c>
      <c r="M113" s="76" t="s">
        <v>1521</v>
      </c>
    </row>
    <row r="114" spans="3:19" x14ac:dyDescent="0.25">
      <c r="C114" s="14" t="s">
        <v>1610</v>
      </c>
      <c r="D114" s="55">
        <v>393976</v>
      </c>
      <c r="H114" s="71"/>
      <c r="L114" s="14" t="s">
        <v>2471</v>
      </c>
      <c r="M114" s="55">
        <v>392745</v>
      </c>
    </row>
    <row r="115" spans="3:19" ht="38.25" customHeight="1" x14ac:dyDescent="0.25">
      <c r="C115" s="14" t="s">
        <v>1523</v>
      </c>
      <c r="D115" s="55">
        <v>215</v>
      </c>
      <c r="E115" t="s">
        <v>1817</v>
      </c>
      <c r="L115" s="14" t="s">
        <v>1523</v>
      </c>
      <c r="M115" s="55">
        <v>300253</v>
      </c>
    </row>
    <row r="116" spans="3:19" x14ac:dyDescent="0.25">
      <c r="C116" s="14" t="s">
        <v>1528</v>
      </c>
      <c r="D116" s="55"/>
      <c r="L116" s="14" t="s">
        <v>1528</v>
      </c>
      <c r="M116" s="95">
        <v>0</v>
      </c>
    </row>
    <row r="117" spans="3:19" x14ac:dyDescent="0.25">
      <c r="C117" s="14" t="s">
        <v>1524</v>
      </c>
      <c r="D117" s="55">
        <v>215</v>
      </c>
      <c r="H117" s="72"/>
      <c r="L117" s="14" t="s">
        <v>1524</v>
      </c>
      <c r="M117" s="55">
        <v>300253</v>
      </c>
      <c r="N117">
        <v>1000</v>
      </c>
      <c r="O117">
        <v>5</v>
      </c>
      <c r="Q117">
        <f>5/100</f>
        <v>0.05</v>
      </c>
      <c r="R117">
        <f>N117*Q117</f>
        <v>50</v>
      </c>
      <c r="S117">
        <v>50</v>
      </c>
    </row>
    <row r="118" spans="3:19" x14ac:dyDescent="0.25">
      <c r="C118" s="14" t="s">
        <v>1743</v>
      </c>
      <c r="D118" s="55">
        <v>198</v>
      </c>
      <c r="E118" t="s">
        <v>1907</v>
      </c>
      <c r="H118" s="74"/>
      <c r="L118" s="14" t="s">
        <v>1743</v>
      </c>
      <c r="M118" s="55">
        <v>217837</v>
      </c>
      <c r="N118">
        <v>1000</v>
      </c>
      <c r="O118">
        <v>5</v>
      </c>
      <c r="P118">
        <f>O118/10</f>
        <v>0.5</v>
      </c>
      <c r="Q118">
        <f>5/1000</f>
        <v>5.0000000000000001E-3</v>
      </c>
      <c r="R118">
        <f>N118*Q118</f>
        <v>5</v>
      </c>
      <c r="S118">
        <v>5</v>
      </c>
    </row>
    <row r="119" spans="3:19" x14ac:dyDescent="0.25">
      <c r="C119" s="14" t="s">
        <v>1525</v>
      </c>
      <c r="D119" s="55"/>
      <c r="E119" t="s">
        <v>1970</v>
      </c>
      <c r="L119" s="14" t="s">
        <v>1525</v>
      </c>
      <c r="M119" s="55"/>
    </row>
    <row r="120" spans="3:19" x14ac:dyDescent="0.25">
      <c r="C120" s="52" t="s">
        <v>1605</v>
      </c>
      <c r="D120" s="77">
        <v>198</v>
      </c>
      <c r="L120" s="52" t="s">
        <v>1605</v>
      </c>
      <c r="M120" s="77"/>
    </row>
    <row r="121" spans="3:19" x14ac:dyDescent="0.25">
      <c r="C121" s="52" t="s">
        <v>1800</v>
      </c>
      <c r="D121" s="55"/>
      <c r="L121" s="52" t="s">
        <v>1800</v>
      </c>
      <c r="M121" s="55"/>
    </row>
    <row r="122" spans="3:19" x14ac:dyDescent="0.25">
      <c r="C122" s="52" t="s">
        <v>1803</v>
      </c>
      <c r="D122" s="79"/>
      <c r="L122" s="52" t="s">
        <v>1803</v>
      </c>
      <c r="M122" s="79"/>
    </row>
    <row r="123" spans="3:19" x14ac:dyDescent="0.25">
      <c r="C123" s="107" t="s">
        <v>1969</v>
      </c>
      <c r="D123" s="107"/>
      <c r="L123" s="107" t="s">
        <v>1969</v>
      </c>
      <c r="M123" s="107"/>
    </row>
    <row r="124" spans="3:19" ht="15" customHeight="1" x14ac:dyDescent="0.25">
      <c r="C124" s="107" t="s">
        <v>1971</v>
      </c>
      <c r="D124" s="107"/>
      <c r="L124" s="108" t="s">
        <v>2475</v>
      </c>
      <c r="M124" s="108"/>
    </row>
    <row r="125" spans="3:19" x14ac:dyDescent="0.25">
      <c r="C125" s="45"/>
      <c r="D125" s="84"/>
    </row>
    <row r="126" spans="3:19" x14ac:dyDescent="0.25">
      <c r="D126" s="75"/>
    </row>
    <row r="127" spans="3:19" x14ac:dyDescent="0.25">
      <c r="C127" s="47" t="s">
        <v>1810</v>
      </c>
      <c r="D127" s="76" t="s">
        <v>1521</v>
      </c>
      <c r="L127" s="47" t="s">
        <v>1810</v>
      </c>
      <c r="M127" s="76" t="s">
        <v>1521</v>
      </c>
    </row>
    <row r="128" spans="3:19" x14ac:dyDescent="0.25">
      <c r="C128" s="14" t="s">
        <v>1610</v>
      </c>
      <c r="D128" s="55">
        <v>394963</v>
      </c>
      <c r="L128" s="14" t="s">
        <v>2471</v>
      </c>
      <c r="M128" s="55">
        <v>395266</v>
      </c>
    </row>
    <row r="129" spans="3:14" x14ac:dyDescent="0.25">
      <c r="C129" s="14" t="s">
        <v>1523</v>
      </c>
      <c r="D129" s="55" t="s">
        <v>1812</v>
      </c>
      <c r="L129" s="14" t="s">
        <v>1523</v>
      </c>
      <c r="M129" s="55">
        <v>305930</v>
      </c>
      <c r="N129" t="s">
        <v>1817</v>
      </c>
    </row>
    <row r="130" spans="3:14" x14ac:dyDescent="0.25">
      <c r="C130" s="14" t="s">
        <v>1528</v>
      </c>
      <c r="D130" s="55">
        <v>24</v>
      </c>
      <c r="L130" s="14" t="s">
        <v>1528</v>
      </c>
      <c r="M130" s="95">
        <v>0</v>
      </c>
    </row>
    <row r="131" spans="3:14" x14ac:dyDescent="0.25">
      <c r="C131" s="14" t="s">
        <v>1524</v>
      </c>
      <c r="D131" s="55">
        <v>185851</v>
      </c>
      <c r="L131" s="14" t="s">
        <v>1524</v>
      </c>
      <c r="M131" s="55">
        <v>305930</v>
      </c>
    </row>
    <row r="132" spans="3:14" x14ac:dyDescent="0.25">
      <c r="C132" s="14" t="s">
        <v>1743</v>
      </c>
      <c r="D132" s="55">
        <v>167953</v>
      </c>
      <c r="L132" s="14" t="s">
        <v>1743</v>
      </c>
      <c r="M132" s="55">
        <v>277876</v>
      </c>
    </row>
    <row r="133" spans="3:14" x14ac:dyDescent="0.25">
      <c r="C133" s="14" t="s">
        <v>1525</v>
      </c>
      <c r="D133" s="55">
        <v>167738</v>
      </c>
      <c r="L133" s="14" t="s">
        <v>1525</v>
      </c>
      <c r="M133" s="55">
        <v>276937</v>
      </c>
    </row>
    <row r="134" spans="3:14" x14ac:dyDescent="0.25">
      <c r="C134" s="52" t="s">
        <v>1605</v>
      </c>
      <c r="D134" s="77">
        <v>18113</v>
      </c>
      <c r="L134" s="52" t="s">
        <v>1605</v>
      </c>
      <c r="M134" s="77">
        <v>939</v>
      </c>
      <c r="N134" t="s">
        <v>1907</v>
      </c>
    </row>
    <row r="135" spans="3:14" x14ac:dyDescent="0.25">
      <c r="C135" s="52" t="s">
        <v>1800</v>
      </c>
      <c r="D135" s="55" t="s">
        <v>1811</v>
      </c>
      <c r="L135" s="52" t="s">
        <v>1800</v>
      </c>
      <c r="M135" s="55" t="s">
        <v>2493</v>
      </c>
    </row>
    <row r="136" spans="3:14" x14ac:dyDescent="0.25">
      <c r="C136" s="52" t="s">
        <v>1803</v>
      </c>
      <c r="D136" s="79" t="s">
        <v>1813</v>
      </c>
      <c r="L136" s="52" t="s">
        <v>1803</v>
      </c>
      <c r="M136" s="79" t="s">
        <v>2494</v>
      </c>
    </row>
    <row r="137" spans="3:14" ht="15" customHeight="1" x14ac:dyDescent="0.25">
      <c r="C137" s="45"/>
      <c r="D137" s="84"/>
      <c r="L137" s="107" t="s">
        <v>2487</v>
      </c>
      <c r="M137" s="107"/>
    </row>
    <row r="138" spans="3:14" ht="15" customHeight="1" x14ac:dyDescent="0.25">
      <c r="C138" s="45"/>
      <c r="D138" s="84"/>
      <c r="L138" s="108" t="s">
        <v>2475</v>
      </c>
      <c r="M138" s="108"/>
    </row>
    <row r="139" spans="3:14" x14ac:dyDescent="0.25">
      <c r="D139" s="75"/>
    </row>
    <row r="140" spans="3:14" x14ac:dyDescent="0.25">
      <c r="D140" s="75"/>
    </row>
    <row r="141" spans="3:14" x14ac:dyDescent="0.25">
      <c r="C141" s="47" t="s">
        <v>1816</v>
      </c>
      <c r="D141" s="76" t="s">
        <v>1521</v>
      </c>
      <c r="L141" s="47" t="s">
        <v>1816</v>
      </c>
      <c r="M141" s="76" t="s">
        <v>1521</v>
      </c>
    </row>
    <row r="142" spans="3:14" x14ac:dyDescent="0.25">
      <c r="C142" s="14" t="s">
        <v>1610</v>
      </c>
      <c r="D142" s="55">
        <v>231521</v>
      </c>
      <c r="L142" s="14" t="s">
        <v>2471</v>
      </c>
      <c r="M142" s="55">
        <v>238640</v>
      </c>
    </row>
    <row r="143" spans="3:14" x14ac:dyDescent="0.25">
      <c r="C143" s="14" t="s">
        <v>1523</v>
      </c>
      <c r="D143" s="55">
        <v>126342</v>
      </c>
      <c r="L143" s="14" t="s">
        <v>1523</v>
      </c>
      <c r="M143" s="55">
        <v>197372</v>
      </c>
      <c r="N143" t="s">
        <v>1817</v>
      </c>
    </row>
    <row r="144" spans="3:14" x14ac:dyDescent="0.25">
      <c r="C144" s="14" t="s">
        <v>1528</v>
      </c>
      <c r="D144" s="55">
        <v>24</v>
      </c>
      <c r="L144" s="14" t="s">
        <v>1528</v>
      </c>
      <c r="M144" s="95">
        <v>0</v>
      </c>
    </row>
    <row r="145" spans="3:14" x14ac:dyDescent="0.25">
      <c r="C145" s="14" t="s">
        <v>1524</v>
      </c>
      <c r="D145" s="55">
        <v>126342</v>
      </c>
      <c r="L145" s="14" t="s">
        <v>1524</v>
      </c>
      <c r="M145" s="55">
        <v>197372</v>
      </c>
    </row>
    <row r="146" spans="3:14" x14ac:dyDescent="0.25">
      <c r="C146" s="14" t="s">
        <v>1743</v>
      </c>
      <c r="D146" s="55">
        <v>167953</v>
      </c>
      <c r="L146" s="14" t="s">
        <v>1743</v>
      </c>
      <c r="M146" s="55">
        <v>197372</v>
      </c>
    </row>
    <row r="147" spans="3:14" x14ac:dyDescent="0.25">
      <c r="C147" s="14" t="s">
        <v>1525</v>
      </c>
      <c r="D147" s="55">
        <v>12191</v>
      </c>
      <c r="L147" s="14" t="s">
        <v>1525</v>
      </c>
      <c r="M147" s="55">
        <v>165789</v>
      </c>
    </row>
    <row r="148" spans="3:14" x14ac:dyDescent="0.25">
      <c r="C148" s="52" t="s">
        <v>1909</v>
      </c>
      <c r="D148" s="77">
        <v>114151</v>
      </c>
      <c r="L148" s="52" t="s">
        <v>1909</v>
      </c>
      <c r="M148" s="77">
        <v>31583</v>
      </c>
      <c r="N148" t="s">
        <v>1907</v>
      </c>
    </row>
    <row r="149" spans="3:14" x14ac:dyDescent="0.25">
      <c r="C149" s="52" t="s">
        <v>1800</v>
      </c>
      <c r="D149" s="55" t="s">
        <v>1872</v>
      </c>
      <c r="L149" s="52" t="s">
        <v>1800</v>
      </c>
      <c r="M149" s="55" t="s">
        <v>2506</v>
      </c>
    </row>
    <row r="150" spans="3:14" x14ac:dyDescent="0.25">
      <c r="C150" s="52" t="s">
        <v>1803</v>
      </c>
      <c r="D150" s="79" t="s">
        <v>1873</v>
      </c>
      <c r="L150" s="52" t="s">
        <v>1803</v>
      </c>
      <c r="M150" s="79" t="s">
        <v>2507</v>
      </c>
    </row>
    <row r="151" spans="3:14" x14ac:dyDescent="0.25">
      <c r="C151" s="45"/>
      <c r="D151" s="84"/>
      <c r="L151" s="107" t="s">
        <v>2504</v>
      </c>
      <c r="M151" s="107"/>
    </row>
    <row r="152" spans="3:14" x14ac:dyDescent="0.25">
      <c r="C152" s="45"/>
      <c r="D152" s="84"/>
      <c r="L152" s="108" t="s">
        <v>2475</v>
      </c>
      <c r="M152" s="108"/>
    </row>
    <row r="155" spans="3:14" x14ac:dyDescent="0.25">
      <c r="C155" s="47" t="s">
        <v>1606</v>
      </c>
      <c r="D155" s="76" t="s">
        <v>1521</v>
      </c>
    </row>
    <row r="156" spans="3:14" x14ac:dyDescent="0.25">
      <c r="C156" s="14" t="s">
        <v>1522</v>
      </c>
      <c r="D156" s="55">
        <v>420</v>
      </c>
    </row>
    <row r="157" spans="3:14" x14ac:dyDescent="0.25">
      <c r="C157" s="14" t="s">
        <v>1523</v>
      </c>
      <c r="D157" s="55">
        <v>420</v>
      </c>
    </row>
    <row r="158" spans="3:14" x14ac:dyDescent="0.25">
      <c r="C158" s="14" t="s">
        <v>1528</v>
      </c>
      <c r="D158" s="55">
        <v>0</v>
      </c>
    </row>
    <row r="159" spans="3:14" x14ac:dyDescent="0.25">
      <c r="C159" s="14" t="s">
        <v>1524</v>
      </c>
      <c r="D159" s="55" t="s">
        <v>1607</v>
      </c>
    </row>
    <row r="160" spans="3:14" x14ac:dyDescent="0.25">
      <c r="C160" s="14" t="s">
        <v>1525</v>
      </c>
      <c r="D160" s="78">
        <v>69</v>
      </c>
    </row>
    <row r="161" spans="3:18" x14ac:dyDescent="0.25">
      <c r="C161" s="52" t="s">
        <v>1605</v>
      </c>
      <c r="D161" s="77">
        <v>351</v>
      </c>
    </row>
    <row r="162" spans="3:18" x14ac:dyDescent="0.25">
      <c r="C162" s="54" t="s">
        <v>1608</v>
      </c>
      <c r="D162" s="75"/>
    </row>
    <row r="163" spans="3:18" x14ac:dyDescent="0.25">
      <c r="D163" s="75"/>
    </row>
    <row r="164" spans="3:18" x14ac:dyDescent="0.25">
      <c r="C164" s="47" t="s">
        <v>1798</v>
      </c>
      <c r="D164" s="76" t="s">
        <v>1521</v>
      </c>
      <c r="L164" s="47" t="s">
        <v>1798</v>
      </c>
      <c r="M164" s="76" t="s">
        <v>1521</v>
      </c>
    </row>
    <row r="165" spans="3:18" x14ac:dyDescent="0.25">
      <c r="C165" s="14" t="s">
        <v>1610</v>
      </c>
      <c r="D165" s="55">
        <v>747651</v>
      </c>
      <c r="L165" s="14" t="s">
        <v>2471</v>
      </c>
      <c r="M165" s="55">
        <v>748043</v>
      </c>
    </row>
    <row r="166" spans="3:18" x14ac:dyDescent="0.25">
      <c r="C166" s="14" t="s">
        <v>1523</v>
      </c>
      <c r="D166" s="55">
        <v>43138</v>
      </c>
      <c r="E166" s="69" t="s">
        <v>1799</v>
      </c>
      <c r="L166" s="14" t="s">
        <v>1523</v>
      </c>
      <c r="M166" s="55">
        <v>605603</v>
      </c>
      <c r="N166" t="s">
        <v>1817</v>
      </c>
    </row>
    <row r="167" spans="3:18" x14ac:dyDescent="0.25">
      <c r="C167" s="14" t="s">
        <v>1528</v>
      </c>
      <c r="D167" s="55">
        <v>0</v>
      </c>
      <c r="L167" s="14" t="s">
        <v>1528</v>
      </c>
      <c r="M167" s="55">
        <v>0</v>
      </c>
    </row>
    <row r="168" spans="3:18" x14ac:dyDescent="0.25">
      <c r="C168" s="14" t="s">
        <v>1524</v>
      </c>
      <c r="D168" s="55">
        <v>43138</v>
      </c>
      <c r="L168" s="14" t="s">
        <v>1524</v>
      </c>
      <c r="M168" s="55">
        <v>605603</v>
      </c>
      <c r="R168" s="55">
        <f>M169/46674</f>
        <v>10.988366113896388</v>
      </c>
    </row>
    <row r="169" spans="3:18" x14ac:dyDescent="0.25">
      <c r="C169" s="14" t="s">
        <v>1525</v>
      </c>
      <c r="D169" s="78">
        <v>38876</v>
      </c>
      <c r="L169" s="14" t="s">
        <v>1743</v>
      </c>
      <c r="M169" s="55">
        <v>512871</v>
      </c>
    </row>
    <row r="170" spans="3:18" x14ac:dyDescent="0.25">
      <c r="C170" s="52" t="s">
        <v>1605</v>
      </c>
      <c r="D170" s="77">
        <v>4262</v>
      </c>
      <c r="L170" s="14" t="s">
        <v>1525</v>
      </c>
      <c r="M170" s="78">
        <v>268591</v>
      </c>
    </row>
    <row r="171" spans="3:18" x14ac:dyDescent="0.25">
      <c r="C171" s="52" t="s">
        <v>1800</v>
      </c>
      <c r="D171" s="79" t="s">
        <v>1801</v>
      </c>
      <c r="L171" s="52" t="s">
        <v>1605</v>
      </c>
      <c r="M171" s="77">
        <v>244280</v>
      </c>
      <c r="N171" t="s">
        <v>1907</v>
      </c>
    </row>
    <row r="172" spans="3:18" x14ac:dyDescent="0.25">
      <c r="C172" s="52" t="s">
        <v>1803</v>
      </c>
      <c r="D172" s="79" t="s">
        <v>1805</v>
      </c>
      <c r="L172" s="52" t="s">
        <v>1800</v>
      </c>
      <c r="M172" s="79" t="s">
        <v>2498</v>
      </c>
    </row>
    <row r="173" spans="3:18" x14ac:dyDescent="0.25">
      <c r="C173" s="45"/>
      <c r="D173" s="84"/>
      <c r="L173" s="52" t="s">
        <v>1803</v>
      </c>
      <c r="M173" s="79" t="s">
        <v>2499</v>
      </c>
      <c r="Q173">
        <v>13.2</v>
      </c>
      <c r="R173">
        <v>60</v>
      </c>
    </row>
    <row r="174" spans="3:18" x14ac:dyDescent="0.25">
      <c r="C174" s="45"/>
      <c r="D174" s="84"/>
      <c r="L174" s="123" t="s">
        <v>2492</v>
      </c>
      <c r="M174" s="124"/>
      <c r="R174">
        <f>Q173*R173</f>
        <v>792</v>
      </c>
    </row>
    <row r="175" spans="3:18" x14ac:dyDescent="0.25">
      <c r="C175" s="45"/>
      <c r="D175" s="84"/>
      <c r="L175" s="121" t="s">
        <v>2475</v>
      </c>
      <c r="M175" s="122"/>
      <c r="R175">
        <f>R174*R173</f>
        <v>47520</v>
      </c>
    </row>
    <row r="176" spans="3:18" x14ac:dyDescent="0.25">
      <c r="D176" s="75"/>
    </row>
    <row r="177" spans="3:19" x14ac:dyDescent="0.25">
      <c r="D177" s="75"/>
    </row>
    <row r="178" spans="3:19" x14ac:dyDescent="0.25">
      <c r="C178" s="47" t="s">
        <v>1744</v>
      </c>
      <c r="D178" s="76" t="s">
        <v>1521</v>
      </c>
      <c r="L178" s="47" t="s">
        <v>1744</v>
      </c>
      <c r="M178" s="76" t="s">
        <v>1521</v>
      </c>
    </row>
    <row r="179" spans="3:19" x14ac:dyDescent="0.25">
      <c r="C179" s="14" t="s">
        <v>1610</v>
      </c>
      <c r="D179" s="55">
        <v>747651</v>
      </c>
      <c r="L179" s="14" t="s">
        <v>2471</v>
      </c>
      <c r="M179" s="55">
        <v>748043</v>
      </c>
    </row>
    <row r="180" spans="3:19" x14ac:dyDescent="0.25">
      <c r="C180" s="14" t="s">
        <v>1523</v>
      </c>
      <c r="D180" s="55">
        <v>307018</v>
      </c>
      <c r="L180" s="14" t="s">
        <v>1523</v>
      </c>
      <c r="M180" s="55">
        <v>607475</v>
      </c>
      <c r="N180" t="s">
        <v>1817</v>
      </c>
      <c r="Q180" s="55">
        <v>540522</v>
      </c>
      <c r="R180" s="100">
        <v>22065.88</v>
      </c>
    </row>
    <row r="181" spans="3:19" x14ac:dyDescent="0.25">
      <c r="C181" s="14" t="s">
        <v>1528</v>
      </c>
      <c r="D181" s="55">
        <v>0</v>
      </c>
      <c r="L181" s="14" t="s">
        <v>1528</v>
      </c>
      <c r="M181" s="55">
        <v>0</v>
      </c>
      <c r="Q181" s="55">
        <v>512871</v>
      </c>
      <c r="R181" s="101">
        <f>Q181*R180</f>
        <v>11316949941.480001</v>
      </c>
    </row>
    <row r="182" spans="3:19" x14ac:dyDescent="0.25">
      <c r="C182" s="14" t="s">
        <v>1524</v>
      </c>
      <c r="D182" s="55">
        <v>307018</v>
      </c>
      <c r="L182" s="14" t="s">
        <v>1524</v>
      </c>
      <c r="M182" s="55">
        <v>607475</v>
      </c>
      <c r="R182">
        <f>R181/Q180</f>
        <v>20937.075533428801</v>
      </c>
    </row>
    <row r="183" spans="3:19" x14ac:dyDescent="0.25">
      <c r="C183" s="14" t="s">
        <v>1743</v>
      </c>
      <c r="D183" s="55">
        <v>271821</v>
      </c>
      <c r="E183" s="69" t="s">
        <v>1806</v>
      </c>
      <c r="L183" s="14" t="s">
        <v>1743</v>
      </c>
      <c r="M183" s="55">
        <v>540522</v>
      </c>
    </row>
    <row r="184" spans="3:19" x14ac:dyDescent="0.25">
      <c r="C184" s="14" t="s">
        <v>1525</v>
      </c>
      <c r="D184" s="78">
        <v>271821</v>
      </c>
      <c r="L184" s="14" t="s">
        <v>1525</v>
      </c>
      <c r="M184" s="55">
        <v>491160</v>
      </c>
      <c r="R184" s="103"/>
    </row>
    <row r="185" spans="3:19" x14ac:dyDescent="0.25">
      <c r="C185" s="52" t="s">
        <v>1605</v>
      </c>
      <c r="D185" s="77">
        <v>35197</v>
      </c>
      <c r="L185" s="52" t="s">
        <v>1605</v>
      </c>
      <c r="M185" s="77">
        <v>49362</v>
      </c>
      <c r="N185" t="s">
        <v>1907</v>
      </c>
      <c r="Q185">
        <v>1</v>
      </c>
      <c r="R185">
        <v>24</v>
      </c>
      <c r="S185" t="s">
        <v>2496</v>
      </c>
    </row>
    <row r="186" spans="3:19" x14ac:dyDescent="0.25">
      <c r="C186" s="52" t="s">
        <v>1800</v>
      </c>
      <c r="D186" s="79" t="s">
        <v>1807</v>
      </c>
      <c r="L186" s="52" t="s">
        <v>1800</v>
      </c>
      <c r="M186" s="79" t="s">
        <v>2490</v>
      </c>
      <c r="Q186">
        <v>4.02314814814815E-2</v>
      </c>
      <c r="R186">
        <f>Q186*R185</f>
        <v>0.96555555555555594</v>
      </c>
    </row>
    <row r="187" spans="3:19" x14ac:dyDescent="0.25">
      <c r="C187" s="52" t="s">
        <v>1803</v>
      </c>
      <c r="D187" s="79" t="s">
        <v>1808</v>
      </c>
      <c r="L187" s="52" t="s">
        <v>1803</v>
      </c>
      <c r="M187" s="79" t="s">
        <v>2491</v>
      </c>
    </row>
    <row r="188" spans="3:19" x14ac:dyDescent="0.25">
      <c r="D188" s="75"/>
      <c r="L188" s="107" t="s">
        <v>2492</v>
      </c>
      <c r="M188" s="107"/>
      <c r="Q188">
        <v>1</v>
      </c>
      <c r="R188">
        <v>60</v>
      </c>
      <c r="S188" t="s">
        <v>2495</v>
      </c>
    </row>
    <row r="189" spans="3:19" x14ac:dyDescent="0.25">
      <c r="D189" s="75"/>
      <c r="L189" s="108" t="s">
        <v>2475</v>
      </c>
      <c r="M189" s="108"/>
      <c r="Q189">
        <v>12.965</v>
      </c>
      <c r="R189">
        <f>Q189*R188</f>
        <v>777.9</v>
      </c>
      <c r="S189" t="s">
        <v>2495</v>
      </c>
    </row>
    <row r="190" spans="3:19" x14ac:dyDescent="0.25">
      <c r="D190" s="75"/>
      <c r="L190" s="96"/>
      <c r="M190" s="96"/>
    </row>
    <row r="191" spans="3:19" x14ac:dyDescent="0.25">
      <c r="D191" s="75"/>
      <c r="L191" s="96"/>
      <c r="M191" s="96"/>
    </row>
    <row r="192" spans="3:19" x14ac:dyDescent="0.25">
      <c r="C192" s="47" t="s">
        <v>1815</v>
      </c>
      <c r="D192" s="76" t="s">
        <v>1521</v>
      </c>
      <c r="L192" s="47" t="s">
        <v>1815</v>
      </c>
      <c r="M192" s="76" t="s">
        <v>1521</v>
      </c>
    </row>
    <row r="193" spans="3:19" x14ac:dyDescent="0.25">
      <c r="C193" s="14" t="s">
        <v>1610</v>
      </c>
      <c r="D193" s="49">
        <v>2760708</v>
      </c>
      <c r="L193" s="14" t="s">
        <v>2471</v>
      </c>
      <c r="M193" s="49">
        <v>2842466</v>
      </c>
    </row>
    <row r="194" spans="3:19" x14ac:dyDescent="0.25">
      <c r="C194" s="14" t="s">
        <v>1523</v>
      </c>
      <c r="D194" s="55">
        <v>1032729</v>
      </c>
      <c r="E194" t="s">
        <v>1817</v>
      </c>
      <c r="L194" s="14" t="s">
        <v>1523</v>
      </c>
      <c r="M194" s="55">
        <v>2295667</v>
      </c>
      <c r="N194" t="s">
        <v>1817</v>
      </c>
      <c r="Q194">
        <f>Q186+12</f>
        <v>12.040231481481481</v>
      </c>
      <c r="R194">
        <f>R186+12</f>
        <v>12.965555555555556</v>
      </c>
    </row>
    <row r="195" spans="3:19" x14ac:dyDescent="0.25">
      <c r="C195" s="14" t="s">
        <v>1528</v>
      </c>
      <c r="D195" s="55">
        <v>0</v>
      </c>
      <c r="L195" s="14" t="s">
        <v>1528</v>
      </c>
      <c r="M195" s="55">
        <v>0</v>
      </c>
    </row>
    <row r="196" spans="3:19" x14ac:dyDescent="0.25">
      <c r="C196" s="14" t="s">
        <v>1524</v>
      </c>
      <c r="D196" s="55">
        <v>1032729</v>
      </c>
      <c r="L196" s="14" t="s">
        <v>1524</v>
      </c>
      <c r="M196" s="55">
        <v>2295667</v>
      </c>
      <c r="Q196">
        <v>1</v>
      </c>
      <c r="R196">
        <v>60</v>
      </c>
      <c r="S196" t="s">
        <v>2497</v>
      </c>
    </row>
    <row r="197" spans="3:19" x14ac:dyDescent="0.25">
      <c r="C197" s="14" t="s">
        <v>1743</v>
      </c>
      <c r="D197" s="55">
        <v>918582</v>
      </c>
      <c r="E197" t="s">
        <v>1907</v>
      </c>
      <c r="L197" s="14" t="s">
        <v>1743</v>
      </c>
      <c r="M197" s="55">
        <v>1768651</v>
      </c>
      <c r="Q197">
        <v>777.9</v>
      </c>
      <c r="R197">
        <f>Q197*R196</f>
        <v>46674</v>
      </c>
    </row>
    <row r="198" spans="3:19" x14ac:dyDescent="0.25">
      <c r="C198" s="14" t="s">
        <v>1525</v>
      </c>
      <c r="D198" s="55">
        <v>94063</v>
      </c>
      <c r="L198" s="14" t="s">
        <v>1525</v>
      </c>
      <c r="M198" s="55">
        <v>1710363</v>
      </c>
    </row>
    <row r="199" spans="3:19" x14ac:dyDescent="0.25">
      <c r="C199" s="52" t="s">
        <v>1909</v>
      </c>
      <c r="D199" s="77">
        <v>938666</v>
      </c>
      <c r="L199" s="52" t="s">
        <v>1909</v>
      </c>
      <c r="M199" s="77">
        <v>58835</v>
      </c>
      <c r="N199" t="s">
        <v>1907</v>
      </c>
    </row>
    <row r="200" spans="3:19" x14ac:dyDescent="0.25">
      <c r="C200" s="52" t="s">
        <v>1800</v>
      </c>
      <c r="D200" s="55" t="s">
        <v>1910</v>
      </c>
      <c r="L200" s="52" t="s">
        <v>1800</v>
      </c>
      <c r="M200" s="55" t="s">
        <v>2502</v>
      </c>
    </row>
    <row r="201" spans="3:19" x14ac:dyDescent="0.25">
      <c r="C201" s="52" t="s">
        <v>1803</v>
      </c>
      <c r="D201" s="79" t="s">
        <v>1911</v>
      </c>
      <c r="L201" s="52" t="s">
        <v>1803</v>
      </c>
      <c r="M201" s="79" t="s">
        <v>2503</v>
      </c>
    </row>
    <row r="202" spans="3:19" x14ac:dyDescent="0.25">
      <c r="C202" s="51" t="s">
        <v>1814</v>
      </c>
      <c r="D202" s="75"/>
      <c r="L202" s="107" t="s">
        <v>2505</v>
      </c>
      <c r="M202" s="107"/>
    </row>
    <row r="203" spans="3:19" x14ac:dyDescent="0.25">
      <c r="C203" s="51" t="s">
        <v>1908</v>
      </c>
      <c r="D203" s="75"/>
      <c r="L203" s="108" t="s">
        <v>2475</v>
      </c>
      <c r="M203" s="108"/>
    </row>
    <row r="204" spans="3:19" x14ac:dyDescent="0.25">
      <c r="C204" s="51"/>
      <c r="D204" s="75"/>
      <c r="L204" s="96"/>
      <c r="M204" s="96"/>
    </row>
    <row r="205" spans="3:19" x14ac:dyDescent="0.25">
      <c r="C205" s="51"/>
      <c r="D205" s="75"/>
      <c r="L205" s="96"/>
      <c r="M205" s="96"/>
    </row>
    <row r="206" spans="3:19" x14ac:dyDescent="0.25">
      <c r="C206" s="47" t="s">
        <v>1877</v>
      </c>
      <c r="D206" s="76" t="s">
        <v>1521</v>
      </c>
      <c r="L206" s="47" t="s">
        <v>1877</v>
      </c>
      <c r="M206" s="76" t="s">
        <v>1521</v>
      </c>
    </row>
    <row r="207" spans="3:19" x14ac:dyDescent="0.25">
      <c r="C207" s="14" t="s">
        <v>1610</v>
      </c>
      <c r="D207" s="49">
        <v>137754</v>
      </c>
      <c r="L207" s="14" t="s">
        <v>2471</v>
      </c>
      <c r="M207" s="49">
        <v>140335</v>
      </c>
    </row>
    <row r="208" spans="3:19" x14ac:dyDescent="0.25">
      <c r="C208" s="14" t="s">
        <v>1523</v>
      </c>
      <c r="D208" s="55">
        <v>65687</v>
      </c>
      <c r="E208" t="s">
        <v>1817</v>
      </c>
      <c r="L208" s="14" t="s">
        <v>1523</v>
      </c>
      <c r="M208" s="55">
        <v>112433</v>
      </c>
      <c r="N208" t="s">
        <v>1817</v>
      </c>
    </row>
    <row r="209" spans="3:14" x14ac:dyDescent="0.25">
      <c r="C209" s="14" t="s">
        <v>1528</v>
      </c>
      <c r="D209" s="55">
        <v>0</v>
      </c>
      <c r="L209" s="14" t="s">
        <v>1528</v>
      </c>
      <c r="M209" s="55">
        <v>0</v>
      </c>
    </row>
    <row r="210" spans="3:14" x14ac:dyDescent="0.25">
      <c r="C210" s="14" t="s">
        <v>1524</v>
      </c>
      <c r="D210" s="55">
        <v>65687</v>
      </c>
      <c r="L210" s="14" t="s">
        <v>1524</v>
      </c>
      <c r="M210" s="55">
        <v>112433</v>
      </c>
    </row>
    <row r="211" spans="3:14" x14ac:dyDescent="0.25">
      <c r="C211" s="14" t="s">
        <v>1743</v>
      </c>
      <c r="D211" s="55">
        <v>65687</v>
      </c>
      <c r="E211" t="s">
        <v>1907</v>
      </c>
      <c r="L211" s="14" t="s">
        <v>1743</v>
      </c>
      <c r="M211" s="55">
        <v>112433</v>
      </c>
    </row>
    <row r="212" spans="3:14" x14ac:dyDescent="0.25">
      <c r="C212" s="14" t="s">
        <v>1525</v>
      </c>
      <c r="D212" s="55">
        <v>0</v>
      </c>
      <c r="L212" s="14" t="s">
        <v>1525</v>
      </c>
      <c r="M212" s="55">
        <v>48211</v>
      </c>
    </row>
    <row r="213" spans="3:14" x14ac:dyDescent="0.25">
      <c r="C213" s="52" t="s">
        <v>1909</v>
      </c>
      <c r="D213" s="80">
        <v>65687</v>
      </c>
      <c r="L213" s="52" t="s">
        <v>1909</v>
      </c>
      <c r="M213" s="80">
        <v>64222</v>
      </c>
      <c r="N213" t="s">
        <v>1907</v>
      </c>
    </row>
    <row r="214" spans="3:14" x14ac:dyDescent="0.25">
      <c r="C214" s="52" t="s">
        <v>1800</v>
      </c>
      <c r="D214" s="55" t="s">
        <v>1912</v>
      </c>
      <c r="L214" s="52" t="s">
        <v>1800</v>
      </c>
      <c r="M214" s="55" t="s">
        <v>2508</v>
      </c>
    </row>
    <row r="215" spans="3:14" x14ac:dyDescent="0.25">
      <c r="C215" s="52" t="s">
        <v>1803</v>
      </c>
      <c r="D215" s="79" t="s">
        <v>1913</v>
      </c>
      <c r="L215" s="52" t="s">
        <v>1803</v>
      </c>
      <c r="M215" s="79" t="s">
        <v>2509</v>
      </c>
    </row>
    <row r="216" spans="3:14" x14ac:dyDescent="0.25">
      <c r="C216" s="51" t="s">
        <v>1914</v>
      </c>
      <c r="D216" s="75"/>
      <c r="L216" s="108" t="s">
        <v>2474</v>
      </c>
      <c r="M216" s="108"/>
    </row>
    <row r="217" spans="3:14" x14ac:dyDescent="0.25">
      <c r="C217" s="51" t="s">
        <v>1915</v>
      </c>
      <c r="D217" s="75"/>
      <c r="L217" s="108" t="s">
        <v>2475</v>
      </c>
      <c r="M217" s="108"/>
    </row>
    <row r="220" spans="3:14" x14ac:dyDescent="0.25">
      <c r="C220" s="47" t="s">
        <v>1879</v>
      </c>
      <c r="D220" s="76" t="s">
        <v>1521</v>
      </c>
    </row>
    <row r="221" spans="3:14" x14ac:dyDescent="0.25">
      <c r="C221" s="14" t="s">
        <v>1610</v>
      </c>
      <c r="D221" s="49">
        <v>499</v>
      </c>
    </row>
    <row r="222" spans="3:14" x14ac:dyDescent="0.25">
      <c r="C222" s="14" t="s">
        <v>1523</v>
      </c>
      <c r="D222" s="55">
        <v>499</v>
      </c>
    </row>
    <row r="223" spans="3:14" x14ac:dyDescent="0.25">
      <c r="C223" s="14" t="s">
        <v>1528</v>
      </c>
      <c r="D223" s="55">
        <v>0</v>
      </c>
    </row>
    <row r="224" spans="3:14" x14ac:dyDescent="0.25">
      <c r="C224" s="14" t="s">
        <v>1524</v>
      </c>
      <c r="D224" s="55">
        <v>499</v>
      </c>
    </row>
    <row r="225" spans="3:5" x14ac:dyDescent="0.25">
      <c r="C225" s="14" t="s">
        <v>1743</v>
      </c>
      <c r="D225" s="55">
        <v>499</v>
      </c>
    </row>
    <row r="226" spans="3:5" x14ac:dyDescent="0.25">
      <c r="C226" s="14" t="s">
        <v>1525</v>
      </c>
      <c r="D226" s="55">
        <v>499</v>
      </c>
    </row>
    <row r="227" spans="3:5" x14ac:dyDescent="0.25">
      <c r="C227" s="52" t="s">
        <v>1909</v>
      </c>
      <c r="D227" s="80">
        <v>0</v>
      </c>
    </row>
    <row r="228" spans="3:5" x14ac:dyDescent="0.25">
      <c r="C228" s="52" t="s">
        <v>1800</v>
      </c>
      <c r="D228" s="55" t="s">
        <v>1927</v>
      </c>
    </row>
    <row r="229" spans="3:5" x14ac:dyDescent="0.25">
      <c r="C229" s="52" t="s">
        <v>1803</v>
      </c>
      <c r="D229" s="79" t="s">
        <v>1928</v>
      </c>
    </row>
    <row r="230" spans="3:5" x14ac:dyDescent="0.25">
      <c r="C230" s="115"/>
      <c r="D230" s="116"/>
    </row>
    <row r="231" spans="3:5" x14ac:dyDescent="0.25">
      <c r="C231" s="117"/>
      <c r="D231" s="118"/>
    </row>
    <row r="232" spans="3:5" x14ac:dyDescent="0.25">
      <c r="D232"/>
    </row>
    <row r="233" spans="3:5" x14ac:dyDescent="0.25">
      <c r="C233" s="47" t="s">
        <v>1876</v>
      </c>
      <c r="D233" s="76" t="s">
        <v>1521</v>
      </c>
    </row>
    <row r="234" spans="3:5" x14ac:dyDescent="0.25">
      <c r="C234" s="14" t="s">
        <v>1610</v>
      </c>
      <c r="D234" s="49">
        <v>998</v>
      </c>
    </row>
    <row r="235" spans="3:5" x14ac:dyDescent="0.25">
      <c r="C235" s="14" t="s">
        <v>1523</v>
      </c>
      <c r="D235" s="55">
        <v>998</v>
      </c>
      <c r="E235" t="s">
        <v>1817</v>
      </c>
    </row>
    <row r="236" spans="3:5" x14ac:dyDescent="0.25">
      <c r="C236" s="14" t="s">
        <v>1528</v>
      </c>
      <c r="D236" s="55">
        <v>0</v>
      </c>
    </row>
    <row r="237" spans="3:5" x14ac:dyDescent="0.25">
      <c r="C237" s="14" t="s">
        <v>1524</v>
      </c>
      <c r="D237" s="55">
        <v>998</v>
      </c>
    </row>
    <row r="238" spans="3:5" x14ac:dyDescent="0.25">
      <c r="C238" s="14" t="s">
        <v>1743</v>
      </c>
      <c r="D238" s="55">
        <v>998</v>
      </c>
      <c r="E238" t="s">
        <v>1907</v>
      </c>
    </row>
    <row r="239" spans="3:5" x14ac:dyDescent="0.25">
      <c r="C239" s="14" t="s">
        <v>1525</v>
      </c>
      <c r="D239" s="55">
        <v>998</v>
      </c>
    </row>
    <row r="240" spans="3:5" x14ac:dyDescent="0.25">
      <c r="C240" s="52" t="s">
        <v>1909</v>
      </c>
      <c r="D240" s="80">
        <v>0</v>
      </c>
    </row>
    <row r="241" spans="3:5" x14ac:dyDescent="0.25">
      <c r="C241" s="52" t="s">
        <v>1800</v>
      </c>
      <c r="D241" s="55" t="s">
        <v>1927</v>
      </c>
    </row>
    <row r="242" spans="3:5" x14ac:dyDescent="0.25">
      <c r="C242" s="52" t="s">
        <v>1803</v>
      </c>
      <c r="D242" s="79" t="s">
        <v>1928</v>
      </c>
    </row>
    <row r="243" spans="3:5" x14ac:dyDescent="0.25">
      <c r="C243" s="115" t="s">
        <v>1925</v>
      </c>
      <c r="D243" s="116"/>
    </row>
    <row r="244" spans="3:5" x14ac:dyDescent="0.25">
      <c r="C244" s="117" t="s">
        <v>1926</v>
      </c>
      <c r="D244" s="118"/>
    </row>
    <row r="247" spans="3:5" x14ac:dyDescent="0.25">
      <c r="C247" s="47" t="s">
        <v>1881</v>
      </c>
      <c r="D247" s="76" t="s">
        <v>1521</v>
      </c>
    </row>
    <row r="248" spans="3:5" x14ac:dyDescent="0.25">
      <c r="C248" s="14" t="s">
        <v>1610</v>
      </c>
      <c r="D248" s="49">
        <v>998</v>
      </c>
    </row>
    <row r="249" spans="3:5" x14ac:dyDescent="0.25">
      <c r="C249" s="14" t="s">
        <v>1523</v>
      </c>
      <c r="D249" s="55">
        <v>998</v>
      </c>
      <c r="E249" t="s">
        <v>1817</v>
      </c>
    </row>
    <row r="250" spans="3:5" x14ac:dyDescent="0.25">
      <c r="C250" s="14" t="s">
        <v>1528</v>
      </c>
      <c r="D250" s="55">
        <v>499</v>
      </c>
      <c r="E250" t="s">
        <v>1907</v>
      </c>
    </row>
    <row r="251" spans="3:5" x14ac:dyDescent="0.25">
      <c r="C251" s="14" t="s">
        <v>1524</v>
      </c>
      <c r="D251" s="55">
        <v>499</v>
      </c>
    </row>
    <row r="252" spans="3:5" x14ac:dyDescent="0.25">
      <c r="C252" s="14" t="s">
        <v>1743</v>
      </c>
      <c r="D252" s="55">
        <v>499</v>
      </c>
    </row>
    <row r="253" spans="3:5" x14ac:dyDescent="0.25">
      <c r="C253" s="14" t="s">
        <v>1525</v>
      </c>
      <c r="D253" s="55">
        <v>499</v>
      </c>
    </row>
    <row r="254" spans="3:5" x14ac:dyDescent="0.25">
      <c r="C254" s="52" t="s">
        <v>1909</v>
      </c>
      <c r="D254" s="80">
        <v>0</v>
      </c>
    </row>
    <row r="255" spans="3:5" x14ac:dyDescent="0.25">
      <c r="C255" s="52" t="s">
        <v>1800</v>
      </c>
      <c r="D255" s="55" t="s">
        <v>1972</v>
      </c>
    </row>
    <row r="256" spans="3:5" x14ac:dyDescent="0.25">
      <c r="C256" s="52" t="s">
        <v>1803</v>
      </c>
      <c r="D256" s="79" t="s">
        <v>1928</v>
      </c>
    </row>
    <row r="257" spans="3:5" x14ac:dyDescent="0.25">
      <c r="C257" s="115" t="s">
        <v>1925</v>
      </c>
      <c r="D257" s="116"/>
    </row>
    <row r="258" spans="3:5" x14ac:dyDescent="0.25">
      <c r="C258" s="117" t="s">
        <v>1973</v>
      </c>
      <c r="D258" s="118"/>
    </row>
    <row r="259" spans="3:5" x14ac:dyDescent="0.25">
      <c r="C259" s="85"/>
      <c r="D259" s="85"/>
    </row>
    <row r="260" spans="3:5" x14ac:dyDescent="0.25">
      <c r="C260" s="85"/>
      <c r="D260" s="85"/>
    </row>
    <row r="261" spans="3:5" x14ac:dyDescent="0.25">
      <c r="C261" s="47" t="s">
        <v>1902</v>
      </c>
      <c r="D261" s="76" t="s">
        <v>1521</v>
      </c>
    </row>
    <row r="262" spans="3:5" x14ac:dyDescent="0.25">
      <c r="C262" s="14" t="s">
        <v>1610</v>
      </c>
      <c r="D262" s="49">
        <v>1457</v>
      </c>
    </row>
    <row r="263" spans="3:5" x14ac:dyDescent="0.25">
      <c r="C263" s="14" t="s">
        <v>1523</v>
      </c>
      <c r="D263" s="55">
        <v>1457</v>
      </c>
      <c r="E263" t="s">
        <v>1817</v>
      </c>
    </row>
    <row r="264" spans="3:5" x14ac:dyDescent="0.25">
      <c r="C264" s="14" t="s">
        <v>1528</v>
      </c>
      <c r="D264" s="55">
        <v>0</v>
      </c>
    </row>
    <row r="265" spans="3:5" x14ac:dyDescent="0.25">
      <c r="C265" s="14" t="s">
        <v>1524</v>
      </c>
      <c r="D265" s="55">
        <v>1457</v>
      </c>
    </row>
    <row r="266" spans="3:5" x14ac:dyDescent="0.25">
      <c r="C266" s="14" t="s">
        <v>1743</v>
      </c>
      <c r="D266" s="55">
        <v>1457</v>
      </c>
      <c r="E266" s="86" t="s">
        <v>1907</v>
      </c>
    </row>
    <row r="267" spans="3:5" x14ac:dyDescent="0.25">
      <c r="C267" s="14" t="s">
        <v>1525</v>
      </c>
      <c r="D267" s="55">
        <v>1457</v>
      </c>
    </row>
    <row r="268" spans="3:5" x14ac:dyDescent="0.25">
      <c r="C268" s="52" t="s">
        <v>1909</v>
      </c>
      <c r="D268" s="80">
        <v>0</v>
      </c>
    </row>
    <row r="269" spans="3:5" x14ac:dyDescent="0.25">
      <c r="C269" s="52" t="s">
        <v>1800</v>
      </c>
      <c r="D269" s="55" t="s">
        <v>2016</v>
      </c>
    </row>
    <row r="270" spans="3:5" x14ac:dyDescent="0.25">
      <c r="C270" s="52" t="s">
        <v>1803</v>
      </c>
      <c r="D270" s="79" t="s">
        <v>2017</v>
      </c>
    </row>
    <row r="271" spans="3:5" x14ac:dyDescent="0.25">
      <c r="C271" s="119" t="s">
        <v>2018</v>
      </c>
      <c r="D271" s="119"/>
    </row>
    <row r="272" spans="3:5" x14ac:dyDescent="0.25">
      <c r="C272" s="119" t="s">
        <v>1907</v>
      </c>
      <c r="D272" s="119"/>
    </row>
    <row r="273" spans="3:7" x14ac:dyDescent="0.25">
      <c r="C273" s="85"/>
      <c r="D273" s="85"/>
    </row>
    <row r="274" spans="3:7" x14ac:dyDescent="0.25">
      <c r="C274" s="85"/>
      <c r="D274" s="85"/>
    </row>
    <row r="275" spans="3:7" x14ac:dyDescent="0.25">
      <c r="C275" s="47" t="s">
        <v>1888</v>
      </c>
      <c r="D275" s="76" t="s">
        <v>1521</v>
      </c>
    </row>
    <row r="276" spans="3:7" x14ac:dyDescent="0.25">
      <c r="C276" s="14" t="s">
        <v>1610</v>
      </c>
      <c r="D276" s="49">
        <v>1706</v>
      </c>
    </row>
    <row r="277" spans="3:7" x14ac:dyDescent="0.25">
      <c r="C277" s="14" t="s">
        <v>1523</v>
      </c>
      <c r="D277" s="55">
        <v>1706</v>
      </c>
      <c r="E277" t="s">
        <v>1817</v>
      </c>
    </row>
    <row r="278" spans="3:7" x14ac:dyDescent="0.25">
      <c r="C278" s="14" t="s">
        <v>1528</v>
      </c>
      <c r="D278" s="55">
        <v>0</v>
      </c>
    </row>
    <row r="279" spans="3:7" x14ac:dyDescent="0.25">
      <c r="C279" s="14" t="s">
        <v>1524</v>
      </c>
      <c r="D279" s="55">
        <v>1706</v>
      </c>
    </row>
    <row r="280" spans="3:7" x14ac:dyDescent="0.25">
      <c r="C280" s="14" t="s">
        <v>1743</v>
      </c>
      <c r="D280" s="55">
        <v>1276</v>
      </c>
      <c r="E280" s="86"/>
    </row>
    <row r="281" spans="3:7" x14ac:dyDescent="0.25">
      <c r="C281" s="14" t="s">
        <v>1525</v>
      </c>
      <c r="D281" s="55">
        <v>1276</v>
      </c>
      <c r="E281" t="s">
        <v>1907</v>
      </c>
    </row>
    <row r="282" spans="3:7" x14ac:dyDescent="0.25">
      <c r="C282" s="52" t="s">
        <v>1909</v>
      </c>
      <c r="D282" s="80">
        <v>0</v>
      </c>
    </row>
    <row r="283" spans="3:7" x14ac:dyDescent="0.25">
      <c r="C283" s="52" t="s">
        <v>1800</v>
      </c>
      <c r="D283" s="55"/>
    </row>
    <row r="284" spans="3:7" x14ac:dyDescent="0.25">
      <c r="C284" s="52" t="s">
        <v>1803</v>
      </c>
      <c r="D284" s="79"/>
    </row>
    <row r="285" spans="3:7" x14ac:dyDescent="0.25">
      <c r="C285" s="119" t="s">
        <v>2018</v>
      </c>
      <c r="D285" s="119"/>
    </row>
    <row r="286" spans="3:7" x14ac:dyDescent="0.25">
      <c r="C286" s="120" t="s">
        <v>2021</v>
      </c>
      <c r="D286" s="120"/>
    </row>
    <row r="287" spans="3:7" x14ac:dyDescent="0.25">
      <c r="F287">
        <v>1901119</v>
      </c>
      <c r="G287" s="75">
        <v>1899614</v>
      </c>
    </row>
    <row r="289" spans="3:14" x14ac:dyDescent="0.25">
      <c r="C289" s="47" t="s">
        <v>1897</v>
      </c>
      <c r="D289" s="76" t="s">
        <v>1521</v>
      </c>
      <c r="L289" s="47" t="s">
        <v>1897</v>
      </c>
      <c r="M289" s="76" t="s">
        <v>1521</v>
      </c>
    </row>
    <row r="290" spans="3:14" ht="24.75" customHeight="1" x14ac:dyDescent="0.25">
      <c r="C290" s="14" t="s">
        <v>1610</v>
      </c>
      <c r="D290" s="49">
        <v>4552139</v>
      </c>
      <c r="L290" s="14" t="s">
        <v>2471</v>
      </c>
      <c r="M290" s="49">
        <v>4584597</v>
      </c>
    </row>
    <row r="291" spans="3:14" ht="24.75" customHeight="1" x14ac:dyDescent="0.25">
      <c r="C291" s="14" t="s">
        <v>1523</v>
      </c>
      <c r="D291" s="55">
        <v>1901119</v>
      </c>
      <c r="E291" t="s">
        <v>1817</v>
      </c>
      <c r="L291" s="14" t="s">
        <v>1523</v>
      </c>
      <c r="M291" s="55">
        <v>3691818</v>
      </c>
      <c r="N291" t="s">
        <v>1817</v>
      </c>
    </row>
    <row r="292" spans="3:14" x14ac:dyDescent="0.25">
      <c r="C292" s="14" t="s">
        <v>1528</v>
      </c>
      <c r="D292" s="55">
        <v>3553</v>
      </c>
      <c r="L292" s="14" t="s">
        <v>1528</v>
      </c>
      <c r="M292" s="55">
        <v>0</v>
      </c>
    </row>
    <row r="293" spans="3:14" x14ac:dyDescent="0.25">
      <c r="C293" s="14" t="s">
        <v>1524</v>
      </c>
      <c r="D293" s="55">
        <v>1897566</v>
      </c>
      <c r="L293" s="14" t="s">
        <v>1524</v>
      </c>
      <c r="M293" s="55">
        <v>3691818</v>
      </c>
    </row>
    <row r="294" spans="3:14" x14ac:dyDescent="0.25">
      <c r="C294" s="14" t="s">
        <v>1743</v>
      </c>
      <c r="D294" s="55">
        <v>1788845</v>
      </c>
      <c r="E294" t="s">
        <v>1907</v>
      </c>
      <c r="L294" s="14" t="s">
        <v>1743</v>
      </c>
      <c r="M294" s="55">
        <v>3483676</v>
      </c>
    </row>
    <row r="295" spans="3:14" x14ac:dyDescent="0.25">
      <c r="C295" s="14" t="s">
        <v>1525</v>
      </c>
      <c r="D295" s="55">
        <v>38825</v>
      </c>
      <c r="L295" s="14" t="s">
        <v>1525</v>
      </c>
      <c r="M295" s="55">
        <v>2051881</v>
      </c>
    </row>
    <row r="296" spans="3:14" x14ac:dyDescent="0.25">
      <c r="C296" s="52" t="s">
        <v>1909</v>
      </c>
      <c r="D296" s="80">
        <v>1858741</v>
      </c>
      <c r="L296" s="52" t="s">
        <v>1909</v>
      </c>
      <c r="M296" s="80">
        <v>1431795</v>
      </c>
      <c r="N296" t="s">
        <v>1907</v>
      </c>
    </row>
    <row r="297" spans="3:14" x14ac:dyDescent="0.25">
      <c r="C297" s="52" t="s">
        <v>1800</v>
      </c>
      <c r="D297" s="55" t="s">
        <v>1931</v>
      </c>
      <c r="L297" s="52" t="s">
        <v>1800</v>
      </c>
      <c r="M297" s="55" t="s">
        <v>2511</v>
      </c>
    </row>
    <row r="298" spans="3:14" x14ac:dyDescent="0.25">
      <c r="C298" s="52" t="s">
        <v>1803</v>
      </c>
      <c r="D298" s="79" t="s">
        <v>1932</v>
      </c>
      <c r="L298" s="52" t="s">
        <v>1803</v>
      </c>
      <c r="M298" s="79" t="s">
        <v>2512</v>
      </c>
    </row>
    <row r="299" spans="3:14" ht="15" customHeight="1" x14ac:dyDescent="0.25">
      <c r="C299" s="107" t="s">
        <v>1929</v>
      </c>
      <c r="D299" s="107"/>
      <c r="L299" s="107" t="s">
        <v>2492</v>
      </c>
      <c r="M299" s="107"/>
    </row>
    <row r="300" spans="3:14" ht="15" customHeight="1" x14ac:dyDescent="0.25">
      <c r="C300" s="107" t="s">
        <v>1930</v>
      </c>
      <c r="D300" s="107"/>
      <c r="L300" s="108" t="s">
        <v>2475</v>
      </c>
      <c r="M300" s="108"/>
    </row>
    <row r="303" spans="3:14" x14ac:dyDescent="0.25">
      <c r="C303" s="47" t="s">
        <v>1901</v>
      </c>
      <c r="D303" s="76" t="s">
        <v>1521</v>
      </c>
    </row>
    <row r="304" spans="3:14" ht="27" customHeight="1" x14ac:dyDescent="0.25">
      <c r="C304" s="14" t="s">
        <v>1610</v>
      </c>
      <c r="D304" s="49">
        <v>1143</v>
      </c>
    </row>
    <row r="305" spans="3:5" ht="24.75" customHeight="1" x14ac:dyDescent="0.25">
      <c r="C305" s="14" t="s">
        <v>1523</v>
      </c>
      <c r="D305" s="55">
        <v>221</v>
      </c>
      <c r="E305" t="s">
        <v>1817</v>
      </c>
    </row>
    <row r="306" spans="3:5" x14ac:dyDescent="0.25">
      <c r="C306" s="14" t="s">
        <v>1528</v>
      </c>
      <c r="D306" s="55">
        <v>0</v>
      </c>
    </row>
    <row r="307" spans="3:5" x14ac:dyDescent="0.25">
      <c r="C307" s="14" t="s">
        <v>1524</v>
      </c>
      <c r="D307" s="55">
        <v>221</v>
      </c>
    </row>
    <row r="308" spans="3:5" x14ac:dyDescent="0.25">
      <c r="C308" s="14" t="s">
        <v>1743</v>
      </c>
      <c r="D308" s="55">
        <v>216</v>
      </c>
    </row>
    <row r="309" spans="3:5" x14ac:dyDescent="0.25">
      <c r="C309" s="14" t="s">
        <v>1525</v>
      </c>
      <c r="D309" s="55">
        <v>0</v>
      </c>
    </row>
    <row r="310" spans="3:5" x14ac:dyDescent="0.25">
      <c r="C310" s="52" t="s">
        <v>1909</v>
      </c>
      <c r="D310" s="80">
        <v>216</v>
      </c>
    </row>
    <row r="311" spans="3:5" x14ac:dyDescent="0.25">
      <c r="C311" s="52" t="s">
        <v>1800</v>
      </c>
      <c r="D311" s="55" t="s">
        <v>1934</v>
      </c>
    </row>
    <row r="312" spans="3:5" x14ac:dyDescent="0.25">
      <c r="C312" s="52" t="s">
        <v>1803</v>
      </c>
      <c r="D312" s="79" t="s">
        <v>1935</v>
      </c>
    </row>
    <row r="313" spans="3:5" x14ac:dyDescent="0.25">
      <c r="C313" s="107" t="s">
        <v>1933</v>
      </c>
      <c r="D313" s="107"/>
    </row>
    <row r="314" spans="3:5" x14ac:dyDescent="0.25">
      <c r="C314" s="107" t="s">
        <v>1930</v>
      </c>
      <c r="D314" s="107"/>
    </row>
    <row r="317" spans="3:5" x14ac:dyDescent="0.25">
      <c r="C317" s="47" t="s">
        <v>1884</v>
      </c>
      <c r="D317" s="76" t="s">
        <v>1521</v>
      </c>
    </row>
    <row r="318" spans="3:5" x14ac:dyDescent="0.25">
      <c r="C318" s="14" t="s">
        <v>1610</v>
      </c>
      <c r="D318" s="49">
        <v>286641</v>
      </c>
    </row>
    <row r="319" spans="3:5" ht="26.25" customHeight="1" x14ac:dyDescent="0.25">
      <c r="C319" s="14" t="s">
        <v>1523</v>
      </c>
      <c r="D319" s="55">
        <v>286641</v>
      </c>
      <c r="E319" t="s">
        <v>1817</v>
      </c>
    </row>
    <row r="320" spans="3:5" x14ac:dyDescent="0.25">
      <c r="C320" s="14" t="s">
        <v>1528</v>
      </c>
      <c r="D320" s="55">
        <v>0</v>
      </c>
    </row>
    <row r="321" spans="3:6" x14ac:dyDescent="0.25">
      <c r="C321" s="14" t="s">
        <v>1524</v>
      </c>
      <c r="D321" s="55">
        <v>286640</v>
      </c>
    </row>
    <row r="322" spans="3:6" x14ac:dyDescent="0.25">
      <c r="C322" s="14" t="s">
        <v>1743</v>
      </c>
      <c r="D322" s="55">
        <v>286640</v>
      </c>
    </row>
    <row r="323" spans="3:6" x14ac:dyDescent="0.25">
      <c r="C323" s="14" t="s">
        <v>1525</v>
      </c>
      <c r="D323" s="55">
        <v>164528</v>
      </c>
      <c r="E323" t="s">
        <v>1907</v>
      </c>
    </row>
    <row r="324" spans="3:6" x14ac:dyDescent="0.25">
      <c r="C324" s="52" t="s">
        <v>1909</v>
      </c>
      <c r="D324" s="80">
        <v>122112</v>
      </c>
    </row>
    <row r="325" spans="3:6" x14ac:dyDescent="0.25">
      <c r="C325" s="52" t="s">
        <v>1800</v>
      </c>
      <c r="D325" s="55" t="s">
        <v>2049</v>
      </c>
    </row>
    <row r="326" spans="3:6" x14ac:dyDescent="0.25">
      <c r="C326" s="52" t="s">
        <v>1803</v>
      </c>
      <c r="D326" s="79" t="s">
        <v>2050</v>
      </c>
    </row>
    <row r="327" spans="3:6" x14ac:dyDescent="0.25">
      <c r="C327" s="107" t="s">
        <v>1817</v>
      </c>
      <c r="D327" s="107"/>
    </row>
    <row r="328" spans="3:6" x14ac:dyDescent="0.25">
      <c r="C328" s="107" t="s">
        <v>2051</v>
      </c>
      <c r="D328" s="107"/>
    </row>
    <row r="329" spans="3:6" x14ac:dyDescent="0.25">
      <c r="F329" s="74"/>
    </row>
    <row r="330" spans="3:6" x14ac:dyDescent="0.25">
      <c r="F330" s="74"/>
    </row>
    <row r="331" spans="3:6" x14ac:dyDescent="0.25">
      <c r="C331" s="47" t="s">
        <v>1885</v>
      </c>
      <c r="D331" s="76" t="s">
        <v>1521</v>
      </c>
      <c r="F331" s="74"/>
    </row>
    <row r="332" spans="3:6" x14ac:dyDescent="0.25">
      <c r="C332" s="14" t="s">
        <v>1610</v>
      </c>
      <c r="D332" s="49">
        <v>286674</v>
      </c>
    </row>
    <row r="333" spans="3:6" x14ac:dyDescent="0.25">
      <c r="C333" s="14" t="s">
        <v>1523</v>
      </c>
      <c r="D333" s="49">
        <v>286673</v>
      </c>
      <c r="E333" s="74"/>
    </row>
    <row r="334" spans="3:6" x14ac:dyDescent="0.25">
      <c r="C334" s="14" t="s">
        <v>1528</v>
      </c>
      <c r="D334" s="55">
        <v>33</v>
      </c>
      <c r="E334" s="88"/>
    </row>
    <row r="335" spans="3:6" x14ac:dyDescent="0.25">
      <c r="C335" s="14" t="s">
        <v>1524</v>
      </c>
      <c r="D335" s="55">
        <v>286640</v>
      </c>
      <c r="E335" s="74"/>
    </row>
    <row r="336" spans="3:6" x14ac:dyDescent="0.25">
      <c r="C336" s="14" t="s">
        <v>1743</v>
      </c>
      <c r="D336" s="55">
        <v>286640</v>
      </c>
    </row>
    <row r="337" spans="3:6" x14ac:dyDescent="0.25">
      <c r="C337" s="14" t="s">
        <v>1525</v>
      </c>
      <c r="D337" s="55">
        <v>0</v>
      </c>
    </row>
    <row r="338" spans="3:6" x14ac:dyDescent="0.25">
      <c r="C338" s="52" t="s">
        <v>1909</v>
      </c>
      <c r="D338" s="80"/>
    </row>
    <row r="339" spans="3:6" x14ac:dyDescent="0.25">
      <c r="C339" s="52" t="s">
        <v>1800</v>
      </c>
      <c r="D339" s="55"/>
    </row>
    <row r="340" spans="3:6" x14ac:dyDescent="0.25">
      <c r="C340" s="52" t="s">
        <v>1803</v>
      </c>
      <c r="D340" s="79"/>
    </row>
    <row r="341" spans="3:6" x14ac:dyDescent="0.25">
      <c r="C341" s="107" t="s">
        <v>1936</v>
      </c>
      <c r="D341" s="107"/>
    </row>
    <row r="342" spans="3:6" x14ac:dyDescent="0.25">
      <c r="C342" s="107"/>
      <c r="D342" s="107"/>
    </row>
    <row r="343" spans="3:6" x14ac:dyDescent="0.25">
      <c r="F343" s="74"/>
    </row>
    <row r="344" spans="3:6" x14ac:dyDescent="0.25">
      <c r="F344" s="74"/>
    </row>
    <row r="345" spans="3:6" x14ac:dyDescent="0.25">
      <c r="C345" s="47" t="s">
        <v>1886</v>
      </c>
      <c r="D345" s="76" t="s">
        <v>1521</v>
      </c>
      <c r="F345" s="74"/>
    </row>
    <row r="346" spans="3:6" ht="15" customHeight="1" x14ac:dyDescent="0.25">
      <c r="C346" s="14" t="s">
        <v>1610</v>
      </c>
      <c r="D346" s="49">
        <v>4</v>
      </c>
    </row>
    <row r="347" spans="3:6" x14ac:dyDescent="0.25">
      <c r="C347" s="14" t="s">
        <v>1523</v>
      </c>
      <c r="D347" s="49">
        <v>3</v>
      </c>
      <c r="E347" s="74" t="s">
        <v>1817</v>
      </c>
    </row>
    <row r="348" spans="3:6" x14ac:dyDescent="0.25">
      <c r="C348" s="14" t="s">
        <v>1528</v>
      </c>
      <c r="D348" s="55">
        <v>0</v>
      </c>
      <c r="E348" s="88"/>
    </row>
    <row r="349" spans="3:6" x14ac:dyDescent="0.25">
      <c r="C349" s="14" t="s">
        <v>1524</v>
      </c>
      <c r="D349" s="55">
        <v>3</v>
      </c>
      <c r="E349" s="74"/>
    </row>
    <row r="350" spans="3:6" x14ac:dyDescent="0.25">
      <c r="C350" s="14" t="s">
        <v>1743</v>
      </c>
      <c r="D350" s="55">
        <v>3</v>
      </c>
    </row>
    <row r="351" spans="3:6" x14ac:dyDescent="0.25">
      <c r="C351" s="14" t="s">
        <v>1525</v>
      </c>
      <c r="D351" s="55">
        <v>0</v>
      </c>
    </row>
    <row r="352" spans="3:6" x14ac:dyDescent="0.25">
      <c r="C352" s="52" t="s">
        <v>1909</v>
      </c>
      <c r="D352" s="80">
        <v>3</v>
      </c>
    </row>
    <row r="353" spans="3:5" x14ac:dyDescent="0.25">
      <c r="C353" s="52" t="s">
        <v>1800</v>
      </c>
      <c r="D353" s="55"/>
    </row>
    <row r="354" spans="3:5" x14ac:dyDescent="0.25">
      <c r="C354" s="52" t="s">
        <v>1803</v>
      </c>
      <c r="D354" s="79"/>
    </row>
    <row r="355" spans="3:5" x14ac:dyDescent="0.25">
      <c r="C355" s="107" t="s">
        <v>2046</v>
      </c>
      <c r="D355" s="107"/>
    </row>
    <row r="356" spans="3:5" x14ac:dyDescent="0.25">
      <c r="C356" s="107"/>
      <c r="D356" s="107"/>
    </row>
    <row r="359" spans="3:5" x14ac:dyDescent="0.25">
      <c r="C359" s="47" t="s">
        <v>1887</v>
      </c>
      <c r="D359" s="76" t="s">
        <v>1521</v>
      </c>
    </row>
    <row r="360" spans="3:5" x14ac:dyDescent="0.25">
      <c r="C360" s="14" t="s">
        <v>1610</v>
      </c>
      <c r="D360" s="49">
        <v>2</v>
      </c>
    </row>
    <row r="361" spans="3:5" x14ac:dyDescent="0.25">
      <c r="C361" s="14" t="s">
        <v>1523</v>
      </c>
      <c r="D361" s="49">
        <v>2</v>
      </c>
      <c r="E361" s="74" t="s">
        <v>1817</v>
      </c>
    </row>
    <row r="362" spans="3:5" x14ac:dyDescent="0.25">
      <c r="C362" s="14" t="s">
        <v>1528</v>
      </c>
      <c r="D362" s="55">
        <v>0</v>
      </c>
      <c r="E362" s="88"/>
    </row>
    <row r="363" spans="3:5" x14ac:dyDescent="0.25">
      <c r="C363" s="14" t="s">
        <v>1524</v>
      </c>
      <c r="D363" s="55">
        <v>2</v>
      </c>
      <c r="E363" s="74"/>
    </row>
    <row r="364" spans="3:5" x14ac:dyDescent="0.25">
      <c r="C364" s="14" t="s">
        <v>1743</v>
      </c>
      <c r="D364" s="55">
        <v>2</v>
      </c>
    </row>
    <row r="365" spans="3:5" x14ac:dyDescent="0.25">
      <c r="C365" s="14" t="s">
        <v>1525</v>
      </c>
      <c r="D365" s="55">
        <v>0</v>
      </c>
    </row>
    <row r="366" spans="3:5" x14ac:dyDescent="0.25">
      <c r="C366" s="52" t="s">
        <v>1909</v>
      </c>
      <c r="D366" s="80">
        <v>2</v>
      </c>
    </row>
    <row r="367" spans="3:5" x14ac:dyDescent="0.25">
      <c r="C367" s="52" t="s">
        <v>1800</v>
      </c>
      <c r="D367" s="55"/>
    </row>
    <row r="368" spans="3:5" x14ac:dyDescent="0.25">
      <c r="C368" s="52" t="s">
        <v>1803</v>
      </c>
      <c r="D368" s="79"/>
    </row>
    <row r="369" spans="3:5" x14ac:dyDescent="0.25">
      <c r="C369" s="107" t="s">
        <v>2046</v>
      </c>
      <c r="D369" s="107"/>
    </row>
    <row r="370" spans="3:5" x14ac:dyDescent="0.25">
      <c r="C370" s="107"/>
      <c r="D370" s="107"/>
    </row>
    <row r="374" spans="3:5" x14ac:dyDescent="0.25">
      <c r="C374" s="47" t="s">
        <v>1883</v>
      </c>
      <c r="D374" s="76" t="s">
        <v>1521</v>
      </c>
    </row>
    <row r="375" spans="3:5" ht="24.75" customHeight="1" x14ac:dyDescent="0.25">
      <c r="C375" s="14" t="s">
        <v>1610</v>
      </c>
      <c r="D375" s="49">
        <v>418374</v>
      </c>
    </row>
    <row r="376" spans="3:5" x14ac:dyDescent="0.25">
      <c r="C376" s="14" t="s">
        <v>1523</v>
      </c>
      <c r="D376" s="49">
        <v>417994</v>
      </c>
      <c r="E376" s="74" t="s">
        <v>1817</v>
      </c>
    </row>
    <row r="377" spans="3:5" x14ac:dyDescent="0.25">
      <c r="C377" s="14" t="s">
        <v>1528</v>
      </c>
      <c r="D377" s="55">
        <v>0</v>
      </c>
      <c r="E377" s="88"/>
    </row>
    <row r="378" spans="3:5" x14ac:dyDescent="0.25">
      <c r="C378" s="14" t="s">
        <v>1524</v>
      </c>
      <c r="D378" s="55">
        <v>417994</v>
      </c>
      <c r="E378" s="74"/>
    </row>
    <row r="379" spans="3:5" x14ac:dyDescent="0.25">
      <c r="C379" s="14" t="s">
        <v>1743</v>
      </c>
      <c r="D379" s="55">
        <v>238713</v>
      </c>
    </row>
    <row r="380" spans="3:5" x14ac:dyDescent="0.25">
      <c r="C380" s="14" t="s">
        <v>1525</v>
      </c>
      <c r="D380" s="55">
        <v>231572</v>
      </c>
    </row>
    <row r="381" spans="3:5" x14ac:dyDescent="0.25">
      <c r="C381" s="52" t="s">
        <v>1909</v>
      </c>
      <c r="D381" s="80">
        <v>7247</v>
      </c>
    </row>
    <row r="382" spans="3:5" x14ac:dyDescent="0.25">
      <c r="C382" s="52" t="s">
        <v>1800</v>
      </c>
      <c r="D382" s="55" t="s">
        <v>2073</v>
      </c>
    </row>
    <row r="383" spans="3:5" x14ac:dyDescent="0.25">
      <c r="C383" s="52" t="s">
        <v>1803</v>
      </c>
      <c r="D383" s="79" t="s">
        <v>2074</v>
      </c>
    </row>
    <row r="384" spans="3:5" x14ac:dyDescent="0.25">
      <c r="C384" s="107" t="s">
        <v>2047</v>
      </c>
      <c r="D384" s="107"/>
    </row>
    <row r="385" spans="3:14" x14ac:dyDescent="0.25">
      <c r="C385" s="107"/>
      <c r="D385" s="107"/>
    </row>
    <row r="388" spans="3:14" x14ac:dyDescent="0.25">
      <c r="C388" s="47" t="s">
        <v>1880</v>
      </c>
      <c r="D388" s="76" t="s">
        <v>1521</v>
      </c>
      <c r="L388" s="47" t="s">
        <v>1880</v>
      </c>
      <c r="M388" s="76" t="s">
        <v>1521</v>
      </c>
    </row>
    <row r="389" spans="3:14" ht="24.75" customHeight="1" x14ac:dyDescent="0.25">
      <c r="C389" s="14" t="s">
        <v>1610</v>
      </c>
      <c r="D389" s="49">
        <v>747651</v>
      </c>
      <c r="L389" s="14" t="s">
        <v>2471</v>
      </c>
      <c r="M389" s="49">
        <v>753733</v>
      </c>
    </row>
    <row r="390" spans="3:14" x14ac:dyDescent="0.25">
      <c r="C390" s="14" t="s">
        <v>1523</v>
      </c>
      <c r="D390" s="49">
        <v>307018</v>
      </c>
      <c r="E390" t="s">
        <v>1817</v>
      </c>
      <c r="L390" s="14" t="s">
        <v>1523</v>
      </c>
      <c r="M390" s="49">
        <v>612095</v>
      </c>
      <c r="N390" t="s">
        <v>1817</v>
      </c>
    </row>
    <row r="391" spans="3:14" x14ac:dyDescent="0.25">
      <c r="C391" s="14" t="s">
        <v>1528</v>
      </c>
      <c r="D391" s="55">
        <v>0</v>
      </c>
      <c r="L391" s="14" t="s">
        <v>1528</v>
      </c>
      <c r="M391" s="55">
        <v>0</v>
      </c>
    </row>
    <row r="392" spans="3:14" x14ac:dyDescent="0.25">
      <c r="C392" s="14" t="s">
        <v>1524</v>
      </c>
      <c r="D392" s="55">
        <v>307018</v>
      </c>
      <c r="L392" s="14" t="s">
        <v>1524</v>
      </c>
      <c r="M392" s="55">
        <v>612095</v>
      </c>
    </row>
    <row r="393" spans="3:14" x14ac:dyDescent="0.25">
      <c r="C393" s="14" t="s">
        <v>1743</v>
      </c>
      <c r="D393" s="55">
        <v>307018</v>
      </c>
      <c r="L393" s="14" t="s">
        <v>1743</v>
      </c>
      <c r="M393" s="55">
        <v>612095</v>
      </c>
    </row>
    <row r="394" spans="3:14" x14ac:dyDescent="0.25">
      <c r="C394" s="14" t="s">
        <v>1525</v>
      </c>
      <c r="D394" s="55">
        <v>271855</v>
      </c>
      <c r="L394" s="14" t="s">
        <v>1525</v>
      </c>
      <c r="M394" s="55">
        <v>508798</v>
      </c>
    </row>
    <row r="395" spans="3:14" x14ac:dyDescent="0.25">
      <c r="C395" s="52" t="s">
        <v>1909</v>
      </c>
      <c r="D395" s="80">
        <v>35163</v>
      </c>
      <c r="L395" s="52" t="s">
        <v>1909</v>
      </c>
      <c r="M395" s="80">
        <v>103297</v>
      </c>
      <c r="N395" t="s">
        <v>1907</v>
      </c>
    </row>
    <row r="396" spans="3:14" x14ac:dyDescent="0.25">
      <c r="C396" s="52" t="s">
        <v>1800</v>
      </c>
      <c r="D396" s="75" t="s">
        <v>1937</v>
      </c>
      <c r="L396" s="52" t="s">
        <v>1800</v>
      </c>
      <c r="M396" s="79" t="s">
        <v>2510</v>
      </c>
    </row>
    <row r="397" spans="3:14" x14ac:dyDescent="0.25">
      <c r="C397" s="52" t="s">
        <v>1803</v>
      </c>
      <c r="D397" s="79" t="s">
        <v>1938</v>
      </c>
      <c r="L397" s="52" t="s">
        <v>1803</v>
      </c>
      <c r="M397" s="79" t="s">
        <v>2513</v>
      </c>
    </row>
    <row r="398" spans="3:14" ht="15" customHeight="1" x14ac:dyDescent="0.25">
      <c r="C398" s="107" t="s">
        <v>1929</v>
      </c>
      <c r="D398" s="107"/>
      <c r="L398" s="107" t="s">
        <v>2492</v>
      </c>
      <c r="M398" s="107"/>
    </row>
    <row r="399" spans="3:14" ht="15" customHeight="1" x14ac:dyDescent="0.25">
      <c r="C399" s="114" t="s">
        <v>1939</v>
      </c>
      <c r="D399" s="114"/>
      <c r="L399" s="108" t="s">
        <v>2475</v>
      </c>
      <c r="M399" s="108"/>
    </row>
    <row r="402" spans="3:14" x14ac:dyDescent="0.25">
      <c r="C402" s="47" t="s">
        <v>1875</v>
      </c>
      <c r="D402" s="76" t="s">
        <v>1521</v>
      </c>
      <c r="L402" s="47" t="s">
        <v>1875</v>
      </c>
      <c r="M402" s="76" t="s">
        <v>1521</v>
      </c>
    </row>
    <row r="403" spans="3:14" x14ac:dyDescent="0.25">
      <c r="C403" s="14" t="s">
        <v>1610</v>
      </c>
      <c r="D403" s="49">
        <v>794325</v>
      </c>
      <c r="L403" s="14" t="s">
        <v>2471</v>
      </c>
      <c r="M403" s="49">
        <v>824115</v>
      </c>
    </row>
    <row r="404" spans="3:14" x14ac:dyDescent="0.25">
      <c r="C404" s="14" t="s">
        <v>1523</v>
      </c>
      <c r="D404" s="49">
        <v>330583</v>
      </c>
      <c r="E404" t="s">
        <v>1817</v>
      </c>
      <c r="L404" s="14" t="s">
        <v>1523</v>
      </c>
      <c r="M404" s="49">
        <v>678218</v>
      </c>
      <c r="N404" t="s">
        <v>1817</v>
      </c>
    </row>
    <row r="405" spans="3:14" x14ac:dyDescent="0.25">
      <c r="C405" s="14" t="s">
        <v>1528</v>
      </c>
      <c r="D405" s="55">
        <v>0</v>
      </c>
      <c r="L405" s="14" t="s">
        <v>1528</v>
      </c>
      <c r="M405" s="55">
        <v>0</v>
      </c>
    </row>
    <row r="406" spans="3:14" x14ac:dyDescent="0.25">
      <c r="C406" s="14" t="s">
        <v>1524</v>
      </c>
      <c r="D406" s="55">
        <v>330538</v>
      </c>
      <c r="L406" s="14" t="s">
        <v>1524</v>
      </c>
      <c r="M406" s="55">
        <v>678218</v>
      </c>
    </row>
    <row r="407" spans="3:14" x14ac:dyDescent="0.25">
      <c r="C407" s="14" t="s">
        <v>1743</v>
      </c>
      <c r="D407" s="55">
        <v>330583</v>
      </c>
      <c r="L407" s="14" t="s">
        <v>1743</v>
      </c>
      <c r="M407" s="55">
        <v>678218</v>
      </c>
    </row>
    <row r="408" spans="3:14" x14ac:dyDescent="0.25">
      <c r="C408" s="14" t="s">
        <v>1525</v>
      </c>
      <c r="D408" s="55">
        <v>297608</v>
      </c>
      <c r="L408" s="14" t="s">
        <v>1525</v>
      </c>
      <c r="M408" s="55">
        <v>604322</v>
      </c>
    </row>
    <row r="409" spans="3:14" x14ac:dyDescent="0.25">
      <c r="C409" s="52" t="s">
        <v>1909</v>
      </c>
      <c r="D409" s="80">
        <v>35163</v>
      </c>
      <c r="L409" s="52" t="s">
        <v>1909</v>
      </c>
      <c r="M409" s="80">
        <v>73896</v>
      </c>
      <c r="N409" t="s">
        <v>1907</v>
      </c>
    </row>
    <row r="410" spans="3:14" x14ac:dyDescent="0.25">
      <c r="C410" s="52" t="s">
        <v>1800</v>
      </c>
      <c r="D410" s="79" t="s">
        <v>1940</v>
      </c>
      <c r="L410" s="52" t="s">
        <v>1800</v>
      </c>
      <c r="M410" s="79" t="s">
        <v>2514</v>
      </c>
    </row>
    <row r="411" spans="3:14" x14ac:dyDescent="0.25">
      <c r="C411" s="52" t="s">
        <v>1803</v>
      </c>
      <c r="D411" s="79" t="s">
        <v>1941</v>
      </c>
      <c r="L411" s="52" t="s">
        <v>1803</v>
      </c>
      <c r="M411" s="79" t="s">
        <v>2515</v>
      </c>
    </row>
    <row r="412" spans="3:14" ht="15" customHeight="1" x14ac:dyDescent="0.25">
      <c r="C412" s="107" t="s">
        <v>1929</v>
      </c>
      <c r="D412" s="107"/>
      <c r="L412" s="107" t="s">
        <v>2492</v>
      </c>
      <c r="M412" s="107"/>
    </row>
    <row r="413" spans="3:14" x14ac:dyDescent="0.25">
      <c r="C413" s="114"/>
      <c r="D413" s="114"/>
      <c r="L413" s="108" t="s">
        <v>2475</v>
      </c>
      <c r="M413" s="108"/>
    </row>
    <row r="416" spans="3:14" x14ac:dyDescent="0.25">
      <c r="C416" s="47" t="s">
        <v>1896</v>
      </c>
      <c r="D416" s="76" t="s">
        <v>1521</v>
      </c>
      <c r="L416" s="47" t="s">
        <v>1896</v>
      </c>
      <c r="M416" s="76" t="s">
        <v>1521</v>
      </c>
    </row>
    <row r="417" spans="3:19" x14ac:dyDescent="0.25">
      <c r="C417" s="14" t="s">
        <v>1610</v>
      </c>
      <c r="D417" s="49">
        <v>26287</v>
      </c>
      <c r="L417" s="14" t="s">
        <v>2471</v>
      </c>
      <c r="M417" s="49">
        <v>2868390</v>
      </c>
      <c r="S417">
        <f>77593/60</f>
        <v>1293.2166666666667</v>
      </c>
    </row>
    <row r="418" spans="3:19" x14ac:dyDescent="0.25">
      <c r="C418" s="14" t="s">
        <v>1523</v>
      </c>
      <c r="D418" s="49">
        <v>11400</v>
      </c>
      <c r="E418" t="s">
        <v>1817</v>
      </c>
      <c r="L418" s="14" t="s">
        <v>1523</v>
      </c>
      <c r="M418" s="49">
        <v>86275</v>
      </c>
      <c r="N418" t="s">
        <v>1817</v>
      </c>
      <c r="S418" s="102">
        <f>M421*60</f>
        <v>4655580</v>
      </c>
    </row>
    <row r="419" spans="3:19" x14ac:dyDescent="0.25">
      <c r="C419" s="14" t="s">
        <v>1528</v>
      </c>
      <c r="D419" s="55">
        <v>0</v>
      </c>
      <c r="L419" s="14" t="s">
        <v>1528</v>
      </c>
      <c r="M419" s="55">
        <v>0</v>
      </c>
    </row>
    <row r="420" spans="3:19" x14ac:dyDescent="0.25">
      <c r="C420" s="14" t="s">
        <v>1524</v>
      </c>
      <c r="D420" s="55">
        <v>11400</v>
      </c>
      <c r="L420" s="14" t="s">
        <v>1524</v>
      </c>
      <c r="M420" s="55">
        <v>86275</v>
      </c>
      <c r="S420" s="102">
        <f>M421/30</f>
        <v>2586.4333333333334</v>
      </c>
    </row>
    <row r="421" spans="3:19" x14ac:dyDescent="0.25">
      <c r="C421" s="14" t="s">
        <v>1743</v>
      </c>
      <c r="D421" s="55">
        <v>11400</v>
      </c>
      <c r="L421" s="14" t="s">
        <v>1743</v>
      </c>
      <c r="M421" s="55">
        <v>77593</v>
      </c>
    </row>
    <row r="422" spans="3:19" x14ac:dyDescent="0.25">
      <c r="C422" s="14" t="s">
        <v>1525</v>
      </c>
      <c r="D422" s="55">
        <v>9547</v>
      </c>
      <c r="L422" s="14" t="s">
        <v>1525</v>
      </c>
      <c r="M422" s="55">
        <v>73148</v>
      </c>
    </row>
    <row r="423" spans="3:19" x14ac:dyDescent="0.25">
      <c r="C423" s="52" t="s">
        <v>1909</v>
      </c>
      <c r="D423" s="80">
        <v>947</v>
      </c>
      <c r="L423" s="52" t="s">
        <v>1909</v>
      </c>
      <c r="M423" s="80">
        <v>4445</v>
      </c>
      <c r="N423" t="s">
        <v>1907</v>
      </c>
    </row>
    <row r="424" spans="3:19" x14ac:dyDescent="0.25">
      <c r="C424" s="52" t="s">
        <v>1800</v>
      </c>
      <c r="D424" s="79" t="s">
        <v>1942</v>
      </c>
      <c r="L424" s="52" t="s">
        <v>1800</v>
      </c>
      <c r="M424" s="79" t="s">
        <v>2516</v>
      </c>
    </row>
    <row r="425" spans="3:19" x14ac:dyDescent="0.25">
      <c r="C425" s="52" t="s">
        <v>1803</v>
      </c>
      <c r="D425" s="79" t="s">
        <v>1943</v>
      </c>
      <c r="L425" s="52" t="s">
        <v>1803</v>
      </c>
      <c r="M425" s="79" t="s">
        <v>2517</v>
      </c>
    </row>
    <row r="426" spans="3:19" ht="15" customHeight="1" x14ac:dyDescent="0.25">
      <c r="C426" s="107" t="s">
        <v>1929</v>
      </c>
      <c r="D426" s="107"/>
      <c r="L426" s="107" t="s">
        <v>2492</v>
      </c>
      <c r="M426" s="107"/>
    </row>
    <row r="427" spans="3:19" x14ac:dyDescent="0.25">
      <c r="C427" s="114"/>
      <c r="D427" s="114"/>
      <c r="L427" s="108" t="s">
        <v>2475</v>
      </c>
      <c r="M427" s="108"/>
    </row>
    <row r="428" spans="3:19" x14ac:dyDescent="0.25">
      <c r="C428" s="105"/>
      <c r="D428" s="105"/>
      <c r="L428" s="96"/>
      <c r="M428" s="96"/>
    </row>
    <row r="429" spans="3:19" x14ac:dyDescent="0.25">
      <c r="C429" s="105"/>
      <c r="D429" s="105"/>
      <c r="L429" s="96"/>
      <c r="M429" s="96"/>
    </row>
    <row r="430" spans="3:19" x14ac:dyDescent="0.25">
      <c r="C430" s="105"/>
      <c r="D430" s="105"/>
      <c r="L430" s="47" t="s">
        <v>505</v>
      </c>
      <c r="M430" s="76" t="s">
        <v>1521</v>
      </c>
    </row>
    <row r="431" spans="3:19" x14ac:dyDescent="0.25">
      <c r="C431" s="105"/>
      <c r="D431" s="105"/>
      <c r="L431" s="14" t="s">
        <v>2471</v>
      </c>
      <c r="M431" s="49">
        <v>9132</v>
      </c>
    </row>
    <row r="432" spans="3:19" x14ac:dyDescent="0.25">
      <c r="C432" s="105"/>
      <c r="D432" s="105"/>
      <c r="L432" s="14" t="s">
        <v>1523</v>
      </c>
      <c r="M432" s="49">
        <v>6215</v>
      </c>
      <c r="N432" t="s">
        <v>1817</v>
      </c>
    </row>
    <row r="433" spans="3:14" x14ac:dyDescent="0.25">
      <c r="C433" s="105"/>
      <c r="D433" s="105"/>
      <c r="L433" s="14" t="s">
        <v>1528</v>
      </c>
      <c r="M433" s="55">
        <v>0</v>
      </c>
    </row>
    <row r="434" spans="3:14" x14ac:dyDescent="0.25">
      <c r="C434" s="105"/>
      <c r="D434" s="105"/>
      <c r="L434" s="14" t="s">
        <v>1524</v>
      </c>
      <c r="M434" s="55">
        <v>6215</v>
      </c>
    </row>
    <row r="435" spans="3:14" x14ac:dyDescent="0.25">
      <c r="C435" s="105"/>
      <c r="D435" s="105"/>
      <c r="L435" s="14" t="s">
        <v>1743</v>
      </c>
      <c r="M435" s="55">
        <v>0</v>
      </c>
    </row>
    <row r="436" spans="3:14" x14ac:dyDescent="0.25">
      <c r="C436" s="105"/>
      <c r="D436" s="105"/>
      <c r="L436" s="14" t="s">
        <v>1525</v>
      </c>
      <c r="M436" s="55">
        <v>0</v>
      </c>
    </row>
    <row r="437" spans="3:14" x14ac:dyDescent="0.25">
      <c r="C437" s="105"/>
      <c r="D437" s="105"/>
      <c r="L437" s="52" t="s">
        <v>1909</v>
      </c>
      <c r="M437" s="80">
        <v>0</v>
      </c>
    </row>
    <row r="438" spans="3:14" x14ac:dyDescent="0.25">
      <c r="C438" s="105"/>
      <c r="D438" s="105"/>
      <c r="L438" s="52" t="s">
        <v>1800</v>
      </c>
      <c r="M438" s="79" t="s">
        <v>2520</v>
      </c>
    </row>
    <row r="439" spans="3:14" x14ac:dyDescent="0.25">
      <c r="C439" s="105"/>
      <c r="D439" s="105"/>
      <c r="L439" s="52" t="s">
        <v>1803</v>
      </c>
      <c r="M439" s="79"/>
    </row>
    <row r="440" spans="3:14" x14ac:dyDescent="0.25">
      <c r="C440" s="105"/>
      <c r="D440" s="105"/>
      <c r="L440" s="107" t="s">
        <v>2521</v>
      </c>
      <c r="M440" s="107"/>
    </row>
    <row r="441" spans="3:14" x14ac:dyDescent="0.25">
      <c r="C441" s="105"/>
      <c r="D441" s="105"/>
      <c r="L441" s="114"/>
      <c r="M441" s="114"/>
    </row>
    <row r="444" spans="3:14" x14ac:dyDescent="0.25">
      <c r="C444" s="47" t="s">
        <v>1874</v>
      </c>
      <c r="D444" s="76" t="s">
        <v>1521</v>
      </c>
      <c r="L444" s="47" t="s">
        <v>1874</v>
      </c>
      <c r="M444" s="76" t="s">
        <v>1521</v>
      </c>
    </row>
    <row r="445" spans="3:14" x14ac:dyDescent="0.25">
      <c r="C445" s="14" t="s">
        <v>1610</v>
      </c>
      <c r="D445" s="49">
        <v>48534</v>
      </c>
      <c r="L445" s="14" t="s">
        <v>2471</v>
      </c>
      <c r="M445" s="49">
        <v>52045</v>
      </c>
    </row>
    <row r="446" spans="3:14" x14ac:dyDescent="0.25">
      <c r="C446" s="14" t="s">
        <v>1523</v>
      </c>
      <c r="D446" s="49">
        <v>17034</v>
      </c>
      <c r="E446" t="s">
        <v>1817</v>
      </c>
      <c r="L446" s="14" t="s">
        <v>1523</v>
      </c>
      <c r="M446" s="49">
        <v>46928</v>
      </c>
      <c r="N446" t="s">
        <v>1817</v>
      </c>
    </row>
    <row r="447" spans="3:14" x14ac:dyDescent="0.25">
      <c r="C447" s="14" t="s">
        <v>1528</v>
      </c>
      <c r="D447" s="55">
        <v>0</v>
      </c>
      <c r="L447" s="14" t="s">
        <v>1528</v>
      </c>
      <c r="M447" s="55">
        <v>0</v>
      </c>
    </row>
    <row r="448" spans="3:14" x14ac:dyDescent="0.25">
      <c r="C448" s="14" t="s">
        <v>1524</v>
      </c>
      <c r="D448" s="55">
        <v>17034</v>
      </c>
      <c r="L448" s="14" t="s">
        <v>1524</v>
      </c>
      <c r="M448" s="55">
        <v>46928</v>
      </c>
    </row>
    <row r="449" spans="3:14" x14ac:dyDescent="0.25">
      <c r="C449" s="14" t="s">
        <v>1743</v>
      </c>
      <c r="D449" s="55">
        <v>17034</v>
      </c>
      <c r="L449" s="14" t="s">
        <v>1743</v>
      </c>
      <c r="M449" s="55">
        <v>2344</v>
      </c>
    </row>
    <row r="450" spans="3:14" x14ac:dyDescent="0.25">
      <c r="C450" s="14" t="s">
        <v>1525</v>
      </c>
      <c r="D450" s="55">
        <v>15011</v>
      </c>
      <c r="L450" s="14" t="s">
        <v>1525</v>
      </c>
      <c r="M450" s="55">
        <v>1863</v>
      </c>
    </row>
    <row r="451" spans="3:14" x14ac:dyDescent="0.25">
      <c r="C451" s="52" t="s">
        <v>1909</v>
      </c>
      <c r="D451" s="80">
        <v>2023</v>
      </c>
      <c r="L451" s="52" t="s">
        <v>1909</v>
      </c>
      <c r="M451" s="80">
        <v>481</v>
      </c>
      <c r="N451" t="s">
        <v>1907</v>
      </c>
    </row>
    <row r="452" spans="3:14" x14ac:dyDescent="0.25">
      <c r="C452" s="52" t="s">
        <v>1800</v>
      </c>
      <c r="D452" s="79" t="s">
        <v>1944</v>
      </c>
      <c r="L452" s="52" t="s">
        <v>1800</v>
      </c>
      <c r="M452" s="79" t="s">
        <v>2518</v>
      </c>
    </row>
    <row r="453" spans="3:14" x14ac:dyDescent="0.25">
      <c r="C453" s="52" t="s">
        <v>1803</v>
      </c>
      <c r="D453" s="79" t="s">
        <v>1945</v>
      </c>
      <c r="L453" s="52" t="s">
        <v>1803</v>
      </c>
      <c r="M453" s="79" t="s">
        <v>2519</v>
      </c>
    </row>
    <row r="454" spans="3:14" x14ac:dyDescent="0.25">
      <c r="C454" s="107" t="s">
        <v>1929</v>
      </c>
      <c r="D454" s="107"/>
      <c r="L454" s="107" t="s">
        <v>2492</v>
      </c>
      <c r="M454" s="107"/>
    </row>
    <row r="455" spans="3:14" x14ac:dyDescent="0.25">
      <c r="C455" s="114"/>
      <c r="D455" s="114"/>
      <c r="L455" s="108" t="s">
        <v>2475</v>
      </c>
      <c r="M455" s="108"/>
    </row>
    <row r="458" spans="3:14" x14ac:dyDescent="0.25">
      <c r="C458" s="47" t="s">
        <v>1898</v>
      </c>
      <c r="D458" s="76" t="s">
        <v>1521</v>
      </c>
      <c r="L458" s="47" t="s">
        <v>1898</v>
      </c>
      <c r="M458" s="76" t="s">
        <v>1521</v>
      </c>
    </row>
    <row r="459" spans="3:14" ht="15.75" customHeight="1" x14ac:dyDescent="0.25">
      <c r="C459" s="14" t="s">
        <v>1610</v>
      </c>
      <c r="D459" s="49">
        <v>556155</v>
      </c>
      <c r="L459" s="14" t="s">
        <v>2471</v>
      </c>
      <c r="M459" s="49">
        <v>921290</v>
      </c>
    </row>
    <row r="460" spans="3:14" x14ac:dyDescent="0.25">
      <c r="C460" s="14" t="s">
        <v>1523</v>
      </c>
      <c r="D460" s="49">
        <v>235541</v>
      </c>
      <c r="E460" t="s">
        <v>1817</v>
      </c>
      <c r="L460" s="14" t="s">
        <v>1523</v>
      </c>
      <c r="M460" s="49">
        <v>645406</v>
      </c>
      <c r="N460" t="s">
        <v>1817</v>
      </c>
    </row>
    <row r="461" spans="3:14" x14ac:dyDescent="0.25">
      <c r="C461" s="14" t="s">
        <v>1528</v>
      </c>
      <c r="D461" s="55">
        <v>72725</v>
      </c>
      <c r="K461" s="81"/>
      <c r="L461" s="14" t="s">
        <v>1528</v>
      </c>
      <c r="M461" s="55">
        <v>0</v>
      </c>
    </row>
    <row r="462" spans="3:14" x14ac:dyDescent="0.25">
      <c r="C462" s="14" t="s">
        <v>1524</v>
      </c>
      <c r="D462" s="55">
        <v>193864</v>
      </c>
      <c r="K462" s="81"/>
      <c r="L462" s="14" t="s">
        <v>1524</v>
      </c>
      <c r="M462" s="49">
        <v>645406</v>
      </c>
    </row>
    <row r="463" spans="3:14" x14ac:dyDescent="0.25">
      <c r="C463" s="14" t="s">
        <v>1743</v>
      </c>
      <c r="D463" s="55">
        <v>193864</v>
      </c>
      <c r="E463" t="s">
        <v>1907</v>
      </c>
      <c r="K463" s="81"/>
      <c r="L463" s="14" t="s">
        <v>1743</v>
      </c>
      <c r="M463" s="49">
        <v>645406</v>
      </c>
    </row>
    <row r="464" spans="3:14" x14ac:dyDescent="0.25">
      <c r="C464" s="14" t="s">
        <v>1525</v>
      </c>
      <c r="D464" s="55">
        <v>121139</v>
      </c>
      <c r="K464" s="81"/>
      <c r="L464" s="14" t="s">
        <v>1525</v>
      </c>
      <c r="M464" s="55">
        <v>210934</v>
      </c>
    </row>
    <row r="465" spans="3:14" x14ac:dyDescent="0.25">
      <c r="C465" s="52" t="s">
        <v>1909</v>
      </c>
      <c r="D465" s="80">
        <v>72725</v>
      </c>
      <c r="I465" s="81"/>
      <c r="J465" s="82"/>
      <c r="K465" s="81"/>
      <c r="L465" s="52" t="s">
        <v>1909</v>
      </c>
      <c r="M465" s="80">
        <v>434472</v>
      </c>
      <c r="N465" t="s">
        <v>1907</v>
      </c>
    </row>
    <row r="466" spans="3:14" x14ac:dyDescent="0.25">
      <c r="C466" s="52" t="s">
        <v>1800</v>
      </c>
      <c r="D466" s="79" t="s">
        <v>1955</v>
      </c>
      <c r="H466" s="81"/>
      <c r="I466" s="81"/>
      <c r="J466" s="82"/>
      <c r="K466" s="81"/>
      <c r="L466" s="52" t="s">
        <v>1800</v>
      </c>
      <c r="M466" s="79" t="s">
        <v>2522</v>
      </c>
    </row>
    <row r="467" spans="3:14" x14ac:dyDescent="0.25">
      <c r="C467" s="52" t="s">
        <v>1803</v>
      </c>
      <c r="D467" s="79" t="s">
        <v>1957</v>
      </c>
      <c r="H467" s="81"/>
      <c r="I467" s="81"/>
      <c r="J467" s="82"/>
      <c r="K467" s="81"/>
      <c r="L467" s="52" t="s">
        <v>1803</v>
      </c>
      <c r="M467" s="79" t="s">
        <v>2523</v>
      </c>
    </row>
    <row r="468" spans="3:14" x14ac:dyDescent="0.25">
      <c r="C468" s="107" t="s">
        <v>1929</v>
      </c>
      <c r="D468" s="107"/>
      <c r="H468" s="81"/>
      <c r="I468" s="81"/>
      <c r="J468" s="82"/>
      <c r="K468" s="81"/>
      <c r="L468" s="107" t="s">
        <v>2504</v>
      </c>
      <c r="M468" s="107"/>
    </row>
    <row r="469" spans="3:14" ht="15" customHeight="1" x14ac:dyDescent="0.25">
      <c r="C469" s="108" t="s">
        <v>1956</v>
      </c>
      <c r="D469" s="108"/>
      <c r="H469" s="83"/>
      <c r="I469" s="81"/>
      <c r="J469" s="82"/>
      <c r="K469" s="81"/>
      <c r="L469" s="108" t="s">
        <v>2475</v>
      </c>
      <c r="M469" s="108"/>
    </row>
    <row r="470" spans="3:14" x14ac:dyDescent="0.25">
      <c r="H470" s="83"/>
      <c r="I470" s="81"/>
      <c r="J470" s="82"/>
      <c r="K470" s="81"/>
    </row>
    <row r="471" spans="3:14" x14ac:dyDescent="0.25">
      <c r="H471" s="83"/>
      <c r="I471" s="81"/>
      <c r="J471" s="82"/>
      <c r="K471" s="81"/>
    </row>
    <row r="472" spans="3:14" x14ac:dyDescent="0.25">
      <c r="C472" s="47" t="s">
        <v>1900</v>
      </c>
      <c r="D472" s="76" t="s">
        <v>1521</v>
      </c>
      <c r="H472" s="83"/>
      <c r="I472" s="81"/>
      <c r="J472" s="82"/>
      <c r="K472" s="81"/>
      <c r="L472" s="47" t="s">
        <v>1900</v>
      </c>
      <c r="M472" s="76" t="s">
        <v>1521</v>
      </c>
    </row>
    <row r="473" spans="3:14" x14ac:dyDescent="0.25">
      <c r="C473" s="14" t="s">
        <v>1610</v>
      </c>
      <c r="D473" s="49">
        <v>680881</v>
      </c>
      <c r="H473" s="83"/>
      <c r="I473" s="81"/>
      <c r="J473" s="82"/>
      <c r="K473" s="81"/>
      <c r="L473" s="14" t="s">
        <v>2471</v>
      </c>
      <c r="M473" s="49">
        <v>580534</v>
      </c>
    </row>
    <row r="474" spans="3:14" ht="14.25" customHeight="1" x14ac:dyDescent="0.25">
      <c r="C474" s="14" t="s">
        <v>1523</v>
      </c>
      <c r="D474" s="49">
        <v>206699</v>
      </c>
      <c r="E474" t="s">
        <v>1817</v>
      </c>
      <c r="H474" s="83"/>
      <c r="I474" s="81"/>
      <c r="J474" s="82"/>
      <c r="K474" s="81"/>
      <c r="L474" s="14" t="s">
        <v>1523</v>
      </c>
      <c r="M474" s="49">
        <v>446368</v>
      </c>
      <c r="N474" t="s">
        <v>1817</v>
      </c>
    </row>
    <row r="475" spans="3:14" x14ac:dyDescent="0.25">
      <c r="C475" s="14" t="s">
        <v>1528</v>
      </c>
      <c r="D475" s="55">
        <v>0</v>
      </c>
      <c r="H475" s="83"/>
      <c r="I475" s="81"/>
      <c r="J475" s="82"/>
      <c r="K475" s="81"/>
      <c r="L475" s="14" t="s">
        <v>1528</v>
      </c>
      <c r="M475" s="55">
        <v>0</v>
      </c>
    </row>
    <row r="476" spans="3:14" x14ac:dyDescent="0.25">
      <c r="C476" s="14" t="s">
        <v>1524</v>
      </c>
      <c r="D476" s="55">
        <v>206699</v>
      </c>
      <c r="H476" s="83"/>
      <c r="I476" s="81"/>
      <c r="J476" s="82"/>
      <c r="K476" s="81"/>
      <c r="L476" s="14" t="s">
        <v>1524</v>
      </c>
      <c r="M476" s="55">
        <v>446368</v>
      </c>
    </row>
    <row r="477" spans="3:14" x14ac:dyDescent="0.25">
      <c r="C477" s="14" t="s">
        <v>1743</v>
      </c>
      <c r="D477" s="55">
        <v>206699</v>
      </c>
      <c r="E477" t="s">
        <v>1907</v>
      </c>
      <c r="H477" s="83"/>
      <c r="I477" s="81"/>
      <c r="J477" s="82"/>
      <c r="K477" s="81"/>
      <c r="L477" s="14" t="s">
        <v>1743</v>
      </c>
      <c r="M477" s="55">
        <v>446368</v>
      </c>
    </row>
    <row r="478" spans="3:14" x14ac:dyDescent="0.25">
      <c r="C478" s="14" t="s">
        <v>1525</v>
      </c>
      <c r="D478" s="55">
        <v>179117</v>
      </c>
      <c r="H478" s="83"/>
      <c r="I478" s="81"/>
      <c r="J478" s="82"/>
      <c r="K478" s="81"/>
      <c r="L478" s="14" t="s">
        <v>1525</v>
      </c>
      <c r="M478" s="55">
        <v>378201</v>
      </c>
    </row>
    <row r="479" spans="3:14" x14ac:dyDescent="0.25">
      <c r="C479" s="52" t="s">
        <v>1909</v>
      </c>
      <c r="D479" s="80">
        <v>27582</v>
      </c>
      <c r="H479" s="83"/>
      <c r="I479" s="81"/>
      <c r="J479" s="82"/>
      <c r="K479" s="81"/>
      <c r="L479" s="52" t="s">
        <v>1909</v>
      </c>
      <c r="M479" s="80">
        <v>68167</v>
      </c>
      <c r="N479" t="s">
        <v>1907</v>
      </c>
    </row>
    <row r="480" spans="3:14" x14ac:dyDescent="0.25">
      <c r="C480" s="52" t="s">
        <v>1800</v>
      </c>
      <c r="D480" s="79" t="s">
        <v>1958</v>
      </c>
      <c r="H480" s="83"/>
      <c r="I480" s="81"/>
      <c r="J480" s="82"/>
      <c r="K480" s="81"/>
      <c r="L480" s="52" t="s">
        <v>1800</v>
      </c>
      <c r="M480" s="79" t="s">
        <v>2524</v>
      </c>
    </row>
    <row r="481" spans="3:14" x14ac:dyDescent="0.25">
      <c r="C481" s="52" t="s">
        <v>1803</v>
      </c>
      <c r="D481" s="79" t="s">
        <v>1957</v>
      </c>
      <c r="H481" s="83"/>
      <c r="I481" s="81"/>
      <c r="J481" s="82"/>
      <c r="K481" s="81"/>
      <c r="L481" s="52" t="s">
        <v>1803</v>
      </c>
      <c r="M481" s="79" t="s">
        <v>2525</v>
      </c>
    </row>
    <row r="482" spans="3:14" x14ac:dyDescent="0.25">
      <c r="C482" s="107" t="s">
        <v>1967</v>
      </c>
      <c r="D482" s="107"/>
      <c r="H482" s="83"/>
      <c r="I482" s="81"/>
      <c r="J482" s="82"/>
      <c r="K482" s="81"/>
      <c r="L482" s="107" t="s">
        <v>2526</v>
      </c>
      <c r="M482" s="107"/>
    </row>
    <row r="483" spans="3:14" x14ac:dyDescent="0.25">
      <c r="C483" s="108" t="s">
        <v>1968</v>
      </c>
      <c r="D483" s="108"/>
      <c r="H483" s="83"/>
      <c r="I483" s="81"/>
      <c r="J483" s="82"/>
      <c r="K483" s="81"/>
      <c r="L483" s="108" t="s">
        <v>2475</v>
      </c>
      <c r="M483" s="108"/>
    </row>
    <row r="484" spans="3:14" x14ac:dyDescent="0.25">
      <c r="H484" s="83"/>
      <c r="I484" s="81"/>
      <c r="J484" s="82"/>
      <c r="K484" s="81"/>
    </row>
    <row r="485" spans="3:14" x14ac:dyDescent="0.25">
      <c r="H485" s="83"/>
      <c r="I485" s="81"/>
      <c r="J485" s="82"/>
      <c r="K485" s="81"/>
    </row>
    <row r="486" spans="3:14" x14ac:dyDescent="0.25">
      <c r="C486" s="47" t="s">
        <v>1961</v>
      </c>
      <c r="D486" s="76" t="s">
        <v>1521</v>
      </c>
      <c r="H486" s="83"/>
      <c r="I486" s="81"/>
      <c r="J486" s="82"/>
      <c r="K486" s="81"/>
      <c r="L486" s="47" t="s">
        <v>1961</v>
      </c>
      <c r="M486" s="76" t="s">
        <v>1521</v>
      </c>
    </row>
    <row r="487" spans="3:14" x14ac:dyDescent="0.25">
      <c r="C487" s="14" t="s">
        <v>1610</v>
      </c>
      <c r="D487" s="49">
        <v>680881</v>
      </c>
      <c r="H487" s="83"/>
      <c r="I487" s="81"/>
      <c r="J487" s="82"/>
      <c r="K487" s="81"/>
      <c r="L487" s="14" t="s">
        <v>2471</v>
      </c>
      <c r="M487" s="49">
        <v>580534</v>
      </c>
    </row>
    <row r="488" spans="3:14" x14ac:dyDescent="0.25">
      <c r="C488" s="14" t="s">
        <v>1523</v>
      </c>
      <c r="D488" s="49">
        <v>206699</v>
      </c>
      <c r="E488" t="s">
        <v>1817</v>
      </c>
      <c r="H488" s="83"/>
      <c r="I488" s="81"/>
      <c r="J488" s="82"/>
      <c r="K488" s="81"/>
      <c r="L488" s="14" t="s">
        <v>1523</v>
      </c>
      <c r="M488" s="49">
        <v>446368</v>
      </c>
      <c r="N488" t="s">
        <v>1817</v>
      </c>
    </row>
    <row r="489" spans="3:14" x14ac:dyDescent="0.25">
      <c r="C489" s="14" t="s">
        <v>1528</v>
      </c>
      <c r="D489" s="55">
        <v>0</v>
      </c>
      <c r="H489" s="83"/>
      <c r="I489" s="81"/>
      <c r="J489" s="82"/>
      <c r="K489" s="81"/>
      <c r="L489" s="14" t="s">
        <v>1528</v>
      </c>
      <c r="M489" s="55">
        <v>0</v>
      </c>
    </row>
    <row r="490" spans="3:14" x14ac:dyDescent="0.25">
      <c r="C490" s="14" t="s">
        <v>1524</v>
      </c>
      <c r="D490" s="55">
        <v>206699</v>
      </c>
      <c r="H490" s="83"/>
      <c r="I490" s="81"/>
      <c r="J490" s="82"/>
      <c r="K490" s="81"/>
      <c r="L490" s="14" t="s">
        <v>1524</v>
      </c>
      <c r="M490" s="49">
        <v>446368</v>
      </c>
    </row>
    <row r="491" spans="3:14" x14ac:dyDescent="0.25">
      <c r="C491" s="14" t="s">
        <v>1743</v>
      </c>
      <c r="D491" s="55">
        <v>206699</v>
      </c>
      <c r="E491" t="s">
        <v>1907</v>
      </c>
      <c r="H491" s="83"/>
      <c r="I491" s="81"/>
      <c r="J491" s="82"/>
      <c r="K491" s="81"/>
      <c r="L491" s="14" t="s">
        <v>1743</v>
      </c>
      <c r="M491" s="49">
        <v>446368</v>
      </c>
    </row>
    <row r="492" spans="3:14" x14ac:dyDescent="0.25">
      <c r="C492" s="14" t="s">
        <v>1525</v>
      </c>
      <c r="D492" s="55">
        <v>179117</v>
      </c>
      <c r="H492" s="83"/>
      <c r="I492" s="81"/>
      <c r="J492" s="82"/>
      <c r="K492" s="81"/>
      <c r="L492" s="14" t="s">
        <v>1525</v>
      </c>
      <c r="M492" s="55">
        <v>378193</v>
      </c>
    </row>
    <row r="493" spans="3:14" x14ac:dyDescent="0.25">
      <c r="C493" s="52" t="s">
        <v>1909</v>
      </c>
      <c r="D493" s="80">
        <v>27582</v>
      </c>
      <c r="H493" s="83"/>
      <c r="I493" s="81"/>
      <c r="J493" s="82"/>
      <c r="K493" s="81"/>
      <c r="L493" s="52" t="s">
        <v>1909</v>
      </c>
      <c r="M493" s="80">
        <v>68175</v>
      </c>
      <c r="N493" t="s">
        <v>1907</v>
      </c>
    </row>
    <row r="494" spans="3:14" x14ac:dyDescent="0.25">
      <c r="C494" s="52" t="s">
        <v>1800</v>
      </c>
      <c r="D494" s="79" t="s">
        <v>1960</v>
      </c>
      <c r="H494" s="83"/>
      <c r="I494" s="81"/>
      <c r="J494" s="82"/>
      <c r="K494" s="81"/>
      <c r="L494" s="52" t="s">
        <v>1800</v>
      </c>
      <c r="M494" s="79" t="s">
        <v>2527</v>
      </c>
    </row>
    <row r="495" spans="3:14" ht="15" customHeight="1" x14ac:dyDescent="0.25">
      <c r="C495" s="52" t="s">
        <v>1803</v>
      </c>
      <c r="D495" s="79" t="s">
        <v>1962</v>
      </c>
      <c r="H495" s="83"/>
      <c r="I495" s="81"/>
      <c r="J495" s="82"/>
      <c r="K495" s="81"/>
      <c r="L495" s="52" t="s">
        <v>1803</v>
      </c>
      <c r="M495" s="79" t="s">
        <v>2528</v>
      </c>
    </row>
    <row r="496" spans="3:14" ht="15" customHeight="1" x14ac:dyDescent="0.25">
      <c r="C496" s="107" t="s">
        <v>1963</v>
      </c>
      <c r="D496" s="107"/>
      <c r="H496" s="83"/>
      <c r="I496" s="81"/>
      <c r="J496" s="82"/>
      <c r="K496" s="81"/>
      <c r="L496" s="107" t="s">
        <v>2529</v>
      </c>
      <c r="M496" s="107"/>
    </row>
    <row r="497" spans="3:14" x14ac:dyDescent="0.25">
      <c r="C497" s="108" t="s">
        <v>1959</v>
      </c>
      <c r="D497" s="108"/>
      <c r="H497" s="83"/>
      <c r="I497" s="81"/>
      <c r="J497" s="82"/>
      <c r="K497" s="81"/>
      <c r="L497" s="108" t="s">
        <v>2475</v>
      </c>
      <c r="M497" s="108"/>
    </row>
    <row r="498" spans="3:14" x14ac:dyDescent="0.25">
      <c r="H498" s="83"/>
      <c r="I498" s="81"/>
      <c r="J498" s="82"/>
      <c r="K498" s="81"/>
    </row>
    <row r="499" spans="3:14" x14ac:dyDescent="0.25">
      <c r="H499" s="83"/>
      <c r="I499" s="81"/>
      <c r="J499" s="82"/>
      <c r="K499" s="81"/>
    </row>
    <row r="500" spans="3:14" x14ac:dyDescent="0.25">
      <c r="C500" s="47" t="s">
        <v>1889</v>
      </c>
      <c r="D500" s="76" t="s">
        <v>1521</v>
      </c>
      <c r="H500" s="83"/>
      <c r="I500" s="81"/>
      <c r="J500" s="82"/>
      <c r="K500" s="81"/>
      <c r="L500" s="47" t="s">
        <v>1889</v>
      </c>
      <c r="M500" s="76" t="s">
        <v>1521</v>
      </c>
    </row>
    <row r="501" spans="3:14" x14ac:dyDescent="0.25">
      <c r="C501" s="14" t="s">
        <v>1610</v>
      </c>
      <c r="D501" s="49">
        <v>1795364</v>
      </c>
      <c r="H501" s="83"/>
      <c r="I501" s="81"/>
      <c r="J501" s="82"/>
      <c r="K501" s="81"/>
      <c r="L501" s="14" t="s">
        <v>2471</v>
      </c>
      <c r="M501" s="49">
        <v>1494612</v>
      </c>
    </row>
    <row r="502" spans="3:14" x14ac:dyDescent="0.25">
      <c r="C502" s="14" t="s">
        <v>1523</v>
      </c>
      <c r="D502" s="49">
        <v>462936</v>
      </c>
      <c r="E502" t="s">
        <v>1817</v>
      </c>
      <c r="H502" s="83"/>
      <c r="I502" s="81"/>
      <c r="J502" s="82"/>
      <c r="K502" s="81"/>
      <c r="L502" s="14" t="s">
        <v>1523</v>
      </c>
      <c r="M502" s="49">
        <v>973187</v>
      </c>
      <c r="N502" t="s">
        <v>1817</v>
      </c>
    </row>
    <row r="503" spans="3:14" x14ac:dyDescent="0.25">
      <c r="C503" s="14" t="s">
        <v>1528</v>
      </c>
      <c r="D503" s="55">
        <v>0</v>
      </c>
      <c r="H503" s="83"/>
      <c r="I503" s="81"/>
      <c r="J503" s="82"/>
      <c r="K503" s="81"/>
      <c r="L503" s="14" t="s">
        <v>1528</v>
      </c>
      <c r="M503" s="55">
        <v>0</v>
      </c>
    </row>
    <row r="504" spans="3:14" x14ac:dyDescent="0.25">
      <c r="C504" s="14" t="s">
        <v>1524</v>
      </c>
      <c r="D504" s="55">
        <v>462936</v>
      </c>
      <c r="H504" s="83"/>
      <c r="I504" s="81"/>
      <c r="J504" s="82"/>
      <c r="K504" s="81"/>
      <c r="L504" s="14" t="s">
        <v>1524</v>
      </c>
      <c r="M504" s="49">
        <v>973187</v>
      </c>
    </row>
    <row r="505" spans="3:14" x14ac:dyDescent="0.25">
      <c r="C505" s="14" t="s">
        <v>1743</v>
      </c>
      <c r="D505" s="55">
        <v>462936</v>
      </c>
      <c r="E505" t="s">
        <v>1907</v>
      </c>
      <c r="H505" s="83"/>
      <c r="I505" s="81"/>
      <c r="J505" s="82"/>
      <c r="K505" s="81"/>
      <c r="L505" s="14" t="s">
        <v>1743</v>
      </c>
      <c r="M505" s="55">
        <v>973187</v>
      </c>
    </row>
    <row r="506" spans="3:14" x14ac:dyDescent="0.25">
      <c r="C506" s="14" t="s">
        <v>1525</v>
      </c>
      <c r="D506" s="55">
        <v>462936</v>
      </c>
      <c r="H506" s="83"/>
      <c r="I506" s="81"/>
      <c r="J506" s="82"/>
      <c r="K506" s="81"/>
      <c r="L506" s="14" t="s">
        <v>1525</v>
      </c>
      <c r="M506" s="55">
        <v>973187</v>
      </c>
    </row>
    <row r="507" spans="3:14" x14ac:dyDescent="0.25">
      <c r="C507" s="52" t="s">
        <v>1909</v>
      </c>
      <c r="D507" s="80">
        <v>0</v>
      </c>
      <c r="H507" s="83"/>
      <c r="I507" s="81"/>
      <c r="J507" s="82"/>
      <c r="K507" s="81"/>
      <c r="L507" s="52" t="s">
        <v>1909</v>
      </c>
      <c r="M507" s="80">
        <v>0</v>
      </c>
    </row>
    <row r="508" spans="3:14" x14ac:dyDescent="0.25">
      <c r="C508" s="52" t="s">
        <v>1800</v>
      </c>
      <c r="D508" s="79" t="s">
        <v>1965</v>
      </c>
      <c r="H508" s="83"/>
      <c r="I508" s="81"/>
      <c r="J508" s="82"/>
      <c r="L508" s="52" t="s">
        <v>1800</v>
      </c>
      <c r="M508" s="79" t="s">
        <v>2530</v>
      </c>
    </row>
    <row r="509" spans="3:14" x14ac:dyDescent="0.25">
      <c r="C509" s="52" t="s">
        <v>1803</v>
      </c>
      <c r="D509" s="79" t="s">
        <v>1966</v>
      </c>
      <c r="H509" s="83"/>
      <c r="I509" s="81"/>
      <c r="J509" s="82"/>
      <c r="L509" s="52" t="s">
        <v>1803</v>
      </c>
      <c r="M509" s="79" t="s">
        <v>2531</v>
      </c>
    </row>
    <row r="510" spans="3:14" x14ac:dyDescent="0.25">
      <c r="C510" s="107" t="s">
        <v>1964</v>
      </c>
      <c r="D510" s="107"/>
      <c r="H510" s="83"/>
      <c r="I510" s="81"/>
      <c r="J510" s="82"/>
      <c r="L510" s="107" t="s">
        <v>2532</v>
      </c>
      <c r="M510" s="107"/>
    </row>
    <row r="511" spans="3:14" x14ac:dyDescent="0.25">
      <c r="C511" s="108" t="s">
        <v>1907</v>
      </c>
      <c r="D511" s="108"/>
      <c r="H511" s="83"/>
      <c r="I511" s="81"/>
      <c r="J511" s="82"/>
      <c r="L511" s="108"/>
      <c r="M511" s="108"/>
    </row>
    <row r="512" spans="3:14" x14ac:dyDescent="0.25">
      <c r="H512" s="83"/>
      <c r="I512" s="81"/>
    </row>
    <row r="514" spans="3:14" x14ac:dyDescent="0.25">
      <c r="C514" s="47" t="s">
        <v>1974</v>
      </c>
      <c r="D514" s="76" t="s">
        <v>1521</v>
      </c>
      <c r="L514" s="47" t="s">
        <v>1974</v>
      </c>
      <c r="M514" s="76" t="s">
        <v>1521</v>
      </c>
    </row>
    <row r="515" spans="3:14" x14ac:dyDescent="0.25">
      <c r="C515" s="14" t="s">
        <v>1610</v>
      </c>
      <c r="D515" s="49">
        <v>706365</v>
      </c>
      <c r="L515" s="14" t="s">
        <v>2471</v>
      </c>
      <c r="M515" s="49">
        <v>597666</v>
      </c>
    </row>
    <row r="516" spans="3:14" x14ac:dyDescent="0.25">
      <c r="C516" s="14" t="s">
        <v>1523</v>
      </c>
      <c r="D516" s="49">
        <v>178644</v>
      </c>
      <c r="E516" t="s">
        <v>1817</v>
      </c>
      <c r="L516" s="14" t="s">
        <v>1523</v>
      </c>
      <c r="M516" s="49">
        <v>395231</v>
      </c>
      <c r="N516" t="s">
        <v>1817</v>
      </c>
    </row>
    <row r="517" spans="3:14" x14ac:dyDescent="0.25">
      <c r="C517" s="14" t="s">
        <v>1528</v>
      </c>
      <c r="D517" s="55">
        <v>0</v>
      </c>
      <c r="L517" s="14" t="s">
        <v>1528</v>
      </c>
      <c r="M517" s="55">
        <v>0</v>
      </c>
    </row>
    <row r="518" spans="3:14" x14ac:dyDescent="0.25">
      <c r="C518" s="14" t="s">
        <v>1524</v>
      </c>
      <c r="D518" s="55">
        <v>178644</v>
      </c>
      <c r="L518" s="14" t="s">
        <v>1524</v>
      </c>
      <c r="M518" s="55">
        <v>395231</v>
      </c>
    </row>
    <row r="519" spans="3:14" x14ac:dyDescent="0.25">
      <c r="C519" s="14" t="s">
        <v>1743</v>
      </c>
      <c r="D519" s="55">
        <v>178644</v>
      </c>
      <c r="E519" t="s">
        <v>1907</v>
      </c>
      <c r="L519" s="14" t="s">
        <v>1743</v>
      </c>
      <c r="M519" s="55">
        <v>395231</v>
      </c>
    </row>
    <row r="520" spans="3:14" x14ac:dyDescent="0.25">
      <c r="C520" s="14" t="s">
        <v>1525</v>
      </c>
      <c r="D520" s="55">
        <v>170115</v>
      </c>
      <c r="L520" s="14" t="s">
        <v>1525</v>
      </c>
      <c r="M520" s="55">
        <v>366711</v>
      </c>
    </row>
    <row r="521" spans="3:14" x14ac:dyDescent="0.25">
      <c r="C521" s="52" t="s">
        <v>1909</v>
      </c>
      <c r="D521" s="80">
        <v>8529</v>
      </c>
      <c r="L521" s="52" t="s">
        <v>1909</v>
      </c>
      <c r="M521" s="80">
        <v>28520</v>
      </c>
      <c r="N521" t="s">
        <v>1907</v>
      </c>
    </row>
    <row r="522" spans="3:14" x14ac:dyDescent="0.25">
      <c r="C522" s="52" t="s">
        <v>1800</v>
      </c>
      <c r="D522" s="79" t="s">
        <v>2002</v>
      </c>
      <c r="L522" s="52" t="s">
        <v>1800</v>
      </c>
      <c r="M522" s="79" t="s">
        <v>2533</v>
      </c>
    </row>
    <row r="523" spans="3:14" x14ac:dyDescent="0.25">
      <c r="C523" s="52" t="s">
        <v>1803</v>
      </c>
      <c r="D523" s="79" t="s">
        <v>2003</v>
      </c>
      <c r="L523" s="52" t="s">
        <v>1803</v>
      </c>
      <c r="M523" s="79" t="s">
        <v>2534</v>
      </c>
    </row>
    <row r="524" spans="3:14" x14ac:dyDescent="0.25">
      <c r="C524" s="107" t="s">
        <v>1975</v>
      </c>
      <c r="D524" s="107"/>
      <c r="L524" s="107" t="s">
        <v>2535</v>
      </c>
      <c r="M524" s="107"/>
    </row>
    <row r="525" spans="3:14" x14ac:dyDescent="0.25">
      <c r="C525" s="108" t="s">
        <v>1907</v>
      </c>
      <c r="D525" s="108"/>
      <c r="L525" s="108" t="s">
        <v>2475</v>
      </c>
      <c r="M525" s="108"/>
    </row>
    <row r="528" spans="3:14" x14ac:dyDescent="0.25">
      <c r="C528" s="47" t="s">
        <v>2001</v>
      </c>
      <c r="D528" s="76" t="s">
        <v>1521</v>
      </c>
      <c r="L528" s="47" t="s">
        <v>2001</v>
      </c>
      <c r="M528" s="76" t="s">
        <v>1521</v>
      </c>
    </row>
    <row r="529" spans="3:15" x14ac:dyDescent="0.25">
      <c r="C529" s="14" t="s">
        <v>1610</v>
      </c>
      <c r="D529" s="49">
        <v>1834317</v>
      </c>
      <c r="L529" s="14" t="s">
        <v>2471</v>
      </c>
      <c r="M529" s="49">
        <v>1510781</v>
      </c>
    </row>
    <row r="530" spans="3:15" x14ac:dyDescent="0.25">
      <c r="C530" s="14" t="s">
        <v>1523</v>
      </c>
      <c r="D530" s="49">
        <v>456397</v>
      </c>
      <c r="E530" t="s">
        <v>1817</v>
      </c>
      <c r="L530" s="14" t="s">
        <v>1523</v>
      </c>
      <c r="M530" s="49">
        <v>997746</v>
      </c>
      <c r="N530" t="s">
        <v>1817</v>
      </c>
    </row>
    <row r="531" spans="3:15" x14ac:dyDescent="0.25">
      <c r="C531" s="14" t="s">
        <v>1528</v>
      </c>
      <c r="D531" s="55">
        <v>0</v>
      </c>
      <c r="L531" s="14" t="s">
        <v>1528</v>
      </c>
      <c r="M531" s="55">
        <v>0</v>
      </c>
    </row>
    <row r="532" spans="3:15" x14ac:dyDescent="0.25">
      <c r="C532" s="14" t="s">
        <v>1524</v>
      </c>
      <c r="D532" s="55">
        <v>456397</v>
      </c>
      <c r="L532" s="14" t="s">
        <v>1524</v>
      </c>
      <c r="M532" s="55">
        <v>997746</v>
      </c>
    </row>
    <row r="533" spans="3:15" x14ac:dyDescent="0.25">
      <c r="C533" s="14" t="s">
        <v>1743</v>
      </c>
      <c r="D533" s="55">
        <v>456397</v>
      </c>
      <c r="L533" s="14" t="s">
        <v>1743</v>
      </c>
      <c r="M533" s="55">
        <v>997746</v>
      </c>
    </row>
    <row r="534" spans="3:15" x14ac:dyDescent="0.25">
      <c r="C534" s="14" t="s">
        <v>1525</v>
      </c>
      <c r="D534" s="55">
        <v>434584</v>
      </c>
      <c r="E534" t="s">
        <v>1907</v>
      </c>
      <c r="L534" s="14" t="s">
        <v>1525</v>
      </c>
      <c r="M534" s="55">
        <v>704628</v>
      </c>
    </row>
    <row r="535" spans="3:15" x14ac:dyDescent="0.25">
      <c r="C535" s="52" t="s">
        <v>1909</v>
      </c>
      <c r="D535" s="80">
        <v>21813</v>
      </c>
      <c r="L535" s="52" t="s">
        <v>1909</v>
      </c>
      <c r="M535" s="80">
        <v>84857</v>
      </c>
      <c r="N535" t="s">
        <v>1907</v>
      </c>
    </row>
    <row r="536" spans="3:15" x14ac:dyDescent="0.25">
      <c r="C536" s="52" t="s">
        <v>1800</v>
      </c>
      <c r="D536" s="79" t="s">
        <v>2004</v>
      </c>
      <c r="L536" s="52" t="s">
        <v>1800</v>
      </c>
      <c r="M536" s="79" t="s">
        <v>2541</v>
      </c>
    </row>
    <row r="537" spans="3:15" x14ac:dyDescent="0.25">
      <c r="C537" s="52" t="s">
        <v>1803</v>
      </c>
      <c r="D537" s="79" t="s">
        <v>2005</v>
      </c>
      <c r="L537" s="52" t="s">
        <v>1803</v>
      </c>
      <c r="M537" s="79"/>
      <c r="O537" t="s">
        <v>2542</v>
      </c>
    </row>
    <row r="538" spans="3:15" x14ac:dyDescent="0.25">
      <c r="C538" s="107" t="s">
        <v>2006</v>
      </c>
      <c r="D538" s="107"/>
      <c r="L538" s="119" t="s">
        <v>2006</v>
      </c>
      <c r="M538" s="119"/>
    </row>
    <row r="539" spans="3:15" x14ac:dyDescent="0.25">
      <c r="C539" s="108" t="s">
        <v>2007</v>
      </c>
      <c r="D539" s="108"/>
      <c r="L539" s="108" t="s">
        <v>2007</v>
      </c>
      <c r="M539" s="108"/>
    </row>
    <row r="542" spans="3:15" x14ac:dyDescent="0.25">
      <c r="C542" s="47" t="s">
        <v>1893</v>
      </c>
      <c r="D542" s="76" t="s">
        <v>1521</v>
      </c>
      <c r="L542" s="47" t="s">
        <v>1893</v>
      </c>
      <c r="M542" s="76" t="s">
        <v>1521</v>
      </c>
    </row>
    <row r="543" spans="3:15" x14ac:dyDescent="0.25">
      <c r="C543" s="14" t="s">
        <v>1610</v>
      </c>
      <c r="D543" s="49">
        <v>42099</v>
      </c>
      <c r="L543" s="14" t="s">
        <v>2471</v>
      </c>
      <c r="M543" s="49">
        <v>41196</v>
      </c>
    </row>
    <row r="544" spans="3:15" x14ac:dyDescent="0.25">
      <c r="C544" s="14" t="s">
        <v>1523</v>
      </c>
      <c r="D544" s="49">
        <v>36616</v>
      </c>
      <c r="E544" t="s">
        <v>1817</v>
      </c>
      <c r="L544" s="14" t="s">
        <v>1523</v>
      </c>
      <c r="M544" s="49">
        <v>35364</v>
      </c>
      <c r="N544" t="s">
        <v>1817</v>
      </c>
    </row>
    <row r="545" spans="3:14" x14ac:dyDescent="0.25">
      <c r="C545" s="14" t="s">
        <v>1528</v>
      </c>
      <c r="D545" s="55">
        <v>0</v>
      </c>
      <c r="L545" s="14" t="s">
        <v>1528</v>
      </c>
      <c r="M545" s="55">
        <v>0</v>
      </c>
    </row>
    <row r="546" spans="3:14" x14ac:dyDescent="0.25">
      <c r="C546" s="14" t="s">
        <v>1524</v>
      </c>
      <c r="D546" s="55">
        <v>36616</v>
      </c>
      <c r="L546" s="14" t="s">
        <v>1524</v>
      </c>
      <c r="M546" s="55">
        <v>35364</v>
      </c>
    </row>
    <row r="547" spans="3:14" x14ac:dyDescent="0.25">
      <c r="C547" s="14" t="s">
        <v>1743</v>
      </c>
      <c r="D547" s="55">
        <v>36616</v>
      </c>
      <c r="L547" s="14" t="s">
        <v>1743</v>
      </c>
      <c r="M547" s="55">
        <v>35364</v>
      </c>
    </row>
    <row r="548" spans="3:14" x14ac:dyDescent="0.25">
      <c r="C548" s="14" t="s">
        <v>1525</v>
      </c>
      <c r="D548" s="55">
        <v>35660</v>
      </c>
      <c r="L548" s="14" t="s">
        <v>1525</v>
      </c>
      <c r="M548" s="55">
        <v>34271</v>
      </c>
    </row>
    <row r="549" spans="3:14" x14ac:dyDescent="0.25">
      <c r="C549" s="52" t="s">
        <v>1909</v>
      </c>
      <c r="D549" s="80">
        <v>956</v>
      </c>
      <c r="L549" s="52" t="s">
        <v>1909</v>
      </c>
      <c r="M549" s="80">
        <v>1093</v>
      </c>
      <c r="N549" t="s">
        <v>1907</v>
      </c>
    </row>
    <row r="550" spans="3:14" x14ac:dyDescent="0.25">
      <c r="C550" s="52" t="s">
        <v>1800</v>
      </c>
      <c r="D550" s="79" t="s">
        <v>2009</v>
      </c>
      <c r="L550" s="52" t="s">
        <v>1800</v>
      </c>
      <c r="M550" s="79" t="s">
        <v>2536</v>
      </c>
    </row>
    <row r="551" spans="3:14" x14ac:dyDescent="0.25">
      <c r="C551" s="52" t="s">
        <v>1803</v>
      </c>
      <c r="D551" s="79" t="s">
        <v>2010</v>
      </c>
      <c r="L551" s="52" t="s">
        <v>1803</v>
      </c>
      <c r="M551" s="79" t="s">
        <v>2537</v>
      </c>
    </row>
    <row r="552" spans="3:14" x14ac:dyDescent="0.25">
      <c r="C552" s="107" t="s">
        <v>2008</v>
      </c>
      <c r="D552" s="107"/>
      <c r="L552" s="107" t="s">
        <v>2008</v>
      </c>
      <c r="M552" s="107"/>
    </row>
    <row r="553" spans="3:14" x14ac:dyDescent="0.25">
      <c r="C553" s="108"/>
      <c r="D553" s="108"/>
      <c r="L553" s="108" t="s">
        <v>2475</v>
      </c>
      <c r="M553" s="108"/>
    </row>
    <row r="556" spans="3:14" x14ac:dyDescent="0.25">
      <c r="C556" s="47" t="s">
        <v>1894</v>
      </c>
      <c r="D556" s="76" t="s">
        <v>1521</v>
      </c>
      <c r="L556" s="47" t="s">
        <v>1894</v>
      </c>
      <c r="M556" s="76" t="s">
        <v>1521</v>
      </c>
    </row>
    <row r="557" spans="3:14" x14ac:dyDescent="0.25">
      <c r="C557" s="14" t="s">
        <v>1610</v>
      </c>
      <c r="D557" s="49">
        <v>42099</v>
      </c>
      <c r="L557" s="14" t="s">
        <v>2471</v>
      </c>
      <c r="M557" s="49">
        <v>41196</v>
      </c>
    </row>
    <row r="558" spans="3:14" x14ac:dyDescent="0.25">
      <c r="C558" s="14" t="s">
        <v>1523</v>
      </c>
      <c r="D558" s="49">
        <v>21065</v>
      </c>
      <c r="E558" t="s">
        <v>1817</v>
      </c>
      <c r="L558" s="14" t="s">
        <v>1523</v>
      </c>
      <c r="M558" s="49">
        <v>40874</v>
      </c>
      <c r="N558" t="s">
        <v>1817</v>
      </c>
    </row>
    <row r="559" spans="3:14" x14ac:dyDescent="0.25">
      <c r="C559" s="14" t="s">
        <v>1528</v>
      </c>
      <c r="D559" s="55">
        <v>0</v>
      </c>
      <c r="L559" s="14" t="s">
        <v>1528</v>
      </c>
      <c r="M559" s="55">
        <v>0</v>
      </c>
    </row>
    <row r="560" spans="3:14" x14ac:dyDescent="0.25">
      <c r="C560" s="14" t="s">
        <v>1524</v>
      </c>
      <c r="D560" s="55">
        <v>21065</v>
      </c>
      <c r="L560" s="14" t="s">
        <v>1524</v>
      </c>
      <c r="M560" s="55">
        <v>40874</v>
      </c>
    </row>
    <row r="561" spans="3:14" x14ac:dyDescent="0.25">
      <c r="C561" s="14" t="s">
        <v>1743</v>
      </c>
      <c r="D561" s="55">
        <v>15097</v>
      </c>
      <c r="E561" t="s">
        <v>1907</v>
      </c>
      <c r="L561" s="14" t="s">
        <v>1743</v>
      </c>
      <c r="M561" s="55">
        <v>28018</v>
      </c>
      <c r="N561" t="s">
        <v>1907</v>
      </c>
    </row>
    <row r="562" spans="3:14" x14ac:dyDescent="0.25">
      <c r="C562" s="14" t="s">
        <v>1525</v>
      </c>
      <c r="D562" s="55">
        <v>15097</v>
      </c>
      <c r="L562" s="14" t="s">
        <v>1525</v>
      </c>
      <c r="M562" s="55">
        <v>28018</v>
      </c>
    </row>
    <row r="563" spans="3:14" x14ac:dyDescent="0.25">
      <c r="C563" s="52" t="s">
        <v>1909</v>
      </c>
      <c r="D563" s="80">
        <v>0</v>
      </c>
      <c r="L563" s="52" t="s">
        <v>1909</v>
      </c>
      <c r="M563" s="80">
        <v>0</v>
      </c>
    </row>
    <row r="564" spans="3:14" x14ac:dyDescent="0.25">
      <c r="C564" s="52" t="s">
        <v>1800</v>
      </c>
      <c r="D564" s="79" t="s">
        <v>2022</v>
      </c>
      <c r="L564" s="52" t="s">
        <v>1800</v>
      </c>
      <c r="M564" s="79" t="s">
        <v>2538</v>
      </c>
    </row>
    <row r="565" spans="3:14" ht="15.75" thickBot="1" x14ac:dyDescent="0.3">
      <c r="C565" s="52" t="s">
        <v>1803</v>
      </c>
      <c r="D565" s="79" t="s">
        <v>2023</v>
      </c>
      <c r="L565" s="125" t="s">
        <v>1803</v>
      </c>
      <c r="M565" s="126" t="s">
        <v>2539</v>
      </c>
    </row>
    <row r="566" spans="3:14" ht="15.75" thickBot="1" x14ac:dyDescent="0.3">
      <c r="C566" s="110" t="s">
        <v>2024</v>
      </c>
      <c r="D566" s="111"/>
      <c r="L566" s="127" t="s">
        <v>2540</v>
      </c>
      <c r="M566" s="127"/>
    </row>
    <row r="567" spans="3:14" ht="15.75" thickBot="1" x14ac:dyDescent="0.3">
      <c r="C567" s="112" t="s">
        <v>2025</v>
      </c>
      <c r="D567" s="113"/>
      <c r="L567" s="128" t="s">
        <v>2025</v>
      </c>
      <c r="M567" s="128"/>
    </row>
    <row r="570" spans="3:14" x14ac:dyDescent="0.25">
      <c r="C570" s="47" t="s">
        <v>1882</v>
      </c>
      <c r="D570" s="76" t="s">
        <v>1521</v>
      </c>
      <c r="L570" s="47" t="s">
        <v>1882</v>
      </c>
      <c r="M570" s="76" t="s">
        <v>1521</v>
      </c>
    </row>
    <row r="571" spans="3:14" x14ac:dyDescent="0.25">
      <c r="C571" s="14" t="s">
        <v>1610</v>
      </c>
      <c r="D571" s="49">
        <v>1442</v>
      </c>
      <c r="L571" s="14" t="s">
        <v>2471</v>
      </c>
      <c r="M571" s="49">
        <v>1649</v>
      </c>
    </row>
    <row r="572" spans="3:14" x14ac:dyDescent="0.25">
      <c r="C572" s="14" t="s">
        <v>1523</v>
      </c>
      <c r="D572" s="49">
        <v>1442</v>
      </c>
      <c r="E572" t="s">
        <v>1817</v>
      </c>
      <c r="L572" s="14" t="s">
        <v>1523</v>
      </c>
      <c r="M572" s="49">
        <v>1649</v>
      </c>
    </row>
    <row r="573" spans="3:14" x14ac:dyDescent="0.25">
      <c r="C573" s="14" t="s">
        <v>1528</v>
      </c>
      <c r="D573" s="55">
        <v>0</v>
      </c>
      <c r="L573" s="14" t="s">
        <v>1528</v>
      </c>
      <c r="M573" s="55">
        <v>0</v>
      </c>
    </row>
    <row r="574" spans="3:14" x14ac:dyDescent="0.25">
      <c r="C574" s="14" t="s">
        <v>1524</v>
      </c>
      <c r="D574" s="55">
        <v>1442</v>
      </c>
      <c r="L574" s="14" t="s">
        <v>1524</v>
      </c>
      <c r="M574" s="55">
        <v>1649</v>
      </c>
    </row>
    <row r="575" spans="3:14" x14ac:dyDescent="0.25">
      <c r="C575" s="14" t="s">
        <v>1743</v>
      </c>
      <c r="D575" s="55">
        <v>1442</v>
      </c>
      <c r="L575" s="14" t="s">
        <v>1743</v>
      </c>
      <c r="M575" s="55">
        <v>1649</v>
      </c>
    </row>
    <row r="576" spans="3:14" x14ac:dyDescent="0.25">
      <c r="C576" s="14" t="s">
        <v>1525</v>
      </c>
      <c r="D576" s="55">
        <v>1128</v>
      </c>
      <c r="L576" s="14" t="s">
        <v>1525</v>
      </c>
      <c r="M576" s="55">
        <v>1286</v>
      </c>
    </row>
    <row r="577" spans="3:14" x14ac:dyDescent="0.25">
      <c r="C577" s="52" t="s">
        <v>1909</v>
      </c>
      <c r="D577" s="80">
        <v>314</v>
      </c>
      <c r="L577" s="52" t="s">
        <v>1909</v>
      </c>
      <c r="M577" s="80">
        <v>363</v>
      </c>
      <c r="N577" t="s">
        <v>1817</v>
      </c>
    </row>
    <row r="578" spans="3:14" x14ac:dyDescent="0.25">
      <c r="C578" s="52" t="s">
        <v>1800</v>
      </c>
      <c r="D578" s="79" t="s">
        <v>2011</v>
      </c>
      <c r="L578" s="52" t="s">
        <v>1800</v>
      </c>
      <c r="M578" s="79" t="s">
        <v>2557</v>
      </c>
    </row>
    <row r="579" spans="3:14" x14ac:dyDescent="0.25">
      <c r="C579" s="52" t="s">
        <v>1803</v>
      </c>
      <c r="D579" s="79" t="s">
        <v>2012</v>
      </c>
      <c r="L579" s="52" t="s">
        <v>1803</v>
      </c>
      <c r="M579" s="79" t="s">
        <v>2558</v>
      </c>
    </row>
    <row r="580" spans="3:14" x14ac:dyDescent="0.25">
      <c r="C580" s="107" t="s">
        <v>1817</v>
      </c>
      <c r="D580" s="107"/>
      <c r="L580" s="108" t="s">
        <v>2559</v>
      </c>
      <c r="M580" s="108"/>
    </row>
    <row r="581" spans="3:14" x14ac:dyDescent="0.25">
      <c r="C581" s="108" t="s">
        <v>1907</v>
      </c>
      <c r="D581" s="108"/>
      <c r="L581" s="108"/>
      <c r="M581" s="108"/>
    </row>
    <row r="584" spans="3:14" x14ac:dyDescent="0.25">
      <c r="C584" s="47" t="s">
        <v>509</v>
      </c>
      <c r="D584" s="76" t="s">
        <v>1521</v>
      </c>
      <c r="L584" s="47" t="s">
        <v>509</v>
      </c>
      <c r="M584" s="76" t="s">
        <v>1521</v>
      </c>
    </row>
    <row r="585" spans="3:14" x14ac:dyDescent="0.25">
      <c r="C585" s="14" t="s">
        <v>1610</v>
      </c>
      <c r="D585" s="49">
        <v>10300</v>
      </c>
      <c r="L585" s="14" t="s">
        <v>2471</v>
      </c>
      <c r="M585" s="49">
        <v>11135</v>
      </c>
    </row>
    <row r="586" spans="3:14" x14ac:dyDescent="0.25">
      <c r="C586" s="14" t="s">
        <v>1523</v>
      </c>
      <c r="D586" s="49">
        <v>4494</v>
      </c>
      <c r="E586" t="s">
        <v>1817</v>
      </c>
      <c r="L586" s="14" t="s">
        <v>1523</v>
      </c>
      <c r="M586" s="49">
        <v>7901</v>
      </c>
      <c r="N586" t="s">
        <v>1817</v>
      </c>
    </row>
    <row r="587" spans="3:14" x14ac:dyDescent="0.25">
      <c r="C587" s="14" t="s">
        <v>1528</v>
      </c>
      <c r="D587" s="55">
        <v>0</v>
      </c>
      <c r="L587" s="14" t="s">
        <v>1528</v>
      </c>
      <c r="M587" s="55">
        <v>0</v>
      </c>
    </row>
    <row r="588" spans="3:14" x14ac:dyDescent="0.25">
      <c r="C588" s="14" t="s">
        <v>1524</v>
      </c>
      <c r="D588" s="55">
        <v>4494</v>
      </c>
      <c r="L588" s="14" t="s">
        <v>1524</v>
      </c>
      <c r="M588" s="55">
        <v>7901</v>
      </c>
    </row>
    <row r="589" spans="3:14" x14ac:dyDescent="0.25">
      <c r="C589" s="14" t="s">
        <v>1743</v>
      </c>
      <c r="D589" s="55">
        <v>4494</v>
      </c>
      <c r="L589" s="14" t="s">
        <v>1743</v>
      </c>
      <c r="M589" s="55">
        <v>7901</v>
      </c>
    </row>
    <row r="590" spans="3:14" x14ac:dyDescent="0.25">
      <c r="C590" s="14" t="s">
        <v>1525</v>
      </c>
      <c r="D590" s="55">
        <v>2155</v>
      </c>
      <c r="L590" s="14" t="s">
        <v>1525</v>
      </c>
      <c r="M590" s="55">
        <v>7361</v>
      </c>
    </row>
    <row r="591" spans="3:14" x14ac:dyDescent="0.25">
      <c r="C591" s="52" t="s">
        <v>1909</v>
      </c>
      <c r="D591" s="80">
        <v>2339</v>
      </c>
      <c r="L591" s="52" t="s">
        <v>1909</v>
      </c>
      <c r="M591" s="80">
        <v>540</v>
      </c>
      <c r="N591" t="s">
        <v>1907</v>
      </c>
    </row>
    <row r="592" spans="3:14" x14ac:dyDescent="0.25">
      <c r="C592" s="52" t="s">
        <v>1800</v>
      </c>
      <c r="D592" s="79" t="s">
        <v>2014</v>
      </c>
      <c r="L592" s="52" t="s">
        <v>1800</v>
      </c>
      <c r="M592" s="79" t="s">
        <v>2543</v>
      </c>
    </row>
    <row r="593" spans="3:14" x14ac:dyDescent="0.25">
      <c r="C593" s="52" t="s">
        <v>1803</v>
      </c>
      <c r="D593" s="79" t="s">
        <v>2015</v>
      </c>
      <c r="E593" t="s">
        <v>1907</v>
      </c>
      <c r="L593" s="52" t="s">
        <v>1803</v>
      </c>
      <c r="M593" s="79" t="s">
        <v>2544</v>
      </c>
    </row>
    <row r="594" spans="3:14" x14ac:dyDescent="0.25">
      <c r="C594" s="107" t="s">
        <v>2013</v>
      </c>
      <c r="D594" s="107"/>
      <c r="L594" s="107" t="s">
        <v>2013</v>
      </c>
      <c r="M594" s="107"/>
    </row>
    <row r="595" spans="3:14" x14ac:dyDescent="0.25">
      <c r="C595" s="109" t="s">
        <v>2019</v>
      </c>
      <c r="D595" s="108"/>
      <c r="L595" s="108" t="s">
        <v>2475</v>
      </c>
      <c r="M595" s="108"/>
    </row>
    <row r="598" spans="3:14" x14ac:dyDescent="0.25">
      <c r="L598" s="47" t="s">
        <v>510</v>
      </c>
      <c r="M598" s="76" t="s">
        <v>1521</v>
      </c>
    </row>
    <row r="599" spans="3:14" x14ac:dyDescent="0.25">
      <c r="C599" s="47" t="s">
        <v>510</v>
      </c>
      <c r="D599" s="76" t="s">
        <v>1521</v>
      </c>
      <c r="L599" s="14" t="s">
        <v>2471</v>
      </c>
      <c r="M599" s="49">
        <v>10405</v>
      </c>
    </row>
    <row r="600" spans="3:14" x14ac:dyDescent="0.25">
      <c r="C600" s="14" t="s">
        <v>1610</v>
      </c>
      <c r="D600" s="49">
        <v>10206</v>
      </c>
      <c r="L600" s="14" t="s">
        <v>1523</v>
      </c>
      <c r="M600" s="49">
        <v>7359</v>
      </c>
      <c r="N600" t="s">
        <v>1817</v>
      </c>
    </row>
    <row r="601" spans="3:14" x14ac:dyDescent="0.25">
      <c r="C601" s="14" t="s">
        <v>1523</v>
      </c>
      <c r="D601" s="49">
        <v>2155</v>
      </c>
      <c r="E601" t="s">
        <v>1817</v>
      </c>
      <c r="L601" s="14" t="s">
        <v>1528</v>
      </c>
      <c r="M601" s="55">
        <v>0</v>
      </c>
    </row>
    <row r="602" spans="3:14" x14ac:dyDescent="0.25">
      <c r="C602" s="14" t="s">
        <v>1528</v>
      </c>
      <c r="D602" s="55">
        <v>0</v>
      </c>
      <c r="L602" s="14" t="s">
        <v>1524</v>
      </c>
      <c r="M602" s="55">
        <v>7359</v>
      </c>
    </row>
    <row r="603" spans="3:14" x14ac:dyDescent="0.25">
      <c r="C603" s="14" t="s">
        <v>1524</v>
      </c>
      <c r="D603" s="55">
        <v>2155</v>
      </c>
      <c r="L603" s="14" t="s">
        <v>1743</v>
      </c>
      <c r="M603" s="55">
        <v>7359</v>
      </c>
    </row>
    <row r="604" spans="3:14" x14ac:dyDescent="0.25">
      <c r="C604" s="14" t="s">
        <v>1743</v>
      </c>
      <c r="D604" s="55">
        <v>2155</v>
      </c>
      <c r="L604" s="14" t="s">
        <v>1525</v>
      </c>
      <c r="M604" s="55">
        <v>7359</v>
      </c>
    </row>
    <row r="605" spans="3:14" x14ac:dyDescent="0.25">
      <c r="C605" s="14" t="s">
        <v>1525</v>
      </c>
      <c r="D605" s="55">
        <v>2155</v>
      </c>
      <c r="L605" s="52" t="s">
        <v>1909</v>
      </c>
      <c r="M605" s="80">
        <v>0</v>
      </c>
    </row>
    <row r="606" spans="3:14" x14ac:dyDescent="0.25">
      <c r="C606" s="52" t="s">
        <v>1909</v>
      </c>
      <c r="D606" s="80">
        <v>0</v>
      </c>
      <c r="L606" s="52" t="s">
        <v>1800</v>
      </c>
      <c r="M606" s="79" t="s">
        <v>2545</v>
      </c>
    </row>
    <row r="607" spans="3:14" x14ac:dyDescent="0.25">
      <c r="C607" s="52" t="s">
        <v>1800</v>
      </c>
      <c r="D607" s="79" t="s">
        <v>2069</v>
      </c>
      <c r="L607" s="52" t="s">
        <v>1803</v>
      </c>
      <c r="M607" s="79" t="s">
        <v>2546</v>
      </c>
    </row>
    <row r="608" spans="3:14" x14ac:dyDescent="0.25">
      <c r="C608" s="52" t="s">
        <v>1803</v>
      </c>
      <c r="D608" s="79" t="s">
        <v>2070</v>
      </c>
      <c r="L608" s="119" t="s">
        <v>2548</v>
      </c>
      <c r="M608" s="119"/>
    </row>
    <row r="609" spans="3:13" x14ac:dyDescent="0.25">
      <c r="C609" s="107" t="s">
        <v>2068</v>
      </c>
      <c r="D609" s="107"/>
      <c r="L609" s="108"/>
      <c r="M609" s="108"/>
    </row>
    <row r="610" spans="3:13" x14ac:dyDescent="0.25">
      <c r="C610" s="108" t="s">
        <v>1907</v>
      </c>
      <c r="D610" s="108"/>
    </row>
    <row r="613" spans="3:13" x14ac:dyDescent="0.25">
      <c r="C613" s="47" t="s">
        <v>1891</v>
      </c>
      <c r="D613" s="76" t="s">
        <v>1521</v>
      </c>
    </row>
    <row r="614" spans="3:13" x14ac:dyDescent="0.25">
      <c r="C614" s="14" t="s">
        <v>1610</v>
      </c>
      <c r="D614" s="49">
        <v>57589</v>
      </c>
    </row>
    <row r="615" spans="3:13" x14ac:dyDescent="0.25">
      <c r="C615" s="14" t="s">
        <v>1523</v>
      </c>
      <c r="D615" s="49">
        <v>40853</v>
      </c>
      <c r="E615" t="s">
        <v>1817</v>
      </c>
    </row>
    <row r="616" spans="3:13" x14ac:dyDescent="0.25">
      <c r="C616" s="14" t="s">
        <v>1528</v>
      </c>
      <c r="D616" s="55">
        <v>0</v>
      </c>
      <c r="F616">
        <v>226815</v>
      </c>
    </row>
    <row r="617" spans="3:13" x14ac:dyDescent="0.25">
      <c r="C617" s="14" t="s">
        <v>1524</v>
      </c>
      <c r="D617" s="55">
        <v>40853</v>
      </c>
    </row>
    <row r="618" spans="3:13" x14ac:dyDescent="0.25">
      <c r="C618" s="14" t="s">
        <v>1743</v>
      </c>
      <c r="D618" s="55">
        <v>40853</v>
      </c>
    </row>
    <row r="619" spans="3:13" x14ac:dyDescent="0.25">
      <c r="C619" s="14" t="s">
        <v>1525</v>
      </c>
      <c r="D619" s="55">
        <v>40853</v>
      </c>
    </row>
    <row r="620" spans="3:13" x14ac:dyDescent="0.25">
      <c r="C620" s="52" t="s">
        <v>1909</v>
      </c>
      <c r="D620" s="80">
        <v>0</v>
      </c>
    </row>
    <row r="621" spans="3:13" x14ac:dyDescent="0.25">
      <c r="C621" s="52" t="s">
        <v>1800</v>
      </c>
      <c r="D621" s="79" t="s">
        <v>2026</v>
      </c>
    </row>
    <row r="622" spans="3:13" x14ac:dyDescent="0.25">
      <c r="C622" s="52" t="s">
        <v>1803</v>
      </c>
      <c r="D622" s="79" t="s">
        <v>2027</v>
      </c>
    </row>
    <row r="623" spans="3:13" x14ac:dyDescent="0.25">
      <c r="C623" s="107" t="s">
        <v>2028</v>
      </c>
      <c r="D623" s="107"/>
    </row>
    <row r="624" spans="3:13" x14ac:dyDescent="0.25">
      <c r="C624" s="108" t="s">
        <v>1907</v>
      </c>
      <c r="D624" s="108"/>
    </row>
    <row r="627" spans="3:5" x14ac:dyDescent="0.25">
      <c r="C627" s="47" t="s">
        <v>2029</v>
      </c>
      <c r="D627" s="76" t="s">
        <v>1521</v>
      </c>
    </row>
    <row r="628" spans="3:5" x14ac:dyDescent="0.25">
      <c r="C628" s="14" t="s">
        <v>1610</v>
      </c>
      <c r="D628" s="49">
        <v>226815</v>
      </c>
    </row>
    <row r="629" spans="3:5" x14ac:dyDescent="0.25">
      <c r="C629" s="14" t="s">
        <v>1523</v>
      </c>
      <c r="D629" s="49">
        <v>40853</v>
      </c>
      <c r="E629" t="s">
        <v>1817</v>
      </c>
    </row>
    <row r="630" spans="3:5" x14ac:dyDescent="0.25">
      <c r="C630" s="14" t="s">
        <v>1528</v>
      </c>
      <c r="D630" s="55"/>
    </row>
    <row r="631" spans="3:5" x14ac:dyDescent="0.25">
      <c r="C631" s="14" t="s">
        <v>1524</v>
      </c>
      <c r="D631" s="55"/>
    </row>
    <row r="632" spans="3:5" x14ac:dyDescent="0.25">
      <c r="C632" s="14" t="s">
        <v>1743</v>
      </c>
      <c r="D632" s="55"/>
    </row>
    <row r="633" spans="3:5" x14ac:dyDescent="0.25">
      <c r="C633" s="14" t="s">
        <v>1525</v>
      </c>
      <c r="D633" s="55"/>
    </row>
    <row r="634" spans="3:5" x14ac:dyDescent="0.25">
      <c r="C634" s="52" t="s">
        <v>1909</v>
      </c>
      <c r="D634" s="80"/>
    </row>
    <row r="635" spans="3:5" x14ac:dyDescent="0.25">
      <c r="C635" s="52" t="s">
        <v>1800</v>
      </c>
      <c r="D635" s="79"/>
    </row>
    <row r="636" spans="3:5" x14ac:dyDescent="0.25">
      <c r="C636" s="52" t="s">
        <v>1803</v>
      </c>
      <c r="D636" s="79"/>
    </row>
    <row r="637" spans="3:5" x14ac:dyDescent="0.25">
      <c r="C637" s="107" t="s">
        <v>2048</v>
      </c>
      <c r="D637" s="107"/>
    </row>
    <row r="638" spans="3:5" x14ac:dyDescent="0.25">
      <c r="C638" s="108" t="s">
        <v>1907</v>
      </c>
      <c r="D638" s="108"/>
    </row>
    <row r="641" spans="3:7" x14ac:dyDescent="0.25">
      <c r="C641" s="47" t="s">
        <v>2045</v>
      </c>
      <c r="D641" s="76" t="s">
        <v>1521</v>
      </c>
    </row>
    <row r="642" spans="3:7" x14ac:dyDescent="0.25">
      <c r="C642" s="14" t="s">
        <v>1610</v>
      </c>
      <c r="D642" s="49">
        <v>44605</v>
      </c>
    </row>
    <row r="643" spans="3:7" x14ac:dyDescent="0.25">
      <c r="C643" s="14" t="s">
        <v>1523</v>
      </c>
      <c r="D643" s="49">
        <v>40853</v>
      </c>
      <c r="E643" t="s">
        <v>1817</v>
      </c>
    </row>
    <row r="644" spans="3:7" x14ac:dyDescent="0.25">
      <c r="C644" s="14" t="s">
        <v>1528</v>
      </c>
      <c r="D644" s="55"/>
    </row>
    <row r="645" spans="3:7" x14ac:dyDescent="0.25">
      <c r="C645" s="14" t="s">
        <v>1524</v>
      </c>
      <c r="D645" s="55"/>
    </row>
    <row r="646" spans="3:7" x14ac:dyDescent="0.25">
      <c r="C646" s="14" t="s">
        <v>1743</v>
      </c>
      <c r="D646" s="55"/>
    </row>
    <row r="647" spans="3:7" x14ac:dyDescent="0.25">
      <c r="C647" s="14" t="s">
        <v>1525</v>
      </c>
      <c r="D647" s="55"/>
    </row>
    <row r="648" spans="3:7" x14ac:dyDescent="0.25">
      <c r="C648" s="52" t="s">
        <v>1909</v>
      </c>
      <c r="D648" s="80"/>
    </row>
    <row r="649" spans="3:7" x14ac:dyDescent="0.25">
      <c r="C649" s="52" t="s">
        <v>1800</v>
      </c>
      <c r="D649" s="79"/>
    </row>
    <row r="650" spans="3:7" x14ac:dyDescent="0.25">
      <c r="C650" s="52" t="s">
        <v>1803</v>
      </c>
      <c r="D650" s="79"/>
      <c r="G650" s="75">
        <v>226815</v>
      </c>
    </row>
    <row r="651" spans="3:7" x14ac:dyDescent="0.25">
      <c r="C651" s="107" t="s">
        <v>2048</v>
      </c>
      <c r="D651" s="107"/>
    </row>
    <row r="652" spans="3:7" x14ac:dyDescent="0.25">
      <c r="C652" s="108" t="s">
        <v>1907</v>
      </c>
      <c r="D652" s="108"/>
    </row>
    <row r="655" spans="3:7" x14ac:dyDescent="0.25">
      <c r="C655" s="47" t="s">
        <v>1890</v>
      </c>
      <c r="D655" s="76" t="s">
        <v>1521</v>
      </c>
    </row>
    <row r="656" spans="3:7" x14ac:dyDescent="0.25">
      <c r="C656" s="14" t="s">
        <v>1610</v>
      </c>
      <c r="D656" s="49">
        <v>226815</v>
      </c>
    </row>
    <row r="657" spans="3:5" x14ac:dyDescent="0.25">
      <c r="C657" s="14" t="s">
        <v>1523</v>
      </c>
      <c r="D657" s="49"/>
      <c r="E657" t="s">
        <v>1817</v>
      </c>
    </row>
    <row r="658" spans="3:5" x14ac:dyDescent="0.25">
      <c r="C658" s="14" t="s">
        <v>1528</v>
      </c>
      <c r="D658" s="55"/>
    </row>
    <row r="659" spans="3:5" x14ac:dyDescent="0.25">
      <c r="C659" s="14" t="s">
        <v>1524</v>
      </c>
      <c r="D659" s="55"/>
    </row>
    <row r="660" spans="3:5" x14ac:dyDescent="0.25">
      <c r="C660" s="14" t="s">
        <v>1743</v>
      </c>
      <c r="D660" s="55"/>
    </row>
    <row r="661" spans="3:5" x14ac:dyDescent="0.25">
      <c r="C661" s="14" t="s">
        <v>1525</v>
      </c>
      <c r="D661" s="55"/>
    </row>
    <row r="662" spans="3:5" x14ac:dyDescent="0.25">
      <c r="C662" s="52" t="s">
        <v>1909</v>
      </c>
      <c r="D662" s="80"/>
    </row>
    <row r="663" spans="3:5" x14ac:dyDescent="0.25">
      <c r="C663" s="52" t="s">
        <v>1800</v>
      </c>
      <c r="D663" s="79"/>
    </row>
    <row r="664" spans="3:5" x14ac:dyDescent="0.25">
      <c r="C664" s="52" t="s">
        <v>1803</v>
      </c>
      <c r="D664" s="79"/>
    </row>
    <row r="665" spans="3:5" x14ac:dyDescent="0.25">
      <c r="C665" s="107" t="s">
        <v>2048</v>
      </c>
      <c r="D665" s="107"/>
    </row>
    <row r="666" spans="3:5" x14ac:dyDescent="0.25">
      <c r="C666" s="108" t="s">
        <v>1907</v>
      </c>
      <c r="D666" s="108"/>
    </row>
    <row r="669" spans="3:5" x14ac:dyDescent="0.25">
      <c r="C669" s="47" t="s">
        <v>507</v>
      </c>
      <c r="D669" s="76" t="s">
        <v>1521</v>
      </c>
    </row>
    <row r="670" spans="3:5" x14ac:dyDescent="0.25">
      <c r="C670" s="14" t="s">
        <v>1610</v>
      </c>
      <c r="D670" s="49">
        <v>107</v>
      </c>
    </row>
    <row r="671" spans="3:5" x14ac:dyDescent="0.25">
      <c r="C671" s="14" t="s">
        <v>1523</v>
      </c>
      <c r="D671" s="49">
        <v>66</v>
      </c>
      <c r="E671" t="s">
        <v>1817</v>
      </c>
    </row>
    <row r="672" spans="3:5" x14ac:dyDescent="0.25">
      <c r="C672" s="14" t="s">
        <v>1528</v>
      </c>
      <c r="D672" s="55">
        <v>0</v>
      </c>
    </row>
    <row r="673" spans="3:6" x14ac:dyDescent="0.25">
      <c r="C673" s="14" t="s">
        <v>1524</v>
      </c>
      <c r="D673" s="55">
        <v>66</v>
      </c>
    </row>
    <row r="674" spans="3:6" x14ac:dyDescent="0.25">
      <c r="C674" s="14" t="s">
        <v>1743</v>
      </c>
      <c r="D674" s="55">
        <v>66</v>
      </c>
    </row>
    <row r="675" spans="3:6" x14ac:dyDescent="0.25">
      <c r="C675" s="14" t="s">
        <v>1525</v>
      </c>
      <c r="D675" s="55">
        <v>66</v>
      </c>
    </row>
    <row r="676" spans="3:6" x14ac:dyDescent="0.25">
      <c r="C676" s="52" t="s">
        <v>1909</v>
      </c>
      <c r="D676" s="80">
        <v>0</v>
      </c>
    </row>
    <row r="677" spans="3:6" x14ac:dyDescent="0.25">
      <c r="C677" s="52" t="s">
        <v>1800</v>
      </c>
      <c r="D677" s="79" t="s">
        <v>2064</v>
      </c>
    </row>
    <row r="678" spans="3:6" x14ac:dyDescent="0.25">
      <c r="C678" s="52" t="s">
        <v>1803</v>
      </c>
      <c r="D678" s="79" t="s">
        <v>2065</v>
      </c>
    </row>
    <row r="679" spans="3:6" x14ac:dyDescent="0.25">
      <c r="C679" s="107" t="s">
        <v>2063</v>
      </c>
      <c r="D679" s="107"/>
    </row>
    <row r="680" spans="3:6" x14ac:dyDescent="0.25">
      <c r="C680" s="108" t="s">
        <v>1907</v>
      </c>
      <c r="D680" s="108"/>
    </row>
    <row r="683" spans="3:6" x14ac:dyDescent="0.25">
      <c r="C683" s="47" t="s">
        <v>508</v>
      </c>
      <c r="D683" s="76" t="s">
        <v>1521</v>
      </c>
      <c r="F683" t="s">
        <v>2067</v>
      </c>
    </row>
    <row r="684" spans="3:6" x14ac:dyDescent="0.25">
      <c r="C684" s="14" t="s">
        <v>1610</v>
      </c>
      <c r="D684" s="49">
        <v>27</v>
      </c>
    </row>
    <row r="685" spans="3:6" x14ac:dyDescent="0.25">
      <c r="C685" s="14" t="s">
        <v>1523</v>
      </c>
      <c r="D685" s="49">
        <v>29</v>
      </c>
      <c r="E685" t="s">
        <v>1817</v>
      </c>
    </row>
    <row r="686" spans="3:6" x14ac:dyDescent="0.25">
      <c r="C686" s="14" t="s">
        <v>1528</v>
      </c>
      <c r="D686" s="55">
        <v>4</v>
      </c>
    </row>
    <row r="687" spans="3:6" x14ac:dyDescent="0.25">
      <c r="C687" s="14" t="s">
        <v>1524</v>
      </c>
      <c r="D687" s="55">
        <v>25</v>
      </c>
    </row>
    <row r="688" spans="3:6" x14ac:dyDescent="0.25">
      <c r="C688" s="14" t="s">
        <v>1743</v>
      </c>
      <c r="D688" s="55">
        <v>66</v>
      </c>
    </row>
    <row r="689" spans="3:14" x14ac:dyDescent="0.25">
      <c r="C689" s="14" t="s">
        <v>1525</v>
      </c>
      <c r="D689" s="55">
        <v>66</v>
      </c>
    </row>
    <row r="690" spans="3:14" x14ac:dyDescent="0.25">
      <c r="C690" s="52" t="s">
        <v>1909</v>
      </c>
      <c r="D690" s="80">
        <v>0</v>
      </c>
    </row>
    <row r="691" spans="3:14" x14ac:dyDescent="0.25">
      <c r="C691" s="52" t="s">
        <v>1800</v>
      </c>
      <c r="D691" s="79" t="s">
        <v>2066</v>
      </c>
    </row>
    <row r="692" spans="3:14" x14ac:dyDescent="0.25">
      <c r="C692" s="52" t="s">
        <v>1803</v>
      </c>
      <c r="D692" s="79" t="s">
        <v>2065</v>
      </c>
    </row>
    <row r="693" spans="3:14" x14ac:dyDescent="0.25">
      <c r="C693" s="107" t="s">
        <v>2063</v>
      </c>
      <c r="D693" s="107"/>
    </row>
    <row r="694" spans="3:14" x14ac:dyDescent="0.25">
      <c r="C694" s="108" t="s">
        <v>1907</v>
      </c>
      <c r="D694" s="108"/>
    </row>
    <row r="697" spans="3:14" x14ac:dyDescent="0.25">
      <c r="C697" s="47" t="s">
        <v>511</v>
      </c>
      <c r="D697" s="76" t="s">
        <v>1521</v>
      </c>
      <c r="L697" s="47" t="s">
        <v>511</v>
      </c>
      <c r="M697" s="76" t="s">
        <v>1521</v>
      </c>
    </row>
    <row r="698" spans="3:14" x14ac:dyDescent="0.25">
      <c r="C698" s="14" t="s">
        <v>1610</v>
      </c>
      <c r="D698" s="49">
        <v>12150</v>
      </c>
      <c r="L698" s="14" t="s">
        <v>2471</v>
      </c>
      <c r="M698" s="49">
        <v>10405</v>
      </c>
    </row>
    <row r="699" spans="3:14" x14ac:dyDescent="0.25">
      <c r="C699" s="14" t="s">
        <v>1523</v>
      </c>
      <c r="D699" s="49">
        <v>2271</v>
      </c>
      <c r="E699" t="s">
        <v>1817</v>
      </c>
      <c r="L699" s="14" t="s">
        <v>1523</v>
      </c>
      <c r="M699" s="49">
        <v>7359</v>
      </c>
      <c r="N699" t="s">
        <v>1817</v>
      </c>
    </row>
    <row r="700" spans="3:14" x14ac:dyDescent="0.25">
      <c r="C700" s="14" t="s">
        <v>1528</v>
      </c>
      <c r="D700" s="55">
        <v>116</v>
      </c>
      <c r="L700" s="14" t="s">
        <v>1528</v>
      </c>
      <c r="M700" s="55">
        <v>0</v>
      </c>
    </row>
    <row r="701" spans="3:14" x14ac:dyDescent="0.25">
      <c r="C701" s="14" t="s">
        <v>1524</v>
      </c>
      <c r="D701" s="55">
        <v>2201</v>
      </c>
      <c r="L701" s="14" t="s">
        <v>1524</v>
      </c>
      <c r="M701" s="55">
        <v>7359</v>
      </c>
    </row>
    <row r="702" spans="3:14" x14ac:dyDescent="0.25">
      <c r="C702" s="14" t="s">
        <v>1743</v>
      </c>
      <c r="D702" s="55">
        <v>116</v>
      </c>
      <c r="L702" s="14" t="s">
        <v>1743</v>
      </c>
      <c r="M702" s="55">
        <v>7359</v>
      </c>
    </row>
    <row r="703" spans="3:14" x14ac:dyDescent="0.25">
      <c r="C703" s="14" t="s">
        <v>1525</v>
      </c>
      <c r="D703" s="55">
        <v>2155</v>
      </c>
      <c r="L703" s="14" t="s">
        <v>1525</v>
      </c>
      <c r="M703" s="55">
        <v>7359</v>
      </c>
    </row>
    <row r="704" spans="3:14" x14ac:dyDescent="0.25">
      <c r="C704" s="52" t="s">
        <v>1909</v>
      </c>
      <c r="D704" s="80">
        <v>116</v>
      </c>
      <c r="L704" s="52" t="s">
        <v>1909</v>
      </c>
      <c r="M704" s="80">
        <v>0</v>
      </c>
    </row>
    <row r="705" spans="3:14" x14ac:dyDescent="0.25">
      <c r="C705" s="52" t="s">
        <v>1800</v>
      </c>
      <c r="D705" s="79" t="s">
        <v>2098</v>
      </c>
      <c r="L705" s="52" t="s">
        <v>1800</v>
      </c>
      <c r="M705" s="79" t="s">
        <v>2552</v>
      </c>
    </row>
    <row r="706" spans="3:14" x14ac:dyDescent="0.25">
      <c r="C706" s="52" t="s">
        <v>1803</v>
      </c>
      <c r="D706" s="79" t="s">
        <v>2099</v>
      </c>
      <c r="L706" s="52" t="s">
        <v>1803</v>
      </c>
      <c r="M706" s="79" t="s">
        <v>2553</v>
      </c>
    </row>
    <row r="707" spans="3:14" x14ac:dyDescent="0.25">
      <c r="C707" s="107" t="s">
        <v>2068</v>
      </c>
      <c r="D707" s="107"/>
      <c r="L707" s="107" t="s">
        <v>2547</v>
      </c>
      <c r="M707" s="107"/>
    </row>
    <row r="708" spans="3:14" x14ac:dyDescent="0.25">
      <c r="C708" s="108" t="s">
        <v>1907</v>
      </c>
      <c r="D708" s="108"/>
      <c r="L708" s="108"/>
      <c r="M708" s="108"/>
    </row>
    <row r="712" spans="3:14" x14ac:dyDescent="0.25">
      <c r="C712" s="47" t="s">
        <v>512</v>
      </c>
      <c r="D712" s="76" t="s">
        <v>1521</v>
      </c>
      <c r="L712" s="47" t="s">
        <v>512</v>
      </c>
      <c r="M712" s="76" t="s">
        <v>1521</v>
      </c>
    </row>
    <row r="713" spans="3:14" x14ac:dyDescent="0.25">
      <c r="C713" s="14" t="s">
        <v>1610</v>
      </c>
      <c r="D713" s="49"/>
      <c r="L713" s="14" t="s">
        <v>2471</v>
      </c>
      <c r="M713" s="49">
        <v>10401</v>
      </c>
    </row>
    <row r="714" spans="3:14" x14ac:dyDescent="0.25">
      <c r="C714" s="14" t="s">
        <v>1523</v>
      </c>
      <c r="D714" s="49"/>
      <c r="E714" t="s">
        <v>1817</v>
      </c>
      <c r="L714" s="14" t="s">
        <v>1523</v>
      </c>
      <c r="M714" s="49">
        <v>59</v>
      </c>
      <c r="N714" t="s">
        <v>1817</v>
      </c>
    </row>
    <row r="715" spans="3:14" x14ac:dyDescent="0.25">
      <c r="C715" s="14" t="s">
        <v>1528</v>
      </c>
      <c r="D715" s="55">
        <v>0</v>
      </c>
      <c r="L715" s="14" t="s">
        <v>1528</v>
      </c>
      <c r="M715" s="55">
        <v>0</v>
      </c>
    </row>
    <row r="716" spans="3:14" x14ac:dyDescent="0.25">
      <c r="C716" s="14" t="s">
        <v>1524</v>
      </c>
      <c r="D716" s="55"/>
      <c r="L716" s="14" t="s">
        <v>1524</v>
      </c>
      <c r="M716" s="55">
        <v>59</v>
      </c>
    </row>
    <row r="717" spans="3:14" x14ac:dyDescent="0.25">
      <c r="C717" s="14" t="s">
        <v>1743</v>
      </c>
      <c r="D717" s="55"/>
      <c r="L717" s="14" t="s">
        <v>1743</v>
      </c>
      <c r="M717" s="55">
        <v>59</v>
      </c>
    </row>
    <row r="718" spans="3:14" x14ac:dyDescent="0.25">
      <c r="C718" s="14" t="s">
        <v>1525</v>
      </c>
      <c r="D718" s="55"/>
      <c r="L718" s="14" t="s">
        <v>1525</v>
      </c>
      <c r="M718" s="55">
        <v>59</v>
      </c>
    </row>
    <row r="719" spans="3:14" x14ac:dyDescent="0.25">
      <c r="C719" s="52" t="s">
        <v>1909</v>
      </c>
      <c r="D719" s="80">
        <v>0</v>
      </c>
      <c r="L719" s="52" t="s">
        <v>1909</v>
      </c>
      <c r="M719" s="80">
        <v>0</v>
      </c>
    </row>
    <row r="720" spans="3:14" x14ac:dyDescent="0.25">
      <c r="C720" s="52" t="s">
        <v>1800</v>
      </c>
      <c r="D720" s="79"/>
      <c r="L720" s="52" t="s">
        <v>1800</v>
      </c>
      <c r="M720" s="79" t="s">
        <v>2549</v>
      </c>
    </row>
    <row r="721" spans="3:13" x14ac:dyDescent="0.25">
      <c r="C721" s="52" t="s">
        <v>1803</v>
      </c>
      <c r="D721" s="79"/>
      <c r="L721" s="52" t="s">
        <v>1803</v>
      </c>
      <c r="M721" s="79" t="s">
        <v>2550</v>
      </c>
    </row>
    <row r="722" spans="3:13" x14ac:dyDescent="0.25">
      <c r="C722" s="107" t="s">
        <v>2071</v>
      </c>
      <c r="D722" s="107"/>
      <c r="L722" s="107" t="s">
        <v>2551</v>
      </c>
      <c r="M722" s="107"/>
    </row>
    <row r="723" spans="3:13" x14ac:dyDescent="0.25">
      <c r="C723" s="108" t="s">
        <v>1907</v>
      </c>
      <c r="D723" s="108"/>
      <c r="L723" s="121"/>
      <c r="M723" s="122"/>
    </row>
    <row r="726" spans="3:13" x14ac:dyDescent="0.25">
      <c r="C726" s="47" t="s">
        <v>513</v>
      </c>
      <c r="D726" s="76" t="s">
        <v>1521</v>
      </c>
    </row>
    <row r="727" spans="3:13" x14ac:dyDescent="0.25">
      <c r="C727" s="14" t="s">
        <v>1610</v>
      </c>
      <c r="D727" s="49">
        <v>33161</v>
      </c>
    </row>
    <row r="728" spans="3:13" ht="24.75" customHeight="1" x14ac:dyDescent="0.25">
      <c r="C728" s="14" t="s">
        <v>1523</v>
      </c>
      <c r="D728" s="49">
        <v>4119</v>
      </c>
      <c r="E728" t="s">
        <v>1817</v>
      </c>
    </row>
    <row r="729" spans="3:13" x14ac:dyDescent="0.25">
      <c r="C729" s="14" t="s">
        <v>1528</v>
      </c>
      <c r="D729" s="55"/>
    </row>
    <row r="730" spans="3:13" x14ac:dyDescent="0.25">
      <c r="C730" s="14" t="s">
        <v>1524</v>
      </c>
      <c r="D730" s="55">
        <v>4119</v>
      </c>
    </row>
    <row r="731" spans="3:13" x14ac:dyDescent="0.25">
      <c r="C731" s="14" t="s">
        <v>1743</v>
      </c>
      <c r="D731" s="55">
        <v>4119</v>
      </c>
    </row>
    <row r="732" spans="3:13" x14ac:dyDescent="0.25">
      <c r="C732" s="14" t="s">
        <v>1525</v>
      </c>
      <c r="D732" s="55"/>
      <c r="E732" t="s">
        <v>1907</v>
      </c>
    </row>
    <row r="733" spans="3:13" x14ac:dyDescent="0.25">
      <c r="C733" s="52" t="s">
        <v>1909</v>
      </c>
      <c r="D733" s="80">
        <v>4119</v>
      </c>
    </row>
    <row r="734" spans="3:13" x14ac:dyDescent="0.25">
      <c r="C734" s="52" t="s">
        <v>1800</v>
      </c>
      <c r="D734" s="79" t="s">
        <v>2101</v>
      </c>
    </row>
    <row r="735" spans="3:13" x14ac:dyDescent="0.25">
      <c r="C735" s="52" t="s">
        <v>1803</v>
      </c>
      <c r="D735" s="79" t="s">
        <v>2102</v>
      </c>
    </row>
    <row r="736" spans="3:13" x14ac:dyDescent="0.25">
      <c r="C736" s="107" t="s">
        <v>2100</v>
      </c>
      <c r="D736" s="107"/>
    </row>
    <row r="737" spans="3:5" x14ac:dyDescent="0.25">
      <c r="C737" s="108" t="s">
        <v>2103</v>
      </c>
      <c r="D737" s="108"/>
    </row>
    <row r="740" spans="3:5" x14ac:dyDescent="0.25">
      <c r="C740" s="47" t="s">
        <v>505</v>
      </c>
      <c r="D740" s="76" t="s">
        <v>1521</v>
      </c>
    </row>
    <row r="741" spans="3:5" x14ac:dyDescent="0.25">
      <c r="C741" s="14" t="s">
        <v>1610</v>
      </c>
      <c r="D741" s="49">
        <v>4601</v>
      </c>
    </row>
    <row r="742" spans="3:5" x14ac:dyDescent="0.25">
      <c r="C742" s="14" t="s">
        <v>1523</v>
      </c>
      <c r="D742" s="55">
        <v>1980</v>
      </c>
      <c r="E742" t="s">
        <v>1817</v>
      </c>
    </row>
    <row r="743" spans="3:5" x14ac:dyDescent="0.25">
      <c r="C743" s="14" t="s">
        <v>1528</v>
      </c>
      <c r="D743" s="55">
        <v>0</v>
      </c>
    </row>
    <row r="744" spans="3:5" x14ac:dyDescent="0.25">
      <c r="C744" s="14" t="s">
        <v>1524</v>
      </c>
      <c r="D744" s="55">
        <v>1980</v>
      </c>
    </row>
    <row r="745" spans="3:5" x14ac:dyDescent="0.25">
      <c r="C745" s="14" t="s">
        <v>1743</v>
      </c>
      <c r="D745" s="55">
        <v>924</v>
      </c>
      <c r="E745" t="s">
        <v>1907</v>
      </c>
    </row>
    <row r="746" spans="3:5" x14ac:dyDescent="0.25">
      <c r="C746" s="14" t="s">
        <v>1525</v>
      </c>
      <c r="D746" s="55">
        <v>924</v>
      </c>
    </row>
    <row r="747" spans="3:5" x14ac:dyDescent="0.25">
      <c r="C747" s="52" t="s">
        <v>1909</v>
      </c>
      <c r="D747" s="80">
        <v>0</v>
      </c>
    </row>
    <row r="748" spans="3:5" x14ac:dyDescent="0.25">
      <c r="C748" s="52" t="s">
        <v>1800</v>
      </c>
      <c r="D748" s="55" t="s">
        <v>2076</v>
      </c>
    </row>
    <row r="749" spans="3:5" x14ac:dyDescent="0.25">
      <c r="C749" s="52" t="s">
        <v>1803</v>
      </c>
      <c r="D749" s="79" t="s">
        <v>2077</v>
      </c>
    </row>
    <row r="750" spans="3:5" x14ac:dyDescent="0.25">
      <c r="C750" s="107" t="s">
        <v>2072</v>
      </c>
      <c r="D750" s="107"/>
    </row>
    <row r="751" spans="3:5" x14ac:dyDescent="0.25">
      <c r="C751" s="107" t="s">
        <v>2075</v>
      </c>
      <c r="D751" s="107"/>
    </row>
    <row r="754" spans="3:14" x14ac:dyDescent="0.25">
      <c r="C754" s="47" t="s">
        <v>514</v>
      </c>
      <c r="D754" s="76" t="s">
        <v>1521</v>
      </c>
      <c r="L754" s="47" t="s">
        <v>514</v>
      </c>
      <c r="M754" s="76" t="s">
        <v>1521</v>
      </c>
    </row>
    <row r="755" spans="3:14" ht="15" customHeight="1" x14ac:dyDescent="0.25">
      <c r="C755" s="14" t="s">
        <v>1610</v>
      </c>
      <c r="D755" s="49">
        <v>33346</v>
      </c>
      <c r="L755" s="14" t="s">
        <v>2471</v>
      </c>
      <c r="M755" s="49">
        <v>73805</v>
      </c>
    </row>
    <row r="756" spans="3:14" x14ac:dyDescent="0.25">
      <c r="C756" s="14" t="s">
        <v>1523</v>
      </c>
      <c r="D756" s="49">
        <v>3918</v>
      </c>
      <c r="E756" t="s">
        <v>1817</v>
      </c>
      <c r="L756" s="14" t="s">
        <v>1523</v>
      </c>
      <c r="M756" s="49">
        <v>23616</v>
      </c>
      <c r="N756" t="s">
        <v>1817</v>
      </c>
    </row>
    <row r="757" spans="3:14" x14ac:dyDescent="0.25">
      <c r="C757" s="14" t="s">
        <v>1528</v>
      </c>
      <c r="D757" s="55">
        <v>1433</v>
      </c>
      <c r="L757" s="14" t="s">
        <v>1528</v>
      </c>
      <c r="M757" s="55">
        <v>0</v>
      </c>
    </row>
    <row r="758" spans="3:14" x14ac:dyDescent="0.25">
      <c r="C758" s="14" t="s">
        <v>1524</v>
      </c>
      <c r="D758" s="55">
        <v>2485</v>
      </c>
      <c r="L758" s="14" t="s">
        <v>1524</v>
      </c>
      <c r="M758" s="55">
        <v>23616</v>
      </c>
    </row>
    <row r="759" spans="3:14" x14ac:dyDescent="0.25">
      <c r="C759" s="14" t="s">
        <v>1743</v>
      </c>
      <c r="D759" s="55">
        <v>2485</v>
      </c>
      <c r="L759" s="14" t="s">
        <v>1743</v>
      </c>
      <c r="M759" s="55">
        <v>23616</v>
      </c>
    </row>
    <row r="760" spans="3:14" x14ac:dyDescent="0.25">
      <c r="C760" s="14" t="s">
        <v>1525</v>
      </c>
      <c r="D760" s="55">
        <v>0</v>
      </c>
      <c r="E760" t="s">
        <v>1907</v>
      </c>
      <c r="L760" s="14" t="s">
        <v>1525</v>
      </c>
      <c r="M760" s="55">
        <v>2</v>
      </c>
    </row>
    <row r="761" spans="3:14" x14ac:dyDescent="0.25">
      <c r="C761" s="52" t="s">
        <v>1909</v>
      </c>
      <c r="D761" s="80">
        <v>2485</v>
      </c>
      <c r="L761" s="52" t="s">
        <v>1909</v>
      </c>
      <c r="M761" s="80">
        <v>47228</v>
      </c>
      <c r="N761" t="s">
        <v>1907</v>
      </c>
    </row>
    <row r="762" spans="3:14" x14ac:dyDescent="0.25">
      <c r="C762" s="52" t="s">
        <v>1800</v>
      </c>
      <c r="D762" s="79" t="s">
        <v>2104</v>
      </c>
      <c r="L762" s="52" t="s">
        <v>1800</v>
      </c>
      <c r="M762" s="79" t="s">
        <v>2554</v>
      </c>
    </row>
    <row r="763" spans="3:14" x14ac:dyDescent="0.25">
      <c r="C763" s="52" t="s">
        <v>1803</v>
      </c>
      <c r="D763" s="79" t="s">
        <v>2105</v>
      </c>
      <c r="L763" s="52" t="s">
        <v>1803</v>
      </c>
      <c r="M763" s="79" t="s">
        <v>2555</v>
      </c>
    </row>
    <row r="764" spans="3:14" ht="30" customHeight="1" x14ac:dyDescent="0.25">
      <c r="C764" s="107" t="s">
        <v>2100</v>
      </c>
      <c r="D764" s="107"/>
      <c r="L764" s="107" t="s">
        <v>2556</v>
      </c>
      <c r="M764" s="119"/>
    </row>
    <row r="765" spans="3:14" x14ac:dyDescent="0.25">
      <c r="C765" s="108" t="s">
        <v>2106</v>
      </c>
      <c r="D765" s="108"/>
      <c r="L765" s="108" t="s">
        <v>2106</v>
      </c>
      <c r="M765" s="108"/>
    </row>
    <row r="768" spans="3:14" x14ac:dyDescent="0.25">
      <c r="C768" s="47" t="s">
        <v>517</v>
      </c>
      <c r="D768" s="76" t="s">
        <v>1521</v>
      </c>
    </row>
    <row r="769" spans="3:5" x14ac:dyDescent="0.25">
      <c r="C769" s="14" t="s">
        <v>1610</v>
      </c>
      <c r="D769" s="49">
        <v>1744</v>
      </c>
    </row>
    <row r="770" spans="3:5" x14ac:dyDescent="0.25">
      <c r="C770" s="14" t="s">
        <v>1523</v>
      </c>
      <c r="D770" s="49">
        <v>0</v>
      </c>
      <c r="E770" t="s">
        <v>1817</v>
      </c>
    </row>
    <row r="771" spans="3:5" x14ac:dyDescent="0.25">
      <c r="C771" s="14" t="s">
        <v>1528</v>
      </c>
      <c r="D771" s="55"/>
    </row>
    <row r="772" spans="3:5" x14ac:dyDescent="0.25">
      <c r="C772" s="14" t="s">
        <v>1524</v>
      </c>
      <c r="D772" s="55"/>
    </row>
    <row r="773" spans="3:5" x14ac:dyDescent="0.25">
      <c r="C773" s="14" t="s">
        <v>1743</v>
      </c>
      <c r="D773" s="55"/>
    </row>
    <row r="774" spans="3:5" x14ac:dyDescent="0.25">
      <c r="C774" s="14" t="s">
        <v>1525</v>
      </c>
      <c r="D774" s="55">
        <v>0</v>
      </c>
      <c r="E774" t="s">
        <v>1907</v>
      </c>
    </row>
    <row r="775" spans="3:5" x14ac:dyDescent="0.25">
      <c r="C775" s="52" t="s">
        <v>1909</v>
      </c>
      <c r="D775" s="80"/>
    </row>
    <row r="776" spans="3:5" x14ac:dyDescent="0.25">
      <c r="C776" s="52" t="s">
        <v>1800</v>
      </c>
      <c r="D776" s="79" t="s">
        <v>2108</v>
      </c>
    </row>
    <row r="777" spans="3:5" x14ac:dyDescent="0.25">
      <c r="C777" s="52" t="s">
        <v>1803</v>
      </c>
      <c r="D777" s="79" t="s">
        <v>2109</v>
      </c>
    </row>
    <row r="778" spans="3:5" x14ac:dyDescent="0.25">
      <c r="C778" s="107" t="s">
        <v>2107</v>
      </c>
      <c r="D778" s="107"/>
    </row>
    <row r="779" spans="3:5" x14ac:dyDescent="0.25">
      <c r="C779" s="108" t="s">
        <v>1907</v>
      </c>
      <c r="D779" s="108"/>
    </row>
    <row r="782" spans="3:5" x14ac:dyDescent="0.25">
      <c r="C782" s="47" t="s">
        <v>520</v>
      </c>
      <c r="D782" s="76" t="s">
        <v>1521</v>
      </c>
    </row>
    <row r="783" spans="3:5" x14ac:dyDescent="0.25">
      <c r="C783" s="14" t="s">
        <v>1610</v>
      </c>
      <c r="D783" s="49">
        <v>207</v>
      </c>
    </row>
    <row r="784" spans="3:5" x14ac:dyDescent="0.25">
      <c r="C784" s="14" t="s">
        <v>1523</v>
      </c>
      <c r="D784" s="49">
        <v>0</v>
      </c>
      <c r="E784" t="s">
        <v>1817</v>
      </c>
    </row>
    <row r="785" spans="3:5" x14ac:dyDescent="0.25">
      <c r="C785" s="14" t="s">
        <v>1528</v>
      </c>
      <c r="D785" s="55"/>
    </row>
    <row r="786" spans="3:5" x14ac:dyDescent="0.25">
      <c r="C786" s="14" t="s">
        <v>1524</v>
      </c>
      <c r="D786" s="55"/>
    </row>
    <row r="787" spans="3:5" x14ac:dyDescent="0.25">
      <c r="C787" s="14" t="s">
        <v>1743</v>
      </c>
      <c r="D787" s="55"/>
    </row>
    <row r="788" spans="3:5" x14ac:dyDescent="0.25">
      <c r="C788" s="14" t="s">
        <v>1525</v>
      </c>
      <c r="D788" s="55">
        <v>0</v>
      </c>
      <c r="E788" t="s">
        <v>1907</v>
      </c>
    </row>
    <row r="789" spans="3:5" x14ac:dyDescent="0.25">
      <c r="C789" s="52" t="s">
        <v>1909</v>
      </c>
      <c r="D789" s="80"/>
    </row>
    <row r="790" spans="3:5" x14ac:dyDescent="0.25">
      <c r="C790" s="52" t="s">
        <v>1800</v>
      </c>
      <c r="D790" s="79" t="s">
        <v>2108</v>
      </c>
    </row>
    <row r="791" spans="3:5" x14ac:dyDescent="0.25">
      <c r="C791" s="52" t="s">
        <v>1803</v>
      </c>
      <c r="D791" s="79" t="s">
        <v>2109</v>
      </c>
    </row>
    <row r="792" spans="3:5" x14ac:dyDescent="0.25">
      <c r="C792" s="107" t="s">
        <v>2107</v>
      </c>
      <c r="D792" s="107"/>
    </row>
    <row r="793" spans="3:5" x14ac:dyDescent="0.25">
      <c r="C793" s="108" t="s">
        <v>1907</v>
      </c>
      <c r="D793" s="108"/>
    </row>
    <row r="796" spans="3:5" x14ac:dyDescent="0.25">
      <c r="C796" s="47" t="s">
        <v>2313</v>
      </c>
      <c r="D796" s="76" t="s">
        <v>1521</v>
      </c>
    </row>
    <row r="797" spans="3:5" x14ac:dyDescent="0.25">
      <c r="C797" s="14" t="s">
        <v>1610</v>
      </c>
      <c r="D797" s="49">
        <v>124949</v>
      </c>
    </row>
    <row r="798" spans="3:5" x14ac:dyDescent="0.25">
      <c r="C798" s="14" t="s">
        <v>1523</v>
      </c>
      <c r="D798" s="49">
        <v>84329</v>
      </c>
      <c r="E798" t="s">
        <v>1817</v>
      </c>
    </row>
    <row r="799" spans="3:5" x14ac:dyDescent="0.25">
      <c r="C799" s="14" t="s">
        <v>1528</v>
      </c>
      <c r="D799" s="55">
        <v>0</v>
      </c>
    </row>
    <row r="800" spans="3:5" x14ac:dyDescent="0.25">
      <c r="C800" s="14" t="s">
        <v>1524</v>
      </c>
      <c r="D800" s="55">
        <v>84329</v>
      </c>
    </row>
    <row r="801" spans="3:5" x14ac:dyDescent="0.25">
      <c r="C801" s="14" t="s">
        <v>1743</v>
      </c>
      <c r="D801" s="55">
        <v>84329</v>
      </c>
    </row>
    <row r="802" spans="3:5" x14ac:dyDescent="0.25">
      <c r="C802" s="14" t="s">
        <v>1525</v>
      </c>
      <c r="D802" s="55">
        <v>84329</v>
      </c>
      <c r="E802" t="s">
        <v>1907</v>
      </c>
    </row>
    <row r="803" spans="3:5" x14ac:dyDescent="0.25">
      <c r="C803" s="52" t="s">
        <v>1909</v>
      </c>
      <c r="D803" s="80">
        <v>0</v>
      </c>
    </row>
    <row r="804" spans="3:5" x14ac:dyDescent="0.25">
      <c r="C804" s="52" t="s">
        <v>1800</v>
      </c>
      <c r="D804" s="79" t="s">
        <v>2412</v>
      </c>
    </row>
    <row r="805" spans="3:5" x14ac:dyDescent="0.25">
      <c r="C805" s="52" t="s">
        <v>1803</v>
      </c>
      <c r="D805" s="79" t="s">
        <v>2413</v>
      </c>
    </row>
    <row r="806" spans="3:5" x14ac:dyDescent="0.25">
      <c r="C806" s="107" t="s">
        <v>2314</v>
      </c>
      <c r="D806" s="107"/>
    </row>
    <row r="807" spans="3:5" x14ac:dyDescent="0.25">
      <c r="C807" s="108" t="s">
        <v>1907</v>
      </c>
      <c r="D807" s="108"/>
    </row>
    <row r="810" spans="3:5" x14ac:dyDescent="0.25">
      <c r="C810" s="47" t="s">
        <v>1878</v>
      </c>
      <c r="D810" s="76" t="s">
        <v>1521</v>
      </c>
    </row>
    <row r="811" spans="3:5" ht="27" customHeight="1" x14ac:dyDescent="0.25">
      <c r="C811" s="14" t="s">
        <v>1610</v>
      </c>
      <c r="D811" s="49">
        <v>2351</v>
      </c>
    </row>
    <row r="812" spans="3:5" x14ac:dyDescent="0.25">
      <c r="C812" s="14" t="s">
        <v>1523</v>
      </c>
      <c r="D812" s="49">
        <v>726</v>
      </c>
      <c r="E812" t="s">
        <v>1817</v>
      </c>
    </row>
    <row r="813" spans="3:5" x14ac:dyDescent="0.25">
      <c r="C813" s="14" t="s">
        <v>1528</v>
      </c>
      <c r="D813" s="55">
        <v>0</v>
      </c>
    </row>
    <row r="814" spans="3:5" x14ac:dyDescent="0.25">
      <c r="C814" s="14" t="s">
        <v>1524</v>
      </c>
      <c r="D814" s="55">
        <v>726</v>
      </c>
    </row>
    <row r="815" spans="3:5" x14ac:dyDescent="0.25">
      <c r="C815" s="14" t="s">
        <v>1743</v>
      </c>
      <c r="D815" s="55"/>
    </row>
    <row r="816" spans="3:5" x14ac:dyDescent="0.25">
      <c r="C816" s="14" t="s">
        <v>1525</v>
      </c>
      <c r="D816" s="55">
        <v>0</v>
      </c>
      <c r="E816" t="s">
        <v>1907</v>
      </c>
    </row>
    <row r="817" spans="3:5" x14ac:dyDescent="0.25">
      <c r="C817" s="52" t="s">
        <v>1909</v>
      </c>
      <c r="D817" s="80"/>
    </row>
    <row r="818" spans="3:5" x14ac:dyDescent="0.25">
      <c r="C818" s="52" t="s">
        <v>1800</v>
      </c>
      <c r="D818" s="79" t="s">
        <v>2108</v>
      </c>
    </row>
    <row r="819" spans="3:5" x14ac:dyDescent="0.25">
      <c r="C819" s="52" t="s">
        <v>1803</v>
      </c>
      <c r="D819" s="79" t="s">
        <v>2109</v>
      </c>
    </row>
    <row r="820" spans="3:5" x14ac:dyDescent="0.25">
      <c r="C820" s="107" t="s">
        <v>2365</v>
      </c>
      <c r="D820" s="107"/>
    </row>
    <row r="821" spans="3:5" x14ac:dyDescent="0.25">
      <c r="C821" s="108" t="s">
        <v>1907</v>
      </c>
      <c r="D821" s="108"/>
    </row>
    <row r="824" spans="3:5" x14ac:dyDescent="0.25">
      <c r="C824" s="47" t="s">
        <v>2406</v>
      </c>
      <c r="D824" s="76" t="s">
        <v>1521</v>
      </c>
    </row>
    <row r="825" spans="3:5" x14ac:dyDescent="0.25">
      <c r="C825" s="14" t="s">
        <v>1610</v>
      </c>
      <c r="D825" s="49">
        <v>196</v>
      </c>
    </row>
    <row r="826" spans="3:5" x14ac:dyDescent="0.25">
      <c r="C826" s="14" t="s">
        <v>1523</v>
      </c>
      <c r="D826" s="49">
        <v>196</v>
      </c>
    </row>
    <row r="827" spans="3:5" x14ac:dyDescent="0.25">
      <c r="C827" s="14" t="s">
        <v>1528</v>
      </c>
      <c r="D827" s="55">
        <v>146</v>
      </c>
      <c r="E827" t="s">
        <v>1817</v>
      </c>
    </row>
    <row r="828" spans="3:5" x14ac:dyDescent="0.25">
      <c r="C828" s="14" t="s">
        <v>1524</v>
      </c>
      <c r="D828" s="55">
        <v>50</v>
      </c>
    </row>
    <row r="829" spans="3:5" x14ac:dyDescent="0.25">
      <c r="C829" s="14" t="s">
        <v>1743</v>
      </c>
      <c r="D829" s="55">
        <v>50</v>
      </c>
    </row>
    <row r="830" spans="3:5" x14ac:dyDescent="0.25">
      <c r="C830" s="14" t="s">
        <v>1525</v>
      </c>
      <c r="D830" s="55">
        <v>49</v>
      </c>
      <c r="E830" t="s">
        <v>1907</v>
      </c>
    </row>
    <row r="831" spans="3:5" x14ac:dyDescent="0.25">
      <c r="C831" s="52" t="s">
        <v>1909</v>
      </c>
      <c r="D831" s="80">
        <v>1</v>
      </c>
    </row>
    <row r="832" spans="3:5" x14ac:dyDescent="0.25">
      <c r="C832" s="52" t="s">
        <v>1800</v>
      </c>
      <c r="D832" s="79" t="s">
        <v>2410</v>
      </c>
    </row>
    <row r="833" spans="3:5" x14ac:dyDescent="0.25">
      <c r="C833" s="52" t="s">
        <v>1803</v>
      </c>
      <c r="D833" s="79" t="s">
        <v>2411</v>
      </c>
    </row>
    <row r="834" spans="3:5" x14ac:dyDescent="0.25">
      <c r="C834" s="107" t="s">
        <v>2407</v>
      </c>
      <c r="D834" s="107"/>
    </row>
    <row r="835" spans="3:5" x14ac:dyDescent="0.25">
      <c r="C835" s="108" t="s">
        <v>1907</v>
      </c>
      <c r="D835" s="108"/>
    </row>
    <row r="838" spans="3:5" x14ac:dyDescent="0.25">
      <c r="C838" s="47" t="s">
        <v>1899</v>
      </c>
      <c r="D838" s="76" t="s">
        <v>1521</v>
      </c>
    </row>
    <row r="839" spans="3:5" x14ac:dyDescent="0.25">
      <c r="C839" s="14" t="s">
        <v>1610</v>
      </c>
      <c r="D839" s="49">
        <v>8997</v>
      </c>
    </row>
    <row r="840" spans="3:5" x14ac:dyDescent="0.25">
      <c r="C840" s="14" t="s">
        <v>1523</v>
      </c>
      <c r="D840" s="49">
        <v>0</v>
      </c>
      <c r="E840" t="s">
        <v>1817</v>
      </c>
    </row>
    <row r="841" spans="3:5" x14ac:dyDescent="0.25">
      <c r="C841" s="14" t="s">
        <v>1528</v>
      </c>
      <c r="D841" s="55"/>
    </row>
    <row r="842" spans="3:5" x14ac:dyDescent="0.25">
      <c r="C842" s="14" t="s">
        <v>1524</v>
      </c>
      <c r="D842" s="55"/>
    </row>
    <row r="843" spans="3:5" x14ac:dyDescent="0.25">
      <c r="C843" s="14" t="s">
        <v>1743</v>
      </c>
      <c r="D843" s="55"/>
    </row>
    <row r="844" spans="3:5" x14ac:dyDescent="0.25">
      <c r="C844" s="14" t="s">
        <v>1525</v>
      </c>
      <c r="D844" s="55"/>
      <c r="E844" t="s">
        <v>1907</v>
      </c>
    </row>
    <row r="845" spans="3:5" x14ac:dyDescent="0.25">
      <c r="C845" s="52" t="s">
        <v>1909</v>
      </c>
      <c r="D845" s="80"/>
    </row>
    <row r="846" spans="3:5" x14ac:dyDescent="0.25">
      <c r="C846" s="52" t="s">
        <v>1800</v>
      </c>
      <c r="D846" s="79" t="s">
        <v>2108</v>
      </c>
    </row>
    <row r="847" spans="3:5" x14ac:dyDescent="0.25">
      <c r="C847" s="52" t="s">
        <v>1803</v>
      </c>
      <c r="D847" s="79" t="s">
        <v>2414</v>
      </c>
    </row>
    <row r="848" spans="3:5" x14ac:dyDescent="0.25">
      <c r="C848" s="107" t="s">
        <v>2407</v>
      </c>
      <c r="D848" s="107"/>
    </row>
    <row r="849" spans="3:5" x14ac:dyDescent="0.25">
      <c r="C849" s="108" t="s">
        <v>1907</v>
      </c>
      <c r="D849" s="108"/>
    </row>
    <row r="852" spans="3:5" x14ac:dyDescent="0.25">
      <c r="C852" s="47" t="s">
        <v>1895</v>
      </c>
      <c r="D852" s="76" t="s">
        <v>1521</v>
      </c>
    </row>
    <row r="853" spans="3:5" x14ac:dyDescent="0.25">
      <c r="C853" s="14" t="s">
        <v>1610</v>
      </c>
      <c r="D853" s="49">
        <v>900681</v>
      </c>
    </row>
    <row r="854" spans="3:5" x14ac:dyDescent="0.25">
      <c r="C854" s="14" t="s">
        <v>1523</v>
      </c>
      <c r="D854" s="49">
        <v>217674</v>
      </c>
      <c r="E854" t="s">
        <v>1817</v>
      </c>
    </row>
    <row r="855" spans="3:5" x14ac:dyDescent="0.25">
      <c r="C855" s="14" t="s">
        <v>1528</v>
      </c>
      <c r="D855" s="55">
        <v>217674</v>
      </c>
      <c r="E855" t="s">
        <v>1907</v>
      </c>
    </row>
    <row r="856" spans="3:5" x14ac:dyDescent="0.25">
      <c r="C856" s="14" t="s">
        <v>1524</v>
      </c>
      <c r="D856" s="55"/>
    </row>
    <row r="857" spans="3:5" x14ac:dyDescent="0.25">
      <c r="C857" s="14" t="s">
        <v>1743</v>
      </c>
      <c r="D857" s="55"/>
    </row>
    <row r="858" spans="3:5" x14ac:dyDescent="0.25">
      <c r="C858" s="14" t="s">
        <v>1525</v>
      </c>
      <c r="D858" s="55"/>
    </row>
    <row r="859" spans="3:5" x14ac:dyDescent="0.25">
      <c r="C859" s="52" t="s">
        <v>1909</v>
      </c>
      <c r="D859" s="80"/>
    </row>
    <row r="860" spans="3:5" x14ac:dyDescent="0.25">
      <c r="C860" s="52" t="s">
        <v>1800</v>
      </c>
      <c r="D860" s="79" t="s">
        <v>2108</v>
      </c>
    </row>
    <row r="861" spans="3:5" x14ac:dyDescent="0.25">
      <c r="C861" s="52" t="s">
        <v>1803</v>
      </c>
      <c r="D861" s="79" t="s">
        <v>2414</v>
      </c>
    </row>
    <row r="862" spans="3:5" x14ac:dyDescent="0.25">
      <c r="C862" s="107" t="s">
        <v>2415</v>
      </c>
      <c r="D862" s="107"/>
    </row>
    <row r="863" spans="3:5" x14ac:dyDescent="0.25">
      <c r="C863" s="108" t="s">
        <v>2416</v>
      </c>
      <c r="D863" s="108"/>
    </row>
    <row r="866" spans="3:5" x14ac:dyDescent="0.25">
      <c r="C866" s="47" t="s">
        <v>2417</v>
      </c>
      <c r="D866" s="76" t="s">
        <v>1521</v>
      </c>
    </row>
    <row r="867" spans="3:5" x14ac:dyDescent="0.25">
      <c r="C867" s="14" t="s">
        <v>1610</v>
      </c>
      <c r="D867" s="49">
        <v>23357</v>
      </c>
    </row>
    <row r="868" spans="3:5" x14ac:dyDescent="0.25">
      <c r="C868" s="14" t="s">
        <v>1523</v>
      </c>
      <c r="D868" s="49">
        <v>10611</v>
      </c>
      <c r="E868" t="s">
        <v>1817</v>
      </c>
    </row>
    <row r="869" spans="3:5" x14ac:dyDescent="0.25">
      <c r="C869" s="14" t="s">
        <v>1528</v>
      </c>
      <c r="D869" s="55">
        <v>10611</v>
      </c>
      <c r="E869" t="s">
        <v>1907</v>
      </c>
    </row>
    <row r="870" spans="3:5" x14ac:dyDescent="0.25">
      <c r="C870" s="14" t="s">
        <v>1524</v>
      </c>
      <c r="D870" s="55"/>
    </row>
    <row r="871" spans="3:5" x14ac:dyDescent="0.25">
      <c r="C871" s="14" t="s">
        <v>1743</v>
      </c>
      <c r="D871" s="55"/>
    </row>
    <row r="872" spans="3:5" x14ac:dyDescent="0.25">
      <c r="C872" s="14" t="s">
        <v>1525</v>
      </c>
      <c r="D872" s="55"/>
    </row>
    <row r="873" spans="3:5" x14ac:dyDescent="0.25">
      <c r="C873" s="52" t="s">
        <v>1909</v>
      </c>
      <c r="D873" s="80"/>
    </row>
    <row r="874" spans="3:5" x14ac:dyDescent="0.25">
      <c r="C874" s="52" t="s">
        <v>1800</v>
      </c>
      <c r="D874" s="79" t="s">
        <v>2108</v>
      </c>
    </row>
    <row r="875" spans="3:5" x14ac:dyDescent="0.25">
      <c r="C875" s="52" t="s">
        <v>1803</v>
      </c>
      <c r="D875" s="79" t="s">
        <v>2414</v>
      </c>
    </row>
    <row r="876" spans="3:5" x14ac:dyDescent="0.25">
      <c r="C876" s="107" t="s">
        <v>2415</v>
      </c>
      <c r="D876" s="107"/>
    </row>
    <row r="877" spans="3:5" x14ac:dyDescent="0.25">
      <c r="C877" s="108" t="s">
        <v>2416</v>
      </c>
      <c r="D877" s="108"/>
    </row>
  </sheetData>
  <mergeCells count="162">
    <mergeCell ref="L722:M722"/>
    <mergeCell ref="L723:M723"/>
    <mergeCell ref="L764:M764"/>
    <mergeCell ref="L765:M765"/>
    <mergeCell ref="L580:M580"/>
    <mergeCell ref="L581:M581"/>
    <mergeCell ref="L553:M553"/>
    <mergeCell ref="L566:M566"/>
    <mergeCell ref="L567:M567"/>
    <mergeCell ref="L594:M594"/>
    <mergeCell ref="L595:M595"/>
    <mergeCell ref="L608:M608"/>
    <mergeCell ref="L609:M609"/>
    <mergeCell ref="L707:M707"/>
    <mergeCell ref="L708:M708"/>
    <mergeCell ref="L496:M496"/>
    <mergeCell ref="L497:M497"/>
    <mergeCell ref="L510:M510"/>
    <mergeCell ref="L511:M511"/>
    <mergeCell ref="L524:M524"/>
    <mergeCell ref="L525:M525"/>
    <mergeCell ref="L538:M538"/>
    <mergeCell ref="L539:M539"/>
    <mergeCell ref="L552:M552"/>
    <mergeCell ref="C123:D123"/>
    <mergeCell ref="C124:D124"/>
    <mergeCell ref="L189:M189"/>
    <mergeCell ref="L455:M455"/>
    <mergeCell ref="L440:M440"/>
    <mergeCell ref="L441:M441"/>
    <mergeCell ref="L468:M468"/>
    <mergeCell ref="L469:M469"/>
    <mergeCell ref="L90:M90"/>
    <mergeCell ref="L91:M91"/>
    <mergeCell ref="L299:M299"/>
    <mergeCell ref="L300:M300"/>
    <mergeCell ref="L398:M398"/>
    <mergeCell ref="L399:M399"/>
    <mergeCell ref="L412:M412"/>
    <mergeCell ref="L413:M413"/>
    <mergeCell ref="L426:M426"/>
    <mergeCell ref="L427:M427"/>
    <mergeCell ref="L454:M454"/>
    <mergeCell ref="C483:D483"/>
    <mergeCell ref="C496:D496"/>
    <mergeCell ref="C426:D426"/>
    <mergeCell ref="C427:D427"/>
    <mergeCell ref="C454:D454"/>
    <mergeCell ref="C455:D455"/>
    <mergeCell ref="C468:D468"/>
    <mergeCell ref="C469:D469"/>
    <mergeCell ref="C272:D272"/>
    <mergeCell ref="C313:D313"/>
    <mergeCell ref="C230:D230"/>
    <mergeCell ref="C231:D231"/>
    <mergeCell ref="C243:D243"/>
    <mergeCell ref="C244:D244"/>
    <mergeCell ref="C299:D299"/>
    <mergeCell ref="C257:D257"/>
    <mergeCell ref="C258:D258"/>
    <mergeCell ref="C271:D271"/>
    <mergeCell ref="C300:D300"/>
    <mergeCell ref="C285:D285"/>
    <mergeCell ref="C286:D286"/>
    <mergeCell ref="C552:D552"/>
    <mergeCell ref="C314:D314"/>
    <mergeCell ref="C327:D327"/>
    <mergeCell ref="C328:D328"/>
    <mergeCell ref="C341:D341"/>
    <mergeCell ref="C342:D342"/>
    <mergeCell ref="C524:D524"/>
    <mergeCell ref="C525:D525"/>
    <mergeCell ref="C538:D538"/>
    <mergeCell ref="C539:D539"/>
    <mergeCell ref="C497:D497"/>
    <mergeCell ref="C510:D510"/>
    <mergeCell ref="C511:D511"/>
    <mergeCell ref="C355:D355"/>
    <mergeCell ref="C356:D356"/>
    <mergeCell ref="C369:D369"/>
    <mergeCell ref="C370:D370"/>
    <mergeCell ref="C384:D384"/>
    <mergeCell ref="C385:D385"/>
    <mergeCell ref="C398:D398"/>
    <mergeCell ref="C399:D399"/>
    <mergeCell ref="C412:D412"/>
    <mergeCell ref="C413:D413"/>
    <mergeCell ref="C482:D482"/>
    <mergeCell ref="C651:D651"/>
    <mergeCell ref="C652:D652"/>
    <mergeCell ref="C665:D665"/>
    <mergeCell ref="C595:D595"/>
    <mergeCell ref="C679:D679"/>
    <mergeCell ref="C623:D623"/>
    <mergeCell ref="C553:D553"/>
    <mergeCell ref="C566:D566"/>
    <mergeCell ref="C567:D567"/>
    <mergeCell ref="C580:D580"/>
    <mergeCell ref="C581:D581"/>
    <mergeCell ref="C594:D594"/>
    <mergeCell ref="C624:D624"/>
    <mergeCell ref="C637:D637"/>
    <mergeCell ref="C638:D638"/>
    <mergeCell ref="C609:D609"/>
    <mergeCell ref="C610:D610"/>
    <mergeCell ref="C750:D750"/>
    <mergeCell ref="C751:D751"/>
    <mergeCell ref="C764:D764"/>
    <mergeCell ref="C765:D765"/>
    <mergeCell ref="C778:D778"/>
    <mergeCell ref="C779:D779"/>
    <mergeCell ref="C792:D792"/>
    <mergeCell ref="C708:D708"/>
    <mergeCell ref="C666:D666"/>
    <mergeCell ref="F13:G13"/>
    <mergeCell ref="F14:G14"/>
    <mergeCell ref="L27:M27"/>
    <mergeCell ref="C877:D877"/>
    <mergeCell ref="C806:D806"/>
    <mergeCell ref="C807:D807"/>
    <mergeCell ref="C820:D820"/>
    <mergeCell ref="C821:D821"/>
    <mergeCell ref="C834:D834"/>
    <mergeCell ref="C835:D835"/>
    <mergeCell ref="C848:D848"/>
    <mergeCell ref="C849:D849"/>
    <mergeCell ref="C862:D862"/>
    <mergeCell ref="C863:D863"/>
    <mergeCell ref="C876:D876"/>
    <mergeCell ref="C680:D680"/>
    <mergeCell ref="C693:D693"/>
    <mergeCell ref="C694:D694"/>
    <mergeCell ref="C707:D707"/>
    <mergeCell ref="C793:D793"/>
    <mergeCell ref="C722:D722"/>
    <mergeCell ref="C723:D723"/>
    <mergeCell ref="C736:D736"/>
    <mergeCell ref="C737:D737"/>
    <mergeCell ref="L482:M482"/>
    <mergeCell ref="L483:M483"/>
    <mergeCell ref="L66:M66"/>
    <mergeCell ref="L67:M67"/>
    <mergeCell ref="L109:M109"/>
    <mergeCell ref="L110:M110"/>
    <mergeCell ref="L188:M188"/>
    <mergeCell ref="L28:M28"/>
    <mergeCell ref="L40:M40"/>
    <mergeCell ref="L41:M41"/>
    <mergeCell ref="L53:M53"/>
    <mergeCell ref="L54:M54"/>
    <mergeCell ref="L123:M123"/>
    <mergeCell ref="L124:M124"/>
    <mergeCell ref="L137:M137"/>
    <mergeCell ref="L138:M138"/>
    <mergeCell ref="L175:M175"/>
    <mergeCell ref="L174:M174"/>
    <mergeCell ref="L202:M202"/>
    <mergeCell ref="L203:M203"/>
    <mergeCell ref="L151:M151"/>
    <mergeCell ref="L152:M152"/>
    <mergeCell ref="L217:M217"/>
    <mergeCell ref="L216:M2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C1" workbookViewId="0">
      <selection activeCell="U2" sqref="U2:U34"/>
    </sheetView>
  </sheetViews>
  <sheetFormatPr baseColWidth="10" defaultRowHeight="15" x14ac:dyDescent="0.25"/>
  <cols>
    <col min="2" max="2" width="33" customWidth="1"/>
  </cols>
  <sheetData>
    <row r="1" spans="1:21" ht="15.75" thickBot="1" x14ac:dyDescent="0.3">
      <c r="A1" s="56" t="s">
        <v>1611</v>
      </c>
      <c r="B1" s="57" t="s">
        <v>1172</v>
      </c>
      <c r="C1" s="57" t="s">
        <v>1612</v>
      </c>
      <c r="I1" t="s">
        <v>1583</v>
      </c>
      <c r="K1" t="s">
        <v>1583</v>
      </c>
      <c r="L1" t="str">
        <f xml:space="preserve"> "OR " &amp;K1 &amp;" is not null "</f>
        <v xml:space="preserve">OR ACT_CORR is not null </v>
      </c>
      <c r="O1" s="14" t="s">
        <v>1797</v>
      </c>
      <c r="P1" s="47" t="s">
        <v>1791</v>
      </c>
      <c r="Q1" s="47" t="s">
        <v>1792</v>
      </c>
      <c r="R1" s="47" t="s">
        <v>1793</v>
      </c>
      <c r="S1" s="47" t="s">
        <v>1794</v>
      </c>
    </row>
    <row r="2" spans="1:21" ht="15.75" thickBot="1" x14ac:dyDescent="0.3">
      <c r="A2" s="58">
        <v>1100</v>
      </c>
      <c r="B2" s="59" t="s">
        <v>1613</v>
      </c>
      <c r="C2" s="59" t="s">
        <v>1614</v>
      </c>
      <c r="D2">
        <v>2</v>
      </c>
      <c r="I2" t="s">
        <v>1586</v>
      </c>
      <c r="K2" t="s">
        <v>1586</v>
      </c>
      <c r="L2" t="str">
        <f t="shared" ref="L2:L33" si="0" xml:space="preserve"> "OR " &amp;K2 &amp;" is not null "</f>
        <v xml:space="preserve">OR ACT_TOTAL is not null </v>
      </c>
      <c r="O2" s="14">
        <v>1</v>
      </c>
      <c r="P2" s="14" t="s">
        <v>1795</v>
      </c>
      <c r="Q2" s="14"/>
      <c r="R2" s="14" t="s">
        <v>1796</v>
      </c>
      <c r="S2" s="14"/>
      <c r="U2" t="str">
        <f>"SELECT '"&amp;P2&amp;"' CPARAM, "&amp;IF(MID(Q2,1,1)="X",P2, "NULL")&amp;" FVALPAR,  "&amp;IF(MID(R2,1,1)="X",P2, "NULL")&amp;" NVALPAR, "&amp;IF(MID(S2,1,1)="X","TO_CHAR("&amp;P2&amp;")", "NULL")&amp;" TVALPAR FROM mig_fin_parindicadores s WHERE ncarga = pncarga AND mig_pk = pmig_pk AND " &amp; P2 &amp;" IS NOT NULL UNION"</f>
        <v>SELECT 'FUENTE_INFORMACION' CPARAM, NULL FVALPAR,  FUENTE_INFORMACION NVALPAR, NULL TVALPAR FROM mig_fin_parindicadores s WHERE ncarga = pncarga AND mig_pk = pmig_pk AND FUENTE_INFORMACION IS NOT NULL UNION</v>
      </c>
    </row>
    <row r="3" spans="1:21" ht="15.75" thickBot="1" x14ac:dyDescent="0.3">
      <c r="A3" s="58">
        <v>1101</v>
      </c>
      <c r="B3" s="59" t="s">
        <v>1615</v>
      </c>
      <c r="C3" s="59" t="s">
        <v>1616</v>
      </c>
      <c r="D3">
        <v>2</v>
      </c>
      <c r="I3" t="s">
        <v>1603</v>
      </c>
      <c r="K3" t="s">
        <v>1603</v>
      </c>
      <c r="L3" t="str">
        <f t="shared" si="0"/>
        <v xml:space="preserve">OR ASIGNADO is not null </v>
      </c>
      <c r="O3" s="14">
        <v>2</v>
      </c>
      <c r="P3" s="14" t="s">
        <v>1572</v>
      </c>
      <c r="Q3" s="14" t="s">
        <v>1796</v>
      </c>
      <c r="R3" s="14"/>
      <c r="S3" s="14"/>
      <c r="U3" t="str">
        <f t="shared" ref="U3:U34" si="1">"SELECT '"&amp;P3&amp;"' CPARAM, "&amp;IF(MID(Q3,1,1)="X",P3, "NULL")&amp;" FVALPAR,  "&amp;IF(MID(R3,1,1)="X",P3, "NULL")&amp;" NVALPAR, "&amp;IF(MID(S3,1,1)="X","TO_CHAR("&amp;P3&amp;")", "NULL")&amp;" TVALPAR FROM mig_fin_parindicadores s WHERE ncarga = pncarga AND mig_pk = pmig_pk AND " &amp; P3 &amp;" IS NOT NULL UNION"</f>
        <v>SELECT 'FECHA_EST_FIN' CPARAM, FECHA_EST_FIN FVALPAR,  NULL NVALPAR, NULL TVALPAR FROM mig_fin_parindicadores s WHERE ncarga = pncarga AND mig_pk = pmig_pk AND FECHA_EST_FIN IS NOT NULL UNION</v>
      </c>
    </row>
    <row r="4" spans="1:21" ht="15.75" thickBot="1" x14ac:dyDescent="0.3">
      <c r="A4" s="58">
        <v>1110</v>
      </c>
      <c r="B4" s="59" t="s">
        <v>1617</v>
      </c>
      <c r="C4" s="59" t="s">
        <v>1618</v>
      </c>
      <c r="D4">
        <v>2</v>
      </c>
      <c r="I4" t="s">
        <v>1589</v>
      </c>
      <c r="K4" t="s">
        <v>1589</v>
      </c>
      <c r="L4" t="str">
        <f t="shared" si="0"/>
        <v xml:space="preserve">OR ATC_CORTO_PLAZO is not null </v>
      </c>
      <c r="O4" s="14">
        <v>3</v>
      </c>
      <c r="P4" s="14" t="s">
        <v>1573</v>
      </c>
      <c r="Q4" s="14"/>
      <c r="R4" s="14" t="s">
        <v>1796</v>
      </c>
      <c r="S4" s="14"/>
      <c r="U4" t="str">
        <f t="shared" si="1"/>
        <v>SELECT 'VT_PER_ANT' CPARAM, NULL FVALPAR,  VT_PER_ANT NVALPAR, NULL TVALPAR FROM mig_fin_parindicadores s WHERE ncarga = pncarga AND mig_pk = pmig_pk AND VT_PER_ANT IS NOT NULL UNION</v>
      </c>
    </row>
    <row r="5" spans="1:21" ht="15.75" thickBot="1" x14ac:dyDescent="0.3">
      <c r="A5" s="58">
        <v>1111</v>
      </c>
      <c r="B5" s="59" t="s">
        <v>1619</v>
      </c>
      <c r="C5" s="60" t="s">
        <v>1618</v>
      </c>
      <c r="D5">
        <v>2</v>
      </c>
      <c r="I5" t="s">
        <v>1592</v>
      </c>
      <c r="K5" t="s">
        <v>1592</v>
      </c>
      <c r="L5" t="str">
        <f t="shared" si="0"/>
        <v xml:space="preserve">OR ATC_LARGO_PLAZO is not null </v>
      </c>
      <c r="O5" s="14">
        <v>4</v>
      </c>
      <c r="P5" s="14" t="s">
        <v>1574</v>
      </c>
      <c r="Q5" s="14"/>
      <c r="R5" s="14" t="s">
        <v>1796</v>
      </c>
      <c r="S5" s="14"/>
      <c r="U5" t="str">
        <f t="shared" si="1"/>
        <v>SELECT 'VENTAS' CPARAM, NULL FVALPAR,  VENTAS NVALPAR, NULL TVALPAR FROM mig_fin_parindicadores s WHERE ncarga = pncarga AND mig_pk = pmig_pk AND VENTAS IS NOT NULL UNION</v>
      </c>
    </row>
    <row r="6" spans="1:21" ht="15.75" thickBot="1" x14ac:dyDescent="0.3">
      <c r="A6" s="58">
        <v>1120</v>
      </c>
      <c r="B6" s="59" t="s">
        <v>1620</v>
      </c>
      <c r="C6" s="60" t="s">
        <v>1618</v>
      </c>
      <c r="D6">
        <v>2</v>
      </c>
      <c r="I6" t="s">
        <v>1598</v>
      </c>
      <c r="K6" t="s">
        <v>1598</v>
      </c>
      <c r="L6" t="str">
        <f t="shared" si="0"/>
        <v xml:space="preserve">OR CAP_SOCIAL is not null </v>
      </c>
      <c r="O6" s="14">
        <v>5</v>
      </c>
      <c r="P6" s="14" t="s">
        <v>1575</v>
      </c>
      <c r="Q6" s="14"/>
      <c r="R6" s="14" t="s">
        <v>1796</v>
      </c>
      <c r="S6" s="14"/>
      <c r="U6" t="str">
        <f t="shared" si="1"/>
        <v>SELECT 'COSTO_VT' CPARAM, NULL FVALPAR,  COSTO_VT NVALPAR, NULL TVALPAR FROM mig_fin_parindicadores s WHERE ncarga = pncarga AND mig_pk = pmig_pk AND COSTO_VT IS NOT NULL UNION</v>
      </c>
    </row>
    <row r="7" spans="1:21" ht="15.75" thickBot="1" x14ac:dyDescent="0.3">
      <c r="A7" s="58">
        <v>1888</v>
      </c>
      <c r="B7" s="59" t="s">
        <v>1621</v>
      </c>
      <c r="C7" s="59" t="s">
        <v>1618</v>
      </c>
      <c r="D7">
        <v>2</v>
      </c>
      <c r="I7" t="s">
        <v>1582</v>
      </c>
      <c r="K7" t="s">
        <v>1582</v>
      </c>
      <c r="L7" t="str">
        <f t="shared" si="0"/>
        <v xml:space="preserve">OR CARTE_CLIE is not null </v>
      </c>
      <c r="O7" s="14">
        <v>6</v>
      </c>
      <c r="P7" s="14" t="s">
        <v>1576</v>
      </c>
      <c r="Q7" s="14"/>
      <c r="R7" s="14" t="s">
        <v>1796</v>
      </c>
      <c r="S7" s="14"/>
      <c r="U7" t="str">
        <f t="shared" si="1"/>
        <v>SELECT 'GASTO_ADM' CPARAM, NULL FVALPAR,  GASTO_ADM NVALPAR, NULL TVALPAR FROM mig_fin_parindicadores s WHERE ncarga = pncarga AND mig_pk = pmig_pk AND GASTO_ADM IS NOT NULL UNION</v>
      </c>
    </row>
    <row r="8" spans="1:21" ht="15.75" thickBot="1" x14ac:dyDescent="0.3">
      <c r="A8" s="58">
        <v>1988</v>
      </c>
      <c r="B8" s="59" t="s">
        <v>1622</v>
      </c>
      <c r="C8" s="59" t="s">
        <v>1618</v>
      </c>
      <c r="D8">
        <v>2</v>
      </c>
      <c r="I8" t="s">
        <v>1575</v>
      </c>
      <c r="K8" t="s">
        <v>1575</v>
      </c>
      <c r="L8" t="str">
        <f t="shared" si="0"/>
        <v xml:space="preserve">OR COSTO_VT is not null </v>
      </c>
      <c r="O8" s="14">
        <v>7</v>
      </c>
      <c r="P8" s="14" t="s">
        <v>1577</v>
      </c>
      <c r="Q8" s="14"/>
      <c r="R8" s="14"/>
      <c r="S8" s="14" t="s">
        <v>1796</v>
      </c>
      <c r="U8" t="str">
        <f t="shared" si="1"/>
        <v>SELECT 'UTIL_OPERAC' CPARAM, NULL FVALPAR,  NULL NVALPAR, TO_CHAR(UTIL_OPERAC) TVALPAR FROM mig_fin_parindicadores s WHERE ncarga = pncarga AND mig_pk = pmig_pk AND UTIL_OPERAC IS NOT NULL UNION</v>
      </c>
    </row>
    <row r="9" spans="1:21" ht="15.75" thickBot="1" x14ac:dyDescent="0.3">
      <c r="A9" s="58">
        <v>1989</v>
      </c>
      <c r="B9" s="59" t="s">
        <v>1623</v>
      </c>
      <c r="C9" s="60" t="s">
        <v>1618</v>
      </c>
      <c r="D9">
        <v>2</v>
      </c>
      <c r="I9" t="s">
        <v>1572</v>
      </c>
      <c r="K9" t="s">
        <v>1572</v>
      </c>
      <c r="L9" t="str">
        <f t="shared" si="0"/>
        <v xml:space="preserve">OR FECHA_EST_FIN is not null </v>
      </c>
      <c r="O9" s="14">
        <v>8</v>
      </c>
      <c r="P9" s="14" t="s">
        <v>1578</v>
      </c>
      <c r="Q9" s="14"/>
      <c r="R9" s="14" t="s">
        <v>1796</v>
      </c>
      <c r="S9" s="14"/>
      <c r="U9" t="str">
        <f t="shared" si="1"/>
        <v>SELECT 'GASTO_FIN' CPARAM, NULL FVALPAR,  GASTO_FIN NVALPAR, NULL TVALPAR FROM mig_fin_parindicadores s WHERE ncarga = pncarga AND mig_pk = pmig_pk AND GASTO_FIN IS NOT NULL UNION</v>
      </c>
    </row>
    <row r="10" spans="1:21" ht="15.75" thickBot="1" x14ac:dyDescent="0.3">
      <c r="A10" s="58">
        <v>2100</v>
      </c>
      <c r="B10" s="59" t="s">
        <v>1624</v>
      </c>
      <c r="C10" s="60" t="s">
        <v>1618</v>
      </c>
      <c r="D10">
        <v>2</v>
      </c>
      <c r="I10" t="s">
        <v>1795</v>
      </c>
      <c r="L10" t="str">
        <f xml:space="preserve"> "OR " &amp;K10 &amp;" is not null "</f>
        <v xml:space="preserve">OR  is not null </v>
      </c>
      <c r="O10" s="14">
        <v>9</v>
      </c>
      <c r="P10" s="14" t="s">
        <v>1579</v>
      </c>
      <c r="Q10" s="14"/>
      <c r="R10" s="14" t="s">
        <v>1796</v>
      </c>
      <c r="S10" s="14"/>
      <c r="U10" t="str">
        <f t="shared" si="1"/>
        <v>SELECT 'RES_ANT_IMP' CPARAM, NULL FVALPAR,  RES_ANT_IMP NVALPAR, NULL TVALPAR FROM mig_fin_parindicadores s WHERE ncarga = pncarga AND mig_pk = pmig_pk AND RES_ANT_IMP IS NOT NULL UNION</v>
      </c>
    </row>
    <row r="11" spans="1:21" ht="15.75" thickBot="1" x14ac:dyDescent="0.3">
      <c r="A11" s="58">
        <v>2101</v>
      </c>
      <c r="B11" s="59" t="s">
        <v>1625</v>
      </c>
      <c r="C11" s="59" t="s">
        <v>1614</v>
      </c>
      <c r="D11">
        <v>2</v>
      </c>
      <c r="I11" t="s">
        <v>1576</v>
      </c>
      <c r="K11" t="s">
        <v>1576</v>
      </c>
      <c r="L11" t="str">
        <f t="shared" si="0"/>
        <v xml:space="preserve">OR GASTO_ADM is not null </v>
      </c>
      <c r="O11" s="14">
        <v>10</v>
      </c>
      <c r="P11" s="14" t="s">
        <v>1580</v>
      </c>
      <c r="Q11" s="14"/>
      <c r="R11" s="14"/>
      <c r="S11" s="14" t="s">
        <v>1796</v>
      </c>
      <c r="U11" t="str">
        <f t="shared" si="1"/>
        <v>SELECT 'UTIL_NETA' CPARAM, NULL FVALPAR,  NULL NVALPAR, TO_CHAR(UTIL_NETA) TVALPAR FROM mig_fin_parindicadores s WHERE ncarga = pncarga AND mig_pk = pmig_pk AND UTIL_NETA IS NOT NULL UNION</v>
      </c>
    </row>
    <row r="12" spans="1:21" ht="15.75" thickBot="1" x14ac:dyDescent="0.3">
      <c r="A12" s="58">
        <v>2120</v>
      </c>
      <c r="B12" s="59" t="s">
        <v>1626</v>
      </c>
      <c r="C12" s="59" t="s">
        <v>1614</v>
      </c>
      <c r="D12">
        <v>2</v>
      </c>
      <c r="I12" t="s">
        <v>1578</v>
      </c>
      <c r="K12" t="s">
        <v>1578</v>
      </c>
      <c r="L12" t="str">
        <f t="shared" si="0"/>
        <v xml:space="preserve">OR GASTO_FIN is not null </v>
      </c>
      <c r="O12" s="14">
        <v>11</v>
      </c>
      <c r="P12" s="14" t="s">
        <v>1581</v>
      </c>
      <c r="Q12" s="14"/>
      <c r="R12" s="14" t="s">
        <v>1796</v>
      </c>
      <c r="S12" s="14"/>
      <c r="U12" t="str">
        <f t="shared" si="1"/>
        <v>SELECT 'INVENT' CPARAM, NULL FVALPAR,  INVENT NVALPAR, NULL TVALPAR FROM mig_fin_parindicadores s WHERE ncarga = pncarga AND mig_pk = pmig_pk AND INVENT IS NOT NULL UNION</v>
      </c>
    </row>
    <row r="13" spans="1:21" ht="15.75" thickBot="1" x14ac:dyDescent="0.3">
      <c r="A13" s="58">
        <v>2888</v>
      </c>
      <c r="B13" s="59" t="s">
        <v>1627</v>
      </c>
      <c r="C13" s="59" t="s">
        <v>1614</v>
      </c>
      <c r="D13">
        <v>2</v>
      </c>
      <c r="I13" t="s">
        <v>1581</v>
      </c>
      <c r="K13" t="s">
        <v>1581</v>
      </c>
      <c r="L13" t="str">
        <f t="shared" si="0"/>
        <v xml:space="preserve">OR INVENT is not null </v>
      </c>
      <c r="O13" s="14">
        <v>12</v>
      </c>
      <c r="P13" s="14" t="s">
        <v>1582</v>
      </c>
      <c r="Q13" s="14"/>
      <c r="R13" s="14" t="s">
        <v>1796</v>
      </c>
      <c r="S13" s="14"/>
      <c r="U13" t="str">
        <f t="shared" si="1"/>
        <v>SELECT 'CARTE_CLIE' CPARAM, NULL FVALPAR,  CARTE_CLIE NVALPAR, NULL TVALPAR FROM mig_fin_parindicadores s WHERE ncarga = pncarga AND mig_pk = pmig_pk AND CARTE_CLIE IS NOT NULL UNION</v>
      </c>
    </row>
    <row r="14" spans="1:21" ht="15.75" thickBot="1" x14ac:dyDescent="0.3">
      <c r="A14" s="58">
        <v>3100</v>
      </c>
      <c r="B14" s="59" t="s">
        <v>1628</v>
      </c>
      <c r="C14" s="59" t="s">
        <v>1629</v>
      </c>
      <c r="D14">
        <v>7</v>
      </c>
      <c r="I14" t="s">
        <v>1587</v>
      </c>
      <c r="K14" t="s">
        <v>1587</v>
      </c>
      <c r="L14" t="str">
        <f t="shared" si="0"/>
        <v xml:space="preserve">OR O_FIN_CORTO_PLAZO is not null </v>
      </c>
      <c r="O14" s="14">
        <v>13</v>
      </c>
      <c r="P14" s="14" t="s">
        <v>1583</v>
      </c>
      <c r="Q14" s="14"/>
      <c r="R14" s="14" t="s">
        <v>1796</v>
      </c>
      <c r="S14" s="14"/>
      <c r="U14" t="str">
        <f t="shared" si="1"/>
        <v>SELECT 'ACT_CORR' CPARAM, NULL FVALPAR,  ACT_CORR NVALPAR, NULL TVALPAR FROM mig_fin_parindicadores s WHERE ncarga = pncarga AND mig_pk = pmig_pk AND ACT_CORR IS NOT NULL UNION</v>
      </c>
    </row>
    <row r="15" spans="1:21" ht="15.75" thickBot="1" x14ac:dyDescent="0.3">
      <c r="A15" s="58">
        <v>3888</v>
      </c>
      <c r="B15" s="59" t="s">
        <v>1630</v>
      </c>
      <c r="C15" s="59" t="s">
        <v>1629</v>
      </c>
      <c r="D15">
        <v>7</v>
      </c>
      <c r="I15" t="s">
        <v>1591</v>
      </c>
      <c r="K15" t="s">
        <v>1591</v>
      </c>
      <c r="L15" t="str">
        <f t="shared" si="0"/>
        <v xml:space="preserve">OR O_FIN_LARGO_PLAZO is not null </v>
      </c>
      <c r="O15" s="14">
        <v>14</v>
      </c>
      <c r="P15" s="14" t="s">
        <v>1584</v>
      </c>
      <c r="Q15" s="14"/>
      <c r="R15" s="14" t="s">
        <v>1796</v>
      </c>
      <c r="S15" s="14"/>
      <c r="U15" t="str">
        <f t="shared" si="1"/>
        <v>SELECT 'PROP_PLNT_EQP' CPARAM, NULL FVALPAR,  PROP_PLNT_EQP NVALPAR, NULL TVALPAR FROM mig_fin_parindicadores s WHERE ncarga = pncarga AND mig_pk = pmig_pk AND PROP_PLNT_EQP IS NOT NULL UNION</v>
      </c>
    </row>
    <row r="16" spans="1:21" ht="15.75" thickBot="1" x14ac:dyDescent="0.3">
      <c r="A16" s="58">
        <v>4100</v>
      </c>
      <c r="B16" s="59" t="s">
        <v>1631</v>
      </c>
      <c r="C16" s="59" t="s">
        <v>1632</v>
      </c>
      <c r="D16">
        <v>2</v>
      </c>
      <c r="I16" t="s">
        <v>1590</v>
      </c>
      <c r="K16" t="s">
        <v>1590</v>
      </c>
      <c r="L16" t="str">
        <f t="shared" si="0"/>
        <v xml:space="preserve">OR PAS_CORR is not null </v>
      </c>
      <c r="O16" s="14">
        <v>15</v>
      </c>
      <c r="P16" s="14" t="s">
        <v>1585</v>
      </c>
      <c r="Q16" s="14"/>
      <c r="R16" s="14" t="s">
        <v>1796</v>
      </c>
      <c r="S16" s="14"/>
      <c r="U16" t="str">
        <f t="shared" si="1"/>
        <v>SELECT 'TOT_ACT_NO_CORR' CPARAM, NULL FVALPAR,  TOT_ACT_NO_CORR NVALPAR, NULL TVALPAR FROM mig_fin_parindicadores s WHERE ncarga = pncarga AND mig_pk = pmig_pk AND TOT_ACT_NO_CORR IS NOT NULL UNION</v>
      </c>
    </row>
    <row r="17" spans="1:21" ht="15.75" thickBot="1" x14ac:dyDescent="0.3">
      <c r="A17" s="58">
        <v>4101</v>
      </c>
      <c r="B17" s="59" t="s">
        <v>1633</v>
      </c>
      <c r="C17" s="59" t="s">
        <v>1632</v>
      </c>
      <c r="D17">
        <v>2</v>
      </c>
      <c r="I17" t="s">
        <v>1593</v>
      </c>
      <c r="K17" t="s">
        <v>1593</v>
      </c>
      <c r="L17" t="str">
        <f t="shared" si="0"/>
        <v xml:space="preserve">OR PAS_NO_CORR is not null </v>
      </c>
      <c r="O17" s="14">
        <v>16</v>
      </c>
      <c r="P17" s="14" t="s">
        <v>1586</v>
      </c>
      <c r="Q17" s="14"/>
      <c r="R17" s="14" t="s">
        <v>1796</v>
      </c>
      <c r="S17" s="14"/>
      <c r="U17" t="str">
        <f t="shared" si="1"/>
        <v>SELECT 'ACT_TOTAL' CPARAM, NULL FVALPAR,  ACT_TOTAL NVALPAR, NULL TVALPAR FROM mig_fin_parindicadores s WHERE ncarga = pncarga AND mig_pk = pmig_pk AND ACT_TOTAL IS NOT NULL UNION</v>
      </c>
    </row>
    <row r="18" spans="1:21" ht="15.75" thickBot="1" x14ac:dyDescent="0.3">
      <c r="A18" s="58">
        <v>4111</v>
      </c>
      <c r="B18" s="59" t="s">
        <v>1634</v>
      </c>
      <c r="C18" s="59" t="s">
        <v>1632</v>
      </c>
      <c r="D18">
        <v>2</v>
      </c>
      <c r="I18" t="s">
        <v>1594</v>
      </c>
      <c r="K18" t="s">
        <v>1594</v>
      </c>
      <c r="L18" t="str">
        <f t="shared" si="0"/>
        <v xml:space="preserve">OR PAS_TOTAL is not null </v>
      </c>
      <c r="O18" s="14">
        <v>17</v>
      </c>
      <c r="P18" s="14" t="s">
        <v>1587</v>
      </c>
      <c r="Q18" s="14"/>
      <c r="R18" s="14"/>
      <c r="S18" s="14" t="s">
        <v>1796</v>
      </c>
      <c r="U18" t="str">
        <f t="shared" si="1"/>
        <v>SELECT 'O_FIN_CORTO_PLAZO' CPARAM, NULL FVALPAR,  NULL NVALPAR, TO_CHAR(O_FIN_CORTO_PLAZO) TVALPAR FROM mig_fin_parindicadores s WHERE ncarga = pncarga AND mig_pk = pmig_pk AND O_FIN_CORTO_PLAZO IS NOT NULL UNION</v>
      </c>
    </row>
    <row r="19" spans="1:21" ht="15.75" thickBot="1" x14ac:dyDescent="0.3">
      <c r="A19" s="58">
        <v>4112</v>
      </c>
      <c r="B19" s="59" t="s">
        <v>1635</v>
      </c>
      <c r="C19" s="59" t="s">
        <v>1632</v>
      </c>
      <c r="D19">
        <v>2</v>
      </c>
      <c r="I19" t="s">
        <v>1596</v>
      </c>
      <c r="K19" t="s">
        <v>1596</v>
      </c>
      <c r="L19" t="str">
        <f t="shared" si="0"/>
        <v xml:space="preserve">OR PATRI_ANO_ACTUAL is not null </v>
      </c>
      <c r="O19" s="14">
        <v>18</v>
      </c>
      <c r="P19" s="14" t="s">
        <v>1588</v>
      </c>
      <c r="Q19" s="14"/>
      <c r="R19" s="14"/>
      <c r="S19" s="14" t="s">
        <v>1796</v>
      </c>
      <c r="U19" t="str">
        <f t="shared" si="1"/>
        <v>SELECT 'PROVEE_CORTO_PLAZO' CPARAM, NULL FVALPAR,  NULL NVALPAR, TO_CHAR(PROVEE_CORTO_PLAZO) TVALPAR FROM mig_fin_parindicadores s WHERE ncarga = pncarga AND mig_pk = pmig_pk AND PROVEE_CORTO_PLAZO IS NOT NULL UNION</v>
      </c>
    </row>
    <row r="20" spans="1:21" ht="15.75" thickBot="1" x14ac:dyDescent="0.3">
      <c r="A20" s="58">
        <v>4200</v>
      </c>
      <c r="B20" s="59" t="s">
        <v>1636</v>
      </c>
      <c r="C20" s="59" t="s">
        <v>1632</v>
      </c>
      <c r="D20">
        <v>2</v>
      </c>
      <c r="I20" t="s">
        <v>1595</v>
      </c>
      <c r="K20" t="s">
        <v>1595</v>
      </c>
      <c r="L20" t="str">
        <f t="shared" si="0"/>
        <v xml:space="preserve">OR PATRI_PERI_ANT is not null </v>
      </c>
      <c r="O20" s="14">
        <v>19</v>
      </c>
      <c r="P20" s="14" t="s">
        <v>1589</v>
      </c>
      <c r="Q20" s="14"/>
      <c r="R20" s="14" t="s">
        <v>1796</v>
      </c>
      <c r="S20" s="14"/>
      <c r="U20" t="str">
        <f t="shared" si="1"/>
        <v>SELECT 'ATC_CORTO_PLAZO' CPARAM, NULL FVALPAR,  ATC_CORTO_PLAZO NVALPAR, NULL TVALPAR FROM mig_fin_parindicadores s WHERE ncarga = pncarga AND mig_pk = pmig_pk AND ATC_CORTO_PLAZO IS NOT NULL UNION</v>
      </c>
    </row>
    <row r="21" spans="1:21" ht="15.75" thickBot="1" x14ac:dyDescent="0.3">
      <c r="A21" s="58">
        <v>4201</v>
      </c>
      <c r="B21" s="59" t="s">
        <v>1637</v>
      </c>
      <c r="C21" s="59" t="s">
        <v>1632</v>
      </c>
      <c r="D21">
        <v>2</v>
      </c>
      <c r="I21" t="s">
        <v>1600</v>
      </c>
      <c r="K21" t="s">
        <v>1600</v>
      </c>
      <c r="L21" t="str">
        <f t="shared" si="0"/>
        <v xml:space="preserve">OR PRIMA_ACCION is not null </v>
      </c>
      <c r="O21" s="14">
        <v>20</v>
      </c>
      <c r="P21" s="14" t="s">
        <v>1590</v>
      </c>
      <c r="Q21" s="14"/>
      <c r="R21" s="14"/>
      <c r="S21" s="14" t="s">
        <v>1796</v>
      </c>
      <c r="U21" t="str">
        <f t="shared" si="1"/>
        <v>SELECT 'PAS_CORR' CPARAM, NULL FVALPAR,  NULL NVALPAR, TO_CHAR(PAS_CORR) TVALPAR FROM mig_fin_parindicadores s WHERE ncarga = pncarga AND mig_pk = pmig_pk AND PAS_CORR IS NOT NULL UNION</v>
      </c>
    </row>
    <row r="22" spans="1:21" ht="15.75" thickBot="1" x14ac:dyDescent="0.3">
      <c r="A22" s="58">
        <v>4202</v>
      </c>
      <c r="B22" s="59" t="s">
        <v>1638</v>
      </c>
      <c r="C22" s="59" t="s">
        <v>1632</v>
      </c>
      <c r="D22">
        <v>2</v>
      </c>
      <c r="I22" t="s">
        <v>1584</v>
      </c>
      <c r="K22" t="s">
        <v>1584</v>
      </c>
      <c r="L22" t="str">
        <f t="shared" si="0"/>
        <v xml:space="preserve">OR PROP_PLNT_EQP is not null </v>
      </c>
      <c r="O22" s="14">
        <v>21</v>
      </c>
      <c r="P22" s="14" t="s">
        <v>1591</v>
      </c>
      <c r="Q22" s="14"/>
      <c r="R22" s="14"/>
      <c r="S22" s="14" t="s">
        <v>1796</v>
      </c>
      <c r="U22" t="str">
        <f t="shared" si="1"/>
        <v>SELECT 'O_FIN_LARGO_PLAZO' CPARAM, NULL FVALPAR,  NULL NVALPAR, TO_CHAR(O_FIN_LARGO_PLAZO) TVALPAR FROM mig_fin_parindicadores s WHERE ncarga = pncarga AND mig_pk = pmig_pk AND O_FIN_LARGO_PLAZO IS NOT NULL UNION</v>
      </c>
    </row>
    <row r="23" spans="1:21" ht="15.75" thickBot="1" x14ac:dyDescent="0.3">
      <c r="A23" s="58">
        <v>4203</v>
      </c>
      <c r="B23" s="59" t="s">
        <v>1639</v>
      </c>
      <c r="C23" s="59" t="s">
        <v>1632</v>
      </c>
      <c r="D23">
        <v>2</v>
      </c>
      <c r="I23" t="s">
        <v>1588</v>
      </c>
      <c r="K23" t="s">
        <v>1588</v>
      </c>
      <c r="L23" t="str">
        <f t="shared" si="0"/>
        <v xml:space="preserve">OR PROVEE_CORTO_PLAZO is not null </v>
      </c>
      <c r="O23" s="14">
        <v>22</v>
      </c>
      <c r="P23" s="14" t="s">
        <v>1592</v>
      </c>
      <c r="Q23" s="14"/>
      <c r="R23" s="14" t="s">
        <v>1796</v>
      </c>
      <c r="S23" s="14"/>
      <c r="U23" t="str">
        <f t="shared" si="1"/>
        <v>SELECT 'ATC_LARGO_PLAZO' CPARAM, NULL FVALPAR,  ATC_LARGO_PLAZO NVALPAR, NULL TVALPAR FROM mig_fin_parindicadores s WHERE ncarga = pncarga AND mig_pk = pmig_pk AND ATC_LARGO_PLAZO IS NOT NULL UNION</v>
      </c>
    </row>
    <row r="24" spans="1:21" ht="15.75" thickBot="1" x14ac:dyDescent="0.3">
      <c r="A24" s="61">
        <v>4204</v>
      </c>
      <c r="B24" s="62" t="s">
        <v>1640</v>
      </c>
      <c r="C24" s="59" t="s">
        <v>1641</v>
      </c>
      <c r="D24">
        <v>2</v>
      </c>
      <c r="I24" t="s">
        <v>1579</v>
      </c>
      <c r="K24" t="s">
        <v>1579</v>
      </c>
      <c r="L24" t="str">
        <f t="shared" si="0"/>
        <v xml:space="preserve">OR RES_ANT_IMP is not null </v>
      </c>
      <c r="O24" s="14">
        <v>23</v>
      </c>
      <c r="P24" s="14" t="s">
        <v>1593</v>
      </c>
      <c r="Q24" s="14"/>
      <c r="R24" s="14" t="s">
        <v>1796</v>
      </c>
      <c r="S24" s="14"/>
      <c r="U24" t="str">
        <f t="shared" si="1"/>
        <v>SELECT 'PAS_NO_CORR' CPARAM, NULL FVALPAR,  PAS_NO_CORR NVALPAR, NULL TVALPAR FROM mig_fin_parindicadores s WHERE ncarga = pncarga AND mig_pk = pmig_pk AND PAS_NO_CORR IS NOT NULL UNION</v>
      </c>
    </row>
    <row r="25" spans="1:21" ht="15.75" thickBot="1" x14ac:dyDescent="0.3">
      <c r="A25" s="58">
        <v>4300</v>
      </c>
      <c r="B25" s="59" t="s">
        <v>1642</v>
      </c>
      <c r="C25" s="59" t="s">
        <v>1632</v>
      </c>
      <c r="D25">
        <v>2</v>
      </c>
      <c r="I25" t="s">
        <v>1599</v>
      </c>
      <c r="K25" t="s">
        <v>1599</v>
      </c>
      <c r="L25" t="str">
        <f t="shared" si="0"/>
        <v xml:space="preserve">OR RES_EJER_ANT is not null </v>
      </c>
      <c r="O25" s="14">
        <v>24</v>
      </c>
      <c r="P25" s="14" t="s">
        <v>1594</v>
      </c>
      <c r="Q25" s="14"/>
      <c r="R25" s="14" t="s">
        <v>1796</v>
      </c>
      <c r="S25" s="14"/>
      <c r="U25" t="str">
        <f t="shared" si="1"/>
        <v>SELECT 'PAS_TOTAL' CPARAM, NULL FVALPAR,  PAS_TOTAL NVALPAR, NULL TVALPAR FROM mig_fin_parindicadores s WHERE ncarga = pncarga AND mig_pk = pmig_pk AND PAS_TOTAL IS NOT NULL UNION</v>
      </c>
    </row>
    <row r="26" spans="1:21" ht="15.75" thickBot="1" x14ac:dyDescent="0.3">
      <c r="A26" s="58">
        <v>4301</v>
      </c>
      <c r="B26" s="59" t="s">
        <v>1643</v>
      </c>
      <c r="C26" s="59" t="s">
        <v>1632</v>
      </c>
      <c r="D26">
        <v>2</v>
      </c>
      <c r="I26" t="s">
        <v>1597</v>
      </c>
      <c r="K26" t="s">
        <v>1597</v>
      </c>
      <c r="L26" t="str">
        <f t="shared" si="0"/>
        <v xml:space="preserve">OR RESV_LEGAL is not null </v>
      </c>
      <c r="O26" s="14">
        <v>25</v>
      </c>
      <c r="P26" s="14" t="s">
        <v>1595</v>
      </c>
      <c r="Q26" s="14"/>
      <c r="R26" s="14" t="s">
        <v>1796</v>
      </c>
      <c r="S26" s="14"/>
      <c r="U26" t="str">
        <f t="shared" si="1"/>
        <v>SELECT 'PATRI_PERI_ANT' CPARAM, NULL FVALPAR,  PATRI_PERI_ANT NVALPAR, NULL TVALPAR FROM mig_fin_parindicadores s WHERE ncarga = pncarga AND mig_pk = pmig_pk AND PATRI_PERI_ANT IS NOT NULL UNION</v>
      </c>
    </row>
    <row r="27" spans="1:21" ht="15.75" thickBot="1" x14ac:dyDescent="0.3">
      <c r="A27" s="58">
        <v>4302</v>
      </c>
      <c r="B27" s="59" t="s">
        <v>1644</v>
      </c>
      <c r="C27" s="60" t="s">
        <v>1641</v>
      </c>
      <c r="D27">
        <v>2</v>
      </c>
      <c r="I27" t="s">
        <v>1601</v>
      </c>
      <c r="K27" t="s">
        <v>1601</v>
      </c>
      <c r="L27" t="str">
        <f t="shared" si="0"/>
        <v xml:space="preserve">OR RESV_OCASI is not null </v>
      </c>
      <c r="O27" s="14">
        <v>26</v>
      </c>
      <c r="P27" s="14" t="s">
        <v>1596</v>
      </c>
      <c r="Q27" s="14"/>
      <c r="R27" s="14"/>
      <c r="S27" s="14" t="s">
        <v>1796</v>
      </c>
      <c r="U27" t="str">
        <f t="shared" si="1"/>
        <v>SELECT 'PATRI_ANO_ACTUAL' CPARAM, NULL FVALPAR,  NULL NVALPAR, TO_CHAR(PATRI_ANO_ACTUAL) TVALPAR FROM mig_fin_parindicadores s WHERE ncarga = pncarga AND mig_pk = pmig_pk AND PATRI_ANO_ACTUAL IS NOT NULL UNION</v>
      </c>
    </row>
    <row r="28" spans="1:21" ht="15.75" thickBot="1" x14ac:dyDescent="0.3">
      <c r="A28" s="58">
        <v>5100</v>
      </c>
      <c r="B28" s="59" t="s">
        <v>1645</v>
      </c>
      <c r="C28" s="60" t="s">
        <v>1641</v>
      </c>
      <c r="D28">
        <v>2</v>
      </c>
      <c r="I28" t="s">
        <v>1585</v>
      </c>
      <c r="K28" t="s">
        <v>1585</v>
      </c>
      <c r="L28" t="str">
        <f t="shared" si="0"/>
        <v xml:space="preserve">OR TOT_ACT_NO_CORR is not null </v>
      </c>
      <c r="O28" s="14">
        <v>27</v>
      </c>
      <c r="P28" s="14" t="s">
        <v>1597</v>
      </c>
      <c r="Q28" s="14"/>
      <c r="R28" s="14" t="s">
        <v>1796</v>
      </c>
      <c r="S28" s="14"/>
      <c r="U28" t="str">
        <f t="shared" si="1"/>
        <v>SELECT 'RESV_LEGAL' CPARAM, NULL FVALPAR,  RESV_LEGAL NVALPAR, NULL TVALPAR FROM mig_fin_parindicadores s WHERE ncarga = pncarga AND mig_pk = pmig_pk AND RESV_LEGAL IS NOT NULL UNION</v>
      </c>
    </row>
    <row r="29" spans="1:21" ht="15.75" thickBot="1" x14ac:dyDescent="0.3">
      <c r="A29" s="58">
        <v>5101</v>
      </c>
      <c r="B29" s="59" t="s">
        <v>1646</v>
      </c>
      <c r="C29" s="59" t="s">
        <v>1632</v>
      </c>
      <c r="D29">
        <v>2</v>
      </c>
      <c r="I29" t="s">
        <v>1580</v>
      </c>
      <c r="K29" t="s">
        <v>1580</v>
      </c>
      <c r="L29" t="str">
        <f t="shared" si="0"/>
        <v xml:space="preserve">OR UTIL_NETA is not null </v>
      </c>
      <c r="O29" s="14">
        <v>28</v>
      </c>
      <c r="P29" s="14" t="s">
        <v>1598</v>
      </c>
      <c r="Q29" s="14"/>
      <c r="R29" s="14" t="s">
        <v>1796</v>
      </c>
      <c r="S29" s="14"/>
      <c r="U29" t="str">
        <f t="shared" si="1"/>
        <v>SELECT 'CAP_SOCIAL' CPARAM, NULL FVALPAR,  CAP_SOCIAL NVALPAR, NULL TVALPAR FROM mig_fin_parindicadores s WHERE ncarga = pncarga AND mig_pk = pmig_pk AND CAP_SOCIAL IS NOT NULL UNION</v>
      </c>
    </row>
    <row r="30" spans="1:21" ht="15.75" thickBot="1" x14ac:dyDescent="0.3">
      <c r="A30" s="58">
        <v>5102</v>
      </c>
      <c r="B30" s="59" t="s">
        <v>1647</v>
      </c>
      <c r="C30" s="59" t="s">
        <v>1632</v>
      </c>
      <c r="D30">
        <v>2</v>
      </c>
      <c r="I30" t="s">
        <v>1577</v>
      </c>
      <c r="K30" t="s">
        <v>1577</v>
      </c>
      <c r="L30" t="str">
        <f t="shared" si="0"/>
        <v xml:space="preserve">OR UTIL_OPERAC is not null </v>
      </c>
      <c r="O30" s="14">
        <v>29</v>
      </c>
      <c r="P30" s="14" t="s">
        <v>1599</v>
      </c>
      <c r="Q30" s="14"/>
      <c r="R30" s="14"/>
      <c r="S30" s="14" t="s">
        <v>1796</v>
      </c>
      <c r="U30" t="str">
        <f t="shared" si="1"/>
        <v>SELECT 'RES_EJER_ANT' CPARAM, NULL FVALPAR,  NULL NVALPAR, TO_CHAR(RES_EJER_ANT) TVALPAR FROM mig_fin_parindicadores s WHERE ncarga = pncarga AND mig_pk = pmig_pk AND RES_EJER_ANT IS NOT NULL UNION</v>
      </c>
    </row>
    <row r="31" spans="1:21" ht="15.75" thickBot="1" x14ac:dyDescent="0.3">
      <c r="A31" s="58">
        <v>5103</v>
      </c>
      <c r="B31" s="59" t="s">
        <v>1648</v>
      </c>
      <c r="C31" s="59" t="s">
        <v>1632</v>
      </c>
      <c r="D31">
        <v>2</v>
      </c>
      <c r="I31" t="s">
        <v>1602</v>
      </c>
      <c r="K31" t="s">
        <v>1602</v>
      </c>
      <c r="L31" t="str">
        <f t="shared" si="0"/>
        <v xml:space="preserve">OR VALORIZA is not null </v>
      </c>
      <c r="O31" s="14">
        <v>30</v>
      </c>
      <c r="P31" s="14" t="s">
        <v>1600</v>
      </c>
      <c r="Q31" s="14"/>
      <c r="R31" s="14" t="s">
        <v>1796</v>
      </c>
      <c r="S31" s="14"/>
      <c r="U31" t="str">
        <f t="shared" si="1"/>
        <v>SELECT 'PRIMA_ACCION' CPARAM, NULL FVALPAR,  PRIMA_ACCION NVALPAR, NULL TVALPAR FROM mig_fin_parindicadores s WHERE ncarga = pncarga AND mig_pk = pmig_pk AND PRIMA_ACCION IS NOT NULL UNION</v>
      </c>
    </row>
    <row r="32" spans="1:21" ht="15.75" thickBot="1" x14ac:dyDescent="0.3">
      <c r="A32" s="58">
        <v>5104</v>
      </c>
      <c r="B32" s="59" t="s">
        <v>1649</v>
      </c>
      <c r="C32" s="59" t="s">
        <v>1632</v>
      </c>
      <c r="D32">
        <v>2</v>
      </c>
      <c r="I32" t="s">
        <v>1574</v>
      </c>
      <c r="K32" t="s">
        <v>1574</v>
      </c>
      <c r="L32" t="str">
        <f t="shared" si="0"/>
        <v xml:space="preserve">OR VENTAS is not null </v>
      </c>
      <c r="O32" s="14">
        <v>31</v>
      </c>
      <c r="P32" s="14" t="s">
        <v>1601</v>
      </c>
      <c r="Q32" s="14"/>
      <c r="R32" s="14" t="s">
        <v>1796</v>
      </c>
      <c r="S32" s="14"/>
      <c r="U32" t="str">
        <f t="shared" si="1"/>
        <v>SELECT 'RESV_OCASI' CPARAM, NULL FVALPAR,  RESV_OCASI NVALPAR, NULL TVALPAR FROM mig_fin_parindicadores s WHERE ncarga = pncarga AND mig_pk = pmig_pk AND RESV_OCASI IS NOT NULL UNION</v>
      </c>
    </row>
    <row r="33" spans="1:21" ht="15.75" thickBot="1" x14ac:dyDescent="0.3">
      <c r="A33" s="58">
        <v>5105</v>
      </c>
      <c r="B33" s="59" t="s">
        <v>1650</v>
      </c>
      <c r="C33" s="59" t="s">
        <v>1632</v>
      </c>
      <c r="D33">
        <v>2</v>
      </c>
      <c r="I33" t="s">
        <v>1573</v>
      </c>
      <c r="K33" t="s">
        <v>1573</v>
      </c>
      <c r="L33" t="str">
        <f t="shared" si="0"/>
        <v xml:space="preserve">OR VT_PER_ANT is not null </v>
      </c>
      <c r="O33" s="14">
        <v>32</v>
      </c>
      <c r="P33" s="14" t="s">
        <v>1602</v>
      </c>
      <c r="Q33" s="14"/>
      <c r="R33" s="14" t="s">
        <v>1796</v>
      </c>
      <c r="S33" s="14"/>
      <c r="U33" t="str">
        <f t="shared" si="1"/>
        <v>SELECT 'VALORIZA' CPARAM, NULL FVALPAR,  VALORIZA NVALPAR, NULL TVALPAR FROM mig_fin_parindicadores s WHERE ncarga = pncarga AND mig_pk = pmig_pk AND VALORIZA IS NOT NULL UNION</v>
      </c>
    </row>
    <row r="34" spans="1:21" ht="15.75" thickBot="1" x14ac:dyDescent="0.3">
      <c r="A34" s="58">
        <v>5106</v>
      </c>
      <c r="B34" s="59" t="s">
        <v>1651</v>
      </c>
      <c r="C34" s="59" t="s">
        <v>1632</v>
      </c>
      <c r="D34">
        <v>2</v>
      </c>
      <c r="O34" s="14">
        <v>33</v>
      </c>
      <c r="P34" s="14" t="s">
        <v>1603</v>
      </c>
      <c r="Q34" s="14"/>
      <c r="R34" s="14" t="s">
        <v>1796</v>
      </c>
      <c r="S34" s="14"/>
      <c r="U34" t="str">
        <f t="shared" si="1"/>
        <v>SELECT 'ASIGNADO' CPARAM, NULL FVALPAR,  ASIGNADO NVALPAR, NULL TVALPAR FROM mig_fin_parindicadores s WHERE ncarga = pncarga AND mig_pk = pmig_pk AND ASIGNADO IS NOT NULL UNION</v>
      </c>
    </row>
    <row r="35" spans="1:21" ht="15.75" thickBot="1" x14ac:dyDescent="0.3">
      <c r="A35" s="58">
        <v>5107</v>
      </c>
      <c r="B35" s="59" t="s">
        <v>1652</v>
      </c>
      <c r="C35" s="60" t="s">
        <v>1641</v>
      </c>
      <c r="D35">
        <v>2</v>
      </c>
    </row>
    <row r="36" spans="1:21" ht="15.75" thickBot="1" x14ac:dyDescent="0.3">
      <c r="A36" s="58">
        <v>5108</v>
      </c>
      <c r="B36" s="59" t="s">
        <v>1653</v>
      </c>
      <c r="C36" s="60" t="s">
        <v>1641</v>
      </c>
      <c r="D36">
        <v>2</v>
      </c>
    </row>
    <row r="37" spans="1:21" ht="15.75" thickBot="1" x14ac:dyDescent="0.3">
      <c r="A37" s="61">
        <v>5109</v>
      </c>
      <c r="B37" s="62" t="s">
        <v>1654</v>
      </c>
      <c r="C37" s="60" t="s">
        <v>1641</v>
      </c>
      <c r="D37">
        <v>2</v>
      </c>
    </row>
    <row r="38" spans="1:21" ht="15.75" thickBot="1" x14ac:dyDescent="0.3">
      <c r="A38" s="58">
        <v>5110</v>
      </c>
      <c r="B38" s="59" t="s">
        <v>1655</v>
      </c>
      <c r="C38" s="59" t="s">
        <v>1641</v>
      </c>
      <c r="D38">
        <v>2</v>
      </c>
    </row>
    <row r="39" spans="1:21" ht="15.75" thickBot="1" x14ac:dyDescent="0.3">
      <c r="A39" s="58">
        <v>5111</v>
      </c>
      <c r="B39" s="59" t="s">
        <v>1656</v>
      </c>
      <c r="C39" s="59" t="s">
        <v>1641</v>
      </c>
      <c r="D39">
        <v>2</v>
      </c>
    </row>
    <row r="40" spans="1:21" ht="15.75" thickBot="1" x14ac:dyDescent="0.3">
      <c r="A40" s="58">
        <v>5115</v>
      </c>
      <c r="B40" s="59" t="s">
        <v>1657</v>
      </c>
      <c r="C40" s="60" t="s">
        <v>1641</v>
      </c>
      <c r="D40">
        <v>2</v>
      </c>
    </row>
    <row r="41" spans="1:21" ht="15.75" thickBot="1" x14ac:dyDescent="0.3">
      <c r="A41" s="58">
        <v>5120</v>
      </c>
      <c r="B41" s="59" t="s">
        <v>1658</v>
      </c>
      <c r="C41" s="59" t="s">
        <v>1641</v>
      </c>
      <c r="D41">
        <v>2</v>
      </c>
    </row>
    <row r="42" spans="1:21" ht="15.75" thickBot="1" x14ac:dyDescent="0.3">
      <c r="A42" s="58">
        <v>5121</v>
      </c>
      <c r="B42" s="59" t="s">
        <v>1659</v>
      </c>
      <c r="C42" s="59" t="s">
        <v>1641</v>
      </c>
      <c r="D42">
        <v>2</v>
      </c>
    </row>
    <row r="43" spans="1:21" ht="15.75" thickBot="1" x14ac:dyDescent="0.3">
      <c r="A43" s="61">
        <v>5122</v>
      </c>
      <c r="B43" s="62" t="s">
        <v>1660</v>
      </c>
      <c r="C43" s="59" t="s">
        <v>1641</v>
      </c>
      <c r="D43">
        <v>2</v>
      </c>
    </row>
    <row r="44" spans="1:21" ht="15.75" thickBot="1" x14ac:dyDescent="0.3">
      <c r="A44" s="61">
        <v>5123</v>
      </c>
      <c r="B44" s="62" t="s">
        <v>1661</v>
      </c>
      <c r="C44" s="59" t="s">
        <v>1641</v>
      </c>
      <c r="D44">
        <v>2</v>
      </c>
    </row>
    <row r="45" spans="1:21" ht="15.75" thickBot="1" x14ac:dyDescent="0.3">
      <c r="A45" s="61">
        <v>5124</v>
      </c>
      <c r="B45" s="62" t="s">
        <v>1662</v>
      </c>
      <c r="C45" s="59" t="s">
        <v>1641</v>
      </c>
      <c r="D45">
        <v>2</v>
      </c>
    </row>
    <row r="46" spans="1:21" ht="15.75" thickBot="1" x14ac:dyDescent="0.3">
      <c r="A46" s="58">
        <v>5125</v>
      </c>
      <c r="B46" s="59" t="s">
        <v>1663</v>
      </c>
      <c r="C46" s="60" t="s">
        <v>1641</v>
      </c>
      <c r="D46">
        <v>2</v>
      </c>
    </row>
    <row r="47" spans="1:21" ht="15.75" thickBot="1" x14ac:dyDescent="0.3">
      <c r="A47" s="58">
        <v>5126</v>
      </c>
      <c r="B47" s="59" t="s">
        <v>1664</v>
      </c>
      <c r="C47" s="59" t="s">
        <v>1665</v>
      </c>
      <c r="D47">
        <v>2</v>
      </c>
    </row>
    <row r="48" spans="1:21" ht="15.75" thickBot="1" x14ac:dyDescent="0.3">
      <c r="A48" s="58">
        <v>5127</v>
      </c>
      <c r="B48" s="59" t="s">
        <v>1666</v>
      </c>
      <c r="C48" s="60" t="s">
        <v>1641</v>
      </c>
      <c r="D48">
        <v>2</v>
      </c>
    </row>
    <row r="49" spans="1:4" ht="15.75" thickBot="1" x14ac:dyDescent="0.3">
      <c r="A49" s="61">
        <v>5128</v>
      </c>
      <c r="B49" s="62" t="s">
        <v>1667</v>
      </c>
      <c r="C49" s="60" t="s">
        <v>1641</v>
      </c>
      <c r="D49">
        <v>2</v>
      </c>
    </row>
    <row r="50" spans="1:4" ht="15.75" thickBot="1" x14ac:dyDescent="0.3">
      <c r="A50" s="58">
        <v>5130</v>
      </c>
      <c r="B50" s="59" t="s">
        <v>1668</v>
      </c>
      <c r="C50" s="59" t="s">
        <v>1641</v>
      </c>
      <c r="D50">
        <v>2</v>
      </c>
    </row>
    <row r="51" spans="1:4" ht="15.75" thickBot="1" x14ac:dyDescent="0.3">
      <c r="A51" s="58">
        <v>5131</v>
      </c>
      <c r="B51" s="59" t="s">
        <v>1669</v>
      </c>
      <c r="C51" s="60" t="s">
        <v>1641</v>
      </c>
      <c r="D51">
        <v>2</v>
      </c>
    </row>
    <row r="52" spans="1:4" ht="15.75" thickBot="1" x14ac:dyDescent="0.3">
      <c r="A52" s="58">
        <v>5132</v>
      </c>
      <c r="B52" s="59" t="s">
        <v>1670</v>
      </c>
      <c r="C52" s="59" t="s">
        <v>1671</v>
      </c>
      <c r="D52">
        <v>2</v>
      </c>
    </row>
    <row r="53" spans="1:4" ht="15.75" thickBot="1" x14ac:dyDescent="0.3">
      <c r="A53" s="58">
        <v>5133</v>
      </c>
      <c r="B53" s="59" t="s">
        <v>1672</v>
      </c>
      <c r="C53" s="60" t="s">
        <v>1641</v>
      </c>
      <c r="D53">
        <v>2</v>
      </c>
    </row>
    <row r="54" spans="1:4" ht="15.75" thickBot="1" x14ac:dyDescent="0.3">
      <c r="A54" s="58">
        <v>5134</v>
      </c>
      <c r="B54" s="59" t="s">
        <v>1673</v>
      </c>
      <c r="C54" s="60" t="s">
        <v>1641</v>
      </c>
      <c r="D54">
        <v>2</v>
      </c>
    </row>
    <row r="55" spans="1:4" ht="15.75" thickBot="1" x14ac:dyDescent="0.3">
      <c r="A55" s="58">
        <v>5135</v>
      </c>
      <c r="B55" s="59" t="s">
        <v>1674</v>
      </c>
      <c r="C55" s="60" t="s">
        <v>1641</v>
      </c>
      <c r="D55">
        <v>2</v>
      </c>
    </row>
    <row r="56" spans="1:4" ht="15.75" thickBot="1" x14ac:dyDescent="0.3">
      <c r="A56" s="58">
        <v>5136</v>
      </c>
      <c r="B56" s="59" t="s">
        <v>1675</v>
      </c>
      <c r="C56" s="60" t="s">
        <v>1641</v>
      </c>
      <c r="D56">
        <v>2</v>
      </c>
    </row>
    <row r="57" spans="1:4" ht="15.75" thickBot="1" x14ac:dyDescent="0.3">
      <c r="A57" s="58">
        <v>5140</v>
      </c>
      <c r="B57" s="59" t="s">
        <v>1676</v>
      </c>
      <c r="C57" s="60" t="s">
        <v>1641</v>
      </c>
      <c r="D57">
        <v>2</v>
      </c>
    </row>
    <row r="58" spans="1:4" ht="15.75" thickBot="1" x14ac:dyDescent="0.3">
      <c r="A58" s="58">
        <v>5150</v>
      </c>
      <c r="B58" s="59" t="s">
        <v>1677</v>
      </c>
      <c r="C58" s="60" t="s">
        <v>1641</v>
      </c>
      <c r="D58">
        <v>2</v>
      </c>
    </row>
    <row r="59" spans="1:4" ht="15.75" thickBot="1" x14ac:dyDescent="0.3">
      <c r="A59" s="58">
        <v>5160</v>
      </c>
      <c r="B59" s="59" t="s">
        <v>1678</v>
      </c>
      <c r="C59" s="60" t="s">
        <v>1641</v>
      </c>
      <c r="D59">
        <v>2</v>
      </c>
    </row>
    <row r="60" spans="1:4" ht="15.75" thickBot="1" x14ac:dyDescent="0.3">
      <c r="A60" s="58">
        <v>5170</v>
      </c>
      <c r="B60" s="59" t="s">
        <v>1679</v>
      </c>
      <c r="C60" s="60" t="s">
        <v>1641</v>
      </c>
      <c r="D60">
        <v>2</v>
      </c>
    </row>
    <row r="61" spans="1:4" ht="15.75" thickBot="1" x14ac:dyDescent="0.3">
      <c r="A61" s="58">
        <v>5171</v>
      </c>
      <c r="B61" s="59" t="s">
        <v>1680</v>
      </c>
      <c r="C61" s="60" t="s">
        <v>1641</v>
      </c>
      <c r="D61">
        <v>2</v>
      </c>
    </row>
    <row r="62" spans="1:4" ht="15.75" thickBot="1" x14ac:dyDescent="0.3">
      <c r="A62" s="61">
        <v>5172</v>
      </c>
      <c r="B62" s="62" t="s">
        <v>1681</v>
      </c>
      <c r="C62" s="60" t="s">
        <v>1641</v>
      </c>
      <c r="D62">
        <v>2</v>
      </c>
    </row>
    <row r="63" spans="1:4" ht="15.75" thickBot="1" x14ac:dyDescent="0.3">
      <c r="A63" s="61">
        <v>5173</v>
      </c>
      <c r="B63" s="62" t="s">
        <v>1682</v>
      </c>
      <c r="C63" s="60" t="s">
        <v>1641</v>
      </c>
      <c r="D63">
        <v>2</v>
      </c>
    </row>
    <row r="64" spans="1:4" ht="15.75" thickBot="1" x14ac:dyDescent="0.3">
      <c r="A64" s="58">
        <v>5200</v>
      </c>
      <c r="B64" s="59" t="s">
        <v>1683</v>
      </c>
      <c r="C64" s="60" t="s">
        <v>1641</v>
      </c>
      <c r="D64">
        <v>2</v>
      </c>
    </row>
    <row r="65" spans="1:4" ht="15.75" thickBot="1" x14ac:dyDescent="0.3">
      <c r="A65" s="58">
        <v>5201</v>
      </c>
      <c r="B65" s="59" t="s">
        <v>1684</v>
      </c>
      <c r="C65" s="60" t="s">
        <v>1641</v>
      </c>
      <c r="D65">
        <v>2</v>
      </c>
    </row>
    <row r="66" spans="1:4" ht="15.75" thickBot="1" x14ac:dyDescent="0.3">
      <c r="A66" s="58">
        <v>5202</v>
      </c>
      <c r="B66" s="59" t="s">
        <v>1685</v>
      </c>
      <c r="C66" s="60" t="s">
        <v>1641</v>
      </c>
      <c r="D66">
        <v>2</v>
      </c>
    </row>
    <row r="67" spans="1:4" ht="15.75" thickBot="1" x14ac:dyDescent="0.3">
      <c r="A67" s="58">
        <v>5300</v>
      </c>
      <c r="B67" s="59" t="s">
        <v>1686</v>
      </c>
      <c r="C67" s="60" t="s">
        <v>1641</v>
      </c>
      <c r="D67">
        <v>2</v>
      </c>
    </row>
    <row r="68" spans="1:4" ht="15.75" thickBot="1" x14ac:dyDescent="0.3">
      <c r="A68" s="58">
        <v>6100</v>
      </c>
      <c r="B68" s="59" t="s">
        <v>1687</v>
      </c>
      <c r="C68" s="59" t="s">
        <v>1688</v>
      </c>
      <c r="D68">
        <v>7</v>
      </c>
    </row>
    <row r="69" spans="1:4" ht="15.75" thickBot="1" x14ac:dyDescent="0.3">
      <c r="A69" s="58">
        <v>6101</v>
      </c>
      <c r="B69" s="59" t="s">
        <v>1689</v>
      </c>
      <c r="C69" s="60" t="s">
        <v>1690</v>
      </c>
      <c r="D69">
        <v>7</v>
      </c>
    </row>
    <row r="70" spans="1:4" ht="15.75" thickBot="1" x14ac:dyDescent="0.3">
      <c r="A70" s="58">
        <v>6102</v>
      </c>
      <c r="B70" s="59" t="s">
        <v>1691</v>
      </c>
      <c r="C70" s="60" t="s">
        <v>1687</v>
      </c>
      <c r="D70">
        <v>7</v>
      </c>
    </row>
    <row r="71" spans="1:4" ht="15.75" thickBot="1" x14ac:dyDescent="0.3">
      <c r="A71" s="58">
        <v>6103</v>
      </c>
      <c r="B71" s="59" t="s">
        <v>1692</v>
      </c>
      <c r="C71" s="60" t="s">
        <v>1687</v>
      </c>
      <c r="D71">
        <v>7</v>
      </c>
    </row>
    <row r="72" spans="1:4" ht="15.75" thickBot="1" x14ac:dyDescent="0.3">
      <c r="A72" s="58">
        <v>6104</v>
      </c>
      <c r="B72" s="59" t="s">
        <v>1693</v>
      </c>
      <c r="C72" s="59" t="s">
        <v>1688</v>
      </c>
      <c r="D72">
        <v>7</v>
      </c>
    </row>
    <row r="73" spans="1:4" ht="15.75" thickBot="1" x14ac:dyDescent="0.3">
      <c r="A73" s="58">
        <v>6105</v>
      </c>
      <c r="B73" s="59" t="s">
        <v>1694</v>
      </c>
      <c r="C73" s="60" t="s">
        <v>1687</v>
      </c>
      <c r="D73">
        <v>7</v>
      </c>
    </row>
    <row r="74" spans="1:4" ht="15.75" thickBot="1" x14ac:dyDescent="0.3">
      <c r="A74" s="58">
        <v>6106</v>
      </c>
      <c r="B74" s="59" t="s">
        <v>1695</v>
      </c>
      <c r="C74" s="60" t="s">
        <v>1690</v>
      </c>
      <c r="D74">
        <v>7</v>
      </c>
    </row>
    <row r="75" spans="1:4" ht="15.75" thickBot="1" x14ac:dyDescent="0.3">
      <c r="A75" s="58">
        <v>6107</v>
      </c>
      <c r="B75" s="59" t="s">
        <v>1696</v>
      </c>
      <c r="C75" s="59" t="s">
        <v>1697</v>
      </c>
      <c r="D75">
        <v>7</v>
      </c>
    </row>
    <row r="76" spans="1:4" ht="15.75" thickBot="1" x14ac:dyDescent="0.3">
      <c r="A76" s="58">
        <v>6108</v>
      </c>
      <c r="B76" s="59" t="s">
        <v>1698</v>
      </c>
      <c r="C76" s="59" t="s">
        <v>1690</v>
      </c>
      <c r="D76">
        <v>7</v>
      </c>
    </row>
    <row r="77" spans="1:4" ht="15.75" thickBot="1" x14ac:dyDescent="0.3">
      <c r="A77" s="58">
        <v>6109</v>
      </c>
      <c r="B77" s="59" t="s">
        <v>1699</v>
      </c>
      <c r="C77" s="60" t="s">
        <v>1690</v>
      </c>
      <c r="D77">
        <v>7</v>
      </c>
    </row>
    <row r="78" spans="1:4" ht="15.75" thickBot="1" x14ac:dyDescent="0.3">
      <c r="A78" s="58">
        <v>6110</v>
      </c>
      <c r="B78" s="59" t="s">
        <v>1700</v>
      </c>
      <c r="C78" s="60" t="s">
        <v>1690</v>
      </c>
      <c r="D78">
        <v>7</v>
      </c>
    </row>
    <row r="79" spans="1:4" ht="15.75" thickBot="1" x14ac:dyDescent="0.3">
      <c r="A79" s="58">
        <v>6111</v>
      </c>
      <c r="B79" s="59" t="s">
        <v>1701</v>
      </c>
      <c r="C79" s="59" t="s">
        <v>1690</v>
      </c>
      <c r="D79">
        <v>7</v>
      </c>
    </row>
    <row r="80" spans="1:4" x14ac:dyDescent="0.25">
      <c r="A80" s="63">
        <v>6112</v>
      </c>
      <c r="B80" s="64" t="s">
        <v>1702</v>
      </c>
      <c r="C80" s="65" t="s">
        <v>1690</v>
      </c>
      <c r="D80">
        <v>7</v>
      </c>
    </row>
    <row r="81" spans="1:4" ht="15.75" thickBot="1" x14ac:dyDescent="0.3">
      <c r="A81" s="61">
        <v>6113</v>
      </c>
      <c r="B81" s="62" t="s">
        <v>1703</v>
      </c>
      <c r="C81" s="60" t="s">
        <v>1704</v>
      </c>
      <c r="D81">
        <v>7</v>
      </c>
    </row>
  </sheetData>
  <sortState ref="I1:I33">
    <sortCondition ref="I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D2" sqref="D2"/>
    </sheetView>
  </sheetViews>
  <sheetFormatPr baseColWidth="10" defaultRowHeight="15" x14ac:dyDescent="0.25"/>
  <cols>
    <col min="1" max="1" width="32" bestFit="1" customWidth="1"/>
  </cols>
  <sheetData>
    <row r="1" spans="1:3" x14ac:dyDescent="0.25">
      <c r="A1" t="s">
        <v>1818</v>
      </c>
      <c r="B1" t="s">
        <v>1819</v>
      </c>
    </row>
    <row r="2" spans="1:3" x14ac:dyDescent="0.25">
      <c r="A2" t="s">
        <v>1820</v>
      </c>
      <c r="B2" t="s">
        <v>642</v>
      </c>
      <c r="C2" t="str">
        <f>"ALTER TABLE "&amp;A2&amp;"
  MODIFY " &amp;B2&amp;" NUMBER(4);"</f>
        <v>ALTER TABLE AGD_AGENDA
  MODIFY NTRAMIT NUMBER(4);</v>
      </c>
    </row>
    <row r="3" spans="1:3" x14ac:dyDescent="0.25">
      <c r="A3" t="s">
        <v>1821</v>
      </c>
      <c r="B3" t="s">
        <v>642</v>
      </c>
    </row>
    <row r="4" spans="1:3" x14ac:dyDescent="0.25">
      <c r="A4" t="s">
        <v>1822</v>
      </c>
      <c r="B4" t="s">
        <v>642</v>
      </c>
    </row>
    <row r="5" spans="1:3" x14ac:dyDescent="0.25">
      <c r="A5" t="s">
        <v>1823</v>
      </c>
      <c r="B5" t="s">
        <v>642</v>
      </c>
    </row>
    <row r="6" spans="1:3" x14ac:dyDescent="0.25">
      <c r="A6" t="s">
        <v>1824</v>
      </c>
      <c r="B6" t="s">
        <v>642</v>
      </c>
    </row>
    <row r="7" spans="1:3" x14ac:dyDescent="0.25">
      <c r="A7" t="s">
        <v>1825</v>
      </c>
      <c r="B7" t="s">
        <v>642</v>
      </c>
    </row>
    <row r="8" spans="1:3" x14ac:dyDescent="0.25">
      <c r="A8" t="s">
        <v>1826</v>
      </c>
      <c r="B8" t="s">
        <v>642</v>
      </c>
    </row>
    <row r="9" spans="1:3" x14ac:dyDescent="0.25">
      <c r="A9" t="s">
        <v>1827</v>
      </c>
      <c r="B9" t="s">
        <v>642</v>
      </c>
    </row>
    <row r="10" spans="1:3" x14ac:dyDescent="0.25">
      <c r="A10" t="s">
        <v>1828</v>
      </c>
      <c r="B10" t="s">
        <v>642</v>
      </c>
    </row>
    <row r="11" spans="1:3" x14ac:dyDescent="0.25">
      <c r="A11" t="s">
        <v>1829</v>
      </c>
      <c r="B11" t="s">
        <v>642</v>
      </c>
    </row>
    <row r="12" spans="1:3" x14ac:dyDescent="0.25">
      <c r="A12" t="s">
        <v>1830</v>
      </c>
      <c r="B12" t="s">
        <v>642</v>
      </c>
    </row>
    <row r="13" spans="1:3" x14ac:dyDescent="0.25">
      <c r="A13" t="s">
        <v>1831</v>
      </c>
      <c r="B13" t="s">
        <v>642</v>
      </c>
    </row>
    <row r="14" spans="1:3" x14ac:dyDescent="0.25">
      <c r="A14" t="s">
        <v>511</v>
      </c>
      <c r="B14" t="s">
        <v>642</v>
      </c>
    </row>
    <row r="15" spans="1:3" x14ac:dyDescent="0.25">
      <c r="A15" t="s">
        <v>1832</v>
      </c>
      <c r="B15" t="s">
        <v>642</v>
      </c>
    </row>
    <row r="16" spans="1:3" x14ac:dyDescent="0.25">
      <c r="A16" t="s">
        <v>1833</v>
      </c>
      <c r="B16" t="s">
        <v>642</v>
      </c>
    </row>
    <row r="17" spans="1:2" x14ac:dyDescent="0.25">
      <c r="A17" t="s">
        <v>520</v>
      </c>
      <c r="B17" t="s">
        <v>642</v>
      </c>
    </row>
    <row r="18" spans="1:2" x14ac:dyDescent="0.25">
      <c r="A18" t="s">
        <v>512</v>
      </c>
      <c r="B18" t="s">
        <v>642</v>
      </c>
    </row>
    <row r="19" spans="1:2" x14ac:dyDescent="0.25">
      <c r="A19" t="s">
        <v>514</v>
      </c>
      <c r="B19" t="s">
        <v>642</v>
      </c>
    </row>
    <row r="20" spans="1:2" x14ac:dyDescent="0.25">
      <c r="A20" t="s">
        <v>1834</v>
      </c>
      <c r="B20" t="s">
        <v>642</v>
      </c>
    </row>
    <row r="21" spans="1:2" x14ac:dyDescent="0.25">
      <c r="A21" t="s">
        <v>513</v>
      </c>
      <c r="B21" t="s">
        <v>642</v>
      </c>
    </row>
    <row r="22" spans="1:2" x14ac:dyDescent="0.25">
      <c r="A22" t="s">
        <v>1835</v>
      </c>
      <c r="B22" t="s">
        <v>642</v>
      </c>
    </row>
    <row r="23" spans="1:2" x14ac:dyDescent="0.25">
      <c r="A23" t="s">
        <v>1836</v>
      </c>
      <c r="B23" t="s">
        <v>642</v>
      </c>
    </row>
    <row r="24" spans="1:2" x14ac:dyDescent="0.25">
      <c r="A24" t="s">
        <v>1837</v>
      </c>
      <c r="B24" t="s">
        <v>642</v>
      </c>
    </row>
    <row r="25" spans="1:2" x14ac:dyDescent="0.25">
      <c r="A25" t="s">
        <v>1838</v>
      </c>
      <c r="B25" t="s">
        <v>642</v>
      </c>
    </row>
    <row r="26" spans="1:2" x14ac:dyDescent="0.25">
      <c r="A26" t="s">
        <v>1839</v>
      </c>
      <c r="B26" t="s">
        <v>642</v>
      </c>
    </row>
    <row r="27" spans="1:2" x14ac:dyDescent="0.25">
      <c r="A27" t="s">
        <v>1840</v>
      </c>
      <c r="B27" t="s">
        <v>642</v>
      </c>
    </row>
    <row r="28" spans="1:2" x14ac:dyDescent="0.25">
      <c r="A28" t="s">
        <v>1841</v>
      </c>
      <c r="B28" t="s">
        <v>642</v>
      </c>
    </row>
    <row r="29" spans="1:2" x14ac:dyDescent="0.25">
      <c r="A29" t="s">
        <v>1842</v>
      </c>
      <c r="B29" t="s">
        <v>642</v>
      </c>
    </row>
    <row r="30" spans="1:2" x14ac:dyDescent="0.25">
      <c r="A30" t="s">
        <v>1843</v>
      </c>
      <c r="B30" t="s">
        <v>642</v>
      </c>
    </row>
    <row r="31" spans="1:2" x14ac:dyDescent="0.25">
      <c r="A31" t="s">
        <v>1844</v>
      </c>
      <c r="B31" t="s">
        <v>642</v>
      </c>
    </row>
    <row r="32" spans="1:2" x14ac:dyDescent="0.25">
      <c r="A32" t="s">
        <v>1845</v>
      </c>
      <c r="B32" t="s">
        <v>642</v>
      </c>
    </row>
    <row r="33" spans="1:2" x14ac:dyDescent="0.25">
      <c r="A33" t="s">
        <v>1846</v>
      </c>
      <c r="B33" t="s">
        <v>642</v>
      </c>
    </row>
    <row r="34" spans="1:2" x14ac:dyDescent="0.25">
      <c r="A34" t="s">
        <v>1847</v>
      </c>
      <c r="B34" t="s">
        <v>642</v>
      </c>
    </row>
    <row r="35" spans="1:2" x14ac:dyDescent="0.25">
      <c r="A35" t="s">
        <v>1848</v>
      </c>
      <c r="B35" t="s">
        <v>642</v>
      </c>
    </row>
    <row r="36" spans="1:2" x14ac:dyDescent="0.25">
      <c r="A36" t="s">
        <v>1849</v>
      </c>
      <c r="B36" t="s">
        <v>642</v>
      </c>
    </row>
    <row r="37" spans="1:2" x14ac:dyDescent="0.25">
      <c r="A37" t="s">
        <v>1850</v>
      </c>
      <c r="B37" t="s">
        <v>642</v>
      </c>
    </row>
    <row r="38" spans="1:2" x14ac:dyDescent="0.25">
      <c r="A38" t="s">
        <v>1851</v>
      </c>
      <c r="B38" t="s">
        <v>642</v>
      </c>
    </row>
    <row r="39" spans="1:2" x14ac:dyDescent="0.25">
      <c r="A39" t="s">
        <v>1852</v>
      </c>
      <c r="B39" t="s">
        <v>642</v>
      </c>
    </row>
    <row r="40" spans="1:2" x14ac:dyDescent="0.25">
      <c r="A40" t="s">
        <v>1853</v>
      </c>
      <c r="B40" t="s">
        <v>642</v>
      </c>
    </row>
    <row r="41" spans="1:2" x14ac:dyDescent="0.25">
      <c r="A41" t="s">
        <v>1854</v>
      </c>
      <c r="B41" t="s">
        <v>642</v>
      </c>
    </row>
    <row r="42" spans="1:2" x14ac:dyDescent="0.25">
      <c r="A42" t="s">
        <v>1855</v>
      </c>
      <c r="B42" t="s">
        <v>642</v>
      </c>
    </row>
    <row r="43" spans="1:2" x14ac:dyDescent="0.25">
      <c r="A43" t="s">
        <v>1856</v>
      </c>
      <c r="B43" t="s">
        <v>642</v>
      </c>
    </row>
    <row r="44" spans="1:2" x14ac:dyDescent="0.25">
      <c r="A44" t="s">
        <v>1857</v>
      </c>
      <c r="B44" t="s">
        <v>642</v>
      </c>
    </row>
    <row r="45" spans="1:2" x14ac:dyDescent="0.25">
      <c r="A45" t="s">
        <v>1858</v>
      </c>
      <c r="B45" t="s">
        <v>642</v>
      </c>
    </row>
    <row r="46" spans="1:2" x14ac:dyDescent="0.25">
      <c r="A46" t="s">
        <v>1859</v>
      </c>
      <c r="B46" t="s">
        <v>642</v>
      </c>
    </row>
    <row r="47" spans="1:2" x14ac:dyDescent="0.25">
      <c r="A47" t="s">
        <v>1860</v>
      </c>
      <c r="B47" t="s">
        <v>642</v>
      </c>
    </row>
    <row r="48" spans="1:2" x14ac:dyDescent="0.25">
      <c r="A48" t="s">
        <v>1861</v>
      </c>
      <c r="B48" t="s">
        <v>642</v>
      </c>
    </row>
    <row r="49" spans="1:2" x14ac:dyDescent="0.25">
      <c r="A49" t="s">
        <v>1862</v>
      </c>
      <c r="B49" t="s">
        <v>642</v>
      </c>
    </row>
    <row r="50" spans="1:2" x14ac:dyDescent="0.25">
      <c r="A50" t="s">
        <v>1863</v>
      </c>
      <c r="B50" t="s">
        <v>642</v>
      </c>
    </row>
    <row r="51" spans="1:2" x14ac:dyDescent="0.25">
      <c r="A51" t="s">
        <v>1864</v>
      </c>
      <c r="B51" t="s">
        <v>642</v>
      </c>
    </row>
    <row r="52" spans="1:2" x14ac:dyDescent="0.25">
      <c r="A52" t="s">
        <v>1865</v>
      </c>
      <c r="B52" t="s">
        <v>642</v>
      </c>
    </row>
    <row r="53" spans="1:2" x14ac:dyDescent="0.25">
      <c r="A53" t="s">
        <v>1866</v>
      </c>
      <c r="B53" t="s">
        <v>642</v>
      </c>
    </row>
    <row r="54" spans="1:2" x14ac:dyDescent="0.25">
      <c r="A54" t="s">
        <v>1867</v>
      </c>
      <c r="B54" t="s">
        <v>642</v>
      </c>
    </row>
    <row r="55" spans="1:2" x14ac:dyDescent="0.25">
      <c r="A55" t="s">
        <v>1868</v>
      </c>
      <c r="B55" t="s">
        <v>642</v>
      </c>
    </row>
    <row r="56" spans="1:2" x14ac:dyDescent="0.25">
      <c r="A56" t="s">
        <v>1869</v>
      </c>
      <c r="B56" t="s">
        <v>642</v>
      </c>
    </row>
    <row r="57" spans="1:2" x14ac:dyDescent="0.25">
      <c r="A57" t="s">
        <v>1870</v>
      </c>
      <c r="B57" t="s">
        <v>642</v>
      </c>
    </row>
    <row r="58" spans="1:2" x14ac:dyDescent="0.25">
      <c r="A58" t="s">
        <v>1871</v>
      </c>
      <c r="B58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3"/>
  <sheetViews>
    <sheetView topLeftCell="A19" workbookViewId="0">
      <selection sqref="A1:A38"/>
    </sheetView>
  </sheetViews>
  <sheetFormatPr baseColWidth="10" defaultRowHeight="15" x14ac:dyDescent="0.25"/>
  <cols>
    <col min="1" max="1" width="17.85546875" style="99" customWidth="1"/>
    <col min="2" max="2" width="34.28515625" bestFit="1" customWidth="1"/>
  </cols>
  <sheetData>
    <row r="1" spans="1:3" x14ac:dyDescent="0.25">
      <c r="A1" s="98" t="s">
        <v>2489</v>
      </c>
      <c r="B1" t="str">
        <f>"'"&amp;A1&amp;"',"</f>
        <v>'ENTRO A AQUESTA FUNCIO',</v>
      </c>
      <c r="C1" t="str">
        <f>IF(A1=B1,"","F")</f>
        <v>F</v>
      </c>
    </row>
    <row r="2" spans="1:3" x14ac:dyDescent="0.25">
      <c r="A2" s="98" t="s">
        <v>2489</v>
      </c>
      <c r="B2" t="str">
        <f t="shared" ref="B2:B65" si="0">"'"&amp;A2&amp;"',"</f>
        <v>'ENTRO A AQUESTA FUNCIO',</v>
      </c>
      <c r="C2" t="str">
        <f t="shared" ref="C2:C65" si="1">IF(A2=B2,"","F")</f>
        <v>F</v>
      </c>
    </row>
    <row r="3" spans="1:3" x14ac:dyDescent="0.25">
      <c r="A3" s="98" t="s">
        <v>2489</v>
      </c>
      <c r="B3" t="str">
        <f t="shared" si="0"/>
        <v>'ENTRO A AQUESTA FUNCIO',</v>
      </c>
      <c r="C3" t="str">
        <f t="shared" si="1"/>
        <v>F</v>
      </c>
    </row>
    <row r="4" spans="1:3" x14ac:dyDescent="0.25">
      <c r="A4" s="98" t="s">
        <v>2489</v>
      </c>
      <c r="B4" t="str">
        <f t="shared" si="0"/>
        <v>'ENTRO A AQUESTA FUNCIO',</v>
      </c>
      <c r="C4" t="str">
        <f t="shared" si="1"/>
        <v>F</v>
      </c>
    </row>
    <row r="5" spans="1:3" x14ac:dyDescent="0.25">
      <c r="A5" s="98" t="s">
        <v>2489</v>
      </c>
      <c r="B5" t="str">
        <f t="shared" si="0"/>
        <v>'ENTRO A AQUESTA FUNCIO',</v>
      </c>
      <c r="C5" t="str">
        <f t="shared" si="1"/>
        <v>F</v>
      </c>
    </row>
    <row r="6" spans="1:3" x14ac:dyDescent="0.25">
      <c r="A6" s="98" t="s">
        <v>2489</v>
      </c>
      <c r="B6" t="str">
        <f t="shared" si="0"/>
        <v>'ENTRO A AQUESTA FUNCIO',</v>
      </c>
      <c r="C6" t="str">
        <f t="shared" si="1"/>
        <v>F</v>
      </c>
    </row>
    <row r="7" spans="1:3" x14ac:dyDescent="0.25">
      <c r="A7" s="98" t="s">
        <v>2489</v>
      </c>
      <c r="B7" t="str">
        <f t="shared" si="0"/>
        <v>'ENTRO A AQUESTA FUNCIO',</v>
      </c>
      <c r="C7" t="str">
        <f t="shared" si="1"/>
        <v>F</v>
      </c>
    </row>
    <row r="8" spans="1:3" x14ac:dyDescent="0.25">
      <c r="A8" s="98" t="s">
        <v>2489</v>
      </c>
      <c r="B8" t="str">
        <f t="shared" si="0"/>
        <v>'ENTRO A AQUESTA FUNCIO',</v>
      </c>
      <c r="C8" t="str">
        <f t="shared" si="1"/>
        <v>F</v>
      </c>
    </row>
    <row r="9" spans="1:3" x14ac:dyDescent="0.25">
      <c r="A9" s="98" t="s">
        <v>2489</v>
      </c>
      <c r="B9" t="str">
        <f t="shared" si="0"/>
        <v>'ENTRO A AQUESTA FUNCIO',</v>
      </c>
      <c r="C9" t="str">
        <f t="shared" si="1"/>
        <v>F</v>
      </c>
    </row>
    <row r="10" spans="1:3" x14ac:dyDescent="0.25">
      <c r="A10" s="98" t="s">
        <v>2489</v>
      </c>
      <c r="B10" t="str">
        <f t="shared" si="0"/>
        <v>'ENTRO A AQUESTA FUNCIO',</v>
      </c>
      <c r="C10" t="str">
        <f t="shared" si="1"/>
        <v>F</v>
      </c>
    </row>
    <row r="11" spans="1:3" x14ac:dyDescent="0.25">
      <c r="A11" s="98" t="s">
        <v>2489</v>
      </c>
      <c r="B11" t="str">
        <f t="shared" si="0"/>
        <v>'ENTRO A AQUESTA FUNCIO',</v>
      </c>
      <c r="C11" t="str">
        <f t="shared" si="1"/>
        <v>F</v>
      </c>
    </row>
    <row r="12" spans="1:3" x14ac:dyDescent="0.25">
      <c r="A12" s="98" t="s">
        <v>2489</v>
      </c>
      <c r="B12" t="str">
        <f t="shared" si="0"/>
        <v>'ENTRO A AQUESTA FUNCIO',</v>
      </c>
      <c r="C12" t="str">
        <f t="shared" si="1"/>
        <v>F</v>
      </c>
    </row>
    <row r="13" spans="1:3" x14ac:dyDescent="0.25">
      <c r="A13" s="98" t="s">
        <v>2489</v>
      </c>
      <c r="B13" t="str">
        <f t="shared" si="0"/>
        <v>'ENTRO A AQUESTA FUNCIO',</v>
      </c>
      <c r="C13" t="str">
        <f t="shared" si="1"/>
        <v>F</v>
      </c>
    </row>
    <row r="14" spans="1:3" x14ac:dyDescent="0.25">
      <c r="A14" s="98" t="s">
        <v>2489</v>
      </c>
      <c r="B14" t="str">
        <f t="shared" si="0"/>
        <v>'ENTRO A AQUESTA FUNCIO',</v>
      </c>
      <c r="C14" t="str">
        <f t="shared" si="1"/>
        <v>F</v>
      </c>
    </row>
    <row r="15" spans="1:3" x14ac:dyDescent="0.25">
      <c r="A15" s="98" t="s">
        <v>2489</v>
      </c>
      <c r="B15" t="str">
        <f t="shared" si="0"/>
        <v>'ENTRO A AQUESTA FUNCIO',</v>
      </c>
      <c r="C15" t="str">
        <f t="shared" si="1"/>
        <v>F</v>
      </c>
    </row>
    <row r="16" spans="1:3" x14ac:dyDescent="0.25">
      <c r="A16" s="98" t="s">
        <v>2489</v>
      </c>
      <c r="B16" t="str">
        <f t="shared" si="0"/>
        <v>'ENTRO A AQUESTA FUNCIO',</v>
      </c>
      <c r="C16" t="str">
        <f t="shared" si="1"/>
        <v>F</v>
      </c>
    </row>
    <row r="17" spans="1:3" x14ac:dyDescent="0.25">
      <c r="A17" s="98" t="s">
        <v>2489</v>
      </c>
      <c r="B17" t="str">
        <f t="shared" si="0"/>
        <v>'ENTRO A AQUESTA FUNCIO',</v>
      </c>
      <c r="C17" t="str">
        <f t="shared" si="1"/>
        <v>F</v>
      </c>
    </row>
    <row r="18" spans="1:3" x14ac:dyDescent="0.25">
      <c r="A18" s="98" t="s">
        <v>2489</v>
      </c>
      <c r="B18" t="str">
        <f t="shared" si="0"/>
        <v>'ENTRO A AQUESTA FUNCIO',</v>
      </c>
      <c r="C18" t="str">
        <f t="shared" si="1"/>
        <v>F</v>
      </c>
    </row>
    <row r="19" spans="1:3" x14ac:dyDescent="0.25">
      <c r="A19" s="98" t="s">
        <v>2489</v>
      </c>
      <c r="B19" t="str">
        <f t="shared" si="0"/>
        <v>'ENTRO A AQUESTA FUNCIO',</v>
      </c>
      <c r="C19" t="str">
        <f t="shared" si="1"/>
        <v>F</v>
      </c>
    </row>
    <row r="20" spans="1:3" x14ac:dyDescent="0.25">
      <c r="A20" s="98" t="s">
        <v>2489</v>
      </c>
      <c r="B20" t="str">
        <f t="shared" si="0"/>
        <v>'ENTRO A AQUESTA FUNCIO',</v>
      </c>
      <c r="C20" t="str">
        <f t="shared" si="1"/>
        <v>F</v>
      </c>
    </row>
    <row r="21" spans="1:3" x14ac:dyDescent="0.25">
      <c r="A21" s="98" t="s">
        <v>2489</v>
      </c>
      <c r="B21" t="str">
        <f t="shared" si="0"/>
        <v>'ENTRO A AQUESTA FUNCIO',</v>
      </c>
      <c r="C21" t="str">
        <f t="shared" si="1"/>
        <v>F</v>
      </c>
    </row>
    <row r="22" spans="1:3" x14ac:dyDescent="0.25">
      <c r="A22" s="98" t="s">
        <v>2489</v>
      </c>
      <c r="B22" t="str">
        <f t="shared" si="0"/>
        <v>'ENTRO A AQUESTA FUNCIO',</v>
      </c>
      <c r="C22" t="str">
        <f t="shared" si="1"/>
        <v>F</v>
      </c>
    </row>
    <row r="23" spans="1:3" x14ac:dyDescent="0.25">
      <c r="A23" s="98" t="s">
        <v>2489</v>
      </c>
      <c r="B23" t="str">
        <f t="shared" si="0"/>
        <v>'ENTRO A AQUESTA FUNCIO',</v>
      </c>
      <c r="C23" t="str">
        <f t="shared" si="1"/>
        <v>F</v>
      </c>
    </row>
    <row r="24" spans="1:3" x14ac:dyDescent="0.25">
      <c r="A24" s="98" t="s">
        <v>2489</v>
      </c>
      <c r="B24" t="str">
        <f t="shared" si="0"/>
        <v>'ENTRO A AQUESTA FUNCIO',</v>
      </c>
      <c r="C24" t="str">
        <f t="shared" si="1"/>
        <v>F</v>
      </c>
    </row>
    <row r="25" spans="1:3" x14ac:dyDescent="0.25">
      <c r="A25" s="98" t="s">
        <v>2489</v>
      </c>
      <c r="B25" t="str">
        <f t="shared" si="0"/>
        <v>'ENTRO A AQUESTA FUNCIO',</v>
      </c>
      <c r="C25" t="str">
        <f t="shared" si="1"/>
        <v>F</v>
      </c>
    </row>
    <row r="26" spans="1:3" x14ac:dyDescent="0.25">
      <c r="A26" s="98" t="s">
        <v>2489</v>
      </c>
      <c r="B26" t="str">
        <f t="shared" si="0"/>
        <v>'ENTRO A AQUESTA FUNCIO',</v>
      </c>
      <c r="C26" t="str">
        <f t="shared" si="1"/>
        <v>F</v>
      </c>
    </row>
    <row r="27" spans="1:3" x14ac:dyDescent="0.25">
      <c r="A27" s="98" t="s">
        <v>2489</v>
      </c>
      <c r="B27" t="str">
        <f t="shared" si="0"/>
        <v>'ENTRO A AQUESTA FUNCIO',</v>
      </c>
      <c r="C27" t="str">
        <f t="shared" si="1"/>
        <v>F</v>
      </c>
    </row>
    <row r="28" spans="1:3" x14ac:dyDescent="0.25">
      <c r="A28" s="98" t="s">
        <v>2489</v>
      </c>
      <c r="B28" t="str">
        <f t="shared" si="0"/>
        <v>'ENTRO A AQUESTA FUNCIO',</v>
      </c>
      <c r="C28" t="str">
        <f t="shared" si="1"/>
        <v>F</v>
      </c>
    </row>
    <row r="29" spans="1:3" x14ac:dyDescent="0.25">
      <c r="A29" s="98" t="s">
        <v>2489</v>
      </c>
      <c r="B29" t="str">
        <f t="shared" si="0"/>
        <v>'ENTRO A AQUESTA FUNCIO',</v>
      </c>
      <c r="C29" t="str">
        <f t="shared" si="1"/>
        <v>F</v>
      </c>
    </row>
    <row r="30" spans="1:3" x14ac:dyDescent="0.25">
      <c r="A30" s="98" t="s">
        <v>2489</v>
      </c>
      <c r="B30" t="str">
        <f t="shared" si="0"/>
        <v>'ENTRO A AQUESTA FUNCIO',</v>
      </c>
      <c r="C30" t="str">
        <f t="shared" si="1"/>
        <v>F</v>
      </c>
    </row>
    <row r="31" spans="1:3" x14ac:dyDescent="0.25">
      <c r="A31" s="98" t="s">
        <v>2489</v>
      </c>
      <c r="B31" t="str">
        <f t="shared" si="0"/>
        <v>'ENTRO A AQUESTA FUNCIO',</v>
      </c>
      <c r="C31" t="str">
        <f t="shared" si="1"/>
        <v>F</v>
      </c>
    </row>
    <row r="32" spans="1:3" x14ac:dyDescent="0.25">
      <c r="A32" s="98" t="s">
        <v>2489</v>
      </c>
      <c r="B32" t="str">
        <f t="shared" si="0"/>
        <v>'ENTRO A AQUESTA FUNCIO',</v>
      </c>
      <c r="C32" t="str">
        <f t="shared" si="1"/>
        <v>F</v>
      </c>
    </row>
    <row r="33" spans="1:3" x14ac:dyDescent="0.25">
      <c r="A33" s="98" t="s">
        <v>2489</v>
      </c>
      <c r="B33" t="str">
        <f t="shared" si="0"/>
        <v>'ENTRO A AQUESTA FUNCIO',</v>
      </c>
      <c r="C33" t="str">
        <f t="shared" si="1"/>
        <v>F</v>
      </c>
    </row>
    <row r="34" spans="1:3" x14ac:dyDescent="0.25">
      <c r="A34" s="99" t="s">
        <v>2489</v>
      </c>
      <c r="B34" t="str">
        <f t="shared" si="0"/>
        <v>'ENTRO A AQUESTA FUNCIO',</v>
      </c>
      <c r="C34" t="str">
        <f t="shared" si="1"/>
        <v>F</v>
      </c>
    </row>
    <row r="35" spans="1:3" x14ac:dyDescent="0.25">
      <c r="A35" s="99" t="s">
        <v>2489</v>
      </c>
      <c r="B35" t="str">
        <f t="shared" si="0"/>
        <v>'ENTRO A AQUESTA FUNCIO',</v>
      </c>
      <c r="C35" t="str">
        <f t="shared" si="1"/>
        <v>F</v>
      </c>
    </row>
    <row r="36" spans="1:3" x14ac:dyDescent="0.25">
      <c r="A36" s="99" t="s">
        <v>2489</v>
      </c>
      <c r="B36" t="str">
        <f t="shared" si="0"/>
        <v>'ENTRO A AQUESTA FUNCIO',</v>
      </c>
      <c r="C36" t="str">
        <f t="shared" si="1"/>
        <v>F</v>
      </c>
    </row>
    <row r="37" spans="1:3" x14ac:dyDescent="0.25">
      <c r="A37" s="99" t="s">
        <v>2489</v>
      </c>
      <c r="B37" t="str">
        <f t="shared" si="0"/>
        <v>'ENTRO A AQUESTA FUNCIO',</v>
      </c>
      <c r="C37" t="str">
        <f t="shared" si="1"/>
        <v>F</v>
      </c>
    </row>
    <row r="38" spans="1:3" x14ac:dyDescent="0.25">
      <c r="A38" s="99" t="s">
        <v>2489</v>
      </c>
      <c r="B38" t="str">
        <f t="shared" si="0"/>
        <v>'ENTRO A AQUESTA FUNCIO',</v>
      </c>
      <c r="C38" t="str">
        <f t="shared" si="1"/>
        <v>F</v>
      </c>
    </row>
    <row r="39" spans="1:3" x14ac:dyDescent="0.25">
      <c r="B39" t="str">
        <f t="shared" si="0"/>
        <v>'',</v>
      </c>
      <c r="C39" t="str">
        <f t="shared" si="1"/>
        <v>F</v>
      </c>
    </row>
    <row r="40" spans="1:3" x14ac:dyDescent="0.25">
      <c r="B40" t="str">
        <f t="shared" si="0"/>
        <v>'',</v>
      </c>
      <c r="C40" t="str">
        <f t="shared" si="1"/>
        <v>F</v>
      </c>
    </row>
    <row r="41" spans="1:3" x14ac:dyDescent="0.25">
      <c r="B41" t="str">
        <f t="shared" si="0"/>
        <v>'',</v>
      </c>
      <c r="C41" t="str">
        <f t="shared" si="1"/>
        <v>F</v>
      </c>
    </row>
    <row r="42" spans="1:3" x14ac:dyDescent="0.25">
      <c r="B42" t="str">
        <f t="shared" si="0"/>
        <v>'',</v>
      </c>
      <c r="C42" t="str">
        <f t="shared" si="1"/>
        <v>F</v>
      </c>
    </row>
    <row r="43" spans="1:3" x14ac:dyDescent="0.25">
      <c r="B43" t="str">
        <f t="shared" si="0"/>
        <v>'',</v>
      </c>
      <c r="C43" t="str">
        <f t="shared" si="1"/>
        <v>F</v>
      </c>
    </row>
    <row r="44" spans="1:3" x14ac:dyDescent="0.25">
      <c r="B44" t="str">
        <f t="shared" si="0"/>
        <v>'',</v>
      </c>
      <c r="C44" t="str">
        <f t="shared" si="1"/>
        <v>F</v>
      </c>
    </row>
    <row r="45" spans="1:3" x14ac:dyDescent="0.25">
      <c r="B45" t="str">
        <f t="shared" si="0"/>
        <v>'',</v>
      </c>
      <c r="C45" t="str">
        <f t="shared" si="1"/>
        <v>F</v>
      </c>
    </row>
    <row r="46" spans="1:3" x14ac:dyDescent="0.25">
      <c r="B46" t="str">
        <f t="shared" si="0"/>
        <v>'',</v>
      </c>
      <c r="C46" t="str">
        <f t="shared" si="1"/>
        <v>F</v>
      </c>
    </row>
    <row r="47" spans="1:3" x14ac:dyDescent="0.25">
      <c r="B47" t="str">
        <f t="shared" si="0"/>
        <v>'',</v>
      </c>
      <c r="C47" t="str">
        <f t="shared" si="1"/>
        <v>F</v>
      </c>
    </row>
    <row r="48" spans="1:3" x14ac:dyDescent="0.25">
      <c r="B48" t="str">
        <f t="shared" si="0"/>
        <v>'',</v>
      </c>
      <c r="C48" t="str">
        <f t="shared" si="1"/>
        <v>F</v>
      </c>
    </row>
    <row r="49" spans="2:3" x14ac:dyDescent="0.25">
      <c r="B49" t="str">
        <f t="shared" si="0"/>
        <v>'',</v>
      </c>
      <c r="C49" t="str">
        <f t="shared" si="1"/>
        <v>F</v>
      </c>
    </row>
    <row r="50" spans="2:3" x14ac:dyDescent="0.25">
      <c r="B50" t="str">
        <f t="shared" si="0"/>
        <v>'',</v>
      </c>
      <c r="C50" t="str">
        <f t="shared" si="1"/>
        <v>F</v>
      </c>
    </row>
    <row r="51" spans="2:3" x14ac:dyDescent="0.25">
      <c r="B51" t="str">
        <f t="shared" si="0"/>
        <v>'',</v>
      </c>
      <c r="C51" t="str">
        <f t="shared" si="1"/>
        <v>F</v>
      </c>
    </row>
    <row r="52" spans="2:3" x14ac:dyDescent="0.25">
      <c r="B52" t="str">
        <f t="shared" si="0"/>
        <v>'',</v>
      </c>
      <c r="C52" t="str">
        <f t="shared" si="1"/>
        <v>F</v>
      </c>
    </row>
    <row r="53" spans="2:3" x14ac:dyDescent="0.25">
      <c r="B53" t="str">
        <f t="shared" si="0"/>
        <v>'',</v>
      </c>
      <c r="C53" t="str">
        <f t="shared" si="1"/>
        <v>F</v>
      </c>
    </row>
    <row r="54" spans="2:3" x14ac:dyDescent="0.25">
      <c r="B54" t="str">
        <f t="shared" si="0"/>
        <v>'',</v>
      </c>
      <c r="C54" t="str">
        <f t="shared" si="1"/>
        <v>F</v>
      </c>
    </row>
    <row r="55" spans="2:3" x14ac:dyDescent="0.25">
      <c r="B55" t="str">
        <f t="shared" si="0"/>
        <v>'',</v>
      </c>
      <c r="C55" t="str">
        <f t="shared" si="1"/>
        <v>F</v>
      </c>
    </row>
    <row r="56" spans="2:3" x14ac:dyDescent="0.25">
      <c r="B56" t="str">
        <f t="shared" si="0"/>
        <v>'',</v>
      </c>
      <c r="C56" t="str">
        <f t="shared" si="1"/>
        <v>F</v>
      </c>
    </row>
    <row r="57" spans="2:3" x14ac:dyDescent="0.25">
      <c r="B57" t="str">
        <f t="shared" si="0"/>
        <v>'',</v>
      </c>
      <c r="C57" t="str">
        <f t="shared" si="1"/>
        <v>F</v>
      </c>
    </row>
    <row r="58" spans="2:3" x14ac:dyDescent="0.25">
      <c r="B58" t="str">
        <f t="shared" si="0"/>
        <v>'',</v>
      </c>
      <c r="C58" t="str">
        <f t="shared" si="1"/>
        <v>F</v>
      </c>
    </row>
    <row r="59" spans="2:3" x14ac:dyDescent="0.25">
      <c r="B59" t="str">
        <f t="shared" si="0"/>
        <v>'',</v>
      </c>
      <c r="C59" t="str">
        <f t="shared" si="1"/>
        <v>F</v>
      </c>
    </row>
    <row r="60" spans="2:3" x14ac:dyDescent="0.25">
      <c r="B60" t="str">
        <f t="shared" si="0"/>
        <v>'',</v>
      </c>
      <c r="C60" t="str">
        <f t="shared" si="1"/>
        <v>F</v>
      </c>
    </row>
    <row r="61" spans="2:3" x14ac:dyDescent="0.25">
      <c r="B61" t="str">
        <f t="shared" si="0"/>
        <v>'',</v>
      </c>
      <c r="C61" t="str">
        <f t="shared" si="1"/>
        <v>F</v>
      </c>
    </row>
    <row r="62" spans="2:3" x14ac:dyDescent="0.25">
      <c r="B62" t="str">
        <f t="shared" si="0"/>
        <v>'',</v>
      </c>
      <c r="C62" t="str">
        <f t="shared" si="1"/>
        <v>F</v>
      </c>
    </row>
    <row r="63" spans="2:3" x14ac:dyDescent="0.25">
      <c r="B63" t="str">
        <f t="shared" si="0"/>
        <v>'',</v>
      </c>
      <c r="C63" t="str">
        <f t="shared" si="1"/>
        <v>F</v>
      </c>
    </row>
    <row r="64" spans="2:3" x14ac:dyDescent="0.25">
      <c r="B64" t="str">
        <f t="shared" si="0"/>
        <v>'',</v>
      </c>
      <c r="C64" t="str">
        <f t="shared" si="1"/>
        <v>F</v>
      </c>
    </row>
    <row r="65" spans="2:3" x14ac:dyDescent="0.25">
      <c r="B65" t="str">
        <f t="shared" si="0"/>
        <v>'',</v>
      </c>
      <c r="C65" t="str">
        <f t="shared" si="1"/>
        <v>F</v>
      </c>
    </row>
    <row r="66" spans="2:3" x14ac:dyDescent="0.25">
      <c r="B66" t="str">
        <f t="shared" ref="B66:B129" si="2">"'"&amp;A66&amp;"',"</f>
        <v>'',</v>
      </c>
      <c r="C66" t="str">
        <f t="shared" ref="C66:C129" si="3">IF(A66=B66,"","F")</f>
        <v>F</v>
      </c>
    </row>
    <row r="67" spans="2:3" x14ac:dyDescent="0.25">
      <c r="B67" t="str">
        <f t="shared" si="2"/>
        <v>'',</v>
      </c>
      <c r="C67" t="str">
        <f t="shared" si="3"/>
        <v>F</v>
      </c>
    </row>
    <row r="68" spans="2:3" x14ac:dyDescent="0.25">
      <c r="B68" t="str">
        <f t="shared" si="2"/>
        <v>'',</v>
      </c>
      <c r="C68" t="str">
        <f t="shared" si="3"/>
        <v>F</v>
      </c>
    </row>
    <row r="69" spans="2:3" x14ac:dyDescent="0.25">
      <c r="B69" t="str">
        <f t="shared" si="2"/>
        <v>'',</v>
      </c>
      <c r="C69" t="str">
        <f t="shared" si="3"/>
        <v>F</v>
      </c>
    </row>
    <row r="70" spans="2:3" x14ac:dyDescent="0.25">
      <c r="B70" t="str">
        <f t="shared" si="2"/>
        <v>'',</v>
      </c>
      <c r="C70" t="str">
        <f t="shared" si="3"/>
        <v>F</v>
      </c>
    </row>
    <row r="71" spans="2:3" x14ac:dyDescent="0.25">
      <c r="B71" t="str">
        <f t="shared" si="2"/>
        <v>'',</v>
      </c>
      <c r="C71" t="str">
        <f t="shared" si="3"/>
        <v>F</v>
      </c>
    </row>
    <row r="72" spans="2:3" x14ac:dyDescent="0.25">
      <c r="B72" t="str">
        <f t="shared" si="2"/>
        <v>'',</v>
      </c>
      <c r="C72" t="str">
        <f t="shared" si="3"/>
        <v>F</v>
      </c>
    </row>
    <row r="73" spans="2:3" x14ac:dyDescent="0.25">
      <c r="B73" t="str">
        <f t="shared" si="2"/>
        <v>'',</v>
      </c>
      <c r="C73" t="str">
        <f t="shared" si="3"/>
        <v>F</v>
      </c>
    </row>
    <row r="74" spans="2:3" x14ac:dyDescent="0.25">
      <c r="B74" t="str">
        <f t="shared" si="2"/>
        <v>'',</v>
      </c>
      <c r="C74" t="str">
        <f t="shared" si="3"/>
        <v>F</v>
      </c>
    </row>
    <row r="75" spans="2:3" x14ac:dyDescent="0.25">
      <c r="B75" t="str">
        <f t="shared" si="2"/>
        <v>'',</v>
      </c>
      <c r="C75" t="str">
        <f t="shared" si="3"/>
        <v>F</v>
      </c>
    </row>
    <row r="76" spans="2:3" x14ac:dyDescent="0.25">
      <c r="B76" t="str">
        <f t="shared" si="2"/>
        <v>'',</v>
      </c>
      <c r="C76" t="str">
        <f t="shared" si="3"/>
        <v>F</v>
      </c>
    </row>
    <row r="77" spans="2:3" x14ac:dyDescent="0.25">
      <c r="B77" t="str">
        <f t="shared" si="2"/>
        <v>'',</v>
      </c>
      <c r="C77" t="str">
        <f t="shared" si="3"/>
        <v>F</v>
      </c>
    </row>
    <row r="78" spans="2:3" x14ac:dyDescent="0.25">
      <c r="B78" t="str">
        <f t="shared" si="2"/>
        <v>'',</v>
      </c>
      <c r="C78" t="str">
        <f t="shared" si="3"/>
        <v>F</v>
      </c>
    </row>
    <row r="79" spans="2:3" x14ac:dyDescent="0.25">
      <c r="B79" t="str">
        <f t="shared" si="2"/>
        <v>'',</v>
      </c>
      <c r="C79" t="str">
        <f t="shared" si="3"/>
        <v>F</v>
      </c>
    </row>
    <row r="80" spans="2:3" x14ac:dyDescent="0.25">
      <c r="B80" t="str">
        <f t="shared" si="2"/>
        <v>'',</v>
      </c>
      <c r="C80" t="str">
        <f t="shared" si="3"/>
        <v>F</v>
      </c>
    </row>
    <row r="81" spans="2:3" x14ac:dyDescent="0.25">
      <c r="B81" t="str">
        <f t="shared" si="2"/>
        <v>'',</v>
      </c>
      <c r="C81" t="str">
        <f t="shared" si="3"/>
        <v>F</v>
      </c>
    </row>
    <row r="82" spans="2:3" x14ac:dyDescent="0.25">
      <c r="B82" t="str">
        <f t="shared" si="2"/>
        <v>'',</v>
      </c>
      <c r="C82" t="str">
        <f t="shared" si="3"/>
        <v>F</v>
      </c>
    </row>
    <row r="83" spans="2:3" x14ac:dyDescent="0.25">
      <c r="B83" t="str">
        <f t="shared" si="2"/>
        <v>'',</v>
      </c>
      <c r="C83" t="str">
        <f t="shared" si="3"/>
        <v>F</v>
      </c>
    </row>
    <row r="84" spans="2:3" x14ac:dyDescent="0.25">
      <c r="B84" t="str">
        <f t="shared" si="2"/>
        <v>'',</v>
      </c>
      <c r="C84" t="str">
        <f t="shared" si="3"/>
        <v>F</v>
      </c>
    </row>
    <row r="85" spans="2:3" x14ac:dyDescent="0.25">
      <c r="B85" t="str">
        <f t="shared" si="2"/>
        <v>'',</v>
      </c>
      <c r="C85" t="str">
        <f t="shared" si="3"/>
        <v>F</v>
      </c>
    </row>
    <row r="86" spans="2:3" x14ac:dyDescent="0.25">
      <c r="B86" t="str">
        <f t="shared" si="2"/>
        <v>'',</v>
      </c>
      <c r="C86" t="str">
        <f t="shared" si="3"/>
        <v>F</v>
      </c>
    </row>
    <row r="87" spans="2:3" x14ac:dyDescent="0.25">
      <c r="B87" t="str">
        <f t="shared" si="2"/>
        <v>'',</v>
      </c>
      <c r="C87" t="str">
        <f t="shared" si="3"/>
        <v>F</v>
      </c>
    </row>
    <row r="88" spans="2:3" x14ac:dyDescent="0.25">
      <c r="B88" t="str">
        <f t="shared" si="2"/>
        <v>'',</v>
      </c>
      <c r="C88" t="str">
        <f t="shared" si="3"/>
        <v>F</v>
      </c>
    </row>
    <row r="89" spans="2:3" x14ac:dyDescent="0.25">
      <c r="B89" t="str">
        <f t="shared" si="2"/>
        <v>'',</v>
      </c>
      <c r="C89" t="str">
        <f t="shared" si="3"/>
        <v>F</v>
      </c>
    </row>
    <row r="90" spans="2:3" x14ac:dyDescent="0.25">
      <c r="B90" t="str">
        <f t="shared" si="2"/>
        <v>'',</v>
      </c>
      <c r="C90" t="str">
        <f t="shared" si="3"/>
        <v>F</v>
      </c>
    </row>
    <row r="91" spans="2:3" x14ac:dyDescent="0.25">
      <c r="B91" t="str">
        <f t="shared" si="2"/>
        <v>'',</v>
      </c>
      <c r="C91" t="str">
        <f t="shared" si="3"/>
        <v>F</v>
      </c>
    </row>
    <row r="92" spans="2:3" x14ac:dyDescent="0.25">
      <c r="B92" t="str">
        <f t="shared" si="2"/>
        <v>'',</v>
      </c>
      <c r="C92" t="str">
        <f t="shared" si="3"/>
        <v>F</v>
      </c>
    </row>
    <row r="93" spans="2:3" x14ac:dyDescent="0.25">
      <c r="B93" t="str">
        <f t="shared" si="2"/>
        <v>'',</v>
      </c>
      <c r="C93" t="str">
        <f t="shared" si="3"/>
        <v>F</v>
      </c>
    </row>
    <row r="94" spans="2:3" x14ac:dyDescent="0.25">
      <c r="B94" t="str">
        <f t="shared" si="2"/>
        <v>'',</v>
      </c>
      <c r="C94" t="str">
        <f t="shared" si="3"/>
        <v>F</v>
      </c>
    </row>
    <row r="95" spans="2:3" x14ac:dyDescent="0.25">
      <c r="B95" t="str">
        <f t="shared" si="2"/>
        <v>'',</v>
      </c>
      <c r="C95" t="str">
        <f t="shared" si="3"/>
        <v>F</v>
      </c>
    </row>
    <row r="96" spans="2:3" x14ac:dyDescent="0.25">
      <c r="B96" t="str">
        <f t="shared" si="2"/>
        <v>'',</v>
      </c>
      <c r="C96" t="str">
        <f t="shared" si="3"/>
        <v>F</v>
      </c>
    </row>
    <row r="97" spans="2:3" x14ac:dyDescent="0.25">
      <c r="B97" t="str">
        <f t="shared" si="2"/>
        <v>'',</v>
      </c>
      <c r="C97" t="str">
        <f t="shared" si="3"/>
        <v>F</v>
      </c>
    </row>
    <row r="98" spans="2:3" x14ac:dyDescent="0.25">
      <c r="B98" t="str">
        <f t="shared" si="2"/>
        <v>'',</v>
      </c>
      <c r="C98" t="str">
        <f t="shared" si="3"/>
        <v>F</v>
      </c>
    </row>
    <row r="99" spans="2:3" x14ac:dyDescent="0.25">
      <c r="B99" t="str">
        <f t="shared" si="2"/>
        <v>'',</v>
      </c>
      <c r="C99" t="str">
        <f t="shared" si="3"/>
        <v>F</v>
      </c>
    </row>
    <row r="100" spans="2:3" x14ac:dyDescent="0.25">
      <c r="B100" t="str">
        <f t="shared" si="2"/>
        <v>'',</v>
      </c>
      <c r="C100" t="str">
        <f t="shared" si="3"/>
        <v>F</v>
      </c>
    </row>
    <row r="101" spans="2:3" x14ac:dyDescent="0.25">
      <c r="B101" t="str">
        <f t="shared" si="2"/>
        <v>'',</v>
      </c>
      <c r="C101" t="str">
        <f t="shared" si="3"/>
        <v>F</v>
      </c>
    </row>
    <row r="102" spans="2:3" x14ac:dyDescent="0.25">
      <c r="B102" t="str">
        <f t="shared" si="2"/>
        <v>'',</v>
      </c>
      <c r="C102" t="str">
        <f t="shared" si="3"/>
        <v>F</v>
      </c>
    </row>
    <row r="103" spans="2:3" x14ac:dyDescent="0.25">
      <c r="B103" t="str">
        <f t="shared" si="2"/>
        <v>'',</v>
      </c>
      <c r="C103" t="str">
        <f t="shared" si="3"/>
        <v>F</v>
      </c>
    </row>
    <row r="104" spans="2:3" x14ac:dyDescent="0.25">
      <c r="B104" t="str">
        <f t="shared" si="2"/>
        <v>'',</v>
      </c>
      <c r="C104" t="str">
        <f t="shared" si="3"/>
        <v>F</v>
      </c>
    </row>
    <row r="105" spans="2:3" x14ac:dyDescent="0.25">
      <c r="B105" t="str">
        <f t="shared" si="2"/>
        <v>'',</v>
      </c>
      <c r="C105" t="str">
        <f t="shared" si="3"/>
        <v>F</v>
      </c>
    </row>
    <row r="106" spans="2:3" x14ac:dyDescent="0.25">
      <c r="B106" t="str">
        <f t="shared" si="2"/>
        <v>'',</v>
      </c>
      <c r="C106" t="str">
        <f t="shared" si="3"/>
        <v>F</v>
      </c>
    </row>
    <row r="107" spans="2:3" x14ac:dyDescent="0.25">
      <c r="B107" t="str">
        <f t="shared" si="2"/>
        <v>'',</v>
      </c>
      <c r="C107" t="str">
        <f t="shared" si="3"/>
        <v>F</v>
      </c>
    </row>
    <row r="108" spans="2:3" x14ac:dyDescent="0.25">
      <c r="B108" t="str">
        <f t="shared" si="2"/>
        <v>'',</v>
      </c>
      <c r="C108" t="str">
        <f t="shared" si="3"/>
        <v>F</v>
      </c>
    </row>
    <row r="109" spans="2:3" x14ac:dyDescent="0.25">
      <c r="B109" t="str">
        <f t="shared" si="2"/>
        <v>'',</v>
      </c>
      <c r="C109" t="str">
        <f t="shared" si="3"/>
        <v>F</v>
      </c>
    </row>
    <row r="110" spans="2:3" x14ac:dyDescent="0.25">
      <c r="B110" t="str">
        <f t="shared" si="2"/>
        <v>'',</v>
      </c>
      <c r="C110" t="str">
        <f t="shared" si="3"/>
        <v>F</v>
      </c>
    </row>
    <row r="111" spans="2:3" x14ac:dyDescent="0.25">
      <c r="B111" t="str">
        <f t="shared" si="2"/>
        <v>'',</v>
      </c>
      <c r="C111" t="str">
        <f t="shared" si="3"/>
        <v>F</v>
      </c>
    </row>
    <row r="112" spans="2:3" x14ac:dyDescent="0.25">
      <c r="B112" t="str">
        <f t="shared" si="2"/>
        <v>'',</v>
      </c>
      <c r="C112" t="str">
        <f t="shared" si="3"/>
        <v>F</v>
      </c>
    </row>
    <row r="113" spans="2:3" x14ac:dyDescent="0.25">
      <c r="B113" t="str">
        <f t="shared" si="2"/>
        <v>'',</v>
      </c>
      <c r="C113" t="str">
        <f t="shared" si="3"/>
        <v>F</v>
      </c>
    </row>
    <row r="114" spans="2:3" x14ac:dyDescent="0.25">
      <c r="B114" t="str">
        <f t="shared" si="2"/>
        <v>'',</v>
      </c>
      <c r="C114" t="str">
        <f t="shared" si="3"/>
        <v>F</v>
      </c>
    </row>
    <row r="115" spans="2:3" x14ac:dyDescent="0.25">
      <c r="B115" t="str">
        <f t="shared" si="2"/>
        <v>'',</v>
      </c>
      <c r="C115" t="str">
        <f t="shared" si="3"/>
        <v>F</v>
      </c>
    </row>
    <row r="116" spans="2:3" x14ac:dyDescent="0.25">
      <c r="B116" t="str">
        <f t="shared" si="2"/>
        <v>'',</v>
      </c>
      <c r="C116" t="str">
        <f t="shared" si="3"/>
        <v>F</v>
      </c>
    </row>
    <row r="117" spans="2:3" x14ac:dyDescent="0.25">
      <c r="B117" t="str">
        <f t="shared" si="2"/>
        <v>'',</v>
      </c>
      <c r="C117" t="str">
        <f t="shared" si="3"/>
        <v>F</v>
      </c>
    </row>
    <row r="118" spans="2:3" x14ac:dyDescent="0.25">
      <c r="B118" t="str">
        <f t="shared" si="2"/>
        <v>'',</v>
      </c>
      <c r="C118" t="str">
        <f t="shared" si="3"/>
        <v>F</v>
      </c>
    </row>
    <row r="119" spans="2:3" x14ac:dyDescent="0.25">
      <c r="B119" t="str">
        <f t="shared" si="2"/>
        <v>'',</v>
      </c>
      <c r="C119" t="str">
        <f t="shared" si="3"/>
        <v>F</v>
      </c>
    </row>
    <row r="120" spans="2:3" x14ac:dyDescent="0.25">
      <c r="B120" t="str">
        <f t="shared" si="2"/>
        <v>'',</v>
      </c>
      <c r="C120" t="str">
        <f t="shared" si="3"/>
        <v>F</v>
      </c>
    </row>
    <row r="121" spans="2:3" x14ac:dyDescent="0.25">
      <c r="B121" t="str">
        <f t="shared" si="2"/>
        <v>'',</v>
      </c>
      <c r="C121" t="str">
        <f t="shared" si="3"/>
        <v>F</v>
      </c>
    </row>
    <row r="122" spans="2:3" x14ac:dyDescent="0.25">
      <c r="B122" t="str">
        <f t="shared" si="2"/>
        <v>'',</v>
      </c>
      <c r="C122" t="str">
        <f t="shared" si="3"/>
        <v>F</v>
      </c>
    </row>
    <row r="123" spans="2:3" x14ac:dyDescent="0.25">
      <c r="B123" t="str">
        <f t="shared" si="2"/>
        <v>'',</v>
      </c>
      <c r="C123" t="str">
        <f t="shared" si="3"/>
        <v>F</v>
      </c>
    </row>
    <row r="124" spans="2:3" x14ac:dyDescent="0.25">
      <c r="B124" t="str">
        <f t="shared" si="2"/>
        <v>'',</v>
      </c>
      <c r="C124" t="str">
        <f t="shared" si="3"/>
        <v>F</v>
      </c>
    </row>
    <row r="125" spans="2:3" x14ac:dyDescent="0.25">
      <c r="B125" t="str">
        <f t="shared" si="2"/>
        <v>'',</v>
      </c>
      <c r="C125" t="str">
        <f t="shared" si="3"/>
        <v>F</v>
      </c>
    </row>
    <row r="126" spans="2:3" x14ac:dyDescent="0.25">
      <c r="B126" t="str">
        <f t="shared" si="2"/>
        <v>'',</v>
      </c>
      <c r="C126" t="str">
        <f t="shared" si="3"/>
        <v>F</v>
      </c>
    </row>
    <row r="127" spans="2:3" x14ac:dyDescent="0.25">
      <c r="B127" t="str">
        <f t="shared" si="2"/>
        <v>'',</v>
      </c>
      <c r="C127" t="str">
        <f t="shared" si="3"/>
        <v>F</v>
      </c>
    </row>
    <row r="128" spans="2:3" x14ac:dyDescent="0.25">
      <c r="B128" t="str">
        <f t="shared" si="2"/>
        <v>'',</v>
      </c>
      <c r="C128" t="str">
        <f t="shared" si="3"/>
        <v>F</v>
      </c>
    </row>
    <row r="129" spans="2:3" x14ac:dyDescent="0.25">
      <c r="B129" t="str">
        <f t="shared" si="2"/>
        <v>'',</v>
      </c>
      <c r="C129" t="str">
        <f t="shared" si="3"/>
        <v>F</v>
      </c>
    </row>
    <row r="130" spans="2:3" x14ac:dyDescent="0.25">
      <c r="B130" t="str">
        <f t="shared" ref="B130:B193" si="4">"'"&amp;A130&amp;"',"</f>
        <v>'',</v>
      </c>
      <c r="C130" t="str">
        <f t="shared" ref="C130:C193" si="5">IF(A130=B130,"","F")</f>
        <v>F</v>
      </c>
    </row>
    <row r="131" spans="2:3" x14ac:dyDescent="0.25">
      <c r="B131" t="str">
        <f t="shared" si="4"/>
        <v>'',</v>
      </c>
      <c r="C131" t="str">
        <f t="shared" si="5"/>
        <v>F</v>
      </c>
    </row>
    <row r="132" spans="2:3" x14ac:dyDescent="0.25">
      <c r="B132" t="str">
        <f t="shared" si="4"/>
        <v>'',</v>
      </c>
      <c r="C132" t="str">
        <f t="shared" si="5"/>
        <v>F</v>
      </c>
    </row>
    <row r="133" spans="2:3" x14ac:dyDescent="0.25">
      <c r="B133" t="str">
        <f t="shared" si="4"/>
        <v>'',</v>
      </c>
      <c r="C133" t="str">
        <f t="shared" si="5"/>
        <v>F</v>
      </c>
    </row>
    <row r="134" spans="2:3" x14ac:dyDescent="0.25">
      <c r="B134" t="str">
        <f t="shared" si="4"/>
        <v>'',</v>
      </c>
      <c r="C134" t="str">
        <f t="shared" si="5"/>
        <v>F</v>
      </c>
    </row>
    <row r="135" spans="2:3" x14ac:dyDescent="0.25">
      <c r="B135" t="str">
        <f t="shared" si="4"/>
        <v>'',</v>
      </c>
      <c r="C135" t="str">
        <f t="shared" si="5"/>
        <v>F</v>
      </c>
    </row>
    <row r="136" spans="2:3" x14ac:dyDescent="0.25">
      <c r="B136" t="str">
        <f t="shared" si="4"/>
        <v>'',</v>
      </c>
      <c r="C136" t="str">
        <f t="shared" si="5"/>
        <v>F</v>
      </c>
    </row>
    <row r="137" spans="2:3" x14ac:dyDescent="0.25">
      <c r="B137" t="str">
        <f t="shared" si="4"/>
        <v>'',</v>
      </c>
      <c r="C137" t="str">
        <f t="shared" si="5"/>
        <v>F</v>
      </c>
    </row>
    <row r="138" spans="2:3" x14ac:dyDescent="0.25">
      <c r="B138" t="str">
        <f t="shared" si="4"/>
        <v>'',</v>
      </c>
      <c r="C138" t="str">
        <f t="shared" si="5"/>
        <v>F</v>
      </c>
    </row>
    <row r="139" spans="2:3" x14ac:dyDescent="0.25">
      <c r="B139" t="str">
        <f t="shared" si="4"/>
        <v>'',</v>
      </c>
      <c r="C139" t="str">
        <f t="shared" si="5"/>
        <v>F</v>
      </c>
    </row>
    <row r="140" spans="2:3" x14ac:dyDescent="0.25">
      <c r="B140" t="str">
        <f t="shared" si="4"/>
        <v>'',</v>
      </c>
      <c r="C140" t="str">
        <f t="shared" si="5"/>
        <v>F</v>
      </c>
    </row>
    <row r="141" spans="2:3" x14ac:dyDescent="0.25">
      <c r="B141" t="str">
        <f t="shared" si="4"/>
        <v>'',</v>
      </c>
      <c r="C141" t="str">
        <f t="shared" si="5"/>
        <v>F</v>
      </c>
    </row>
    <row r="142" spans="2:3" x14ac:dyDescent="0.25">
      <c r="B142" t="str">
        <f t="shared" si="4"/>
        <v>'',</v>
      </c>
      <c r="C142" t="str">
        <f t="shared" si="5"/>
        <v>F</v>
      </c>
    </row>
    <row r="143" spans="2:3" x14ac:dyDescent="0.25">
      <c r="B143" t="str">
        <f t="shared" si="4"/>
        <v>'',</v>
      </c>
      <c r="C143" t="str">
        <f t="shared" si="5"/>
        <v>F</v>
      </c>
    </row>
    <row r="144" spans="2:3" x14ac:dyDescent="0.25">
      <c r="B144" t="str">
        <f t="shared" si="4"/>
        <v>'',</v>
      </c>
      <c r="C144" t="str">
        <f t="shared" si="5"/>
        <v>F</v>
      </c>
    </row>
    <row r="145" spans="2:3" x14ac:dyDescent="0.25">
      <c r="B145" t="str">
        <f t="shared" si="4"/>
        <v>'',</v>
      </c>
      <c r="C145" t="str">
        <f t="shared" si="5"/>
        <v>F</v>
      </c>
    </row>
    <row r="146" spans="2:3" x14ac:dyDescent="0.25">
      <c r="B146" t="str">
        <f t="shared" si="4"/>
        <v>'',</v>
      </c>
      <c r="C146" t="str">
        <f t="shared" si="5"/>
        <v>F</v>
      </c>
    </row>
    <row r="147" spans="2:3" x14ac:dyDescent="0.25">
      <c r="B147" t="str">
        <f t="shared" si="4"/>
        <v>'',</v>
      </c>
      <c r="C147" t="str">
        <f t="shared" si="5"/>
        <v>F</v>
      </c>
    </row>
    <row r="148" spans="2:3" x14ac:dyDescent="0.25">
      <c r="B148" t="str">
        <f t="shared" si="4"/>
        <v>'',</v>
      </c>
      <c r="C148" t="str">
        <f t="shared" si="5"/>
        <v>F</v>
      </c>
    </row>
    <row r="149" spans="2:3" x14ac:dyDescent="0.25">
      <c r="B149" t="str">
        <f t="shared" si="4"/>
        <v>'',</v>
      </c>
      <c r="C149" t="str">
        <f t="shared" si="5"/>
        <v>F</v>
      </c>
    </row>
    <row r="150" spans="2:3" x14ac:dyDescent="0.25">
      <c r="B150" t="str">
        <f t="shared" si="4"/>
        <v>'',</v>
      </c>
      <c r="C150" t="str">
        <f t="shared" si="5"/>
        <v>F</v>
      </c>
    </row>
    <row r="151" spans="2:3" x14ac:dyDescent="0.25">
      <c r="B151" t="str">
        <f t="shared" si="4"/>
        <v>'',</v>
      </c>
      <c r="C151" t="str">
        <f t="shared" si="5"/>
        <v>F</v>
      </c>
    </row>
    <row r="152" spans="2:3" x14ac:dyDescent="0.25">
      <c r="B152" t="str">
        <f t="shared" si="4"/>
        <v>'',</v>
      </c>
      <c r="C152" t="str">
        <f t="shared" si="5"/>
        <v>F</v>
      </c>
    </row>
    <row r="153" spans="2:3" x14ac:dyDescent="0.25">
      <c r="B153" t="str">
        <f t="shared" si="4"/>
        <v>'',</v>
      </c>
      <c r="C153" t="str">
        <f t="shared" si="5"/>
        <v>F</v>
      </c>
    </row>
    <row r="154" spans="2:3" x14ac:dyDescent="0.25">
      <c r="B154" t="str">
        <f t="shared" si="4"/>
        <v>'',</v>
      </c>
      <c r="C154" t="str">
        <f t="shared" si="5"/>
        <v>F</v>
      </c>
    </row>
    <row r="155" spans="2:3" x14ac:dyDescent="0.25">
      <c r="B155" t="str">
        <f t="shared" si="4"/>
        <v>'',</v>
      </c>
      <c r="C155" t="str">
        <f t="shared" si="5"/>
        <v>F</v>
      </c>
    </row>
    <row r="156" spans="2:3" x14ac:dyDescent="0.25">
      <c r="B156" t="str">
        <f t="shared" si="4"/>
        <v>'',</v>
      </c>
      <c r="C156" t="str">
        <f t="shared" si="5"/>
        <v>F</v>
      </c>
    </row>
    <row r="157" spans="2:3" x14ac:dyDescent="0.25">
      <c r="B157" t="str">
        <f t="shared" si="4"/>
        <v>'',</v>
      </c>
      <c r="C157" t="str">
        <f t="shared" si="5"/>
        <v>F</v>
      </c>
    </row>
    <row r="158" spans="2:3" x14ac:dyDescent="0.25">
      <c r="B158" t="str">
        <f t="shared" si="4"/>
        <v>'',</v>
      </c>
      <c r="C158" t="str">
        <f t="shared" si="5"/>
        <v>F</v>
      </c>
    </row>
    <row r="159" spans="2:3" x14ac:dyDescent="0.25">
      <c r="B159" t="str">
        <f t="shared" si="4"/>
        <v>'',</v>
      </c>
      <c r="C159" t="str">
        <f t="shared" si="5"/>
        <v>F</v>
      </c>
    </row>
    <row r="160" spans="2:3" x14ac:dyDescent="0.25">
      <c r="B160" t="str">
        <f t="shared" si="4"/>
        <v>'',</v>
      </c>
      <c r="C160" t="str">
        <f t="shared" si="5"/>
        <v>F</v>
      </c>
    </row>
    <row r="161" spans="2:3" x14ac:dyDescent="0.25">
      <c r="B161" t="str">
        <f t="shared" si="4"/>
        <v>'',</v>
      </c>
      <c r="C161" t="str">
        <f t="shared" si="5"/>
        <v>F</v>
      </c>
    </row>
    <row r="162" spans="2:3" x14ac:dyDescent="0.25">
      <c r="B162" t="str">
        <f t="shared" si="4"/>
        <v>'',</v>
      </c>
      <c r="C162" t="str">
        <f t="shared" si="5"/>
        <v>F</v>
      </c>
    </row>
    <row r="163" spans="2:3" x14ac:dyDescent="0.25">
      <c r="B163" t="str">
        <f t="shared" si="4"/>
        <v>'',</v>
      </c>
      <c r="C163" t="str">
        <f t="shared" si="5"/>
        <v>F</v>
      </c>
    </row>
    <row r="164" spans="2:3" x14ac:dyDescent="0.25">
      <c r="B164" t="str">
        <f t="shared" si="4"/>
        <v>'',</v>
      </c>
      <c r="C164" t="str">
        <f t="shared" si="5"/>
        <v>F</v>
      </c>
    </row>
    <row r="165" spans="2:3" x14ac:dyDescent="0.25">
      <c r="B165" t="str">
        <f t="shared" si="4"/>
        <v>'',</v>
      </c>
      <c r="C165" t="str">
        <f t="shared" si="5"/>
        <v>F</v>
      </c>
    </row>
    <row r="166" spans="2:3" x14ac:dyDescent="0.25">
      <c r="B166" t="str">
        <f t="shared" si="4"/>
        <v>'',</v>
      </c>
      <c r="C166" t="str">
        <f t="shared" si="5"/>
        <v>F</v>
      </c>
    </row>
    <row r="167" spans="2:3" x14ac:dyDescent="0.25">
      <c r="B167" t="str">
        <f t="shared" si="4"/>
        <v>'',</v>
      </c>
      <c r="C167" t="str">
        <f t="shared" si="5"/>
        <v>F</v>
      </c>
    </row>
    <row r="168" spans="2:3" x14ac:dyDescent="0.25">
      <c r="B168" t="str">
        <f t="shared" si="4"/>
        <v>'',</v>
      </c>
      <c r="C168" t="str">
        <f t="shared" si="5"/>
        <v>F</v>
      </c>
    </row>
    <row r="169" spans="2:3" x14ac:dyDescent="0.25">
      <c r="B169" t="str">
        <f t="shared" si="4"/>
        <v>'',</v>
      </c>
      <c r="C169" t="str">
        <f t="shared" si="5"/>
        <v>F</v>
      </c>
    </row>
    <row r="170" spans="2:3" x14ac:dyDescent="0.25">
      <c r="B170" t="str">
        <f t="shared" si="4"/>
        <v>'',</v>
      </c>
      <c r="C170" t="str">
        <f t="shared" si="5"/>
        <v>F</v>
      </c>
    </row>
    <row r="171" spans="2:3" x14ac:dyDescent="0.25">
      <c r="B171" t="str">
        <f t="shared" si="4"/>
        <v>'',</v>
      </c>
      <c r="C171" t="str">
        <f t="shared" si="5"/>
        <v>F</v>
      </c>
    </row>
    <row r="172" spans="2:3" x14ac:dyDescent="0.25">
      <c r="B172" t="str">
        <f t="shared" si="4"/>
        <v>'',</v>
      </c>
      <c r="C172" t="str">
        <f t="shared" si="5"/>
        <v>F</v>
      </c>
    </row>
    <row r="173" spans="2:3" x14ac:dyDescent="0.25">
      <c r="B173" t="str">
        <f t="shared" si="4"/>
        <v>'',</v>
      </c>
      <c r="C173" t="str">
        <f t="shared" si="5"/>
        <v>F</v>
      </c>
    </row>
    <row r="174" spans="2:3" x14ac:dyDescent="0.25">
      <c r="B174" t="str">
        <f t="shared" si="4"/>
        <v>'',</v>
      </c>
      <c r="C174" t="str">
        <f t="shared" si="5"/>
        <v>F</v>
      </c>
    </row>
    <row r="175" spans="2:3" x14ac:dyDescent="0.25">
      <c r="B175" t="str">
        <f t="shared" si="4"/>
        <v>'',</v>
      </c>
      <c r="C175" t="str">
        <f t="shared" si="5"/>
        <v>F</v>
      </c>
    </row>
    <row r="176" spans="2:3" x14ac:dyDescent="0.25">
      <c r="B176" t="str">
        <f t="shared" si="4"/>
        <v>'',</v>
      </c>
      <c r="C176" t="str">
        <f t="shared" si="5"/>
        <v>F</v>
      </c>
    </row>
    <row r="177" spans="2:3" x14ac:dyDescent="0.25">
      <c r="B177" t="str">
        <f t="shared" si="4"/>
        <v>'',</v>
      </c>
      <c r="C177" t="str">
        <f t="shared" si="5"/>
        <v>F</v>
      </c>
    </row>
    <row r="178" spans="2:3" x14ac:dyDescent="0.25">
      <c r="B178" t="str">
        <f t="shared" si="4"/>
        <v>'',</v>
      </c>
      <c r="C178" t="str">
        <f t="shared" si="5"/>
        <v>F</v>
      </c>
    </row>
    <row r="179" spans="2:3" x14ac:dyDescent="0.25">
      <c r="B179" t="str">
        <f t="shared" si="4"/>
        <v>'',</v>
      </c>
      <c r="C179" t="str">
        <f t="shared" si="5"/>
        <v>F</v>
      </c>
    </row>
    <row r="180" spans="2:3" x14ac:dyDescent="0.25">
      <c r="B180" t="str">
        <f t="shared" si="4"/>
        <v>'',</v>
      </c>
      <c r="C180" t="str">
        <f t="shared" si="5"/>
        <v>F</v>
      </c>
    </row>
    <row r="181" spans="2:3" x14ac:dyDescent="0.25">
      <c r="B181" t="str">
        <f t="shared" si="4"/>
        <v>'',</v>
      </c>
      <c r="C181" t="str">
        <f t="shared" si="5"/>
        <v>F</v>
      </c>
    </row>
    <row r="182" spans="2:3" x14ac:dyDescent="0.25">
      <c r="B182" t="str">
        <f t="shared" si="4"/>
        <v>'',</v>
      </c>
      <c r="C182" t="str">
        <f t="shared" si="5"/>
        <v>F</v>
      </c>
    </row>
    <row r="183" spans="2:3" x14ac:dyDescent="0.25">
      <c r="B183" t="str">
        <f t="shared" si="4"/>
        <v>'',</v>
      </c>
      <c r="C183" t="str">
        <f t="shared" si="5"/>
        <v>F</v>
      </c>
    </row>
    <row r="184" spans="2:3" x14ac:dyDescent="0.25">
      <c r="B184" t="str">
        <f t="shared" si="4"/>
        <v>'',</v>
      </c>
      <c r="C184" t="str">
        <f t="shared" si="5"/>
        <v>F</v>
      </c>
    </row>
    <row r="185" spans="2:3" x14ac:dyDescent="0.25">
      <c r="B185" t="str">
        <f t="shared" si="4"/>
        <v>'',</v>
      </c>
      <c r="C185" t="str">
        <f t="shared" si="5"/>
        <v>F</v>
      </c>
    </row>
    <row r="186" spans="2:3" x14ac:dyDescent="0.25">
      <c r="B186" t="str">
        <f t="shared" si="4"/>
        <v>'',</v>
      </c>
      <c r="C186" t="str">
        <f t="shared" si="5"/>
        <v>F</v>
      </c>
    </row>
    <row r="187" spans="2:3" x14ac:dyDescent="0.25">
      <c r="B187" t="str">
        <f t="shared" si="4"/>
        <v>'',</v>
      </c>
      <c r="C187" t="str">
        <f t="shared" si="5"/>
        <v>F</v>
      </c>
    </row>
    <row r="188" spans="2:3" x14ac:dyDescent="0.25">
      <c r="B188" t="str">
        <f t="shared" si="4"/>
        <v>'',</v>
      </c>
      <c r="C188" t="str">
        <f t="shared" si="5"/>
        <v>F</v>
      </c>
    </row>
    <row r="189" spans="2:3" x14ac:dyDescent="0.25">
      <c r="B189" t="str">
        <f t="shared" si="4"/>
        <v>'',</v>
      </c>
      <c r="C189" t="str">
        <f t="shared" si="5"/>
        <v>F</v>
      </c>
    </row>
    <row r="190" spans="2:3" x14ac:dyDescent="0.25">
      <c r="B190" t="str">
        <f t="shared" si="4"/>
        <v>'',</v>
      </c>
      <c r="C190" t="str">
        <f t="shared" si="5"/>
        <v>F</v>
      </c>
    </row>
    <row r="191" spans="2:3" x14ac:dyDescent="0.25">
      <c r="B191" t="str">
        <f t="shared" si="4"/>
        <v>'',</v>
      </c>
      <c r="C191" t="str">
        <f t="shared" si="5"/>
        <v>F</v>
      </c>
    </row>
    <row r="192" spans="2:3" x14ac:dyDescent="0.25">
      <c r="B192" t="str">
        <f t="shared" si="4"/>
        <v>'',</v>
      </c>
      <c r="C192" t="str">
        <f t="shared" si="5"/>
        <v>F</v>
      </c>
    </row>
    <row r="193" spans="2:3" x14ac:dyDescent="0.25">
      <c r="B193" t="str">
        <f t="shared" si="4"/>
        <v>'',</v>
      </c>
      <c r="C193" t="str">
        <f t="shared" si="5"/>
        <v>F</v>
      </c>
    </row>
    <row r="194" spans="2:3" x14ac:dyDescent="0.25">
      <c r="B194" t="str">
        <f t="shared" ref="B194:B257" si="6">"'"&amp;A194&amp;"',"</f>
        <v>'',</v>
      </c>
      <c r="C194" t="str">
        <f t="shared" ref="C194:C257" si="7">IF(A194=B194,"","F")</f>
        <v>F</v>
      </c>
    </row>
    <row r="195" spans="2:3" x14ac:dyDescent="0.25">
      <c r="B195" t="str">
        <f t="shared" si="6"/>
        <v>'',</v>
      </c>
      <c r="C195" t="str">
        <f t="shared" si="7"/>
        <v>F</v>
      </c>
    </row>
    <row r="196" spans="2:3" x14ac:dyDescent="0.25">
      <c r="B196" t="str">
        <f t="shared" si="6"/>
        <v>'',</v>
      </c>
      <c r="C196" t="str">
        <f t="shared" si="7"/>
        <v>F</v>
      </c>
    </row>
    <row r="197" spans="2:3" x14ac:dyDescent="0.25">
      <c r="B197" t="str">
        <f t="shared" si="6"/>
        <v>'',</v>
      </c>
      <c r="C197" t="str">
        <f t="shared" si="7"/>
        <v>F</v>
      </c>
    </row>
    <row r="198" spans="2:3" x14ac:dyDescent="0.25">
      <c r="B198" t="str">
        <f t="shared" si="6"/>
        <v>'',</v>
      </c>
      <c r="C198" t="str">
        <f t="shared" si="7"/>
        <v>F</v>
      </c>
    </row>
    <row r="199" spans="2:3" x14ac:dyDescent="0.25">
      <c r="B199" t="str">
        <f t="shared" si="6"/>
        <v>'',</v>
      </c>
      <c r="C199" t="str">
        <f t="shared" si="7"/>
        <v>F</v>
      </c>
    </row>
    <row r="200" spans="2:3" x14ac:dyDescent="0.25">
      <c r="B200" t="str">
        <f t="shared" si="6"/>
        <v>'',</v>
      </c>
      <c r="C200" t="str">
        <f t="shared" si="7"/>
        <v>F</v>
      </c>
    </row>
    <row r="201" spans="2:3" x14ac:dyDescent="0.25">
      <c r="B201" t="str">
        <f t="shared" si="6"/>
        <v>'',</v>
      </c>
      <c r="C201" t="str">
        <f t="shared" si="7"/>
        <v>F</v>
      </c>
    </row>
    <row r="202" spans="2:3" x14ac:dyDescent="0.25">
      <c r="B202" t="str">
        <f t="shared" si="6"/>
        <v>'',</v>
      </c>
      <c r="C202" t="str">
        <f t="shared" si="7"/>
        <v>F</v>
      </c>
    </row>
    <row r="203" spans="2:3" x14ac:dyDescent="0.25">
      <c r="B203" t="str">
        <f t="shared" si="6"/>
        <v>'',</v>
      </c>
      <c r="C203" t="str">
        <f t="shared" si="7"/>
        <v>F</v>
      </c>
    </row>
    <row r="204" spans="2:3" x14ac:dyDescent="0.25">
      <c r="B204" t="str">
        <f t="shared" si="6"/>
        <v>'',</v>
      </c>
      <c r="C204" t="str">
        <f t="shared" si="7"/>
        <v>F</v>
      </c>
    </row>
    <row r="205" spans="2:3" x14ac:dyDescent="0.25">
      <c r="B205" t="str">
        <f t="shared" si="6"/>
        <v>'',</v>
      </c>
      <c r="C205" t="str">
        <f t="shared" si="7"/>
        <v>F</v>
      </c>
    </row>
    <row r="206" spans="2:3" x14ac:dyDescent="0.25">
      <c r="B206" t="str">
        <f t="shared" si="6"/>
        <v>'',</v>
      </c>
      <c r="C206" t="str">
        <f t="shared" si="7"/>
        <v>F</v>
      </c>
    </row>
    <row r="207" spans="2:3" x14ac:dyDescent="0.25">
      <c r="B207" t="str">
        <f t="shared" si="6"/>
        <v>'',</v>
      </c>
      <c r="C207" t="str">
        <f t="shared" si="7"/>
        <v>F</v>
      </c>
    </row>
    <row r="208" spans="2:3" x14ac:dyDescent="0.25">
      <c r="B208" t="str">
        <f t="shared" si="6"/>
        <v>'',</v>
      </c>
      <c r="C208" t="str">
        <f t="shared" si="7"/>
        <v>F</v>
      </c>
    </row>
    <row r="209" spans="2:3" x14ac:dyDescent="0.25">
      <c r="B209" t="str">
        <f t="shared" si="6"/>
        <v>'',</v>
      </c>
      <c r="C209" t="str">
        <f t="shared" si="7"/>
        <v>F</v>
      </c>
    </row>
    <row r="210" spans="2:3" x14ac:dyDescent="0.25">
      <c r="B210" t="str">
        <f t="shared" si="6"/>
        <v>'',</v>
      </c>
      <c r="C210" t="str">
        <f t="shared" si="7"/>
        <v>F</v>
      </c>
    </row>
    <row r="211" spans="2:3" x14ac:dyDescent="0.25">
      <c r="B211" t="str">
        <f t="shared" si="6"/>
        <v>'',</v>
      </c>
      <c r="C211" t="str">
        <f t="shared" si="7"/>
        <v>F</v>
      </c>
    </row>
    <row r="212" spans="2:3" x14ac:dyDescent="0.25">
      <c r="B212" t="str">
        <f t="shared" si="6"/>
        <v>'',</v>
      </c>
      <c r="C212" t="str">
        <f t="shared" si="7"/>
        <v>F</v>
      </c>
    </row>
    <row r="213" spans="2:3" x14ac:dyDescent="0.25">
      <c r="B213" t="str">
        <f t="shared" si="6"/>
        <v>'',</v>
      </c>
      <c r="C213" t="str">
        <f t="shared" si="7"/>
        <v>F</v>
      </c>
    </row>
    <row r="214" spans="2:3" x14ac:dyDescent="0.25">
      <c r="B214" t="str">
        <f t="shared" si="6"/>
        <v>'',</v>
      </c>
      <c r="C214" t="str">
        <f t="shared" si="7"/>
        <v>F</v>
      </c>
    </row>
    <row r="215" spans="2:3" x14ac:dyDescent="0.25">
      <c r="B215" t="str">
        <f t="shared" si="6"/>
        <v>'',</v>
      </c>
      <c r="C215" t="str">
        <f t="shared" si="7"/>
        <v>F</v>
      </c>
    </row>
    <row r="216" spans="2:3" x14ac:dyDescent="0.25">
      <c r="B216" t="str">
        <f t="shared" si="6"/>
        <v>'',</v>
      </c>
      <c r="C216" t="str">
        <f t="shared" si="7"/>
        <v>F</v>
      </c>
    </row>
    <row r="217" spans="2:3" x14ac:dyDescent="0.25">
      <c r="B217" t="str">
        <f t="shared" si="6"/>
        <v>'',</v>
      </c>
      <c r="C217" t="str">
        <f t="shared" si="7"/>
        <v>F</v>
      </c>
    </row>
    <row r="218" spans="2:3" x14ac:dyDescent="0.25">
      <c r="B218" t="str">
        <f t="shared" si="6"/>
        <v>'',</v>
      </c>
      <c r="C218" t="str">
        <f t="shared" si="7"/>
        <v>F</v>
      </c>
    </row>
    <row r="219" spans="2:3" x14ac:dyDescent="0.25">
      <c r="B219" t="str">
        <f t="shared" si="6"/>
        <v>'',</v>
      </c>
      <c r="C219" t="str">
        <f t="shared" si="7"/>
        <v>F</v>
      </c>
    </row>
    <row r="220" spans="2:3" x14ac:dyDescent="0.25">
      <c r="B220" t="str">
        <f t="shared" si="6"/>
        <v>'',</v>
      </c>
      <c r="C220" t="str">
        <f t="shared" si="7"/>
        <v>F</v>
      </c>
    </row>
    <row r="221" spans="2:3" x14ac:dyDescent="0.25">
      <c r="B221" t="str">
        <f t="shared" si="6"/>
        <v>'',</v>
      </c>
      <c r="C221" t="str">
        <f t="shared" si="7"/>
        <v>F</v>
      </c>
    </row>
    <row r="222" spans="2:3" x14ac:dyDescent="0.25">
      <c r="B222" t="str">
        <f t="shared" si="6"/>
        <v>'',</v>
      </c>
      <c r="C222" t="str">
        <f t="shared" si="7"/>
        <v>F</v>
      </c>
    </row>
    <row r="223" spans="2:3" x14ac:dyDescent="0.25">
      <c r="B223" t="str">
        <f t="shared" si="6"/>
        <v>'',</v>
      </c>
      <c r="C223" t="str">
        <f t="shared" si="7"/>
        <v>F</v>
      </c>
    </row>
    <row r="224" spans="2:3" x14ac:dyDescent="0.25">
      <c r="B224" t="str">
        <f t="shared" si="6"/>
        <v>'',</v>
      </c>
      <c r="C224" t="str">
        <f t="shared" si="7"/>
        <v>F</v>
      </c>
    </row>
    <row r="225" spans="2:3" x14ac:dyDescent="0.25">
      <c r="B225" t="str">
        <f t="shared" si="6"/>
        <v>'',</v>
      </c>
      <c r="C225" t="str">
        <f t="shared" si="7"/>
        <v>F</v>
      </c>
    </row>
    <row r="226" spans="2:3" x14ac:dyDescent="0.25">
      <c r="B226" t="str">
        <f t="shared" si="6"/>
        <v>'',</v>
      </c>
      <c r="C226" t="str">
        <f t="shared" si="7"/>
        <v>F</v>
      </c>
    </row>
    <row r="227" spans="2:3" x14ac:dyDescent="0.25">
      <c r="B227" t="str">
        <f t="shared" si="6"/>
        <v>'',</v>
      </c>
      <c r="C227" t="str">
        <f t="shared" si="7"/>
        <v>F</v>
      </c>
    </row>
    <row r="228" spans="2:3" x14ac:dyDescent="0.25">
      <c r="B228" t="str">
        <f t="shared" si="6"/>
        <v>'',</v>
      </c>
      <c r="C228" t="str">
        <f t="shared" si="7"/>
        <v>F</v>
      </c>
    </row>
    <row r="229" spans="2:3" x14ac:dyDescent="0.25">
      <c r="B229" t="str">
        <f t="shared" si="6"/>
        <v>'',</v>
      </c>
      <c r="C229" t="str">
        <f t="shared" si="7"/>
        <v>F</v>
      </c>
    </row>
    <row r="230" spans="2:3" x14ac:dyDescent="0.25">
      <c r="B230" t="str">
        <f t="shared" si="6"/>
        <v>'',</v>
      </c>
      <c r="C230" t="str">
        <f t="shared" si="7"/>
        <v>F</v>
      </c>
    </row>
    <row r="231" spans="2:3" x14ac:dyDescent="0.25">
      <c r="B231" t="str">
        <f t="shared" si="6"/>
        <v>'',</v>
      </c>
      <c r="C231" t="str">
        <f t="shared" si="7"/>
        <v>F</v>
      </c>
    </row>
    <row r="232" spans="2:3" x14ac:dyDescent="0.25">
      <c r="B232" t="str">
        <f t="shared" si="6"/>
        <v>'',</v>
      </c>
      <c r="C232" t="str">
        <f t="shared" si="7"/>
        <v>F</v>
      </c>
    </row>
    <row r="233" spans="2:3" x14ac:dyDescent="0.25">
      <c r="B233" t="str">
        <f t="shared" si="6"/>
        <v>'',</v>
      </c>
      <c r="C233" t="str">
        <f t="shared" si="7"/>
        <v>F</v>
      </c>
    </row>
    <row r="234" spans="2:3" x14ac:dyDescent="0.25">
      <c r="B234" t="str">
        <f t="shared" si="6"/>
        <v>'',</v>
      </c>
      <c r="C234" t="str">
        <f t="shared" si="7"/>
        <v>F</v>
      </c>
    </row>
    <row r="235" spans="2:3" x14ac:dyDescent="0.25">
      <c r="B235" t="str">
        <f t="shared" si="6"/>
        <v>'',</v>
      </c>
      <c r="C235" t="str">
        <f t="shared" si="7"/>
        <v>F</v>
      </c>
    </row>
    <row r="236" spans="2:3" x14ac:dyDescent="0.25">
      <c r="B236" t="str">
        <f t="shared" si="6"/>
        <v>'',</v>
      </c>
      <c r="C236" t="str">
        <f t="shared" si="7"/>
        <v>F</v>
      </c>
    </row>
    <row r="237" spans="2:3" x14ac:dyDescent="0.25">
      <c r="B237" t="str">
        <f t="shared" si="6"/>
        <v>'',</v>
      </c>
      <c r="C237" t="str">
        <f t="shared" si="7"/>
        <v>F</v>
      </c>
    </row>
    <row r="238" spans="2:3" x14ac:dyDescent="0.25">
      <c r="B238" t="str">
        <f t="shared" si="6"/>
        <v>'',</v>
      </c>
      <c r="C238" t="str">
        <f t="shared" si="7"/>
        <v>F</v>
      </c>
    </row>
    <row r="239" spans="2:3" x14ac:dyDescent="0.25">
      <c r="B239" t="str">
        <f t="shared" si="6"/>
        <v>'',</v>
      </c>
      <c r="C239" t="str">
        <f t="shared" si="7"/>
        <v>F</v>
      </c>
    </row>
    <row r="240" spans="2:3" x14ac:dyDescent="0.25">
      <c r="B240" t="str">
        <f t="shared" si="6"/>
        <v>'',</v>
      </c>
      <c r="C240" t="str">
        <f t="shared" si="7"/>
        <v>F</v>
      </c>
    </row>
    <row r="241" spans="2:3" x14ac:dyDescent="0.25">
      <c r="B241" t="str">
        <f t="shared" si="6"/>
        <v>'',</v>
      </c>
      <c r="C241" t="str">
        <f t="shared" si="7"/>
        <v>F</v>
      </c>
    </row>
    <row r="242" spans="2:3" x14ac:dyDescent="0.25">
      <c r="B242" t="str">
        <f t="shared" si="6"/>
        <v>'',</v>
      </c>
      <c r="C242" t="str">
        <f t="shared" si="7"/>
        <v>F</v>
      </c>
    </row>
    <row r="243" spans="2:3" x14ac:dyDescent="0.25">
      <c r="B243" t="str">
        <f t="shared" si="6"/>
        <v>'',</v>
      </c>
      <c r="C243" t="str">
        <f t="shared" si="7"/>
        <v>F</v>
      </c>
    </row>
    <row r="244" spans="2:3" x14ac:dyDescent="0.25">
      <c r="B244" t="str">
        <f t="shared" si="6"/>
        <v>'',</v>
      </c>
      <c r="C244" t="str">
        <f t="shared" si="7"/>
        <v>F</v>
      </c>
    </row>
    <row r="245" spans="2:3" x14ac:dyDescent="0.25">
      <c r="B245" t="str">
        <f t="shared" si="6"/>
        <v>'',</v>
      </c>
      <c r="C245" t="str">
        <f t="shared" si="7"/>
        <v>F</v>
      </c>
    </row>
    <row r="246" spans="2:3" x14ac:dyDescent="0.25">
      <c r="B246" t="str">
        <f t="shared" si="6"/>
        <v>'',</v>
      </c>
      <c r="C246" t="str">
        <f t="shared" si="7"/>
        <v>F</v>
      </c>
    </row>
    <row r="247" spans="2:3" x14ac:dyDescent="0.25">
      <c r="B247" t="str">
        <f t="shared" si="6"/>
        <v>'',</v>
      </c>
      <c r="C247" t="str">
        <f t="shared" si="7"/>
        <v>F</v>
      </c>
    </row>
    <row r="248" spans="2:3" x14ac:dyDescent="0.25">
      <c r="B248" t="str">
        <f t="shared" si="6"/>
        <v>'',</v>
      </c>
      <c r="C248" t="str">
        <f t="shared" si="7"/>
        <v>F</v>
      </c>
    </row>
    <row r="249" spans="2:3" x14ac:dyDescent="0.25">
      <c r="B249" t="str">
        <f t="shared" si="6"/>
        <v>'',</v>
      </c>
      <c r="C249" t="str">
        <f t="shared" si="7"/>
        <v>F</v>
      </c>
    </row>
    <row r="250" spans="2:3" x14ac:dyDescent="0.25">
      <c r="B250" t="str">
        <f t="shared" si="6"/>
        <v>'',</v>
      </c>
      <c r="C250" t="str">
        <f t="shared" si="7"/>
        <v>F</v>
      </c>
    </row>
    <row r="251" spans="2:3" x14ac:dyDescent="0.25">
      <c r="B251" t="str">
        <f t="shared" si="6"/>
        <v>'',</v>
      </c>
      <c r="C251" t="str">
        <f t="shared" si="7"/>
        <v>F</v>
      </c>
    </row>
    <row r="252" spans="2:3" x14ac:dyDescent="0.25">
      <c r="B252" t="str">
        <f t="shared" si="6"/>
        <v>'',</v>
      </c>
      <c r="C252" t="str">
        <f t="shared" si="7"/>
        <v>F</v>
      </c>
    </row>
    <row r="253" spans="2:3" x14ac:dyDescent="0.25">
      <c r="B253" t="str">
        <f t="shared" si="6"/>
        <v>'',</v>
      </c>
      <c r="C253" t="str">
        <f t="shared" si="7"/>
        <v>F</v>
      </c>
    </row>
    <row r="254" spans="2:3" x14ac:dyDescent="0.25">
      <c r="B254" t="str">
        <f t="shared" si="6"/>
        <v>'',</v>
      </c>
      <c r="C254" t="str">
        <f t="shared" si="7"/>
        <v>F</v>
      </c>
    </row>
    <row r="255" spans="2:3" x14ac:dyDescent="0.25">
      <c r="B255" t="str">
        <f t="shared" si="6"/>
        <v>'',</v>
      </c>
      <c r="C255" t="str">
        <f t="shared" si="7"/>
        <v>F</v>
      </c>
    </row>
    <row r="256" spans="2:3" x14ac:dyDescent="0.25">
      <c r="B256" t="str">
        <f t="shared" si="6"/>
        <v>'',</v>
      </c>
      <c r="C256" t="str">
        <f t="shared" si="7"/>
        <v>F</v>
      </c>
    </row>
    <row r="257" spans="2:3" x14ac:dyDescent="0.25">
      <c r="B257" t="str">
        <f t="shared" si="6"/>
        <v>'',</v>
      </c>
      <c r="C257" t="str">
        <f t="shared" si="7"/>
        <v>F</v>
      </c>
    </row>
    <row r="258" spans="2:3" x14ac:dyDescent="0.25">
      <c r="B258" t="str">
        <f t="shared" ref="B258:B321" si="8">"'"&amp;A258&amp;"',"</f>
        <v>'',</v>
      </c>
      <c r="C258" t="str">
        <f t="shared" ref="C258:C321" si="9">IF(A258=B258,"","F")</f>
        <v>F</v>
      </c>
    </row>
    <row r="259" spans="2:3" x14ac:dyDescent="0.25">
      <c r="B259" t="str">
        <f t="shared" si="8"/>
        <v>'',</v>
      </c>
      <c r="C259" t="str">
        <f t="shared" si="9"/>
        <v>F</v>
      </c>
    </row>
    <row r="260" spans="2:3" x14ac:dyDescent="0.25">
      <c r="B260" t="str">
        <f t="shared" si="8"/>
        <v>'',</v>
      </c>
      <c r="C260" t="str">
        <f t="shared" si="9"/>
        <v>F</v>
      </c>
    </row>
    <row r="261" spans="2:3" x14ac:dyDescent="0.25">
      <c r="B261" t="str">
        <f t="shared" si="8"/>
        <v>'',</v>
      </c>
      <c r="C261" t="str">
        <f t="shared" si="9"/>
        <v>F</v>
      </c>
    </row>
    <row r="262" spans="2:3" x14ac:dyDescent="0.25">
      <c r="B262" t="str">
        <f t="shared" si="8"/>
        <v>'',</v>
      </c>
      <c r="C262" t="str">
        <f t="shared" si="9"/>
        <v>F</v>
      </c>
    </row>
    <row r="263" spans="2:3" x14ac:dyDescent="0.25">
      <c r="B263" t="str">
        <f t="shared" si="8"/>
        <v>'',</v>
      </c>
      <c r="C263" t="str">
        <f t="shared" si="9"/>
        <v>F</v>
      </c>
    </row>
    <row r="264" spans="2:3" x14ac:dyDescent="0.25">
      <c r="B264" t="str">
        <f t="shared" si="8"/>
        <v>'',</v>
      </c>
      <c r="C264" t="str">
        <f t="shared" si="9"/>
        <v>F</v>
      </c>
    </row>
    <row r="265" spans="2:3" x14ac:dyDescent="0.25">
      <c r="B265" t="str">
        <f t="shared" si="8"/>
        <v>'',</v>
      </c>
      <c r="C265" t="str">
        <f t="shared" si="9"/>
        <v>F</v>
      </c>
    </row>
    <row r="266" spans="2:3" x14ac:dyDescent="0.25">
      <c r="B266" t="str">
        <f t="shared" si="8"/>
        <v>'',</v>
      </c>
      <c r="C266" t="str">
        <f t="shared" si="9"/>
        <v>F</v>
      </c>
    </row>
    <row r="267" spans="2:3" x14ac:dyDescent="0.25">
      <c r="B267" t="str">
        <f t="shared" si="8"/>
        <v>'',</v>
      </c>
      <c r="C267" t="str">
        <f t="shared" si="9"/>
        <v>F</v>
      </c>
    </row>
    <row r="268" spans="2:3" x14ac:dyDescent="0.25">
      <c r="B268" t="str">
        <f t="shared" si="8"/>
        <v>'',</v>
      </c>
      <c r="C268" t="str">
        <f t="shared" si="9"/>
        <v>F</v>
      </c>
    </row>
    <row r="269" spans="2:3" x14ac:dyDescent="0.25">
      <c r="B269" t="str">
        <f t="shared" si="8"/>
        <v>'',</v>
      </c>
      <c r="C269" t="str">
        <f t="shared" si="9"/>
        <v>F</v>
      </c>
    </row>
    <row r="270" spans="2:3" x14ac:dyDescent="0.25">
      <c r="B270" t="str">
        <f t="shared" si="8"/>
        <v>'',</v>
      </c>
      <c r="C270" t="str">
        <f t="shared" si="9"/>
        <v>F</v>
      </c>
    </row>
    <row r="271" spans="2:3" x14ac:dyDescent="0.25">
      <c r="B271" t="str">
        <f t="shared" si="8"/>
        <v>'',</v>
      </c>
      <c r="C271" t="str">
        <f t="shared" si="9"/>
        <v>F</v>
      </c>
    </row>
    <row r="272" spans="2:3" x14ac:dyDescent="0.25">
      <c r="B272" t="str">
        <f t="shared" si="8"/>
        <v>'',</v>
      </c>
      <c r="C272" t="str">
        <f t="shared" si="9"/>
        <v>F</v>
      </c>
    </row>
    <row r="273" spans="2:3" x14ac:dyDescent="0.25">
      <c r="B273" t="str">
        <f t="shared" si="8"/>
        <v>'',</v>
      </c>
      <c r="C273" t="str">
        <f t="shared" si="9"/>
        <v>F</v>
      </c>
    </row>
    <row r="274" spans="2:3" x14ac:dyDescent="0.25">
      <c r="B274" t="str">
        <f t="shared" si="8"/>
        <v>'',</v>
      </c>
      <c r="C274" t="str">
        <f t="shared" si="9"/>
        <v>F</v>
      </c>
    </row>
    <row r="275" spans="2:3" x14ac:dyDescent="0.25">
      <c r="B275" t="str">
        <f t="shared" si="8"/>
        <v>'',</v>
      </c>
      <c r="C275" t="str">
        <f t="shared" si="9"/>
        <v>F</v>
      </c>
    </row>
    <row r="276" spans="2:3" x14ac:dyDescent="0.25">
      <c r="B276" t="str">
        <f t="shared" si="8"/>
        <v>'',</v>
      </c>
      <c r="C276" t="str">
        <f t="shared" si="9"/>
        <v>F</v>
      </c>
    </row>
    <row r="277" spans="2:3" x14ac:dyDescent="0.25">
      <c r="B277" t="str">
        <f t="shared" si="8"/>
        <v>'',</v>
      </c>
      <c r="C277" t="str">
        <f t="shared" si="9"/>
        <v>F</v>
      </c>
    </row>
    <row r="278" spans="2:3" x14ac:dyDescent="0.25">
      <c r="B278" t="str">
        <f t="shared" si="8"/>
        <v>'',</v>
      </c>
      <c r="C278" t="str">
        <f t="shared" si="9"/>
        <v>F</v>
      </c>
    </row>
    <row r="279" spans="2:3" x14ac:dyDescent="0.25">
      <c r="B279" t="str">
        <f t="shared" si="8"/>
        <v>'',</v>
      </c>
      <c r="C279" t="str">
        <f t="shared" si="9"/>
        <v>F</v>
      </c>
    </row>
    <row r="280" spans="2:3" x14ac:dyDescent="0.25">
      <c r="B280" t="str">
        <f t="shared" si="8"/>
        <v>'',</v>
      </c>
      <c r="C280" t="str">
        <f t="shared" si="9"/>
        <v>F</v>
      </c>
    </row>
    <row r="281" spans="2:3" x14ac:dyDescent="0.25">
      <c r="B281" t="str">
        <f t="shared" si="8"/>
        <v>'',</v>
      </c>
      <c r="C281" t="str">
        <f t="shared" si="9"/>
        <v>F</v>
      </c>
    </row>
    <row r="282" spans="2:3" x14ac:dyDescent="0.25">
      <c r="B282" t="str">
        <f t="shared" si="8"/>
        <v>'',</v>
      </c>
      <c r="C282" t="str">
        <f t="shared" si="9"/>
        <v>F</v>
      </c>
    </row>
    <row r="283" spans="2:3" x14ac:dyDescent="0.25">
      <c r="B283" t="str">
        <f t="shared" si="8"/>
        <v>'',</v>
      </c>
      <c r="C283" t="str">
        <f t="shared" si="9"/>
        <v>F</v>
      </c>
    </row>
    <row r="284" spans="2:3" x14ac:dyDescent="0.25">
      <c r="B284" t="str">
        <f t="shared" si="8"/>
        <v>'',</v>
      </c>
      <c r="C284" t="str">
        <f t="shared" si="9"/>
        <v>F</v>
      </c>
    </row>
    <row r="285" spans="2:3" x14ac:dyDescent="0.25">
      <c r="B285" t="str">
        <f t="shared" si="8"/>
        <v>'',</v>
      </c>
      <c r="C285" t="str">
        <f t="shared" si="9"/>
        <v>F</v>
      </c>
    </row>
    <row r="286" spans="2:3" x14ac:dyDescent="0.25">
      <c r="B286" t="str">
        <f t="shared" si="8"/>
        <v>'',</v>
      </c>
      <c r="C286" t="str">
        <f t="shared" si="9"/>
        <v>F</v>
      </c>
    </row>
    <row r="287" spans="2:3" x14ac:dyDescent="0.25">
      <c r="B287" t="str">
        <f t="shared" si="8"/>
        <v>'',</v>
      </c>
      <c r="C287" t="str">
        <f t="shared" si="9"/>
        <v>F</v>
      </c>
    </row>
    <row r="288" spans="2:3" x14ac:dyDescent="0.25">
      <c r="B288" t="str">
        <f t="shared" si="8"/>
        <v>'',</v>
      </c>
      <c r="C288" t="str">
        <f t="shared" si="9"/>
        <v>F</v>
      </c>
    </row>
    <row r="289" spans="2:3" x14ac:dyDescent="0.25">
      <c r="B289" t="str">
        <f t="shared" si="8"/>
        <v>'',</v>
      </c>
      <c r="C289" t="str">
        <f t="shared" si="9"/>
        <v>F</v>
      </c>
    </row>
    <row r="290" spans="2:3" x14ac:dyDescent="0.25">
      <c r="B290" t="str">
        <f t="shared" si="8"/>
        <v>'',</v>
      </c>
      <c r="C290" t="str">
        <f t="shared" si="9"/>
        <v>F</v>
      </c>
    </row>
    <row r="291" spans="2:3" x14ac:dyDescent="0.25">
      <c r="B291" t="str">
        <f t="shared" si="8"/>
        <v>'',</v>
      </c>
      <c r="C291" t="str">
        <f t="shared" si="9"/>
        <v>F</v>
      </c>
    </row>
    <row r="292" spans="2:3" x14ac:dyDescent="0.25">
      <c r="B292" t="str">
        <f t="shared" si="8"/>
        <v>'',</v>
      </c>
      <c r="C292" t="str">
        <f t="shared" si="9"/>
        <v>F</v>
      </c>
    </row>
    <row r="293" spans="2:3" x14ac:dyDescent="0.25">
      <c r="B293" t="str">
        <f t="shared" si="8"/>
        <v>'',</v>
      </c>
      <c r="C293" t="str">
        <f t="shared" si="9"/>
        <v>F</v>
      </c>
    </row>
    <row r="294" spans="2:3" x14ac:dyDescent="0.25">
      <c r="B294" t="str">
        <f t="shared" si="8"/>
        <v>'',</v>
      </c>
      <c r="C294" t="str">
        <f t="shared" si="9"/>
        <v>F</v>
      </c>
    </row>
    <row r="295" spans="2:3" x14ac:dyDescent="0.25">
      <c r="B295" t="str">
        <f t="shared" si="8"/>
        <v>'',</v>
      </c>
      <c r="C295" t="str">
        <f t="shared" si="9"/>
        <v>F</v>
      </c>
    </row>
    <row r="296" spans="2:3" x14ac:dyDescent="0.25">
      <c r="B296" t="str">
        <f t="shared" si="8"/>
        <v>'',</v>
      </c>
      <c r="C296" t="str">
        <f t="shared" si="9"/>
        <v>F</v>
      </c>
    </row>
    <row r="297" spans="2:3" x14ac:dyDescent="0.25">
      <c r="B297" t="str">
        <f t="shared" si="8"/>
        <v>'',</v>
      </c>
      <c r="C297" t="str">
        <f t="shared" si="9"/>
        <v>F</v>
      </c>
    </row>
    <row r="298" spans="2:3" x14ac:dyDescent="0.25">
      <c r="B298" t="str">
        <f t="shared" si="8"/>
        <v>'',</v>
      </c>
      <c r="C298" t="str">
        <f t="shared" si="9"/>
        <v>F</v>
      </c>
    </row>
    <row r="299" spans="2:3" x14ac:dyDescent="0.25">
      <c r="B299" t="str">
        <f t="shared" si="8"/>
        <v>'',</v>
      </c>
      <c r="C299" t="str">
        <f t="shared" si="9"/>
        <v>F</v>
      </c>
    </row>
    <row r="300" spans="2:3" x14ac:dyDescent="0.25">
      <c r="B300" t="str">
        <f t="shared" si="8"/>
        <v>'',</v>
      </c>
      <c r="C300" t="str">
        <f t="shared" si="9"/>
        <v>F</v>
      </c>
    </row>
    <row r="301" spans="2:3" x14ac:dyDescent="0.25">
      <c r="B301" t="str">
        <f t="shared" si="8"/>
        <v>'',</v>
      </c>
      <c r="C301" t="str">
        <f t="shared" si="9"/>
        <v>F</v>
      </c>
    </row>
    <row r="302" spans="2:3" x14ac:dyDescent="0.25">
      <c r="B302" t="str">
        <f t="shared" si="8"/>
        <v>'',</v>
      </c>
      <c r="C302" t="str">
        <f t="shared" si="9"/>
        <v>F</v>
      </c>
    </row>
    <row r="303" spans="2:3" x14ac:dyDescent="0.25">
      <c r="B303" t="str">
        <f t="shared" si="8"/>
        <v>'',</v>
      </c>
      <c r="C303" t="str">
        <f t="shared" si="9"/>
        <v>F</v>
      </c>
    </row>
    <row r="304" spans="2:3" x14ac:dyDescent="0.25">
      <c r="B304" t="str">
        <f t="shared" si="8"/>
        <v>'',</v>
      </c>
      <c r="C304" t="str">
        <f t="shared" si="9"/>
        <v>F</v>
      </c>
    </row>
    <row r="305" spans="2:3" x14ac:dyDescent="0.25">
      <c r="B305" t="str">
        <f t="shared" si="8"/>
        <v>'',</v>
      </c>
      <c r="C305" t="str">
        <f t="shared" si="9"/>
        <v>F</v>
      </c>
    </row>
    <row r="306" spans="2:3" x14ac:dyDescent="0.25">
      <c r="B306" t="str">
        <f t="shared" si="8"/>
        <v>'',</v>
      </c>
      <c r="C306" t="str">
        <f t="shared" si="9"/>
        <v>F</v>
      </c>
    </row>
    <row r="307" spans="2:3" x14ac:dyDescent="0.25">
      <c r="B307" t="str">
        <f t="shared" si="8"/>
        <v>'',</v>
      </c>
      <c r="C307" t="str">
        <f t="shared" si="9"/>
        <v>F</v>
      </c>
    </row>
    <row r="308" spans="2:3" x14ac:dyDescent="0.25">
      <c r="B308" t="str">
        <f t="shared" si="8"/>
        <v>'',</v>
      </c>
      <c r="C308" t="str">
        <f t="shared" si="9"/>
        <v>F</v>
      </c>
    </row>
    <row r="309" spans="2:3" x14ac:dyDescent="0.25">
      <c r="B309" t="str">
        <f t="shared" si="8"/>
        <v>'',</v>
      </c>
      <c r="C309" t="str">
        <f t="shared" si="9"/>
        <v>F</v>
      </c>
    </row>
    <row r="310" spans="2:3" x14ac:dyDescent="0.25">
      <c r="B310" t="str">
        <f t="shared" si="8"/>
        <v>'',</v>
      </c>
      <c r="C310" t="str">
        <f t="shared" si="9"/>
        <v>F</v>
      </c>
    </row>
    <row r="311" spans="2:3" x14ac:dyDescent="0.25">
      <c r="B311" t="str">
        <f t="shared" si="8"/>
        <v>'',</v>
      </c>
      <c r="C311" t="str">
        <f t="shared" si="9"/>
        <v>F</v>
      </c>
    </row>
    <row r="312" spans="2:3" x14ac:dyDescent="0.25">
      <c r="B312" t="str">
        <f t="shared" si="8"/>
        <v>'',</v>
      </c>
      <c r="C312" t="str">
        <f t="shared" si="9"/>
        <v>F</v>
      </c>
    </row>
    <row r="313" spans="2:3" x14ac:dyDescent="0.25">
      <c r="B313" t="str">
        <f t="shared" si="8"/>
        <v>'',</v>
      </c>
      <c r="C313" t="str">
        <f t="shared" si="9"/>
        <v>F</v>
      </c>
    </row>
    <row r="314" spans="2:3" x14ac:dyDescent="0.25">
      <c r="B314" t="str">
        <f t="shared" si="8"/>
        <v>'',</v>
      </c>
      <c r="C314" t="str">
        <f t="shared" si="9"/>
        <v>F</v>
      </c>
    </row>
    <row r="315" spans="2:3" x14ac:dyDescent="0.25">
      <c r="B315" t="str">
        <f t="shared" si="8"/>
        <v>'',</v>
      </c>
      <c r="C315" t="str">
        <f t="shared" si="9"/>
        <v>F</v>
      </c>
    </row>
    <row r="316" spans="2:3" x14ac:dyDescent="0.25">
      <c r="B316" t="str">
        <f t="shared" si="8"/>
        <v>'',</v>
      </c>
      <c r="C316" t="str">
        <f t="shared" si="9"/>
        <v>F</v>
      </c>
    </row>
    <row r="317" spans="2:3" x14ac:dyDescent="0.25">
      <c r="B317" t="str">
        <f t="shared" si="8"/>
        <v>'',</v>
      </c>
      <c r="C317" t="str">
        <f t="shared" si="9"/>
        <v>F</v>
      </c>
    </row>
    <row r="318" spans="2:3" x14ac:dyDescent="0.25">
      <c r="B318" t="str">
        <f t="shared" si="8"/>
        <v>'',</v>
      </c>
      <c r="C318" t="str">
        <f t="shared" si="9"/>
        <v>F</v>
      </c>
    </row>
    <row r="319" spans="2:3" x14ac:dyDescent="0.25">
      <c r="B319" t="str">
        <f t="shared" si="8"/>
        <v>'',</v>
      </c>
      <c r="C319" t="str">
        <f t="shared" si="9"/>
        <v>F</v>
      </c>
    </row>
    <row r="320" spans="2:3" x14ac:dyDescent="0.25">
      <c r="B320" t="str">
        <f t="shared" si="8"/>
        <v>'',</v>
      </c>
      <c r="C320" t="str">
        <f t="shared" si="9"/>
        <v>F</v>
      </c>
    </row>
    <row r="321" spans="2:3" x14ac:dyDescent="0.25">
      <c r="B321" t="str">
        <f t="shared" si="8"/>
        <v>'',</v>
      </c>
      <c r="C321" t="str">
        <f t="shared" si="9"/>
        <v>F</v>
      </c>
    </row>
    <row r="322" spans="2:3" x14ac:dyDescent="0.25">
      <c r="B322" t="str">
        <f t="shared" ref="B322:B385" si="10">"'"&amp;A322&amp;"',"</f>
        <v>'',</v>
      </c>
      <c r="C322" t="str">
        <f t="shared" ref="C322:C385" si="11">IF(A322=B322,"","F")</f>
        <v>F</v>
      </c>
    </row>
    <row r="323" spans="2:3" x14ac:dyDescent="0.25">
      <c r="B323" t="str">
        <f t="shared" si="10"/>
        <v>'',</v>
      </c>
      <c r="C323" t="str">
        <f t="shared" si="11"/>
        <v>F</v>
      </c>
    </row>
    <row r="324" spans="2:3" x14ac:dyDescent="0.25">
      <c r="B324" t="str">
        <f t="shared" si="10"/>
        <v>'',</v>
      </c>
      <c r="C324" t="str">
        <f t="shared" si="11"/>
        <v>F</v>
      </c>
    </row>
    <row r="325" spans="2:3" x14ac:dyDescent="0.25">
      <c r="B325" t="str">
        <f t="shared" si="10"/>
        <v>'',</v>
      </c>
      <c r="C325" t="str">
        <f t="shared" si="11"/>
        <v>F</v>
      </c>
    </row>
    <row r="326" spans="2:3" x14ac:dyDescent="0.25">
      <c r="B326" t="str">
        <f t="shared" si="10"/>
        <v>'',</v>
      </c>
      <c r="C326" t="str">
        <f t="shared" si="11"/>
        <v>F</v>
      </c>
    </row>
    <row r="327" spans="2:3" x14ac:dyDescent="0.25">
      <c r="B327" t="str">
        <f t="shared" si="10"/>
        <v>'',</v>
      </c>
      <c r="C327" t="str">
        <f t="shared" si="11"/>
        <v>F</v>
      </c>
    </row>
    <row r="328" spans="2:3" x14ac:dyDescent="0.25">
      <c r="B328" t="str">
        <f t="shared" si="10"/>
        <v>'',</v>
      </c>
      <c r="C328" t="str">
        <f t="shared" si="11"/>
        <v>F</v>
      </c>
    </row>
    <row r="329" spans="2:3" x14ac:dyDescent="0.25">
      <c r="B329" t="str">
        <f t="shared" si="10"/>
        <v>'',</v>
      </c>
      <c r="C329" t="str">
        <f t="shared" si="11"/>
        <v>F</v>
      </c>
    </row>
    <row r="330" spans="2:3" x14ac:dyDescent="0.25">
      <c r="B330" t="str">
        <f t="shared" si="10"/>
        <v>'',</v>
      </c>
      <c r="C330" t="str">
        <f t="shared" si="11"/>
        <v>F</v>
      </c>
    </row>
    <row r="331" spans="2:3" x14ac:dyDescent="0.25">
      <c r="B331" t="str">
        <f t="shared" si="10"/>
        <v>'',</v>
      </c>
      <c r="C331" t="str">
        <f t="shared" si="11"/>
        <v>F</v>
      </c>
    </row>
    <row r="332" spans="2:3" x14ac:dyDescent="0.25">
      <c r="B332" t="str">
        <f t="shared" si="10"/>
        <v>'',</v>
      </c>
      <c r="C332" t="str">
        <f t="shared" si="11"/>
        <v>F</v>
      </c>
    </row>
    <row r="333" spans="2:3" x14ac:dyDescent="0.25">
      <c r="B333" t="str">
        <f t="shared" si="10"/>
        <v>'',</v>
      </c>
      <c r="C333" t="str">
        <f t="shared" si="11"/>
        <v>F</v>
      </c>
    </row>
    <row r="334" spans="2:3" x14ac:dyDescent="0.25">
      <c r="B334" t="str">
        <f t="shared" si="10"/>
        <v>'',</v>
      </c>
      <c r="C334" t="str">
        <f t="shared" si="11"/>
        <v>F</v>
      </c>
    </row>
    <row r="335" spans="2:3" x14ac:dyDescent="0.25">
      <c r="B335" t="str">
        <f t="shared" si="10"/>
        <v>'',</v>
      </c>
      <c r="C335" t="str">
        <f t="shared" si="11"/>
        <v>F</v>
      </c>
    </row>
    <row r="336" spans="2:3" x14ac:dyDescent="0.25">
      <c r="B336" t="str">
        <f t="shared" si="10"/>
        <v>'',</v>
      </c>
      <c r="C336" t="str">
        <f t="shared" si="11"/>
        <v>F</v>
      </c>
    </row>
    <row r="337" spans="2:3" x14ac:dyDescent="0.25">
      <c r="B337" t="str">
        <f t="shared" si="10"/>
        <v>'',</v>
      </c>
      <c r="C337" t="str">
        <f t="shared" si="11"/>
        <v>F</v>
      </c>
    </row>
    <row r="338" spans="2:3" x14ac:dyDescent="0.25">
      <c r="B338" t="str">
        <f t="shared" si="10"/>
        <v>'',</v>
      </c>
      <c r="C338" t="str">
        <f t="shared" si="11"/>
        <v>F</v>
      </c>
    </row>
    <row r="339" spans="2:3" x14ac:dyDescent="0.25">
      <c r="B339" t="str">
        <f t="shared" si="10"/>
        <v>'',</v>
      </c>
      <c r="C339" t="str">
        <f t="shared" si="11"/>
        <v>F</v>
      </c>
    </row>
    <row r="340" spans="2:3" x14ac:dyDescent="0.25">
      <c r="B340" t="str">
        <f t="shared" si="10"/>
        <v>'',</v>
      </c>
      <c r="C340" t="str">
        <f t="shared" si="11"/>
        <v>F</v>
      </c>
    </row>
    <row r="341" spans="2:3" x14ac:dyDescent="0.25">
      <c r="B341" t="str">
        <f t="shared" si="10"/>
        <v>'',</v>
      </c>
      <c r="C341" t="str">
        <f t="shared" si="11"/>
        <v>F</v>
      </c>
    </row>
    <row r="342" spans="2:3" x14ac:dyDescent="0.25">
      <c r="B342" t="str">
        <f t="shared" si="10"/>
        <v>'',</v>
      </c>
      <c r="C342" t="str">
        <f t="shared" si="11"/>
        <v>F</v>
      </c>
    </row>
    <row r="343" spans="2:3" x14ac:dyDescent="0.25">
      <c r="B343" t="str">
        <f t="shared" si="10"/>
        <v>'',</v>
      </c>
      <c r="C343" t="str">
        <f t="shared" si="11"/>
        <v>F</v>
      </c>
    </row>
    <row r="344" spans="2:3" x14ac:dyDescent="0.25">
      <c r="B344" t="str">
        <f t="shared" si="10"/>
        <v>'',</v>
      </c>
      <c r="C344" t="str">
        <f t="shared" si="11"/>
        <v>F</v>
      </c>
    </row>
    <row r="345" spans="2:3" x14ac:dyDescent="0.25">
      <c r="B345" t="str">
        <f t="shared" si="10"/>
        <v>'',</v>
      </c>
      <c r="C345" t="str">
        <f t="shared" si="11"/>
        <v>F</v>
      </c>
    </row>
    <row r="346" spans="2:3" x14ac:dyDescent="0.25">
      <c r="B346" t="str">
        <f t="shared" si="10"/>
        <v>'',</v>
      </c>
      <c r="C346" t="str">
        <f t="shared" si="11"/>
        <v>F</v>
      </c>
    </row>
    <row r="347" spans="2:3" x14ac:dyDescent="0.25">
      <c r="B347" t="str">
        <f t="shared" si="10"/>
        <v>'',</v>
      </c>
      <c r="C347" t="str">
        <f t="shared" si="11"/>
        <v>F</v>
      </c>
    </row>
    <row r="348" spans="2:3" x14ac:dyDescent="0.25">
      <c r="B348" t="str">
        <f t="shared" si="10"/>
        <v>'',</v>
      </c>
      <c r="C348" t="str">
        <f t="shared" si="11"/>
        <v>F</v>
      </c>
    </row>
    <row r="349" spans="2:3" x14ac:dyDescent="0.25">
      <c r="B349" t="str">
        <f t="shared" si="10"/>
        <v>'',</v>
      </c>
      <c r="C349" t="str">
        <f t="shared" si="11"/>
        <v>F</v>
      </c>
    </row>
    <row r="350" spans="2:3" x14ac:dyDescent="0.25">
      <c r="B350" t="str">
        <f t="shared" si="10"/>
        <v>'',</v>
      </c>
      <c r="C350" t="str">
        <f t="shared" si="11"/>
        <v>F</v>
      </c>
    </row>
    <row r="351" spans="2:3" x14ac:dyDescent="0.25">
      <c r="B351" t="str">
        <f t="shared" si="10"/>
        <v>'',</v>
      </c>
      <c r="C351" t="str">
        <f t="shared" si="11"/>
        <v>F</v>
      </c>
    </row>
    <row r="352" spans="2:3" x14ac:dyDescent="0.25">
      <c r="B352" t="str">
        <f t="shared" si="10"/>
        <v>'',</v>
      </c>
      <c r="C352" t="str">
        <f t="shared" si="11"/>
        <v>F</v>
      </c>
    </row>
    <row r="353" spans="2:3" x14ac:dyDescent="0.25">
      <c r="B353" t="str">
        <f t="shared" si="10"/>
        <v>'',</v>
      </c>
      <c r="C353" t="str">
        <f t="shared" si="11"/>
        <v>F</v>
      </c>
    </row>
    <row r="354" spans="2:3" x14ac:dyDescent="0.25">
      <c r="B354" t="str">
        <f t="shared" si="10"/>
        <v>'',</v>
      </c>
      <c r="C354" t="str">
        <f t="shared" si="11"/>
        <v>F</v>
      </c>
    </row>
    <row r="355" spans="2:3" x14ac:dyDescent="0.25">
      <c r="B355" t="str">
        <f t="shared" si="10"/>
        <v>'',</v>
      </c>
      <c r="C355" t="str">
        <f t="shared" si="11"/>
        <v>F</v>
      </c>
    </row>
    <row r="356" spans="2:3" x14ac:dyDescent="0.25">
      <c r="B356" t="str">
        <f t="shared" si="10"/>
        <v>'',</v>
      </c>
      <c r="C356" t="str">
        <f t="shared" si="11"/>
        <v>F</v>
      </c>
    </row>
    <row r="357" spans="2:3" x14ac:dyDescent="0.25">
      <c r="B357" t="str">
        <f t="shared" si="10"/>
        <v>'',</v>
      </c>
      <c r="C357" t="str">
        <f t="shared" si="11"/>
        <v>F</v>
      </c>
    </row>
    <row r="358" spans="2:3" x14ac:dyDescent="0.25">
      <c r="B358" t="str">
        <f t="shared" si="10"/>
        <v>'',</v>
      </c>
      <c r="C358" t="str">
        <f t="shared" si="11"/>
        <v>F</v>
      </c>
    </row>
    <row r="359" spans="2:3" x14ac:dyDescent="0.25">
      <c r="B359" t="str">
        <f t="shared" si="10"/>
        <v>'',</v>
      </c>
      <c r="C359" t="str">
        <f t="shared" si="11"/>
        <v>F</v>
      </c>
    </row>
    <row r="360" spans="2:3" x14ac:dyDescent="0.25">
      <c r="B360" t="str">
        <f t="shared" si="10"/>
        <v>'',</v>
      </c>
      <c r="C360" t="str">
        <f t="shared" si="11"/>
        <v>F</v>
      </c>
    </row>
    <row r="361" spans="2:3" x14ac:dyDescent="0.25">
      <c r="B361" t="str">
        <f t="shared" si="10"/>
        <v>'',</v>
      </c>
      <c r="C361" t="str">
        <f t="shared" si="11"/>
        <v>F</v>
      </c>
    </row>
    <row r="362" spans="2:3" x14ac:dyDescent="0.25">
      <c r="B362" t="str">
        <f t="shared" si="10"/>
        <v>'',</v>
      </c>
      <c r="C362" t="str">
        <f t="shared" si="11"/>
        <v>F</v>
      </c>
    </row>
    <row r="363" spans="2:3" x14ac:dyDescent="0.25">
      <c r="B363" t="str">
        <f t="shared" si="10"/>
        <v>'',</v>
      </c>
      <c r="C363" t="str">
        <f t="shared" si="11"/>
        <v>F</v>
      </c>
    </row>
    <row r="364" spans="2:3" x14ac:dyDescent="0.25">
      <c r="B364" t="str">
        <f t="shared" si="10"/>
        <v>'',</v>
      </c>
      <c r="C364" t="str">
        <f t="shared" si="11"/>
        <v>F</v>
      </c>
    </row>
    <row r="365" spans="2:3" x14ac:dyDescent="0.25">
      <c r="B365" t="str">
        <f t="shared" si="10"/>
        <v>'',</v>
      </c>
      <c r="C365" t="str">
        <f t="shared" si="11"/>
        <v>F</v>
      </c>
    </row>
    <row r="366" spans="2:3" x14ac:dyDescent="0.25">
      <c r="B366" t="str">
        <f t="shared" si="10"/>
        <v>'',</v>
      </c>
      <c r="C366" t="str">
        <f t="shared" si="11"/>
        <v>F</v>
      </c>
    </row>
    <row r="367" spans="2:3" x14ac:dyDescent="0.25">
      <c r="B367" t="str">
        <f t="shared" si="10"/>
        <v>'',</v>
      </c>
      <c r="C367" t="str">
        <f t="shared" si="11"/>
        <v>F</v>
      </c>
    </row>
    <row r="368" spans="2:3" x14ac:dyDescent="0.25">
      <c r="B368" t="str">
        <f t="shared" si="10"/>
        <v>'',</v>
      </c>
      <c r="C368" t="str">
        <f t="shared" si="11"/>
        <v>F</v>
      </c>
    </row>
    <row r="369" spans="2:3" x14ac:dyDescent="0.25">
      <c r="B369" t="str">
        <f t="shared" si="10"/>
        <v>'',</v>
      </c>
      <c r="C369" t="str">
        <f t="shared" si="11"/>
        <v>F</v>
      </c>
    </row>
    <row r="370" spans="2:3" x14ac:dyDescent="0.25">
      <c r="B370" t="str">
        <f t="shared" si="10"/>
        <v>'',</v>
      </c>
      <c r="C370" t="str">
        <f t="shared" si="11"/>
        <v>F</v>
      </c>
    </row>
    <row r="371" spans="2:3" x14ac:dyDescent="0.25">
      <c r="B371" t="str">
        <f t="shared" si="10"/>
        <v>'',</v>
      </c>
      <c r="C371" t="str">
        <f t="shared" si="11"/>
        <v>F</v>
      </c>
    </row>
    <row r="372" spans="2:3" x14ac:dyDescent="0.25">
      <c r="B372" t="str">
        <f t="shared" si="10"/>
        <v>'',</v>
      </c>
      <c r="C372" t="str">
        <f t="shared" si="11"/>
        <v>F</v>
      </c>
    </row>
    <row r="373" spans="2:3" x14ac:dyDescent="0.25">
      <c r="B373" t="str">
        <f t="shared" si="10"/>
        <v>'',</v>
      </c>
      <c r="C373" t="str">
        <f t="shared" si="11"/>
        <v>F</v>
      </c>
    </row>
    <row r="374" spans="2:3" x14ac:dyDescent="0.25">
      <c r="B374" t="str">
        <f t="shared" si="10"/>
        <v>'',</v>
      </c>
      <c r="C374" t="str">
        <f t="shared" si="11"/>
        <v>F</v>
      </c>
    </row>
    <row r="375" spans="2:3" x14ac:dyDescent="0.25">
      <c r="B375" t="str">
        <f t="shared" si="10"/>
        <v>'',</v>
      </c>
      <c r="C375" t="str">
        <f t="shared" si="11"/>
        <v>F</v>
      </c>
    </row>
    <row r="376" spans="2:3" x14ac:dyDescent="0.25">
      <c r="B376" t="str">
        <f t="shared" si="10"/>
        <v>'',</v>
      </c>
      <c r="C376" t="str">
        <f t="shared" si="11"/>
        <v>F</v>
      </c>
    </row>
    <row r="377" spans="2:3" x14ac:dyDescent="0.25">
      <c r="B377" t="str">
        <f t="shared" si="10"/>
        <v>'',</v>
      </c>
      <c r="C377" t="str">
        <f t="shared" si="11"/>
        <v>F</v>
      </c>
    </row>
    <row r="378" spans="2:3" x14ac:dyDescent="0.25">
      <c r="B378" t="str">
        <f t="shared" si="10"/>
        <v>'',</v>
      </c>
      <c r="C378" t="str">
        <f t="shared" si="11"/>
        <v>F</v>
      </c>
    </row>
    <row r="379" spans="2:3" x14ac:dyDescent="0.25">
      <c r="B379" t="str">
        <f t="shared" si="10"/>
        <v>'',</v>
      </c>
      <c r="C379" t="str">
        <f t="shared" si="11"/>
        <v>F</v>
      </c>
    </row>
    <row r="380" spans="2:3" x14ac:dyDescent="0.25">
      <c r="B380" t="str">
        <f t="shared" si="10"/>
        <v>'',</v>
      </c>
      <c r="C380" t="str">
        <f t="shared" si="11"/>
        <v>F</v>
      </c>
    </row>
    <row r="381" spans="2:3" x14ac:dyDescent="0.25">
      <c r="B381" t="str">
        <f t="shared" si="10"/>
        <v>'',</v>
      </c>
      <c r="C381" t="str">
        <f t="shared" si="11"/>
        <v>F</v>
      </c>
    </row>
    <row r="382" spans="2:3" x14ac:dyDescent="0.25">
      <c r="B382" t="str">
        <f t="shared" si="10"/>
        <v>'',</v>
      </c>
      <c r="C382" t="str">
        <f t="shared" si="11"/>
        <v>F</v>
      </c>
    </row>
    <row r="383" spans="2:3" x14ac:dyDescent="0.25">
      <c r="B383" t="str">
        <f t="shared" si="10"/>
        <v>'',</v>
      </c>
      <c r="C383" t="str">
        <f t="shared" si="11"/>
        <v>F</v>
      </c>
    </row>
    <row r="384" spans="2:3" x14ac:dyDescent="0.25">
      <c r="B384" t="str">
        <f t="shared" si="10"/>
        <v>'',</v>
      </c>
      <c r="C384" t="str">
        <f t="shared" si="11"/>
        <v>F</v>
      </c>
    </row>
    <row r="385" spans="2:3" x14ac:dyDescent="0.25">
      <c r="B385" t="str">
        <f t="shared" si="10"/>
        <v>'',</v>
      </c>
      <c r="C385" t="str">
        <f t="shared" si="11"/>
        <v>F</v>
      </c>
    </row>
    <row r="386" spans="2:3" x14ac:dyDescent="0.25">
      <c r="B386" t="str">
        <f t="shared" ref="B386:B449" si="12">"'"&amp;A386&amp;"',"</f>
        <v>'',</v>
      </c>
      <c r="C386" t="str">
        <f t="shared" ref="C386:C449" si="13">IF(A386=B386,"","F")</f>
        <v>F</v>
      </c>
    </row>
    <row r="387" spans="2:3" x14ac:dyDescent="0.25">
      <c r="B387" t="str">
        <f t="shared" si="12"/>
        <v>'',</v>
      </c>
      <c r="C387" t="str">
        <f t="shared" si="13"/>
        <v>F</v>
      </c>
    </row>
    <row r="388" spans="2:3" x14ac:dyDescent="0.25">
      <c r="B388" t="str">
        <f t="shared" si="12"/>
        <v>'',</v>
      </c>
      <c r="C388" t="str">
        <f t="shared" si="13"/>
        <v>F</v>
      </c>
    </row>
    <row r="389" spans="2:3" x14ac:dyDescent="0.25">
      <c r="B389" t="str">
        <f t="shared" si="12"/>
        <v>'',</v>
      </c>
      <c r="C389" t="str">
        <f t="shared" si="13"/>
        <v>F</v>
      </c>
    </row>
    <row r="390" spans="2:3" x14ac:dyDescent="0.25">
      <c r="B390" t="str">
        <f t="shared" si="12"/>
        <v>'',</v>
      </c>
      <c r="C390" t="str">
        <f t="shared" si="13"/>
        <v>F</v>
      </c>
    </row>
    <row r="391" spans="2:3" x14ac:dyDescent="0.25">
      <c r="B391" t="str">
        <f t="shared" si="12"/>
        <v>'',</v>
      </c>
      <c r="C391" t="str">
        <f t="shared" si="13"/>
        <v>F</v>
      </c>
    </row>
    <row r="392" spans="2:3" x14ac:dyDescent="0.25">
      <c r="B392" t="str">
        <f t="shared" si="12"/>
        <v>'',</v>
      </c>
      <c r="C392" t="str">
        <f t="shared" si="13"/>
        <v>F</v>
      </c>
    </row>
    <row r="393" spans="2:3" x14ac:dyDescent="0.25">
      <c r="B393" t="str">
        <f t="shared" si="12"/>
        <v>'',</v>
      </c>
      <c r="C393" t="str">
        <f t="shared" si="13"/>
        <v>F</v>
      </c>
    </row>
    <row r="394" spans="2:3" x14ac:dyDescent="0.25">
      <c r="B394" t="str">
        <f t="shared" si="12"/>
        <v>'',</v>
      </c>
      <c r="C394" t="str">
        <f t="shared" si="13"/>
        <v>F</v>
      </c>
    </row>
    <row r="395" spans="2:3" x14ac:dyDescent="0.25">
      <c r="B395" t="str">
        <f t="shared" si="12"/>
        <v>'',</v>
      </c>
      <c r="C395" t="str">
        <f t="shared" si="13"/>
        <v>F</v>
      </c>
    </row>
    <row r="396" spans="2:3" x14ac:dyDescent="0.25">
      <c r="B396" t="str">
        <f t="shared" si="12"/>
        <v>'',</v>
      </c>
      <c r="C396" t="str">
        <f t="shared" si="13"/>
        <v>F</v>
      </c>
    </row>
    <row r="397" spans="2:3" x14ac:dyDescent="0.25">
      <c r="B397" t="str">
        <f t="shared" si="12"/>
        <v>'',</v>
      </c>
      <c r="C397" t="str">
        <f t="shared" si="13"/>
        <v>F</v>
      </c>
    </row>
    <row r="398" spans="2:3" x14ac:dyDescent="0.25">
      <c r="B398" t="str">
        <f t="shared" si="12"/>
        <v>'',</v>
      </c>
      <c r="C398" t="str">
        <f t="shared" si="13"/>
        <v>F</v>
      </c>
    </row>
    <row r="399" spans="2:3" x14ac:dyDescent="0.25">
      <c r="B399" t="str">
        <f t="shared" si="12"/>
        <v>'',</v>
      </c>
      <c r="C399" t="str">
        <f t="shared" si="13"/>
        <v>F</v>
      </c>
    </row>
    <row r="400" spans="2:3" x14ac:dyDescent="0.25">
      <c r="B400" t="str">
        <f t="shared" si="12"/>
        <v>'',</v>
      </c>
      <c r="C400" t="str">
        <f t="shared" si="13"/>
        <v>F</v>
      </c>
    </row>
    <row r="401" spans="2:3" x14ac:dyDescent="0.25">
      <c r="B401" t="str">
        <f t="shared" si="12"/>
        <v>'',</v>
      </c>
      <c r="C401" t="str">
        <f t="shared" si="13"/>
        <v>F</v>
      </c>
    </row>
    <row r="402" spans="2:3" x14ac:dyDescent="0.25">
      <c r="B402" t="str">
        <f t="shared" si="12"/>
        <v>'',</v>
      </c>
      <c r="C402" t="str">
        <f t="shared" si="13"/>
        <v>F</v>
      </c>
    </row>
    <row r="403" spans="2:3" x14ac:dyDescent="0.25">
      <c r="B403" t="str">
        <f t="shared" si="12"/>
        <v>'',</v>
      </c>
      <c r="C403" t="str">
        <f t="shared" si="13"/>
        <v>F</v>
      </c>
    </row>
    <row r="404" spans="2:3" x14ac:dyDescent="0.25">
      <c r="B404" t="str">
        <f t="shared" si="12"/>
        <v>'',</v>
      </c>
      <c r="C404" t="str">
        <f t="shared" si="13"/>
        <v>F</v>
      </c>
    </row>
    <row r="405" spans="2:3" x14ac:dyDescent="0.25">
      <c r="B405" t="str">
        <f t="shared" si="12"/>
        <v>'',</v>
      </c>
      <c r="C405" t="str">
        <f t="shared" si="13"/>
        <v>F</v>
      </c>
    </row>
    <row r="406" spans="2:3" x14ac:dyDescent="0.25">
      <c r="B406" t="str">
        <f t="shared" si="12"/>
        <v>'',</v>
      </c>
      <c r="C406" t="str">
        <f t="shared" si="13"/>
        <v>F</v>
      </c>
    </row>
    <row r="407" spans="2:3" x14ac:dyDescent="0.25">
      <c r="B407" t="str">
        <f t="shared" si="12"/>
        <v>'',</v>
      </c>
      <c r="C407" t="str">
        <f t="shared" si="13"/>
        <v>F</v>
      </c>
    </row>
    <row r="408" spans="2:3" x14ac:dyDescent="0.25">
      <c r="B408" t="str">
        <f t="shared" si="12"/>
        <v>'',</v>
      </c>
      <c r="C408" t="str">
        <f t="shared" si="13"/>
        <v>F</v>
      </c>
    </row>
    <row r="409" spans="2:3" x14ac:dyDescent="0.25">
      <c r="B409" t="str">
        <f t="shared" si="12"/>
        <v>'',</v>
      </c>
      <c r="C409" t="str">
        <f t="shared" si="13"/>
        <v>F</v>
      </c>
    </row>
    <row r="410" spans="2:3" x14ac:dyDescent="0.25">
      <c r="B410" t="str">
        <f t="shared" si="12"/>
        <v>'',</v>
      </c>
      <c r="C410" t="str">
        <f t="shared" si="13"/>
        <v>F</v>
      </c>
    </row>
    <row r="411" spans="2:3" x14ac:dyDescent="0.25">
      <c r="B411" t="str">
        <f t="shared" si="12"/>
        <v>'',</v>
      </c>
      <c r="C411" t="str">
        <f t="shared" si="13"/>
        <v>F</v>
      </c>
    </row>
    <row r="412" spans="2:3" x14ac:dyDescent="0.25">
      <c r="B412" t="str">
        <f t="shared" si="12"/>
        <v>'',</v>
      </c>
      <c r="C412" t="str">
        <f t="shared" si="13"/>
        <v>F</v>
      </c>
    </row>
    <row r="413" spans="2:3" x14ac:dyDescent="0.25">
      <c r="B413" t="str">
        <f t="shared" si="12"/>
        <v>'',</v>
      </c>
      <c r="C413" t="str">
        <f t="shared" si="13"/>
        <v>F</v>
      </c>
    </row>
    <row r="414" spans="2:3" x14ac:dyDescent="0.25">
      <c r="B414" t="str">
        <f t="shared" si="12"/>
        <v>'',</v>
      </c>
      <c r="C414" t="str">
        <f t="shared" si="13"/>
        <v>F</v>
      </c>
    </row>
    <row r="415" spans="2:3" x14ac:dyDescent="0.25">
      <c r="B415" t="str">
        <f t="shared" si="12"/>
        <v>'',</v>
      </c>
      <c r="C415" t="str">
        <f t="shared" si="13"/>
        <v>F</v>
      </c>
    </row>
    <row r="416" spans="2:3" x14ac:dyDescent="0.25">
      <c r="B416" t="str">
        <f t="shared" si="12"/>
        <v>'',</v>
      </c>
      <c r="C416" t="str">
        <f t="shared" si="13"/>
        <v>F</v>
      </c>
    </row>
    <row r="417" spans="2:3" x14ac:dyDescent="0.25">
      <c r="B417" t="str">
        <f t="shared" si="12"/>
        <v>'',</v>
      </c>
      <c r="C417" t="str">
        <f t="shared" si="13"/>
        <v>F</v>
      </c>
    </row>
    <row r="418" spans="2:3" x14ac:dyDescent="0.25">
      <c r="B418" t="str">
        <f t="shared" si="12"/>
        <v>'',</v>
      </c>
      <c r="C418" t="str">
        <f t="shared" si="13"/>
        <v>F</v>
      </c>
    </row>
    <row r="419" spans="2:3" x14ac:dyDescent="0.25">
      <c r="B419" t="str">
        <f t="shared" si="12"/>
        <v>'',</v>
      </c>
      <c r="C419" t="str">
        <f t="shared" si="13"/>
        <v>F</v>
      </c>
    </row>
    <row r="420" spans="2:3" x14ac:dyDescent="0.25">
      <c r="B420" t="str">
        <f t="shared" si="12"/>
        <v>'',</v>
      </c>
      <c r="C420" t="str">
        <f t="shared" si="13"/>
        <v>F</v>
      </c>
    </row>
    <row r="421" spans="2:3" x14ac:dyDescent="0.25">
      <c r="B421" t="str">
        <f t="shared" si="12"/>
        <v>'',</v>
      </c>
      <c r="C421" t="str">
        <f t="shared" si="13"/>
        <v>F</v>
      </c>
    </row>
    <row r="422" spans="2:3" x14ac:dyDescent="0.25">
      <c r="B422" t="str">
        <f t="shared" si="12"/>
        <v>'',</v>
      </c>
      <c r="C422" t="str">
        <f t="shared" si="13"/>
        <v>F</v>
      </c>
    </row>
    <row r="423" spans="2:3" x14ac:dyDescent="0.25">
      <c r="B423" t="str">
        <f t="shared" si="12"/>
        <v>'',</v>
      </c>
      <c r="C423" t="str">
        <f t="shared" si="13"/>
        <v>F</v>
      </c>
    </row>
    <row r="424" spans="2:3" x14ac:dyDescent="0.25">
      <c r="B424" t="str">
        <f t="shared" si="12"/>
        <v>'',</v>
      </c>
      <c r="C424" t="str">
        <f t="shared" si="13"/>
        <v>F</v>
      </c>
    </row>
    <row r="425" spans="2:3" x14ac:dyDescent="0.25">
      <c r="B425" t="str">
        <f t="shared" si="12"/>
        <v>'',</v>
      </c>
      <c r="C425" t="str">
        <f t="shared" si="13"/>
        <v>F</v>
      </c>
    </row>
    <row r="426" spans="2:3" x14ac:dyDescent="0.25">
      <c r="B426" t="str">
        <f t="shared" si="12"/>
        <v>'',</v>
      </c>
      <c r="C426" t="str">
        <f t="shared" si="13"/>
        <v>F</v>
      </c>
    </row>
    <row r="427" spans="2:3" x14ac:dyDescent="0.25">
      <c r="B427" t="str">
        <f t="shared" si="12"/>
        <v>'',</v>
      </c>
      <c r="C427" t="str">
        <f t="shared" si="13"/>
        <v>F</v>
      </c>
    </row>
    <row r="428" spans="2:3" x14ac:dyDescent="0.25">
      <c r="B428" t="str">
        <f t="shared" si="12"/>
        <v>'',</v>
      </c>
      <c r="C428" t="str">
        <f t="shared" si="13"/>
        <v>F</v>
      </c>
    </row>
    <row r="429" spans="2:3" x14ac:dyDescent="0.25">
      <c r="B429" t="str">
        <f t="shared" si="12"/>
        <v>'',</v>
      </c>
      <c r="C429" t="str">
        <f t="shared" si="13"/>
        <v>F</v>
      </c>
    </row>
    <row r="430" spans="2:3" x14ac:dyDescent="0.25">
      <c r="B430" t="str">
        <f t="shared" si="12"/>
        <v>'',</v>
      </c>
      <c r="C430" t="str">
        <f t="shared" si="13"/>
        <v>F</v>
      </c>
    </row>
    <row r="431" spans="2:3" x14ac:dyDescent="0.25">
      <c r="B431" t="str">
        <f t="shared" si="12"/>
        <v>'',</v>
      </c>
      <c r="C431" t="str">
        <f t="shared" si="13"/>
        <v>F</v>
      </c>
    </row>
    <row r="432" spans="2:3" x14ac:dyDescent="0.25">
      <c r="B432" t="str">
        <f t="shared" si="12"/>
        <v>'',</v>
      </c>
      <c r="C432" t="str">
        <f t="shared" si="13"/>
        <v>F</v>
      </c>
    </row>
    <row r="433" spans="2:3" x14ac:dyDescent="0.25">
      <c r="B433" t="str">
        <f t="shared" si="12"/>
        <v>'',</v>
      </c>
      <c r="C433" t="str">
        <f t="shared" si="13"/>
        <v>F</v>
      </c>
    </row>
    <row r="434" spans="2:3" x14ac:dyDescent="0.25">
      <c r="B434" t="str">
        <f t="shared" si="12"/>
        <v>'',</v>
      </c>
      <c r="C434" t="str">
        <f t="shared" si="13"/>
        <v>F</v>
      </c>
    </row>
    <row r="435" spans="2:3" x14ac:dyDescent="0.25">
      <c r="B435" t="str">
        <f t="shared" si="12"/>
        <v>'',</v>
      </c>
      <c r="C435" t="str">
        <f t="shared" si="13"/>
        <v>F</v>
      </c>
    </row>
    <row r="436" spans="2:3" x14ac:dyDescent="0.25">
      <c r="B436" t="str">
        <f t="shared" si="12"/>
        <v>'',</v>
      </c>
      <c r="C436" t="str">
        <f t="shared" si="13"/>
        <v>F</v>
      </c>
    </row>
    <row r="437" spans="2:3" x14ac:dyDescent="0.25">
      <c r="B437" t="str">
        <f t="shared" si="12"/>
        <v>'',</v>
      </c>
      <c r="C437" t="str">
        <f t="shared" si="13"/>
        <v>F</v>
      </c>
    </row>
    <row r="438" spans="2:3" x14ac:dyDescent="0.25">
      <c r="B438" t="str">
        <f t="shared" si="12"/>
        <v>'',</v>
      </c>
      <c r="C438" t="str">
        <f t="shared" si="13"/>
        <v>F</v>
      </c>
    </row>
    <row r="439" spans="2:3" x14ac:dyDescent="0.25">
      <c r="B439" t="str">
        <f t="shared" si="12"/>
        <v>'',</v>
      </c>
      <c r="C439" t="str">
        <f t="shared" si="13"/>
        <v>F</v>
      </c>
    </row>
    <row r="440" spans="2:3" x14ac:dyDescent="0.25">
      <c r="B440" t="str">
        <f t="shared" si="12"/>
        <v>'',</v>
      </c>
      <c r="C440" t="str">
        <f t="shared" si="13"/>
        <v>F</v>
      </c>
    </row>
    <row r="441" spans="2:3" x14ac:dyDescent="0.25">
      <c r="B441" t="str">
        <f t="shared" si="12"/>
        <v>'',</v>
      </c>
      <c r="C441" t="str">
        <f t="shared" si="13"/>
        <v>F</v>
      </c>
    </row>
    <row r="442" spans="2:3" x14ac:dyDescent="0.25">
      <c r="B442" t="str">
        <f t="shared" si="12"/>
        <v>'',</v>
      </c>
      <c r="C442" t="str">
        <f t="shared" si="13"/>
        <v>F</v>
      </c>
    </row>
    <row r="443" spans="2:3" x14ac:dyDescent="0.25">
      <c r="B443" t="str">
        <f t="shared" si="12"/>
        <v>'',</v>
      </c>
      <c r="C443" t="str">
        <f t="shared" si="13"/>
        <v>F</v>
      </c>
    </row>
    <row r="444" spans="2:3" x14ac:dyDescent="0.25">
      <c r="B444" t="str">
        <f t="shared" si="12"/>
        <v>'',</v>
      </c>
      <c r="C444" t="str">
        <f t="shared" si="13"/>
        <v>F</v>
      </c>
    </row>
    <row r="445" spans="2:3" x14ac:dyDescent="0.25">
      <c r="B445" t="str">
        <f t="shared" si="12"/>
        <v>'',</v>
      </c>
      <c r="C445" t="str">
        <f t="shared" si="13"/>
        <v>F</v>
      </c>
    </row>
    <row r="446" spans="2:3" x14ac:dyDescent="0.25">
      <c r="B446" t="str">
        <f t="shared" si="12"/>
        <v>'',</v>
      </c>
      <c r="C446" t="str">
        <f t="shared" si="13"/>
        <v>F</v>
      </c>
    </row>
    <row r="447" spans="2:3" x14ac:dyDescent="0.25">
      <c r="B447" t="str">
        <f t="shared" si="12"/>
        <v>'',</v>
      </c>
      <c r="C447" t="str">
        <f t="shared" si="13"/>
        <v>F</v>
      </c>
    </row>
    <row r="448" spans="2:3" x14ac:dyDescent="0.25">
      <c r="B448" t="str">
        <f t="shared" si="12"/>
        <v>'',</v>
      </c>
      <c r="C448" t="str">
        <f t="shared" si="13"/>
        <v>F</v>
      </c>
    </row>
    <row r="449" spans="2:3" x14ac:dyDescent="0.25">
      <c r="B449" t="str">
        <f t="shared" si="12"/>
        <v>'',</v>
      </c>
      <c r="C449" t="str">
        <f t="shared" si="13"/>
        <v>F</v>
      </c>
    </row>
    <row r="450" spans="2:3" x14ac:dyDescent="0.25">
      <c r="B450" t="str">
        <f t="shared" ref="B450:B513" si="14">"'"&amp;A450&amp;"',"</f>
        <v>'',</v>
      </c>
      <c r="C450" t="str">
        <f t="shared" ref="C450:C513" si="15">IF(A450=B450,"","F")</f>
        <v>F</v>
      </c>
    </row>
    <row r="451" spans="2:3" x14ac:dyDescent="0.25">
      <c r="B451" t="str">
        <f t="shared" si="14"/>
        <v>'',</v>
      </c>
      <c r="C451" t="str">
        <f t="shared" si="15"/>
        <v>F</v>
      </c>
    </row>
    <row r="452" spans="2:3" x14ac:dyDescent="0.25">
      <c r="B452" t="str">
        <f t="shared" si="14"/>
        <v>'',</v>
      </c>
      <c r="C452" t="str">
        <f t="shared" si="15"/>
        <v>F</v>
      </c>
    </row>
    <row r="453" spans="2:3" x14ac:dyDescent="0.25">
      <c r="B453" t="str">
        <f t="shared" si="14"/>
        <v>'',</v>
      </c>
      <c r="C453" t="str">
        <f t="shared" si="15"/>
        <v>F</v>
      </c>
    </row>
    <row r="454" spans="2:3" x14ac:dyDescent="0.25">
      <c r="B454" t="str">
        <f t="shared" si="14"/>
        <v>'',</v>
      </c>
      <c r="C454" t="str">
        <f t="shared" si="15"/>
        <v>F</v>
      </c>
    </row>
    <row r="455" spans="2:3" x14ac:dyDescent="0.25">
      <c r="B455" t="str">
        <f t="shared" si="14"/>
        <v>'',</v>
      </c>
      <c r="C455" t="str">
        <f t="shared" si="15"/>
        <v>F</v>
      </c>
    </row>
    <row r="456" spans="2:3" x14ac:dyDescent="0.25">
      <c r="B456" t="str">
        <f t="shared" si="14"/>
        <v>'',</v>
      </c>
      <c r="C456" t="str">
        <f t="shared" si="15"/>
        <v>F</v>
      </c>
    </row>
    <row r="457" spans="2:3" x14ac:dyDescent="0.25">
      <c r="B457" t="str">
        <f t="shared" si="14"/>
        <v>'',</v>
      </c>
      <c r="C457" t="str">
        <f t="shared" si="15"/>
        <v>F</v>
      </c>
    </row>
    <row r="458" spans="2:3" x14ac:dyDescent="0.25">
      <c r="B458" t="str">
        <f t="shared" si="14"/>
        <v>'',</v>
      </c>
      <c r="C458" t="str">
        <f t="shared" si="15"/>
        <v>F</v>
      </c>
    </row>
    <row r="459" spans="2:3" x14ac:dyDescent="0.25">
      <c r="B459" t="str">
        <f t="shared" si="14"/>
        <v>'',</v>
      </c>
      <c r="C459" t="str">
        <f t="shared" si="15"/>
        <v>F</v>
      </c>
    </row>
    <row r="460" spans="2:3" x14ac:dyDescent="0.25">
      <c r="B460" t="str">
        <f t="shared" si="14"/>
        <v>'',</v>
      </c>
      <c r="C460" t="str">
        <f t="shared" si="15"/>
        <v>F</v>
      </c>
    </row>
    <row r="461" spans="2:3" x14ac:dyDescent="0.25">
      <c r="B461" t="str">
        <f t="shared" si="14"/>
        <v>'',</v>
      </c>
      <c r="C461" t="str">
        <f t="shared" si="15"/>
        <v>F</v>
      </c>
    </row>
    <row r="462" spans="2:3" x14ac:dyDescent="0.25">
      <c r="B462" t="str">
        <f t="shared" si="14"/>
        <v>'',</v>
      </c>
      <c r="C462" t="str">
        <f t="shared" si="15"/>
        <v>F</v>
      </c>
    </row>
    <row r="463" spans="2:3" x14ac:dyDescent="0.25">
      <c r="B463" t="str">
        <f t="shared" si="14"/>
        <v>'',</v>
      </c>
      <c r="C463" t="str">
        <f t="shared" si="15"/>
        <v>F</v>
      </c>
    </row>
    <row r="464" spans="2:3" x14ac:dyDescent="0.25">
      <c r="B464" t="str">
        <f t="shared" si="14"/>
        <v>'',</v>
      </c>
      <c r="C464" t="str">
        <f t="shared" si="15"/>
        <v>F</v>
      </c>
    </row>
    <row r="465" spans="2:3" x14ac:dyDescent="0.25">
      <c r="B465" t="str">
        <f t="shared" si="14"/>
        <v>'',</v>
      </c>
      <c r="C465" t="str">
        <f t="shared" si="15"/>
        <v>F</v>
      </c>
    </row>
    <row r="466" spans="2:3" x14ac:dyDescent="0.25">
      <c r="B466" t="str">
        <f t="shared" si="14"/>
        <v>'',</v>
      </c>
      <c r="C466" t="str">
        <f t="shared" si="15"/>
        <v>F</v>
      </c>
    </row>
    <row r="467" spans="2:3" x14ac:dyDescent="0.25">
      <c r="B467" t="str">
        <f t="shared" si="14"/>
        <v>'',</v>
      </c>
      <c r="C467" t="str">
        <f t="shared" si="15"/>
        <v>F</v>
      </c>
    </row>
    <row r="468" spans="2:3" x14ac:dyDescent="0.25">
      <c r="B468" t="str">
        <f t="shared" si="14"/>
        <v>'',</v>
      </c>
      <c r="C468" t="str">
        <f t="shared" si="15"/>
        <v>F</v>
      </c>
    </row>
    <row r="469" spans="2:3" x14ac:dyDescent="0.25">
      <c r="B469" t="str">
        <f t="shared" si="14"/>
        <v>'',</v>
      </c>
      <c r="C469" t="str">
        <f t="shared" si="15"/>
        <v>F</v>
      </c>
    </row>
    <row r="470" spans="2:3" x14ac:dyDescent="0.25">
      <c r="B470" t="str">
        <f t="shared" si="14"/>
        <v>'',</v>
      </c>
      <c r="C470" t="str">
        <f t="shared" si="15"/>
        <v>F</v>
      </c>
    </row>
    <row r="471" spans="2:3" x14ac:dyDescent="0.25">
      <c r="B471" t="str">
        <f t="shared" si="14"/>
        <v>'',</v>
      </c>
      <c r="C471" t="str">
        <f t="shared" si="15"/>
        <v>F</v>
      </c>
    </row>
    <row r="472" spans="2:3" x14ac:dyDescent="0.25">
      <c r="B472" t="str">
        <f t="shared" si="14"/>
        <v>'',</v>
      </c>
      <c r="C472" t="str">
        <f t="shared" si="15"/>
        <v>F</v>
      </c>
    </row>
    <row r="473" spans="2:3" x14ac:dyDescent="0.25">
      <c r="B473" t="str">
        <f t="shared" si="14"/>
        <v>'',</v>
      </c>
      <c r="C473" t="str">
        <f t="shared" si="15"/>
        <v>F</v>
      </c>
    </row>
    <row r="474" spans="2:3" x14ac:dyDescent="0.25">
      <c r="B474" t="str">
        <f t="shared" si="14"/>
        <v>'',</v>
      </c>
      <c r="C474" t="str">
        <f t="shared" si="15"/>
        <v>F</v>
      </c>
    </row>
    <row r="475" spans="2:3" x14ac:dyDescent="0.25">
      <c r="B475" t="str">
        <f t="shared" si="14"/>
        <v>'',</v>
      </c>
      <c r="C475" t="str">
        <f t="shared" si="15"/>
        <v>F</v>
      </c>
    </row>
    <row r="476" spans="2:3" x14ac:dyDescent="0.25">
      <c r="B476" t="str">
        <f t="shared" si="14"/>
        <v>'',</v>
      </c>
      <c r="C476" t="str">
        <f t="shared" si="15"/>
        <v>F</v>
      </c>
    </row>
    <row r="477" spans="2:3" x14ac:dyDescent="0.25">
      <c r="B477" t="str">
        <f t="shared" si="14"/>
        <v>'',</v>
      </c>
      <c r="C477" t="str">
        <f t="shared" si="15"/>
        <v>F</v>
      </c>
    </row>
    <row r="478" spans="2:3" x14ac:dyDescent="0.25">
      <c r="B478" t="str">
        <f t="shared" si="14"/>
        <v>'',</v>
      </c>
      <c r="C478" t="str">
        <f t="shared" si="15"/>
        <v>F</v>
      </c>
    </row>
    <row r="479" spans="2:3" x14ac:dyDescent="0.25">
      <c r="B479" t="str">
        <f t="shared" si="14"/>
        <v>'',</v>
      </c>
      <c r="C479" t="str">
        <f t="shared" si="15"/>
        <v>F</v>
      </c>
    </row>
    <row r="480" spans="2:3" x14ac:dyDescent="0.25">
      <c r="B480" t="str">
        <f t="shared" si="14"/>
        <v>'',</v>
      </c>
      <c r="C480" t="str">
        <f t="shared" si="15"/>
        <v>F</v>
      </c>
    </row>
    <row r="481" spans="2:3" x14ac:dyDescent="0.25">
      <c r="B481" t="str">
        <f t="shared" si="14"/>
        <v>'',</v>
      </c>
      <c r="C481" t="str">
        <f t="shared" si="15"/>
        <v>F</v>
      </c>
    </row>
    <row r="482" spans="2:3" x14ac:dyDescent="0.25">
      <c r="B482" t="str">
        <f t="shared" si="14"/>
        <v>'',</v>
      </c>
      <c r="C482" t="str">
        <f t="shared" si="15"/>
        <v>F</v>
      </c>
    </row>
    <row r="483" spans="2:3" x14ac:dyDescent="0.25">
      <c r="B483" t="str">
        <f t="shared" si="14"/>
        <v>'',</v>
      </c>
      <c r="C483" t="str">
        <f t="shared" si="15"/>
        <v>F</v>
      </c>
    </row>
    <row r="484" spans="2:3" x14ac:dyDescent="0.25">
      <c r="B484" t="str">
        <f t="shared" si="14"/>
        <v>'',</v>
      </c>
      <c r="C484" t="str">
        <f t="shared" si="15"/>
        <v>F</v>
      </c>
    </row>
    <row r="485" spans="2:3" x14ac:dyDescent="0.25">
      <c r="B485" t="str">
        <f t="shared" si="14"/>
        <v>'',</v>
      </c>
      <c r="C485" t="str">
        <f t="shared" si="15"/>
        <v>F</v>
      </c>
    </row>
    <row r="486" spans="2:3" x14ac:dyDescent="0.25">
      <c r="B486" t="str">
        <f t="shared" si="14"/>
        <v>'',</v>
      </c>
      <c r="C486" t="str">
        <f t="shared" si="15"/>
        <v>F</v>
      </c>
    </row>
    <row r="487" spans="2:3" x14ac:dyDescent="0.25">
      <c r="B487" t="str">
        <f t="shared" si="14"/>
        <v>'',</v>
      </c>
      <c r="C487" t="str">
        <f t="shared" si="15"/>
        <v>F</v>
      </c>
    </row>
    <row r="488" spans="2:3" x14ac:dyDescent="0.25">
      <c r="B488" t="str">
        <f t="shared" si="14"/>
        <v>'',</v>
      </c>
      <c r="C488" t="str">
        <f t="shared" si="15"/>
        <v>F</v>
      </c>
    </row>
    <row r="489" spans="2:3" x14ac:dyDescent="0.25">
      <c r="B489" t="str">
        <f t="shared" si="14"/>
        <v>'',</v>
      </c>
      <c r="C489" t="str">
        <f t="shared" si="15"/>
        <v>F</v>
      </c>
    </row>
    <row r="490" spans="2:3" x14ac:dyDescent="0.25">
      <c r="B490" t="str">
        <f t="shared" si="14"/>
        <v>'',</v>
      </c>
      <c r="C490" t="str">
        <f t="shared" si="15"/>
        <v>F</v>
      </c>
    </row>
    <row r="491" spans="2:3" x14ac:dyDescent="0.25">
      <c r="B491" t="str">
        <f t="shared" si="14"/>
        <v>'',</v>
      </c>
      <c r="C491" t="str">
        <f t="shared" si="15"/>
        <v>F</v>
      </c>
    </row>
    <row r="492" spans="2:3" x14ac:dyDescent="0.25">
      <c r="B492" t="str">
        <f t="shared" si="14"/>
        <v>'',</v>
      </c>
      <c r="C492" t="str">
        <f t="shared" si="15"/>
        <v>F</v>
      </c>
    </row>
    <row r="493" spans="2:3" x14ac:dyDescent="0.25">
      <c r="B493" t="str">
        <f t="shared" si="14"/>
        <v>'',</v>
      </c>
      <c r="C493" t="str">
        <f t="shared" si="15"/>
        <v>F</v>
      </c>
    </row>
    <row r="494" spans="2:3" x14ac:dyDescent="0.25">
      <c r="B494" t="str">
        <f t="shared" si="14"/>
        <v>'',</v>
      </c>
      <c r="C494" t="str">
        <f t="shared" si="15"/>
        <v>F</v>
      </c>
    </row>
    <row r="495" spans="2:3" x14ac:dyDescent="0.25">
      <c r="B495" t="str">
        <f t="shared" si="14"/>
        <v>'',</v>
      </c>
      <c r="C495" t="str">
        <f t="shared" si="15"/>
        <v>F</v>
      </c>
    </row>
    <row r="496" spans="2:3" x14ac:dyDescent="0.25">
      <c r="B496" t="str">
        <f t="shared" si="14"/>
        <v>'',</v>
      </c>
      <c r="C496" t="str">
        <f t="shared" si="15"/>
        <v>F</v>
      </c>
    </row>
    <row r="497" spans="2:3" x14ac:dyDescent="0.25">
      <c r="B497" t="str">
        <f t="shared" si="14"/>
        <v>'',</v>
      </c>
      <c r="C497" t="str">
        <f t="shared" si="15"/>
        <v>F</v>
      </c>
    </row>
    <row r="498" spans="2:3" x14ac:dyDescent="0.25">
      <c r="B498" t="str">
        <f t="shared" si="14"/>
        <v>'',</v>
      </c>
      <c r="C498" t="str">
        <f t="shared" si="15"/>
        <v>F</v>
      </c>
    </row>
    <row r="499" spans="2:3" x14ac:dyDescent="0.25">
      <c r="B499" t="str">
        <f t="shared" si="14"/>
        <v>'',</v>
      </c>
      <c r="C499" t="str">
        <f t="shared" si="15"/>
        <v>F</v>
      </c>
    </row>
    <row r="500" spans="2:3" x14ac:dyDescent="0.25">
      <c r="B500" t="str">
        <f t="shared" si="14"/>
        <v>'',</v>
      </c>
      <c r="C500" t="str">
        <f t="shared" si="15"/>
        <v>F</v>
      </c>
    </row>
    <row r="501" spans="2:3" x14ac:dyDescent="0.25">
      <c r="B501" t="str">
        <f t="shared" si="14"/>
        <v>'',</v>
      </c>
      <c r="C501" t="str">
        <f t="shared" si="15"/>
        <v>F</v>
      </c>
    </row>
    <row r="502" spans="2:3" x14ac:dyDescent="0.25">
      <c r="B502" t="str">
        <f t="shared" si="14"/>
        <v>'',</v>
      </c>
      <c r="C502" t="str">
        <f t="shared" si="15"/>
        <v>F</v>
      </c>
    </row>
    <row r="503" spans="2:3" x14ac:dyDescent="0.25">
      <c r="B503" t="str">
        <f t="shared" si="14"/>
        <v>'',</v>
      </c>
      <c r="C503" t="str">
        <f t="shared" si="15"/>
        <v>F</v>
      </c>
    </row>
    <row r="504" spans="2:3" x14ac:dyDescent="0.25">
      <c r="B504" t="str">
        <f t="shared" si="14"/>
        <v>'',</v>
      </c>
      <c r="C504" t="str">
        <f t="shared" si="15"/>
        <v>F</v>
      </c>
    </row>
    <row r="505" spans="2:3" x14ac:dyDescent="0.25">
      <c r="B505" t="str">
        <f t="shared" si="14"/>
        <v>'',</v>
      </c>
      <c r="C505" t="str">
        <f t="shared" si="15"/>
        <v>F</v>
      </c>
    </row>
    <row r="506" spans="2:3" x14ac:dyDescent="0.25">
      <c r="B506" t="str">
        <f t="shared" si="14"/>
        <v>'',</v>
      </c>
      <c r="C506" t="str">
        <f t="shared" si="15"/>
        <v>F</v>
      </c>
    </row>
    <row r="507" spans="2:3" x14ac:dyDescent="0.25">
      <c r="B507" t="str">
        <f t="shared" si="14"/>
        <v>'',</v>
      </c>
      <c r="C507" t="str">
        <f t="shared" si="15"/>
        <v>F</v>
      </c>
    </row>
    <row r="508" spans="2:3" x14ac:dyDescent="0.25">
      <c r="B508" t="str">
        <f t="shared" si="14"/>
        <v>'',</v>
      </c>
      <c r="C508" t="str">
        <f t="shared" si="15"/>
        <v>F</v>
      </c>
    </row>
    <row r="509" spans="2:3" x14ac:dyDescent="0.25">
      <c r="B509" t="str">
        <f t="shared" si="14"/>
        <v>'',</v>
      </c>
      <c r="C509" t="str">
        <f t="shared" si="15"/>
        <v>F</v>
      </c>
    </row>
    <row r="510" spans="2:3" x14ac:dyDescent="0.25">
      <c r="B510" t="str">
        <f t="shared" si="14"/>
        <v>'',</v>
      </c>
      <c r="C510" t="str">
        <f t="shared" si="15"/>
        <v>F</v>
      </c>
    </row>
    <row r="511" spans="2:3" x14ac:dyDescent="0.25">
      <c r="B511" t="str">
        <f t="shared" si="14"/>
        <v>'',</v>
      </c>
      <c r="C511" t="str">
        <f t="shared" si="15"/>
        <v>F</v>
      </c>
    </row>
    <row r="512" spans="2:3" x14ac:dyDescent="0.25">
      <c r="B512" t="str">
        <f t="shared" si="14"/>
        <v>'',</v>
      </c>
      <c r="C512" t="str">
        <f t="shared" si="15"/>
        <v>F</v>
      </c>
    </row>
    <row r="513" spans="2:3" x14ac:dyDescent="0.25">
      <c r="B513" t="str">
        <f t="shared" si="14"/>
        <v>'',</v>
      </c>
      <c r="C513" t="str">
        <f t="shared" si="15"/>
        <v>F</v>
      </c>
    </row>
    <row r="514" spans="2:3" x14ac:dyDescent="0.25">
      <c r="B514" t="str">
        <f t="shared" ref="B514:B577" si="16">"'"&amp;A514&amp;"',"</f>
        <v>'',</v>
      </c>
      <c r="C514" t="str">
        <f t="shared" ref="C514:C577" si="17">IF(A514=B514,"","F")</f>
        <v>F</v>
      </c>
    </row>
    <row r="515" spans="2:3" x14ac:dyDescent="0.25">
      <c r="B515" t="str">
        <f t="shared" si="16"/>
        <v>'',</v>
      </c>
      <c r="C515" t="str">
        <f t="shared" si="17"/>
        <v>F</v>
      </c>
    </row>
    <row r="516" spans="2:3" x14ac:dyDescent="0.25">
      <c r="B516" t="str">
        <f t="shared" si="16"/>
        <v>'',</v>
      </c>
      <c r="C516" t="str">
        <f t="shared" si="17"/>
        <v>F</v>
      </c>
    </row>
    <row r="517" spans="2:3" x14ac:dyDescent="0.25">
      <c r="B517" t="str">
        <f t="shared" si="16"/>
        <v>'',</v>
      </c>
      <c r="C517" t="str">
        <f t="shared" si="17"/>
        <v>F</v>
      </c>
    </row>
    <row r="518" spans="2:3" x14ac:dyDescent="0.25">
      <c r="B518" t="str">
        <f t="shared" si="16"/>
        <v>'',</v>
      </c>
      <c r="C518" t="str">
        <f t="shared" si="17"/>
        <v>F</v>
      </c>
    </row>
    <row r="519" spans="2:3" x14ac:dyDescent="0.25">
      <c r="B519" t="str">
        <f t="shared" si="16"/>
        <v>'',</v>
      </c>
      <c r="C519" t="str">
        <f t="shared" si="17"/>
        <v>F</v>
      </c>
    </row>
    <row r="520" spans="2:3" x14ac:dyDescent="0.25">
      <c r="B520" t="str">
        <f t="shared" si="16"/>
        <v>'',</v>
      </c>
      <c r="C520" t="str">
        <f t="shared" si="17"/>
        <v>F</v>
      </c>
    </row>
    <row r="521" spans="2:3" x14ac:dyDescent="0.25">
      <c r="B521" t="str">
        <f t="shared" si="16"/>
        <v>'',</v>
      </c>
      <c r="C521" t="str">
        <f t="shared" si="17"/>
        <v>F</v>
      </c>
    </row>
    <row r="522" spans="2:3" x14ac:dyDescent="0.25">
      <c r="B522" t="str">
        <f t="shared" si="16"/>
        <v>'',</v>
      </c>
      <c r="C522" t="str">
        <f t="shared" si="17"/>
        <v>F</v>
      </c>
    </row>
    <row r="523" spans="2:3" x14ac:dyDescent="0.25">
      <c r="B523" t="str">
        <f t="shared" si="16"/>
        <v>'',</v>
      </c>
      <c r="C523" t="str">
        <f t="shared" si="17"/>
        <v>F</v>
      </c>
    </row>
    <row r="524" spans="2:3" x14ac:dyDescent="0.25">
      <c r="B524" t="str">
        <f t="shared" si="16"/>
        <v>'',</v>
      </c>
      <c r="C524" t="str">
        <f t="shared" si="17"/>
        <v>F</v>
      </c>
    </row>
    <row r="525" spans="2:3" x14ac:dyDescent="0.25">
      <c r="B525" t="str">
        <f t="shared" si="16"/>
        <v>'',</v>
      </c>
      <c r="C525" t="str">
        <f t="shared" si="17"/>
        <v>F</v>
      </c>
    </row>
    <row r="526" spans="2:3" x14ac:dyDescent="0.25">
      <c r="B526" t="str">
        <f t="shared" si="16"/>
        <v>'',</v>
      </c>
      <c r="C526" t="str">
        <f t="shared" si="17"/>
        <v>F</v>
      </c>
    </row>
    <row r="527" spans="2:3" x14ac:dyDescent="0.25">
      <c r="B527" t="str">
        <f t="shared" si="16"/>
        <v>'',</v>
      </c>
      <c r="C527" t="str">
        <f t="shared" si="17"/>
        <v>F</v>
      </c>
    </row>
    <row r="528" spans="2:3" x14ac:dyDescent="0.25">
      <c r="B528" t="str">
        <f t="shared" si="16"/>
        <v>'',</v>
      </c>
      <c r="C528" t="str">
        <f t="shared" si="17"/>
        <v>F</v>
      </c>
    </row>
    <row r="529" spans="2:3" x14ac:dyDescent="0.25">
      <c r="B529" t="str">
        <f t="shared" si="16"/>
        <v>'',</v>
      </c>
      <c r="C529" t="str">
        <f t="shared" si="17"/>
        <v>F</v>
      </c>
    </row>
    <row r="530" spans="2:3" x14ac:dyDescent="0.25">
      <c r="B530" t="str">
        <f t="shared" si="16"/>
        <v>'',</v>
      </c>
      <c r="C530" t="str">
        <f t="shared" si="17"/>
        <v>F</v>
      </c>
    </row>
    <row r="531" spans="2:3" x14ac:dyDescent="0.25">
      <c r="B531" t="str">
        <f t="shared" si="16"/>
        <v>'',</v>
      </c>
      <c r="C531" t="str">
        <f t="shared" si="17"/>
        <v>F</v>
      </c>
    </row>
    <row r="532" spans="2:3" x14ac:dyDescent="0.25">
      <c r="B532" t="str">
        <f t="shared" si="16"/>
        <v>'',</v>
      </c>
      <c r="C532" t="str">
        <f t="shared" si="17"/>
        <v>F</v>
      </c>
    </row>
    <row r="533" spans="2:3" x14ac:dyDescent="0.25">
      <c r="B533" t="str">
        <f t="shared" si="16"/>
        <v>'',</v>
      </c>
      <c r="C533" t="str">
        <f t="shared" si="17"/>
        <v>F</v>
      </c>
    </row>
    <row r="534" spans="2:3" x14ac:dyDescent="0.25">
      <c r="B534" t="str">
        <f t="shared" si="16"/>
        <v>'',</v>
      </c>
      <c r="C534" t="str">
        <f t="shared" si="17"/>
        <v>F</v>
      </c>
    </row>
    <row r="535" spans="2:3" x14ac:dyDescent="0.25">
      <c r="B535" t="str">
        <f t="shared" si="16"/>
        <v>'',</v>
      </c>
      <c r="C535" t="str">
        <f t="shared" si="17"/>
        <v>F</v>
      </c>
    </row>
    <row r="536" spans="2:3" x14ac:dyDescent="0.25">
      <c r="B536" t="str">
        <f t="shared" si="16"/>
        <v>'',</v>
      </c>
      <c r="C536" t="str">
        <f t="shared" si="17"/>
        <v>F</v>
      </c>
    </row>
    <row r="537" spans="2:3" x14ac:dyDescent="0.25">
      <c r="B537" t="str">
        <f t="shared" si="16"/>
        <v>'',</v>
      </c>
      <c r="C537" t="str">
        <f t="shared" si="17"/>
        <v>F</v>
      </c>
    </row>
    <row r="538" spans="2:3" x14ac:dyDescent="0.25">
      <c r="B538" t="str">
        <f t="shared" si="16"/>
        <v>'',</v>
      </c>
      <c r="C538" t="str">
        <f t="shared" si="17"/>
        <v>F</v>
      </c>
    </row>
    <row r="539" spans="2:3" x14ac:dyDescent="0.25">
      <c r="B539" t="str">
        <f t="shared" si="16"/>
        <v>'',</v>
      </c>
      <c r="C539" t="str">
        <f t="shared" si="17"/>
        <v>F</v>
      </c>
    </row>
    <row r="540" spans="2:3" x14ac:dyDescent="0.25">
      <c r="B540" t="str">
        <f t="shared" si="16"/>
        <v>'',</v>
      </c>
      <c r="C540" t="str">
        <f t="shared" si="17"/>
        <v>F</v>
      </c>
    </row>
    <row r="541" spans="2:3" x14ac:dyDescent="0.25">
      <c r="B541" t="str">
        <f t="shared" si="16"/>
        <v>'',</v>
      </c>
      <c r="C541" t="str">
        <f t="shared" si="17"/>
        <v>F</v>
      </c>
    </row>
    <row r="542" spans="2:3" x14ac:dyDescent="0.25">
      <c r="B542" t="str">
        <f t="shared" si="16"/>
        <v>'',</v>
      </c>
      <c r="C542" t="str">
        <f t="shared" si="17"/>
        <v>F</v>
      </c>
    </row>
    <row r="543" spans="2:3" x14ac:dyDescent="0.25">
      <c r="B543" t="str">
        <f t="shared" si="16"/>
        <v>'',</v>
      </c>
      <c r="C543" t="str">
        <f t="shared" si="17"/>
        <v>F</v>
      </c>
    </row>
    <row r="544" spans="2:3" x14ac:dyDescent="0.25">
      <c r="B544" t="str">
        <f t="shared" si="16"/>
        <v>'',</v>
      </c>
      <c r="C544" t="str">
        <f t="shared" si="17"/>
        <v>F</v>
      </c>
    </row>
    <row r="545" spans="2:3" x14ac:dyDescent="0.25">
      <c r="B545" t="str">
        <f t="shared" si="16"/>
        <v>'',</v>
      </c>
      <c r="C545" t="str">
        <f t="shared" si="17"/>
        <v>F</v>
      </c>
    </row>
    <row r="546" spans="2:3" x14ac:dyDescent="0.25">
      <c r="B546" t="str">
        <f t="shared" si="16"/>
        <v>'',</v>
      </c>
      <c r="C546" t="str">
        <f t="shared" si="17"/>
        <v>F</v>
      </c>
    </row>
    <row r="547" spans="2:3" x14ac:dyDescent="0.25">
      <c r="B547" t="str">
        <f t="shared" si="16"/>
        <v>'',</v>
      </c>
      <c r="C547" t="str">
        <f t="shared" si="17"/>
        <v>F</v>
      </c>
    </row>
    <row r="548" spans="2:3" x14ac:dyDescent="0.25">
      <c r="B548" t="str">
        <f t="shared" si="16"/>
        <v>'',</v>
      </c>
      <c r="C548" t="str">
        <f t="shared" si="17"/>
        <v>F</v>
      </c>
    </row>
    <row r="549" spans="2:3" x14ac:dyDescent="0.25">
      <c r="B549" t="str">
        <f t="shared" si="16"/>
        <v>'',</v>
      </c>
      <c r="C549" t="str">
        <f t="shared" si="17"/>
        <v>F</v>
      </c>
    </row>
    <row r="550" spans="2:3" x14ac:dyDescent="0.25">
      <c r="B550" t="str">
        <f t="shared" si="16"/>
        <v>'',</v>
      </c>
      <c r="C550" t="str">
        <f t="shared" si="17"/>
        <v>F</v>
      </c>
    </row>
    <row r="551" spans="2:3" x14ac:dyDescent="0.25">
      <c r="B551" t="str">
        <f t="shared" si="16"/>
        <v>'',</v>
      </c>
      <c r="C551" t="str">
        <f t="shared" si="17"/>
        <v>F</v>
      </c>
    </row>
    <row r="552" spans="2:3" x14ac:dyDescent="0.25">
      <c r="B552" t="str">
        <f t="shared" si="16"/>
        <v>'',</v>
      </c>
      <c r="C552" t="str">
        <f t="shared" si="17"/>
        <v>F</v>
      </c>
    </row>
    <row r="553" spans="2:3" x14ac:dyDescent="0.25">
      <c r="B553" t="str">
        <f t="shared" si="16"/>
        <v>'',</v>
      </c>
      <c r="C553" t="str">
        <f t="shared" si="17"/>
        <v>F</v>
      </c>
    </row>
    <row r="554" spans="2:3" x14ac:dyDescent="0.25">
      <c r="B554" t="str">
        <f t="shared" si="16"/>
        <v>'',</v>
      </c>
      <c r="C554" t="str">
        <f t="shared" si="17"/>
        <v>F</v>
      </c>
    </row>
    <row r="555" spans="2:3" x14ac:dyDescent="0.25">
      <c r="B555" t="str">
        <f t="shared" si="16"/>
        <v>'',</v>
      </c>
      <c r="C555" t="str">
        <f t="shared" si="17"/>
        <v>F</v>
      </c>
    </row>
    <row r="556" spans="2:3" x14ac:dyDescent="0.25">
      <c r="B556" t="str">
        <f t="shared" si="16"/>
        <v>'',</v>
      </c>
      <c r="C556" t="str">
        <f t="shared" si="17"/>
        <v>F</v>
      </c>
    </row>
    <row r="557" spans="2:3" x14ac:dyDescent="0.25">
      <c r="B557" t="str">
        <f t="shared" si="16"/>
        <v>'',</v>
      </c>
      <c r="C557" t="str">
        <f t="shared" si="17"/>
        <v>F</v>
      </c>
    </row>
    <row r="558" spans="2:3" x14ac:dyDescent="0.25">
      <c r="B558" t="str">
        <f t="shared" si="16"/>
        <v>'',</v>
      </c>
      <c r="C558" t="str">
        <f t="shared" si="17"/>
        <v>F</v>
      </c>
    </row>
    <row r="559" spans="2:3" x14ac:dyDescent="0.25">
      <c r="B559" t="str">
        <f t="shared" si="16"/>
        <v>'',</v>
      </c>
      <c r="C559" t="str">
        <f t="shared" si="17"/>
        <v>F</v>
      </c>
    </row>
    <row r="560" spans="2:3" x14ac:dyDescent="0.25">
      <c r="B560" t="str">
        <f t="shared" si="16"/>
        <v>'',</v>
      </c>
      <c r="C560" t="str">
        <f t="shared" si="17"/>
        <v>F</v>
      </c>
    </row>
    <row r="561" spans="2:3" x14ac:dyDescent="0.25">
      <c r="B561" t="str">
        <f t="shared" si="16"/>
        <v>'',</v>
      </c>
      <c r="C561" t="str">
        <f t="shared" si="17"/>
        <v>F</v>
      </c>
    </row>
    <row r="562" spans="2:3" x14ac:dyDescent="0.25">
      <c r="B562" t="str">
        <f t="shared" si="16"/>
        <v>'',</v>
      </c>
      <c r="C562" t="str">
        <f t="shared" si="17"/>
        <v>F</v>
      </c>
    </row>
    <row r="563" spans="2:3" x14ac:dyDescent="0.25">
      <c r="B563" t="str">
        <f t="shared" si="16"/>
        <v>'',</v>
      </c>
      <c r="C563" t="str">
        <f t="shared" si="17"/>
        <v>F</v>
      </c>
    </row>
    <row r="564" spans="2:3" x14ac:dyDescent="0.25">
      <c r="B564" t="str">
        <f t="shared" si="16"/>
        <v>'',</v>
      </c>
      <c r="C564" t="str">
        <f t="shared" si="17"/>
        <v>F</v>
      </c>
    </row>
    <row r="565" spans="2:3" x14ac:dyDescent="0.25">
      <c r="B565" t="str">
        <f t="shared" si="16"/>
        <v>'',</v>
      </c>
      <c r="C565" t="str">
        <f t="shared" si="17"/>
        <v>F</v>
      </c>
    </row>
    <row r="566" spans="2:3" x14ac:dyDescent="0.25">
      <c r="B566" t="str">
        <f t="shared" si="16"/>
        <v>'',</v>
      </c>
      <c r="C566" t="str">
        <f t="shared" si="17"/>
        <v>F</v>
      </c>
    </row>
    <row r="567" spans="2:3" x14ac:dyDescent="0.25">
      <c r="B567" t="str">
        <f t="shared" si="16"/>
        <v>'',</v>
      </c>
      <c r="C567" t="str">
        <f t="shared" si="17"/>
        <v>F</v>
      </c>
    </row>
    <row r="568" spans="2:3" x14ac:dyDescent="0.25">
      <c r="B568" t="str">
        <f t="shared" si="16"/>
        <v>'',</v>
      </c>
      <c r="C568" t="str">
        <f t="shared" si="17"/>
        <v>F</v>
      </c>
    </row>
    <row r="569" spans="2:3" x14ac:dyDescent="0.25">
      <c r="B569" t="str">
        <f t="shared" si="16"/>
        <v>'',</v>
      </c>
      <c r="C569" t="str">
        <f t="shared" si="17"/>
        <v>F</v>
      </c>
    </row>
    <row r="570" spans="2:3" x14ac:dyDescent="0.25">
      <c r="B570" t="str">
        <f t="shared" si="16"/>
        <v>'',</v>
      </c>
      <c r="C570" t="str">
        <f t="shared" si="17"/>
        <v>F</v>
      </c>
    </row>
    <row r="571" spans="2:3" x14ac:dyDescent="0.25">
      <c r="B571" t="str">
        <f t="shared" si="16"/>
        <v>'',</v>
      </c>
      <c r="C571" t="str">
        <f t="shared" si="17"/>
        <v>F</v>
      </c>
    </row>
    <row r="572" spans="2:3" x14ac:dyDescent="0.25">
      <c r="B572" t="str">
        <f t="shared" si="16"/>
        <v>'',</v>
      </c>
      <c r="C572" t="str">
        <f t="shared" si="17"/>
        <v>F</v>
      </c>
    </row>
    <row r="573" spans="2:3" x14ac:dyDescent="0.25">
      <c r="B573" t="str">
        <f t="shared" si="16"/>
        <v>'',</v>
      </c>
      <c r="C573" t="str">
        <f t="shared" si="17"/>
        <v>F</v>
      </c>
    </row>
    <row r="574" spans="2:3" x14ac:dyDescent="0.25">
      <c r="B574" t="str">
        <f t="shared" si="16"/>
        <v>'',</v>
      </c>
      <c r="C574" t="str">
        <f t="shared" si="17"/>
        <v>F</v>
      </c>
    </row>
    <row r="575" spans="2:3" x14ac:dyDescent="0.25">
      <c r="B575" t="str">
        <f t="shared" si="16"/>
        <v>'',</v>
      </c>
      <c r="C575" t="str">
        <f t="shared" si="17"/>
        <v>F</v>
      </c>
    </row>
    <row r="576" spans="2:3" x14ac:dyDescent="0.25">
      <c r="B576" t="str">
        <f t="shared" si="16"/>
        <v>'',</v>
      </c>
      <c r="C576" t="str">
        <f t="shared" si="17"/>
        <v>F</v>
      </c>
    </row>
    <row r="577" spans="2:3" x14ac:dyDescent="0.25">
      <c r="B577" t="str">
        <f t="shared" si="16"/>
        <v>'',</v>
      </c>
      <c r="C577" t="str">
        <f t="shared" si="17"/>
        <v>F</v>
      </c>
    </row>
    <row r="578" spans="2:3" x14ac:dyDescent="0.25">
      <c r="B578" t="str">
        <f t="shared" ref="B578:B641" si="18">"'"&amp;A578&amp;"',"</f>
        <v>'',</v>
      </c>
      <c r="C578" t="str">
        <f t="shared" ref="C578:C641" si="19">IF(A578=B578,"","F")</f>
        <v>F</v>
      </c>
    </row>
    <row r="579" spans="2:3" x14ac:dyDescent="0.25">
      <c r="B579" t="str">
        <f t="shared" si="18"/>
        <v>'',</v>
      </c>
      <c r="C579" t="str">
        <f t="shared" si="19"/>
        <v>F</v>
      </c>
    </row>
    <row r="580" spans="2:3" x14ac:dyDescent="0.25">
      <c r="B580" t="str">
        <f t="shared" si="18"/>
        <v>'',</v>
      </c>
      <c r="C580" t="str">
        <f t="shared" si="19"/>
        <v>F</v>
      </c>
    </row>
    <row r="581" spans="2:3" x14ac:dyDescent="0.25">
      <c r="B581" t="str">
        <f t="shared" si="18"/>
        <v>'',</v>
      </c>
      <c r="C581" t="str">
        <f t="shared" si="19"/>
        <v>F</v>
      </c>
    </row>
    <row r="582" spans="2:3" x14ac:dyDescent="0.25">
      <c r="B582" t="str">
        <f t="shared" si="18"/>
        <v>'',</v>
      </c>
      <c r="C582" t="str">
        <f t="shared" si="19"/>
        <v>F</v>
      </c>
    </row>
    <row r="583" spans="2:3" x14ac:dyDescent="0.25">
      <c r="B583" t="str">
        <f t="shared" si="18"/>
        <v>'',</v>
      </c>
      <c r="C583" t="str">
        <f t="shared" si="19"/>
        <v>F</v>
      </c>
    </row>
    <row r="584" spans="2:3" x14ac:dyDescent="0.25">
      <c r="B584" t="str">
        <f t="shared" si="18"/>
        <v>'',</v>
      </c>
      <c r="C584" t="str">
        <f t="shared" si="19"/>
        <v>F</v>
      </c>
    </row>
    <row r="585" spans="2:3" x14ac:dyDescent="0.25">
      <c r="B585" t="str">
        <f t="shared" si="18"/>
        <v>'',</v>
      </c>
      <c r="C585" t="str">
        <f t="shared" si="19"/>
        <v>F</v>
      </c>
    </row>
    <row r="586" spans="2:3" x14ac:dyDescent="0.25">
      <c r="B586" t="str">
        <f t="shared" si="18"/>
        <v>'',</v>
      </c>
      <c r="C586" t="str">
        <f t="shared" si="19"/>
        <v>F</v>
      </c>
    </row>
    <row r="587" spans="2:3" x14ac:dyDescent="0.25">
      <c r="B587" t="str">
        <f t="shared" si="18"/>
        <v>'',</v>
      </c>
      <c r="C587" t="str">
        <f t="shared" si="19"/>
        <v>F</v>
      </c>
    </row>
    <row r="588" spans="2:3" x14ac:dyDescent="0.25">
      <c r="B588" t="str">
        <f t="shared" si="18"/>
        <v>'',</v>
      </c>
      <c r="C588" t="str">
        <f t="shared" si="19"/>
        <v>F</v>
      </c>
    </row>
    <row r="589" spans="2:3" x14ac:dyDescent="0.25">
      <c r="B589" t="str">
        <f t="shared" si="18"/>
        <v>'',</v>
      </c>
      <c r="C589" t="str">
        <f t="shared" si="19"/>
        <v>F</v>
      </c>
    </row>
    <row r="590" spans="2:3" x14ac:dyDescent="0.25">
      <c r="B590" t="str">
        <f t="shared" si="18"/>
        <v>'',</v>
      </c>
      <c r="C590" t="str">
        <f t="shared" si="19"/>
        <v>F</v>
      </c>
    </row>
    <row r="591" spans="2:3" x14ac:dyDescent="0.25">
      <c r="B591" t="str">
        <f t="shared" si="18"/>
        <v>'',</v>
      </c>
      <c r="C591" t="str">
        <f t="shared" si="19"/>
        <v>F</v>
      </c>
    </row>
    <row r="592" spans="2:3" x14ac:dyDescent="0.25">
      <c r="B592" t="str">
        <f t="shared" si="18"/>
        <v>'',</v>
      </c>
      <c r="C592" t="str">
        <f t="shared" si="19"/>
        <v>F</v>
      </c>
    </row>
    <row r="593" spans="2:3" x14ac:dyDescent="0.25">
      <c r="B593" t="str">
        <f t="shared" si="18"/>
        <v>'',</v>
      </c>
      <c r="C593" t="str">
        <f t="shared" si="19"/>
        <v>F</v>
      </c>
    </row>
    <row r="594" spans="2:3" x14ac:dyDescent="0.25">
      <c r="B594" t="str">
        <f t="shared" si="18"/>
        <v>'',</v>
      </c>
      <c r="C594" t="str">
        <f t="shared" si="19"/>
        <v>F</v>
      </c>
    </row>
    <row r="595" spans="2:3" x14ac:dyDescent="0.25">
      <c r="B595" t="str">
        <f t="shared" si="18"/>
        <v>'',</v>
      </c>
      <c r="C595" t="str">
        <f t="shared" si="19"/>
        <v>F</v>
      </c>
    </row>
    <row r="596" spans="2:3" x14ac:dyDescent="0.25">
      <c r="B596" t="str">
        <f t="shared" si="18"/>
        <v>'',</v>
      </c>
      <c r="C596" t="str">
        <f t="shared" si="19"/>
        <v>F</v>
      </c>
    </row>
    <row r="597" spans="2:3" x14ac:dyDescent="0.25">
      <c r="B597" t="str">
        <f t="shared" si="18"/>
        <v>'',</v>
      </c>
      <c r="C597" t="str">
        <f t="shared" si="19"/>
        <v>F</v>
      </c>
    </row>
    <row r="598" spans="2:3" x14ac:dyDescent="0.25">
      <c r="B598" t="str">
        <f t="shared" si="18"/>
        <v>'',</v>
      </c>
      <c r="C598" t="str">
        <f t="shared" si="19"/>
        <v>F</v>
      </c>
    </row>
    <row r="599" spans="2:3" x14ac:dyDescent="0.25">
      <c r="B599" t="str">
        <f t="shared" si="18"/>
        <v>'',</v>
      </c>
      <c r="C599" t="str">
        <f t="shared" si="19"/>
        <v>F</v>
      </c>
    </row>
    <row r="600" spans="2:3" x14ac:dyDescent="0.25">
      <c r="B600" t="str">
        <f t="shared" si="18"/>
        <v>'',</v>
      </c>
      <c r="C600" t="str">
        <f t="shared" si="19"/>
        <v>F</v>
      </c>
    </row>
    <row r="601" spans="2:3" x14ac:dyDescent="0.25">
      <c r="B601" t="str">
        <f t="shared" si="18"/>
        <v>'',</v>
      </c>
      <c r="C601" t="str">
        <f t="shared" si="19"/>
        <v>F</v>
      </c>
    </row>
    <row r="602" spans="2:3" x14ac:dyDescent="0.25">
      <c r="B602" t="str">
        <f t="shared" si="18"/>
        <v>'',</v>
      </c>
      <c r="C602" t="str">
        <f t="shared" si="19"/>
        <v>F</v>
      </c>
    </row>
    <row r="603" spans="2:3" x14ac:dyDescent="0.25">
      <c r="B603" t="str">
        <f t="shared" si="18"/>
        <v>'',</v>
      </c>
      <c r="C603" t="str">
        <f t="shared" si="19"/>
        <v>F</v>
      </c>
    </row>
    <row r="604" spans="2:3" x14ac:dyDescent="0.25">
      <c r="B604" t="str">
        <f t="shared" si="18"/>
        <v>'',</v>
      </c>
      <c r="C604" t="str">
        <f t="shared" si="19"/>
        <v>F</v>
      </c>
    </row>
    <row r="605" spans="2:3" x14ac:dyDescent="0.25">
      <c r="B605" t="str">
        <f t="shared" si="18"/>
        <v>'',</v>
      </c>
      <c r="C605" t="str">
        <f t="shared" si="19"/>
        <v>F</v>
      </c>
    </row>
    <row r="606" spans="2:3" x14ac:dyDescent="0.25">
      <c r="B606" t="str">
        <f t="shared" si="18"/>
        <v>'',</v>
      </c>
      <c r="C606" t="str">
        <f t="shared" si="19"/>
        <v>F</v>
      </c>
    </row>
    <row r="607" spans="2:3" x14ac:dyDescent="0.25">
      <c r="B607" t="str">
        <f t="shared" si="18"/>
        <v>'',</v>
      </c>
      <c r="C607" t="str">
        <f t="shared" si="19"/>
        <v>F</v>
      </c>
    </row>
    <row r="608" spans="2:3" x14ac:dyDescent="0.25">
      <c r="B608" t="str">
        <f t="shared" si="18"/>
        <v>'',</v>
      </c>
      <c r="C608" t="str">
        <f t="shared" si="19"/>
        <v>F</v>
      </c>
    </row>
    <row r="609" spans="2:3" x14ac:dyDescent="0.25">
      <c r="B609" t="str">
        <f t="shared" si="18"/>
        <v>'',</v>
      </c>
      <c r="C609" t="str">
        <f t="shared" si="19"/>
        <v>F</v>
      </c>
    </row>
    <row r="610" spans="2:3" x14ac:dyDescent="0.25">
      <c r="B610" t="str">
        <f t="shared" si="18"/>
        <v>'',</v>
      </c>
      <c r="C610" t="str">
        <f t="shared" si="19"/>
        <v>F</v>
      </c>
    </row>
    <row r="611" spans="2:3" x14ac:dyDescent="0.25">
      <c r="B611" t="str">
        <f t="shared" si="18"/>
        <v>'',</v>
      </c>
      <c r="C611" t="str">
        <f t="shared" si="19"/>
        <v>F</v>
      </c>
    </row>
    <row r="612" spans="2:3" x14ac:dyDescent="0.25">
      <c r="B612" t="str">
        <f t="shared" si="18"/>
        <v>'',</v>
      </c>
      <c r="C612" t="str">
        <f t="shared" si="19"/>
        <v>F</v>
      </c>
    </row>
    <row r="613" spans="2:3" x14ac:dyDescent="0.25">
      <c r="B613" t="str">
        <f t="shared" si="18"/>
        <v>'',</v>
      </c>
      <c r="C613" t="str">
        <f t="shared" si="19"/>
        <v>F</v>
      </c>
    </row>
    <row r="614" spans="2:3" x14ac:dyDescent="0.25">
      <c r="B614" t="str">
        <f t="shared" si="18"/>
        <v>'',</v>
      </c>
      <c r="C614" t="str">
        <f t="shared" si="19"/>
        <v>F</v>
      </c>
    </row>
    <row r="615" spans="2:3" x14ac:dyDescent="0.25">
      <c r="B615" t="str">
        <f t="shared" si="18"/>
        <v>'',</v>
      </c>
      <c r="C615" t="str">
        <f t="shared" si="19"/>
        <v>F</v>
      </c>
    </row>
    <row r="616" spans="2:3" x14ac:dyDescent="0.25">
      <c r="B616" t="str">
        <f t="shared" si="18"/>
        <v>'',</v>
      </c>
      <c r="C616" t="str">
        <f t="shared" si="19"/>
        <v>F</v>
      </c>
    </row>
    <row r="617" spans="2:3" x14ac:dyDescent="0.25">
      <c r="B617" t="str">
        <f t="shared" si="18"/>
        <v>'',</v>
      </c>
      <c r="C617" t="str">
        <f t="shared" si="19"/>
        <v>F</v>
      </c>
    </row>
    <row r="618" spans="2:3" x14ac:dyDescent="0.25">
      <c r="B618" t="str">
        <f t="shared" si="18"/>
        <v>'',</v>
      </c>
      <c r="C618" t="str">
        <f t="shared" si="19"/>
        <v>F</v>
      </c>
    </row>
    <row r="619" spans="2:3" x14ac:dyDescent="0.25">
      <c r="B619" t="str">
        <f t="shared" si="18"/>
        <v>'',</v>
      </c>
      <c r="C619" t="str">
        <f t="shared" si="19"/>
        <v>F</v>
      </c>
    </row>
    <row r="620" spans="2:3" x14ac:dyDescent="0.25">
      <c r="B620" t="str">
        <f t="shared" si="18"/>
        <v>'',</v>
      </c>
      <c r="C620" t="str">
        <f t="shared" si="19"/>
        <v>F</v>
      </c>
    </row>
    <row r="621" spans="2:3" x14ac:dyDescent="0.25">
      <c r="B621" t="str">
        <f t="shared" si="18"/>
        <v>'',</v>
      </c>
      <c r="C621" t="str">
        <f t="shared" si="19"/>
        <v>F</v>
      </c>
    </row>
    <row r="622" spans="2:3" x14ac:dyDescent="0.25">
      <c r="B622" t="str">
        <f t="shared" si="18"/>
        <v>'',</v>
      </c>
      <c r="C622" t="str">
        <f t="shared" si="19"/>
        <v>F</v>
      </c>
    </row>
    <row r="623" spans="2:3" x14ac:dyDescent="0.25">
      <c r="B623" t="str">
        <f t="shared" si="18"/>
        <v>'',</v>
      </c>
      <c r="C623" t="str">
        <f t="shared" si="19"/>
        <v>F</v>
      </c>
    </row>
    <row r="624" spans="2:3" x14ac:dyDescent="0.25">
      <c r="B624" t="str">
        <f t="shared" si="18"/>
        <v>'',</v>
      </c>
      <c r="C624" t="str">
        <f t="shared" si="19"/>
        <v>F</v>
      </c>
    </row>
    <row r="625" spans="2:3" x14ac:dyDescent="0.25">
      <c r="B625" t="str">
        <f t="shared" si="18"/>
        <v>'',</v>
      </c>
      <c r="C625" t="str">
        <f t="shared" si="19"/>
        <v>F</v>
      </c>
    </row>
    <row r="626" spans="2:3" x14ac:dyDescent="0.25">
      <c r="B626" t="str">
        <f t="shared" si="18"/>
        <v>'',</v>
      </c>
      <c r="C626" t="str">
        <f t="shared" si="19"/>
        <v>F</v>
      </c>
    </row>
    <row r="627" spans="2:3" x14ac:dyDescent="0.25">
      <c r="B627" t="str">
        <f t="shared" si="18"/>
        <v>'',</v>
      </c>
      <c r="C627" t="str">
        <f t="shared" si="19"/>
        <v>F</v>
      </c>
    </row>
    <row r="628" spans="2:3" x14ac:dyDescent="0.25">
      <c r="B628" t="str">
        <f t="shared" si="18"/>
        <v>'',</v>
      </c>
      <c r="C628" t="str">
        <f t="shared" si="19"/>
        <v>F</v>
      </c>
    </row>
    <row r="629" spans="2:3" x14ac:dyDescent="0.25">
      <c r="B629" t="str">
        <f t="shared" si="18"/>
        <v>'',</v>
      </c>
      <c r="C629" t="str">
        <f t="shared" si="19"/>
        <v>F</v>
      </c>
    </row>
    <row r="630" spans="2:3" x14ac:dyDescent="0.25">
      <c r="B630" t="str">
        <f t="shared" si="18"/>
        <v>'',</v>
      </c>
      <c r="C630" t="str">
        <f t="shared" si="19"/>
        <v>F</v>
      </c>
    </row>
    <row r="631" spans="2:3" x14ac:dyDescent="0.25">
      <c r="B631" t="str">
        <f t="shared" si="18"/>
        <v>'',</v>
      </c>
      <c r="C631" t="str">
        <f t="shared" si="19"/>
        <v>F</v>
      </c>
    </row>
    <row r="632" spans="2:3" x14ac:dyDescent="0.25">
      <c r="B632" t="str">
        <f t="shared" si="18"/>
        <v>'',</v>
      </c>
      <c r="C632" t="str">
        <f t="shared" si="19"/>
        <v>F</v>
      </c>
    </row>
    <row r="633" spans="2:3" x14ac:dyDescent="0.25">
      <c r="B633" t="str">
        <f t="shared" si="18"/>
        <v>'',</v>
      </c>
      <c r="C633" t="str">
        <f t="shared" si="19"/>
        <v>F</v>
      </c>
    </row>
    <row r="634" spans="2:3" x14ac:dyDescent="0.25">
      <c r="B634" t="str">
        <f t="shared" si="18"/>
        <v>'',</v>
      </c>
      <c r="C634" t="str">
        <f t="shared" si="19"/>
        <v>F</v>
      </c>
    </row>
    <row r="635" spans="2:3" x14ac:dyDescent="0.25">
      <c r="B635" t="str">
        <f t="shared" si="18"/>
        <v>'',</v>
      </c>
      <c r="C635" t="str">
        <f t="shared" si="19"/>
        <v>F</v>
      </c>
    </row>
    <row r="636" spans="2:3" x14ac:dyDescent="0.25">
      <c r="B636" t="str">
        <f t="shared" si="18"/>
        <v>'',</v>
      </c>
      <c r="C636" t="str">
        <f t="shared" si="19"/>
        <v>F</v>
      </c>
    </row>
    <row r="637" spans="2:3" x14ac:dyDescent="0.25">
      <c r="B637" t="str">
        <f t="shared" si="18"/>
        <v>'',</v>
      </c>
      <c r="C637" t="str">
        <f t="shared" si="19"/>
        <v>F</v>
      </c>
    </row>
    <row r="638" spans="2:3" x14ac:dyDescent="0.25">
      <c r="B638" t="str">
        <f t="shared" si="18"/>
        <v>'',</v>
      </c>
      <c r="C638" t="str">
        <f t="shared" si="19"/>
        <v>F</v>
      </c>
    </row>
    <row r="639" spans="2:3" x14ac:dyDescent="0.25">
      <c r="B639" t="str">
        <f t="shared" si="18"/>
        <v>'',</v>
      </c>
      <c r="C639" t="str">
        <f t="shared" si="19"/>
        <v>F</v>
      </c>
    </row>
    <row r="640" spans="2:3" x14ac:dyDescent="0.25">
      <c r="B640" t="str">
        <f t="shared" si="18"/>
        <v>'',</v>
      </c>
      <c r="C640" t="str">
        <f t="shared" si="19"/>
        <v>F</v>
      </c>
    </row>
    <row r="641" spans="2:3" x14ac:dyDescent="0.25">
      <c r="B641" t="str">
        <f t="shared" si="18"/>
        <v>'',</v>
      </c>
      <c r="C641" t="str">
        <f t="shared" si="19"/>
        <v>F</v>
      </c>
    </row>
    <row r="642" spans="2:3" x14ac:dyDescent="0.25">
      <c r="B642" t="str">
        <f t="shared" ref="B642:B705" si="20">"'"&amp;A642&amp;"',"</f>
        <v>'',</v>
      </c>
      <c r="C642" t="str">
        <f t="shared" ref="C642:C705" si="21">IF(A642=B642,"","F")</f>
        <v>F</v>
      </c>
    </row>
    <row r="643" spans="2:3" x14ac:dyDescent="0.25">
      <c r="B643" t="str">
        <f t="shared" si="20"/>
        <v>'',</v>
      </c>
      <c r="C643" t="str">
        <f t="shared" si="21"/>
        <v>F</v>
      </c>
    </row>
    <row r="644" spans="2:3" x14ac:dyDescent="0.25">
      <c r="B644" t="str">
        <f t="shared" si="20"/>
        <v>'',</v>
      </c>
      <c r="C644" t="str">
        <f t="shared" si="21"/>
        <v>F</v>
      </c>
    </row>
    <row r="645" spans="2:3" x14ac:dyDescent="0.25">
      <c r="B645" t="str">
        <f t="shared" si="20"/>
        <v>'',</v>
      </c>
      <c r="C645" t="str">
        <f t="shared" si="21"/>
        <v>F</v>
      </c>
    </row>
    <row r="646" spans="2:3" x14ac:dyDescent="0.25">
      <c r="B646" t="str">
        <f t="shared" si="20"/>
        <v>'',</v>
      </c>
      <c r="C646" t="str">
        <f t="shared" si="21"/>
        <v>F</v>
      </c>
    </row>
    <row r="647" spans="2:3" x14ac:dyDescent="0.25">
      <c r="B647" t="str">
        <f t="shared" si="20"/>
        <v>'',</v>
      </c>
      <c r="C647" t="str">
        <f t="shared" si="21"/>
        <v>F</v>
      </c>
    </row>
    <row r="648" spans="2:3" x14ac:dyDescent="0.25">
      <c r="B648" t="str">
        <f t="shared" si="20"/>
        <v>'',</v>
      </c>
      <c r="C648" t="str">
        <f t="shared" si="21"/>
        <v>F</v>
      </c>
    </row>
    <row r="649" spans="2:3" x14ac:dyDescent="0.25">
      <c r="B649" t="str">
        <f t="shared" si="20"/>
        <v>'',</v>
      </c>
      <c r="C649" t="str">
        <f t="shared" si="21"/>
        <v>F</v>
      </c>
    </row>
    <row r="650" spans="2:3" x14ac:dyDescent="0.25">
      <c r="B650" t="str">
        <f t="shared" si="20"/>
        <v>'',</v>
      </c>
      <c r="C650" t="str">
        <f t="shared" si="21"/>
        <v>F</v>
      </c>
    </row>
    <row r="651" spans="2:3" x14ac:dyDescent="0.25">
      <c r="B651" t="str">
        <f t="shared" si="20"/>
        <v>'',</v>
      </c>
      <c r="C651" t="str">
        <f t="shared" si="21"/>
        <v>F</v>
      </c>
    </row>
    <row r="652" spans="2:3" x14ac:dyDescent="0.25">
      <c r="B652" t="str">
        <f t="shared" si="20"/>
        <v>'',</v>
      </c>
      <c r="C652" t="str">
        <f t="shared" si="21"/>
        <v>F</v>
      </c>
    </row>
    <row r="653" spans="2:3" x14ac:dyDescent="0.25">
      <c r="B653" t="str">
        <f t="shared" si="20"/>
        <v>'',</v>
      </c>
      <c r="C653" t="str">
        <f t="shared" si="21"/>
        <v>F</v>
      </c>
    </row>
    <row r="654" spans="2:3" x14ac:dyDescent="0.25">
      <c r="B654" t="str">
        <f t="shared" si="20"/>
        <v>'',</v>
      </c>
      <c r="C654" t="str">
        <f t="shared" si="21"/>
        <v>F</v>
      </c>
    </row>
    <row r="655" spans="2:3" x14ac:dyDescent="0.25">
      <c r="B655" t="str">
        <f t="shared" si="20"/>
        <v>'',</v>
      </c>
      <c r="C655" t="str">
        <f t="shared" si="21"/>
        <v>F</v>
      </c>
    </row>
    <row r="656" spans="2:3" x14ac:dyDescent="0.25">
      <c r="B656" t="str">
        <f t="shared" si="20"/>
        <v>'',</v>
      </c>
      <c r="C656" t="str">
        <f t="shared" si="21"/>
        <v>F</v>
      </c>
    </row>
    <row r="657" spans="2:3" x14ac:dyDescent="0.25">
      <c r="B657" t="str">
        <f t="shared" si="20"/>
        <v>'',</v>
      </c>
      <c r="C657" t="str">
        <f t="shared" si="21"/>
        <v>F</v>
      </c>
    </row>
    <row r="658" spans="2:3" x14ac:dyDescent="0.25">
      <c r="B658" t="str">
        <f t="shared" si="20"/>
        <v>'',</v>
      </c>
      <c r="C658" t="str">
        <f t="shared" si="21"/>
        <v>F</v>
      </c>
    </row>
    <row r="659" spans="2:3" x14ac:dyDescent="0.25">
      <c r="B659" t="str">
        <f t="shared" si="20"/>
        <v>'',</v>
      </c>
      <c r="C659" t="str">
        <f t="shared" si="21"/>
        <v>F</v>
      </c>
    </row>
    <row r="660" spans="2:3" x14ac:dyDescent="0.25">
      <c r="B660" t="str">
        <f t="shared" si="20"/>
        <v>'',</v>
      </c>
      <c r="C660" t="str">
        <f t="shared" si="21"/>
        <v>F</v>
      </c>
    </row>
    <row r="661" spans="2:3" x14ac:dyDescent="0.25">
      <c r="B661" t="str">
        <f t="shared" si="20"/>
        <v>'',</v>
      </c>
      <c r="C661" t="str">
        <f t="shared" si="21"/>
        <v>F</v>
      </c>
    </row>
    <row r="662" spans="2:3" x14ac:dyDescent="0.25">
      <c r="B662" t="str">
        <f t="shared" si="20"/>
        <v>'',</v>
      </c>
      <c r="C662" t="str">
        <f t="shared" si="21"/>
        <v>F</v>
      </c>
    </row>
    <row r="663" spans="2:3" x14ac:dyDescent="0.25">
      <c r="B663" t="str">
        <f t="shared" si="20"/>
        <v>'',</v>
      </c>
      <c r="C663" t="str">
        <f t="shared" si="21"/>
        <v>F</v>
      </c>
    </row>
    <row r="664" spans="2:3" x14ac:dyDescent="0.25">
      <c r="B664" t="str">
        <f t="shared" si="20"/>
        <v>'',</v>
      </c>
      <c r="C664" t="str">
        <f t="shared" si="21"/>
        <v>F</v>
      </c>
    </row>
    <row r="665" spans="2:3" x14ac:dyDescent="0.25">
      <c r="B665" t="str">
        <f t="shared" si="20"/>
        <v>'',</v>
      </c>
      <c r="C665" t="str">
        <f t="shared" si="21"/>
        <v>F</v>
      </c>
    </row>
    <row r="666" spans="2:3" x14ac:dyDescent="0.25">
      <c r="B666" t="str">
        <f t="shared" si="20"/>
        <v>'',</v>
      </c>
      <c r="C666" t="str">
        <f t="shared" si="21"/>
        <v>F</v>
      </c>
    </row>
    <row r="667" spans="2:3" x14ac:dyDescent="0.25">
      <c r="B667" t="str">
        <f t="shared" si="20"/>
        <v>'',</v>
      </c>
      <c r="C667" t="str">
        <f t="shared" si="21"/>
        <v>F</v>
      </c>
    </row>
    <row r="668" spans="2:3" x14ac:dyDescent="0.25">
      <c r="B668" t="str">
        <f t="shared" si="20"/>
        <v>'',</v>
      </c>
      <c r="C668" t="str">
        <f t="shared" si="21"/>
        <v>F</v>
      </c>
    </row>
    <row r="669" spans="2:3" x14ac:dyDescent="0.25">
      <c r="B669" t="str">
        <f t="shared" si="20"/>
        <v>'',</v>
      </c>
      <c r="C669" t="str">
        <f t="shared" si="21"/>
        <v>F</v>
      </c>
    </row>
    <row r="670" spans="2:3" x14ac:dyDescent="0.25">
      <c r="B670" t="str">
        <f t="shared" si="20"/>
        <v>'',</v>
      </c>
      <c r="C670" t="str">
        <f t="shared" si="21"/>
        <v>F</v>
      </c>
    </row>
    <row r="671" spans="2:3" x14ac:dyDescent="0.25">
      <c r="B671" t="str">
        <f t="shared" si="20"/>
        <v>'',</v>
      </c>
      <c r="C671" t="str">
        <f t="shared" si="21"/>
        <v>F</v>
      </c>
    </row>
    <row r="672" spans="2:3" x14ac:dyDescent="0.25">
      <c r="B672" t="str">
        <f t="shared" si="20"/>
        <v>'',</v>
      </c>
      <c r="C672" t="str">
        <f t="shared" si="21"/>
        <v>F</v>
      </c>
    </row>
    <row r="673" spans="2:3" x14ac:dyDescent="0.25">
      <c r="B673" t="str">
        <f t="shared" si="20"/>
        <v>'',</v>
      </c>
      <c r="C673" t="str">
        <f t="shared" si="21"/>
        <v>F</v>
      </c>
    </row>
    <row r="674" spans="2:3" x14ac:dyDescent="0.25">
      <c r="B674" t="str">
        <f t="shared" si="20"/>
        <v>'',</v>
      </c>
      <c r="C674" t="str">
        <f t="shared" si="21"/>
        <v>F</v>
      </c>
    </row>
    <row r="675" spans="2:3" x14ac:dyDescent="0.25">
      <c r="B675" t="str">
        <f t="shared" si="20"/>
        <v>'',</v>
      </c>
      <c r="C675" t="str">
        <f t="shared" si="21"/>
        <v>F</v>
      </c>
    </row>
    <row r="676" spans="2:3" x14ac:dyDescent="0.25">
      <c r="B676" t="str">
        <f t="shared" si="20"/>
        <v>'',</v>
      </c>
      <c r="C676" t="str">
        <f t="shared" si="21"/>
        <v>F</v>
      </c>
    </row>
    <row r="677" spans="2:3" x14ac:dyDescent="0.25">
      <c r="B677" t="str">
        <f t="shared" si="20"/>
        <v>'',</v>
      </c>
      <c r="C677" t="str">
        <f t="shared" si="21"/>
        <v>F</v>
      </c>
    </row>
    <row r="678" spans="2:3" x14ac:dyDescent="0.25">
      <c r="B678" t="str">
        <f t="shared" si="20"/>
        <v>'',</v>
      </c>
      <c r="C678" t="str">
        <f t="shared" si="21"/>
        <v>F</v>
      </c>
    </row>
    <row r="679" spans="2:3" x14ac:dyDescent="0.25">
      <c r="B679" t="str">
        <f t="shared" si="20"/>
        <v>'',</v>
      </c>
      <c r="C679" t="str">
        <f t="shared" si="21"/>
        <v>F</v>
      </c>
    </row>
    <row r="680" spans="2:3" x14ac:dyDescent="0.25">
      <c r="B680" t="str">
        <f t="shared" si="20"/>
        <v>'',</v>
      </c>
      <c r="C680" t="str">
        <f t="shared" si="21"/>
        <v>F</v>
      </c>
    </row>
    <row r="681" spans="2:3" x14ac:dyDescent="0.25">
      <c r="B681" t="str">
        <f t="shared" si="20"/>
        <v>'',</v>
      </c>
      <c r="C681" t="str">
        <f t="shared" si="21"/>
        <v>F</v>
      </c>
    </row>
    <row r="682" spans="2:3" x14ac:dyDescent="0.25">
      <c r="B682" t="str">
        <f t="shared" si="20"/>
        <v>'',</v>
      </c>
      <c r="C682" t="str">
        <f t="shared" si="21"/>
        <v>F</v>
      </c>
    </row>
    <row r="683" spans="2:3" x14ac:dyDescent="0.25">
      <c r="B683" t="str">
        <f t="shared" si="20"/>
        <v>'',</v>
      </c>
      <c r="C683" t="str">
        <f t="shared" si="21"/>
        <v>F</v>
      </c>
    </row>
    <row r="684" spans="2:3" x14ac:dyDescent="0.25">
      <c r="B684" t="str">
        <f t="shared" si="20"/>
        <v>'',</v>
      </c>
      <c r="C684" t="str">
        <f t="shared" si="21"/>
        <v>F</v>
      </c>
    </row>
    <row r="685" spans="2:3" x14ac:dyDescent="0.25">
      <c r="B685" t="str">
        <f t="shared" si="20"/>
        <v>'',</v>
      </c>
      <c r="C685" t="str">
        <f t="shared" si="21"/>
        <v>F</v>
      </c>
    </row>
    <row r="686" spans="2:3" x14ac:dyDescent="0.25">
      <c r="B686" t="str">
        <f t="shared" si="20"/>
        <v>'',</v>
      </c>
      <c r="C686" t="str">
        <f t="shared" si="21"/>
        <v>F</v>
      </c>
    </row>
    <row r="687" spans="2:3" x14ac:dyDescent="0.25">
      <c r="B687" t="str">
        <f t="shared" si="20"/>
        <v>'',</v>
      </c>
      <c r="C687" t="str">
        <f t="shared" si="21"/>
        <v>F</v>
      </c>
    </row>
    <row r="688" spans="2:3" x14ac:dyDescent="0.25">
      <c r="B688" t="str">
        <f t="shared" si="20"/>
        <v>'',</v>
      </c>
      <c r="C688" t="str">
        <f t="shared" si="21"/>
        <v>F</v>
      </c>
    </row>
    <row r="689" spans="2:3" x14ac:dyDescent="0.25">
      <c r="B689" t="str">
        <f t="shared" si="20"/>
        <v>'',</v>
      </c>
      <c r="C689" t="str">
        <f t="shared" si="21"/>
        <v>F</v>
      </c>
    </row>
    <row r="690" spans="2:3" x14ac:dyDescent="0.25">
      <c r="B690" t="str">
        <f t="shared" si="20"/>
        <v>'',</v>
      </c>
      <c r="C690" t="str">
        <f t="shared" si="21"/>
        <v>F</v>
      </c>
    </row>
    <row r="691" spans="2:3" x14ac:dyDescent="0.25">
      <c r="B691" t="str">
        <f t="shared" si="20"/>
        <v>'',</v>
      </c>
      <c r="C691" t="str">
        <f t="shared" si="21"/>
        <v>F</v>
      </c>
    </row>
    <row r="692" spans="2:3" x14ac:dyDescent="0.25">
      <c r="B692" t="str">
        <f t="shared" si="20"/>
        <v>'',</v>
      </c>
      <c r="C692" t="str">
        <f t="shared" si="21"/>
        <v>F</v>
      </c>
    </row>
    <row r="693" spans="2:3" x14ac:dyDescent="0.25">
      <c r="B693" t="str">
        <f t="shared" si="20"/>
        <v>'',</v>
      </c>
      <c r="C693" t="str">
        <f t="shared" si="21"/>
        <v>F</v>
      </c>
    </row>
    <row r="694" spans="2:3" x14ac:dyDescent="0.25">
      <c r="B694" t="str">
        <f t="shared" si="20"/>
        <v>'',</v>
      </c>
      <c r="C694" t="str">
        <f t="shared" si="21"/>
        <v>F</v>
      </c>
    </row>
    <row r="695" spans="2:3" x14ac:dyDescent="0.25">
      <c r="B695" t="str">
        <f t="shared" si="20"/>
        <v>'',</v>
      </c>
      <c r="C695" t="str">
        <f t="shared" si="21"/>
        <v>F</v>
      </c>
    </row>
    <row r="696" spans="2:3" x14ac:dyDescent="0.25">
      <c r="B696" t="str">
        <f t="shared" si="20"/>
        <v>'',</v>
      </c>
      <c r="C696" t="str">
        <f t="shared" si="21"/>
        <v>F</v>
      </c>
    </row>
    <row r="697" spans="2:3" x14ac:dyDescent="0.25">
      <c r="B697" t="str">
        <f t="shared" si="20"/>
        <v>'',</v>
      </c>
      <c r="C697" t="str">
        <f t="shared" si="21"/>
        <v>F</v>
      </c>
    </row>
    <row r="698" spans="2:3" x14ac:dyDescent="0.25">
      <c r="B698" t="str">
        <f t="shared" si="20"/>
        <v>'',</v>
      </c>
      <c r="C698" t="str">
        <f t="shared" si="21"/>
        <v>F</v>
      </c>
    </row>
    <row r="699" spans="2:3" x14ac:dyDescent="0.25">
      <c r="B699" t="str">
        <f t="shared" si="20"/>
        <v>'',</v>
      </c>
      <c r="C699" t="str">
        <f t="shared" si="21"/>
        <v>F</v>
      </c>
    </row>
    <row r="700" spans="2:3" x14ac:dyDescent="0.25">
      <c r="B700" t="str">
        <f t="shared" si="20"/>
        <v>'',</v>
      </c>
      <c r="C700" t="str">
        <f t="shared" si="21"/>
        <v>F</v>
      </c>
    </row>
    <row r="701" spans="2:3" x14ac:dyDescent="0.25">
      <c r="B701" t="str">
        <f t="shared" si="20"/>
        <v>'',</v>
      </c>
      <c r="C701" t="str">
        <f t="shared" si="21"/>
        <v>F</v>
      </c>
    </row>
    <row r="702" spans="2:3" x14ac:dyDescent="0.25">
      <c r="B702" t="str">
        <f t="shared" si="20"/>
        <v>'',</v>
      </c>
      <c r="C702" t="str">
        <f t="shared" si="21"/>
        <v>F</v>
      </c>
    </row>
    <row r="703" spans="2:3" x14ac:dyDescent="0.25">
      <c r="B703" t="str">
        <f t="shared" si="20"/>
        <v>'',</v>
      </c>
      <c r="C703" t="str">
        <f t="shared" si="21"/>
        <v>F</v>
      </c>
    </row>
    <row r="704" spans="2:3" x14ac:dyDescent="0.25">
      <c r="B704" t="str">
        <f t="shared" si="20"/>
        <v>'',</v>
      </c>
      <c r="C704" t="str">
        <f t="shared" si="21"/>
        <v>F</v>
      </c>
    </row>
    <row r="705" spans="2:3" x14ac:dyDescent="0.25">
      <c r="B705" t="str">
        <f t="shared" si="20"/>
        <v>'',</v>
      </c>
      <c r="C705" t="str">
        <f t="shared" si="21"/>
        <v>F</v>
      </c>
    </row>
    <row r="706" spans="2:3" x14ac:dyDescent="0.25">
      <c r="B706" t="str">
        <f t="shared" ref="B706:B763" si="22">"'"&amp;A706&amp;"',"</f>
        <v>'',</v>
      </c>
      <c r="C706" t="str">
        <f t="shared" ref="C706:C763" si="23">IF(A706=B706,"","F")</f>
        <v>F</v>
      </c>
    </row>
    <row r="707" spans="2:3" x14ac:dyDescent="0.25">
      <c r="B707" t="str">
        <f t="shared" si="22"/>
        <v>'',</v>
      </c>
      <c r="C707" t="str">
        <f t="shared" si="23"/>
        <v>F</v>
      </c>
    </row>
    <row r="708" spans="2:3" x14ac:dyDescent="0.25">
      <c r="B708" t="str">
        <f t="shared" si="22"/>
        <v>'',</v>
      </c>
      <c r="C708" t="str">
        <f t="shared" si="23"/>
        <v>F</v>
      </c>
    </row>
    <row r="709" spans="2:3" x14ac:dyDescent="0.25">
      <c r="B709" t="str">
        <f t="shared" si="22"/>
        <v>'',</v>
      </c>
      <c r="C709" t="str">
        <f t="shared" si="23"/>
        <v>F</v>
      </c>
    </row>
    <row r="710" spans="2:3" x14ac:dyDescent="0.25">
      <c r="B710" t="str">
        <f t="shared" si="22"/>
        <v>'',</v>
      </c>
      <c r="C710" t="str">
        <f t="shared" si="23"/>
        <v>F</v>
      </c>
    </row>
    <row r="711" spans="2:3" x14ac:dyDescent="0.25">
      <c r="B711" t="str">
        <f t="shared" si="22"/>
        <v>'',</v>
      </c>
      <c r="C711" t="str">
        <f t="shared" si="23"/>
        <v>F</v>
      </c>
    </row>
    <row r="712" spans="2:3" x14ac:dyDescent="0.25">
      <c r="B712" t="str">
        <f t="shared" si="22"/>
        <v>'',</v>
      </c>
      <c r="C712" t="str">
        <f t="shared" si="23"/>
        <v>F</v>
      </c>
    </row>
    <row r="713" spans="2:3" x14ac:dyDescent="0.25">
      <c r="B713" t="str">
        <f t="shared" si="22"/>
        <v>'',</v>
      </c>
      <c r="C713" t="str">
        <f t="shared" si="23"/>
        <v>F</v>
      </c>
    </row>
    <row r="714" spans="2:3" x14ac:dyDescent="0.25">
      <c r="B714" t="str">
        <f t="shared" si="22"/>
        <v>'',</v>
      </c>
      <c r="C714" t="str">
        <f t="shared" si="23"/>
        <v>F</v>
      </c>
    </row>
    <row r="715" spans="2:3" x14ac:dyDescent="0.25">
      <c r="B715" t="str">
        <f t="shared" si="22"/>
        <v>'',</v>
      </c>
      <c r="C715" t="str">
        <f t="shared" si="23"/>
        <v>F</v>
      </c>
    </row>
    <row r="716" spans="2:3" x14ac:dyDescent="0.25">
      <c r="B716" t="str">
        <f t="shared" si="22"/>
        <v>'',</v>
      </c>
      <c r="C716" t="str">
        <f t="shared" si="23"/>
        <v>F</v>
      </c>
    </row>
    <row r="717" spans="2:3" x14ac:dyDescent="0.25">
      <c r="B717" t="str">
        <f t="shared" si="22"/>
        <v>'',</v>
      </c>
      <c r="C717" t="str">
        <f t="shared" si="23"/>
        <v>F</v>
      </c>
    </row>
    <row r="718" spans="2:3" x14ac:dyDescent="0.25">
      <c r="B718" t="str">
        <f t="shared" si="22"/>
        <v>'',</v>
      </c>
      <c r="C718" t="str">
        <f t="shared" si="23"/>
        <v>F</v>
      </c>
    </row>
    <row r="719" spans="2:3" x14ac:dyDescent="0.25">
      <c r="B719" t="str">
        <f t="shared" si="22"/>
        <v>'',</v>
      </c>
      <c r="C719" t="str">
        <f t="shared" si="23"/>
        <v>F</v>
      </c>
    </row>
    <row r="720" spans="2:3" x14ac:dyDescent="0.25">
      <c r="B720" t="str">
        <f t="shared" si="22"/>
        <v>'',</v>
      </c>
      <c r="C720" t="str">
        <f t="shared" si="23"/>
        <v>F</v>
      </c>
    </row>
    <row r="721" spans="2:3" x14ac:dyDescent="0.25">
      <c r="B721" t="str">
        <f t="shared" si="22"/>
        <v>'',</v>
      </c>
      <c r="C721" t="str">
        <f t="shared" si="23"/>
        <v>F</v>
      </c>
    </row>
    <row r="722" spans="2:3" x14ac:dyDescent="0.25">
      <c r="B722" t="str">
        <f t="shared" si="22"/>
        <v>'',</v>
      </c>
      <c r="C722" t="str">
        <f t="shared" si="23"/>
        <v>F</v>
      </c>
    </row>
    <row r="723" spans="2:3" x14ac:dyDescent="0.25">
      <c r="B723" t="str">
        <f t="shared" si="22"/>
        <v>'',</v>
      </c>
      <c r="C723" t="str">
        <f t="shared" si="23"/>
        <v>F</v>
      </c>
    </row>
    <row r="724" spans="2:3" x14ac:dyDescent="0.25">
      <c r="B724" t="str">
        <f t="shared" si="22"/>
        <v>'',</v>
      </c>
      <c r="C724" t="str">
        <f t="shared" si="23"/>
        <v>F</v>
      </c>
    </row>
    <row r="725" spans="2:3" x14ac:dyDescent="0.25">
      <c r="B725" t="str">
        <f t="shared" si="22"/>
        <v>'',</v>
      </c>
      <c r="C725" t="str">
        <f t="shared" si="23"/>
        <v>F</v>
      </c>
    </row>
    <row r="726" spans="2:3" x14ac:dyDescent="0.25">
      <c r="B726" t="str">
        <f t="shared" si="22"/>
        <v>'',</v>
      </c>
      <c r="C726" t="str">
        <f t="shared" si="23"/>
        <v>F</v>
      </c>
    </row>
    <row r="727" spans="2:3" x14ac:dyDescent="0.25">
      <c r="B727" t="str">
        <f t="shared" si="22"/>
        <v>'',</v>
      </c>
      <c r="C727" t="str">
        <f t="shared" si="23"/>
        <v>F</v>
      </c>
    </row>
    <row r="728" spans="2:3" x14ac:dyDescent="0.25">
      <c r="B728" t="str">
        <f t="shared" si="22"/>
        <v>'',</v>
      </c>
      <c r="C728" t="str">
        <f t="shared" si="23"/>
        <v>F</v>
      </c>
    </row>
    <row r="729" spans="2:3" x14ac:dyDescent="0.25">
      <c r="B729" t="str">
        <f t="shared" si="22"/>
        <v>'',</v>
      </c>
      <c r="C729" t="str">
        <f t="shared" si="23"/>
        <v>F</v>
      </c>
    </row>
    <row r="730" spans="2:3" x14ac:dyDescent="0.25">
      <c r="B730" t="str">
        <f t="shared" si="22"/>
        <v>'',</v>
      </c>
      <c r="C730" t="str">
        <f t="shared" si="23"/>
        <v>F</v>
      </c>
    </row>
    <row r="731" spans="2:3" x14ac:dyDescent="0.25">
      <c r="B731" t="str">
        <f t="shared" si="22"/>
        <v>'',</v>
      </c>
      <c r="C731" t="str">
        <f t="shared" si="23"/>
        <v>F</v>
      </c>
    </row>
    <row r="732" spans="2:3" x14ac:dyDescent="0.25">
      <c r="B732" t="str">
        <f t="shared" si="22"/>
        <v>'',</v>
      </c>
      <c r="C732" t="str">
        <f t="shared" si="23"/>
        <v>F</v>
      </c>
    </row>
    <row r="733" spans="2:3" x14ac:dyDescent="0.25">
      <c r="B733" t="str">
        <f t="shared" si="22"/>
        <v>'',</v>
      </c>
      <c r="C733" t="str">
        <f t="shared" si="23"/>
        <v>F</v>
      </c>
    </row>
    <row r="734" spans="2:3" x14ac:dyDescent="0.25">
      <c r="B734" t="str">
        <f t="shared" si="22"/>
        <v>'',</v>
      </c>
      <c r="C734" t="str">
        <f t="shared" si="23"/>
        <v>F</v>
      </c>
    </row>
    <row r="735" spans="2:3" x14ac:dyDescent="0.25">
      <c r="B735" t="str">
        <f t="shared" si="22"/>
        <v>'',</v>
      </c>
      <c r="C735" t="str">
        <f t="shared" si="23"/>
        <v>F</v>
      </c>
    </row>
    <row r="736" spans="2:3" x14ac:dyDescent="0.25">
      <c r="B736" t="str">
        <f t="shared" si="22"/>
        <v>'',</v>
      </c>
      <c r="C736" t="str">
        <f t="shared" si="23"/>
        <v>F</v>
      </c>
    </row>
    <row r="737" spans="2:3" x14ac:dyDescent="0.25">
      <c r="B737" t="str">
        <f t="shared" si="22"/>
        <v>'',</v>
      </c>
      <c r="C737" t="str">
        <f t="shared" si="23"/>
        <v>F</v>
      </c>
    </row>
    <row r="738" spans="2:3" x14ac:dyDescent="0.25">
      <c r="B738" t="str">
        <f t="shared" si="22"/>
        <v>'',</v>
      </c>
      <c r="C738" t="str">
        <f t="shared" si="23"/>
        <v>F</v>
      </c>
    </row>
    <row r="739" spans="2:3" x14ac:dyDescent="0.25">
      <c r="B739" t="str">
        <f t="shared" si="22"/>
        <v>'',</v>
      </c>
      <c r="C739" t="str">
        <f t="shared" si="23"/>
        <v>F</v>
      </c>
    </row>
    <row r="740" spans="2:3" x14ac:dyDescent="0.25">
      <c r="B740" t="str">
        <f t="shared" si="22"/>
        <v>'',</v>
      </c>
      <c r="C740" t="str">
        <f t="shared" si="23"/>
        <v>F</v>
      </c>
    </row>
    <row r="741" spans="2:3" x14ac:dyDescent="0.25">
      <c r="B741" t="str">
        <f t="shared" si="22"/>
        <v>'',</v>
      </c>
      <c r="C741" t="str">
        <f t="shared" si="23"/>
        <v>F</v>
      </c>
    </row>
    <row r="742" spans="2:3" x14ac:dyDescent="0.25">
      <c r="B742" t="str">
        <f t="shared" si="22"/>
        <v>'',</v>
      </c>
      <c r="C742" t="str">
        <f t="shared" si="23"/>
        <v>F</v>
      </c>
    </row>
    <row r="743" spans="2:3" x14ac:dyDescent="0.25">
      <c r="B743" t="str">
        <f t="shared" si="22"/>
        <v>'',</v>
      </c>
      <c r="C743" t="str">
        <f t="shared" si="23"/>
        <v>F</v>
      </c>
    </row>
    <row r="744" spans="2:3" x14ac:dyDescent="0.25">
      <c r="B744" t="str">
        <f t="shared" si="22"/>
        <v>'',</v>
      </c>
      <c r="C744" t="str">
        <f t="shared" si="23"/>
        <v>F</v>
      </c>
    </row>
    <row r="745" spans="2:3" x14ac:dyDescent="0.25">
      <c r="B745" t="str">
        <f t="shared" si="22"/>
        <v>'',</v>
      </c>
      <c r="C745" t="str">
        <f t="shared" si="23"/>
        <v>F</v>
      </c>
    </row>
    <row r="746" spans="2:3" x14ac:dyDescent="0.25">
      <c r="B746" t="str">
        <f t="shared" si="22"/>
        <v>'',</v>
      </c>
      <c r="C746" t="str">
        <f t="shared" si="23"/>
        <v>F</v>
      </c>
    </row>
    <row r="747" spans="2:3" x14ac:dyDescent="0.25">
      <c r="B747" t="str">
        <f t="shared" si="22"/>
        <v>'',</v>
      </c>
      <c r="C747" t="str">
        <f t="shared" si="23"/>
        <v>F</v>
      </c>
    </row>
    <row r="748" spans="2:3" x14ac:dyDescent="0.25">
      <c r="B748" t="str">
        <f t="shared" si="22"/>
        <v>'',</v>
      </c>
      <c r="C748" t="str">
        <f t="shared" si="23"/>
        <v>F</v>
      </c>
    </row>
    <row r="749" spans="2:3" x14ac:dyDescent="0.25">
      <c r="B749" t="str">
        <f t="shared" si="22"/>
        <v>'',</v>
      </c>
      <c r="C749" t="str">
        <f t="shared" si="23"/>
        <v>F</v>
      </c>
    </row>
    <row r="750" spans="2:3" x14ac:dyDescent="0.25">
      <c r="B750" t="str">
        <f t="shared" si="22"/>
        <v>'',</v>
      </c>
      <c r="C750" t="str">
        <f t="shared" si="23"/>
        <v>F</v>
      </c>
    </row>
    <row r="751" spans="2:3" x14ac:dyDescent="0.25">
      <c r="B751" t="str">
        <f t="shared" si="22"/>
        <v>'',</v>
      </c>
      <c r="C751" t="str">
        <f t="shared" si="23"/>
        <v>F</v>
      </c>
    </row>
    <row r="752" spans="2:3" x14ac:dyDescent="0.25">
      <c r="B752" t="str">
        <f t="shared" si="22"/>
        <v>'',</v>
      </c>
      <c r="C752" t="str">
        <f t="shared" si="23"/>
        <v>F</v>
      </c>
    </row>
    <row r="753" spans="2:3" x14ac:dyDescent="0.25">
      <c r="B753" t="str">
        <f t="shared" si="22"/>
        <v>'',</v>
      </c>
      <c r="C753" t="str">
        <f t="shared" si="23"/>
        <v>F</v>
      </c>
    </row>
    <row r="754" spans="2:3" x14ac:dyDescent="0.25">
      <c r="B754" t="str">
        <f t="shared" si="22"/>
        <v>'',</v>
      </c>
      <c r="C754" t="str">
        <f t="shared" si="23"/>
        <v>F</v>
      </c>
    </row>
    <row r="755" spans="2:3" x14ac:dyDescent="0.25">
      <c r="B755" t="str">
        <f t="shared" si="22"/>
        <v>'',</v>
      </c>
      <c r="C755" t="str">
        <f t="shared" si="23"/>
        <v>F</v>
      </c>
    </row>
    <row r="756" spans="2:3" x14ac:dyDescent="0.25">
      <c r="B756" t="str">
        <f t="shared" si="22"/>
        <v>'',</v>
      </c>
      <c r="C756" t="str">
        <f t="shared" si="23"/>
        <v>F</v>
      </c>
    </row>
    <row r="757" spans="2:3" x14ac:dyDescent="0.25">
      <c r="B757" t="str">
        <f t="shared" si="22"/>
        <v>'',</v>
      </c>
      <c r="C757" t="str">
        <f t="shared" si="23"/>
        <v>F</v>
      </c>
    </row>
    <row r="758" spans="2:3" x14ac:dyDescent="0.25">
      <c r="B758" t="str">
        <f t="shared" si="22"/>
        <v>'',</v>
      </c>
      <c r="C758" t="str">
        <f t="shared" si="23"/>
        <v>F</v>
      </c>
    </row>
    <row r="759" spans="2:3" x14ac:dyDescent="0.25">
      <c r="B759" t="str">
        <f t="shared" si="22"/>
        <v>'',</v>
      </c>
      <c r="C759" t="str">
        <f t="shared" si="23"/>
        <v>F</v>
      </c>
    </row>
    <row r="760" spans="2:3" x14ac:dyDescent="0.25">
      <c r="B760" t="str">
        <f t="shared" si="22"/>
        <v>'',</v>
      </c>
      <c r="C760" t="str">
        <f t="shared" si="23"/>
        <v>F</v>
      </c>
    </row>
    <row r="761" spans="2:3" x14ac:dyDescent="0.25">
      <c r="B761" t="str">
        <f t="shared" si="22"/>
        <v>'',</v>
      </c>
      <c r="C761" t="str">
        <f t="shared" si="23"/>
        <v>F</v>
      </c>
    </row>
    <row r="762" spans="2:3" x14ac:dyDescent="0.25">
      <c r="B762" t="str">
        <f t="shared" si="22"/>
        <v>'',</v>
      </c>
      <c r="C762" t="str">
        <f t="shared" si="23"/>
        <v>F</v>
      </c>
    </row>
    <row r="763" spans="2:3" x14ac:dyDescent="0.25">
      <c r="B763" t="str">
        <f t="shared" si="22"/>
        <v>'',</v>
      </c>
      <c r="C763" t="str">
        <f t="shared" si="23"/>
        <v>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260</vt:i4>
      </vt:variant>
    </vt:vector>
  </HeadingPairs>
  <TitlesOfParts>
    <vt:vector size="268" baseType="lpstr">
      <vt:lpstr>10. Reaseguro</vt:lpstr>
      <vt:lpstr>9. Producción</vt:lpstr>
      <vt:lpstr>13. Siniestros</vt:lpstr>
      <vt:lpstr>campos</vt:lpstr>
      <vt:lpstr>AvanceCarga</vt:lpstr>
      <vt:lpstr>Hoja2</vt:lpstr>
      <vt:lpstr>Hoja3</vt:lpstr>
      <vt:lpstr>Hoja4</vt:lpstr>
      <vt:lpstr>campos!_Toc493853262</vt:lpstr>
      <vt:lpstr>campos!_Toc493853263</vt:lpstr>
      <vt:lpstr>campos!_Toc493853264</vt:lpstr>
      <vt:lpstr>campos!_Toc493853265</vt:lpstr>
      <vt:lpstr>campos!_Toc493853267</vt:lpstr>
      <vt:lpstr>campos!_Toc493853268</vt:lpstr>
      <vt:lpstr>campos!_Toc493853269</vt:lpstr>
      <vt:lpstr>campos!_Toc493853270</vt:lpstr>
      <vt:lpstr>campos!_Toc493853272</vt:lpstr>
      <vt:lpstr>campos!_Toc493853273</vt:lpstr>
      <vt:lpstr>campos!_Toc493853274</vt:lpstr>
      <vt:lpstr>campos!_Toc493853275</vt:lpstr>
      <vt:lpstr>campos!_Toc493853277</vt:lpstr>
      <vt:lpstr>campos!_Toc493853278</vt:lpstr>
      <vt:lpstr>campos!_Toc493853279</vt:lpstr>
      <vt:lpstr>campos!_Toc493853280</vt:lpstr>
      <vt:lpstr>campos!_Toc493853282</vt:lpstr>
      <vt:lpstr>campos!_Toc493853283</vt:lpstr>
      <vt:lpstr>campos!_Toc493853284</vt:lpstr>
      <vt:lpstr>campos!_Toc493853285</vt:lpstr>
      <vt:lpstr>campos!_Toc493853287</vt:lpstr>
      <vt:lpstr>campos!_Toc493853288</vt:lpstr>
      <vt:lpstr>campos!_Toc493853289</vt:lpstr>
      <vt:lpstr>campos!_Toc493853290</vt:lpstr>
      <vt:lpstr>campos!_Toc493853292</vt:lpstr>
      <vt:lpstr>campos!_Toc493853293</vt:lpstr>
      <vt:lpstr>campos!_Toc493853294</vt:lpstr>
      <vt:lpstr>campos!_Toc493853295</vt:lpstr>
      <vt:lpstr>campos!_Toc493853297</vt:lpstr>
      <vt:lpstr>campos!_Toc493853298</vt:lpstr>
      <vt:lpstr>campos!_Toc493853299</vt:lpstr>
      <vt:lpstr>campos!_Toc493853300</vt:lpstr>
      <vt:lpstr>campos!_Toc493853302</vt:lpstr>
      <vt:lpstr>campos!_Toc493853303</vt:lpstr>
      <vt:lpstr>campos!_Toc493853304</vt:lpstr>
      <vt:lpstr>campos!_Toc493853305</vt:lpstr>
      <vt:lpstr>campos!_Toc493853307</vt:lpstr>
      <vt:lpstr>campos!_Toc493853308</vt:lpstr>
      <vt:lpstr>campos!_Toc493853309</vt:lpstr>
      <vt:lpstr>campos!_Toc493853310</vt:lpstr>
      <vt:lpstr>campos!_Toc493853312</vt:lpstr>
      <vt:lpstr>campos!_Toc493853313</vt:lpstr>
      <vt:lpstr>campos!_Toc493853314</vt:lpstr>
      <vt:lpstr>campos!_Toc493853315</vt:lpstr>
      <vt:lpstr>campos!_Toc493853317</vt:lpstr>
      <vt:lpstr>campos!_Toc493853318</vt:lpstr>
      <vt:lpstr>campos!_Toc493853319</vt:lpstr>
      <vt:lpstr>campos!_Toc493853320</vt:lpstr>
      <vt:lpstr>campos!_Toc493853322</vt:lpstr>
      <vt:lpstr>campos!_Toc493853323</vt:lpstr>
      <vt:lpstr>campos!_Toc493853324</vt:lpstr>
      <vt:lpstr>campos!_Toc493853325</vt:lpstr>
      <vt:lpstr>campos!_Toc493853327</vt:lpstr>
      <vt:lpstr>campos!_Toc493853328</vt:lpstr>
      <vt:lpstr>campos!_Toc493853329</vt:lpstr>
      <vt:lpstr>campos!_Toc493853330</vt:lpstr>
      <vt:lpstr>campos!_Toc493853332</vt:lpstr>
      <vt:lpstr>campos!_Toc493853333</vt:lpstr>
      <vt:lpstr>campos!_Toc493853334</vt:lpstr>
      <vt:lpstr>campos!_Toc493853335</vt:lpstr>
      <vt:lpstr>campos!_Toc493853337</vt:lpstr>
      <vt:lpstr>campos!_Toc493853338</vt:lpstr>
      <vt:lpstr>campos!_Toc493853339</vt:lpstr>
      <vt:lpstr>campos!_Toc493853340</vt:lpstr>
      <vt:lpstr>campos!_Toc493853342</vt:lpstr>
      <vt:lpstr>campos!_Toc493853343</vt:lpstr>
      <vt:lpstr>campos!_Toc493853344</vt:lpstr>
      <vt:lpstr>campos!_Toc493853345</vt:lpstr>
      <vt:lpstr>campos!_Toc493853347</vt:lpstr>
      <vt:lpstr>campos!_Toc493853348</vt:lpstr>
      <vt:lpstr>campos!_Toc493853349</vt:lpstr>
      <vt:lpstr>campos!_Toc493853350</vt:lpstr>
      <vt:lpstr>campos!_Toc493853352</vt:lpstr>
      <vt:lpstr>campos!_Toc493853353</vt:lpstr>
      <vt:lpstr>campos!_Toc493853354</vt:lpstr>
      <vt:lpstr>campos!_Toc493853355</vt:lpstr>
      <vt:lpstr>campos!_Toc493853357</vt:lpstr>
      <vt:lpstr>campos!_Toc493853358</vt:lpstr>
      <vt:lpstr>campos!_Toc493853359</vt:lpstr>
      <vt:lpstr>campos!_Toc493853360</vt:lpstr>
      <vt:lpstr>campos!_Toc493853362</vt:lpstr>
      <vt:lpstr>campos!_Toc493853363</vt:lpstr>
      <vt:lpstr>campos!_Toc493853364</vt:lpstr>
      <vt:lpstr>campos!_Toc493853365</vt:lpstr>
      <vt:lpstr>campos!_Toc493853367</vt:lpstr>
      <vt:lpstr>campos!_Toc493853368</vt:lpstr>
      <vt:lpstr>campos!_Toc493853369</vt:lpstr>
      <vt:lpstr>campos!_Toc493853370</vt:lpstr>
      <vt:lpstr>campos!_Toc493853372</vt:lpstr>
      <vt:lpstr>campos!_Toc493853373</vt:lpstr>
      <vt:lpstr>campos!_Toc493853374</vt:lpstr>
      <vt:lpstr>campos!_Toc493853375</vt:lpstr>
      <vt:lpstr>campos!_Toc493853377</vt:lpstr>
      <vt:lpstr>campos!_Toc493853378</vt:lpstr>
      <vt:lpstr>campos!_Toc493853379</vt:lpstr>
      <vt:lpstr>campos!_Toc493853380</vt:lpstr>
      <vt:lpstr>campos!_Toc493853382</vt:lpstr>
      <vt:lpstr>campos!_Toc493853383</vt:lpstr>
      <vt:lpstr>campos!_Toc493853384</vt:lpstr>
      <vt:lpstr>campos!_Toc493853385</vt:lpstr>
      <vt:lpstr>campos!_Toc493853387</vt:lpstr>
      <vt:lpstr>campos!_Toc493853388</vt:lpstr>
      <vt:lpstr>campos!_Toc493853389</vt:lpstr>
      <vt:lpstr>campos!_Toc493853390</vt:lpstr>
      <vt:lpstr>campos!_Toc493853392</vt:lpstr>
      <vt:lpstr>campos!_Toc493853393</vt:lpstr>
      <vt:lpstr>campos!_Toc493853394</vt:lpstr>
      <vt:lpstr>campos!_Toc493853395</vt:lpstr>
      <vt:lpstr>campos!_Toc493853397</vt:lpstr>
      <vt:lpstr>campos!_Toc493853398</vt:lpstr>
      <vt:lpstr>campos!_Toc493853399</vt:lpstr>
      <vt:lpstr>campos!_Toc493853400</vt:lpstr>
      <vt:lpstr>campos!_Toc493853402</vt:lpstr>
      <vt:lpstr>campos!_Toc493853403</vt:lpstr>
      <vt:lpstr>campos!_Toc493853404</vt:lpstr>
      <vt:lpstr>campos!_Toc493853405</vt:lpstr>
      <vt:lpstr>campos!_Toc493853407</vt:lpstr>
      <vt:lpstr>campos!_Toc493853408</vt:lpstr>
      <vt:lpstr>campos!_Toc493853409</vt:lpstr>
      <vt:lpstr>campos!_Toc493853410</vt:lpstr>
      <vt:lpstr>campos!_Toc493853412</vt:lpstr>
      <vt:lpstr>campos!_Toc493853413</vt:lpstr>
      <vt:lpstr>campos!_Toc493853414</vt:lpstr>
      <vt:lpstr>campos!_Toc493853415</vt:lpstr>
      <vt:lpstr>campos!_Toc493853417</vt:lpstr>
      <vt:lpstr>campos!_Toc493853418</vt:lpstr>
      <vt:lpstr>campos!_Toc493853419</vt:lpstr>
      <vt:lpstr>campos!_Toc493853420</vt:lpstr>
      <vt:lpstr>campos!_Toc493853422</vt:lpstr>
      <vt:lpstr>campos!_Toc493853423</vt:lpstr>
      <vt:lpstr>campos!_Toc493853424</vt:lpstr>
      <vt:lpstr>campos!_Toc493853425</vt:lpstr>
      <vt:lpstr>campos!_Toc493853427</vt:lpstr>
      <vt:lpstr>campos!_Toc493853428</vt:lpstr>
      <vt:lpstr>campos!_Toc493853429</vt:lpstr>
      <vt:lpstr>campos!_Toc493853430</vt:lpstr>
      <vt:lpstr>campos!_Toc493853432</vt:lpstr>
      <vt:lpstr>campos!_Toc493853433</vt:lpstr>
      <vt:lpstr>campos!_Toc493853434</vt:lpstr>
      <vt:lpstr>campos!_Toc493853435</vt:lpstr>
      <vt:lpstr>campos!_Toc493853437</vt:lpstr>
      <vt:lpstr>campos!_Toc493853438</vt:lpstr>
      <vt:lpstr>campos!_Toc493853439</vt:lpstr>
      <vt:lpstr>campos!_Toc493853440</vt:lpstr>
      <vt:lpstr>campos!_Toc493853442</vt:lpstr>
      <vt:lpstr>campos!_Toc493853443</vt:lpstr>
      <vt:lpstr>campos!_Toc493853444</vt:lpstr>
      <vt:lpstr>campos!_Toc493853445</vt:lpstr>
      <vt:lpstr>campos!_Toc493853447</vt:lpstr>
      <vt:lpstr>campos!_Toc493853448</vt:lpstr>
      <vt:lpstr>campos!_Toc493853449</vt:lpstr>
      <vt:lpstr>campos!_Toc493853450</vt:lpstr>
      <vt:lpstr>campos!_Toc493853452</vt:lpstr>
      <vt:lpstr>campos!_Toc493853453</vt:lpstr>
      <vt:lpstr>campos!_Toc493853454</vt:lpstr>
      <vt:lpstr>campos!_Toc493853455</vt:lpstr>
      <vt:lpstr>campos!_Toc493853457</vt:lpstr>
      <vt:lpstr>campos!_Toc493853458</vt:lpstr>
      <vt:lpstr>campos!_Toc493853459</vt:lpstr>
      <vt:lpstr>campos!_Toc493853460</vt:lpstr>
      <vt:lpstr>campos!_Toc493853462</vt:lpstr>
      <vt:lpstr>campos!_Toc493853463</vt:lpstr>
      <vt:lpstr>campos!_Toc493853464</vt:lpstr>
      <vt:lpstr>campos!_Toc493853465</vt:lpstr>
      <vt:lpstr>campos!_Toc493853467</vt:lpstr>
      <vt:lpstr>campos!_Toc493853468</vt:lpstr>
      <vt:lpstr>campos!_Toc493853469</vt:lpstr>
      <vt:lpstr>campos!_Toc493853470</vt:lpstr>
      <vt:lpstr>campos!_Toc493853472</vt:lpstr>
      <vt:lpstr>campos!_Toc493853473</vt:lpstr>
      <vt:lpstr>campos!_Toc493853474</vt:lpstr>
      <vt:lpstr>campos!_Toc493853475</vt:lpstr>
      <vt:lpstr>campos!_Toc493853477</vt:lpstr>
      <vt:lpstr>campos!_Toc493853478</vt:lpstr>
      <vt:lpstr>campos!_Toc493853479</vt:lpstr>
      <vt:lpstr>campos!_Toc493853480</vt:lpstr>
      <vt:lpstr>campos!_Toc493853482</vt:lpstr>
      <vt:lpstr>campos!_Toc493853483</vt:lpstr>
      <vt:lpstr>campos!_Toc493853484</vt:lpstr>
      <vt:lpstr>campos!_Toc493853485</vt:lpstr>
      <vt:lpstr>campos!_Toc493853487</vt:lpstr>
      <vt:lpstr>campos!_Toc493853488</vt:lpstr>
      <vt:lpstr>campos!_Toc493853489</vt:lpstr>
      <vt:lpstr>campos!_Toc493853490</vt:lpstr>
      <vt:lpstr>campos!_Toc493853498</vt:lpstr>
      <vt:lpstr>campos!_Toc493853499</vt:lpstr>
      <vt:lpstr>campos!_Toc493853500</vt:lpstr>
      <vt:lpstr>campos!_Toc493853501</vt:lpstr>
      <vt:lpstr>campos!_Toc493853503</vt:lpstr>
      <vt:lpstr>campos!_Toc493853504</vt:lpstr>
      <vt:lpstr>campos!_Toc493853505</vt:lpstr>
      <vt:lpstr>campos!_Toc493853506</vt:lpstr>
      <vt:lpstr>campos!_Toc493853508</vt:lpstr>
      <vt:lpstr>campos!_Toc493853509</vt:lpstr>
      <vt:lpstr>campos!_Toc493853510</vt:lpstr>
      <vt:lpstr>campos!_Toc493853511</vt:lpstr>
      <vt:lpstr>campos!_Toc493853513</vt:lpstr>
      <vt:lpstr>campos!_Toc493853514</vt:lpstr>
      <vt:lpstr>campos!_Toc493853515</vt:lpstr>
      <vt:lpstr>campos!_Toc493853516</vt:lpstr>
      <vt:lpstr>campos!_Toc493853518</vt:lpstr>
      <vt:lpstr>campos!_Toc493853519</vt:lpstr>
      <vt:lpstr>campos!_Toc493853520</vt:lpstr>
      <vt:lpstr>campos!_Toc493853521</vt:lpstr>
      <vt:lpstr>campos!_Toc493853523</vt:lpstr>
      <vt:lpstr>campos!_Toc493853524</vt:lpstr>
      <vt:lpstr>campos!_Toc493853525</vt:lpstr>
      <vt:lpstr>campos!_Toc493853526</vt:lpstr>
      <vt:lpstr>campos!_Toc493853528</vt:lpstr>
      <vt:lpstr>campos!_Toc493853529</vt:lpstr>
      <vt:lpstr>campos!_Toc493853530</vt:lpstr>
      <vt:lpstr>campos!_Toc493853531</vt:lpstr>
      <vt:lpstr>campos!_Toc493853533</vt:lpstr>
      <vt:lpstr>campos!_Toc493853534</vt:lpstr>
      <vt:lpstr>campos!_Toc493853535</vt:lpstr>
      <vt:lpstr>campos!_Toc493853536</vt:lpstr>
      <vt:lpstr>campos!_Toc493853538</vt:lpstr>
      <vt:lpstr>campos!_Toc493853539</vt:lpstr>
      <vt:lpstr>campos!_Toc493853540</vt:lpstr>
      <vt:lpstr>campos!_Toc493853541</vt:lpstr>
      <vt:lpstr>campos!_Toc493853543</vt:lpstr>
      <vt:lpstr>campos!_Toc493853544</vt:lpstr>
      <vt:lpstr>campos!_Toc493853545</vt:lpstr>
      <vt:lpstr>campos!_Toc493853546</vt:lpstr>
      <vt:lpstr>campos!_Toc493853548</vt:lpstr>
      <vt:lpstr>campos!_Toc493853549</vt:lpstr>
      <vt:lpstr>campos!_Toc493853550</vt:lpstr>
      <vt:lpstr>campos!_Toc493853551</vt:lpstr>
      <vt:lpstr>campos!_Toc493853553</vt:lpstr>
      <vt:lpstr>campos!_Toc493853554</vt:lpstr>
      <vt:lpstr>campos!_Toc493853555</vt:lpstr>
      <vt:lpstr>campos!_Toc493853556</vt:lpstr>
      <vt:lpstr>campos!_Toc493853558</vt:lpstr>
      <vt:lpstr>campos!_Toc493853559</vt:lpstr>
      <vt:lpstr>campos!_Toc493853560</vt:lpstr>
      <vt:lpstr>campos!_Toc493853561</vt:lpstr>
      <vt:lpstr>campos!_Toc493853563</vt:lpstr>
      <vt:lpstr>campos!_Toc493853564</vt:lpstr>
      <vt:lpstr>campos!_Toc493853565</vt:lpstr>
      <vt:lpstr>campos!_Toc493853566</vt:lpstr>
      <vt:lpstr>campos!_Toc493853568</vt:lpstr>
      <vt:lpstr>campos!_Toc493853569</vt:lpstr>
      <vt:lpstr>campos!_Toc493853570</vt:lpstr>
      <vt:lpstr>campos!_Toc493853571</vt:lpstr>
      <vt:lpstr>campos!_Toc493853573</vt:lpstr>
      <vt:lpstr>campos!_Toc493853574</vt:lpstr>
      <vt:lpstr>campos!_Toc493853575</vt:lpstr>
      <vt:lpstr>campos!_Toc493853576</vt:lpstr>
      <vt:lpstr>campos!_Toc493853578</vt:lpstr>
      <vt:lpstr>campos!_Toc493853579</vt:lpstr>
      <vt:lpstr>campos!_Toc493853580</vt:lpstr>
      <vt:lpstr>campos!_Toc493853581</vt:lpstr>
      <vt:lpstr>campos!_Toc493853583</vt:lpstr>
      <vt:lpstr>campos!_Toc493853584</vt:lpstr>
      <vt:lpstr>campos!_Toc493853585</vt:lpstr>
      <vt:lpstr>campos!_Toc493853586</vt:lpstr>
      <vt:lpstr>campos!_Toc493853588</vt:lpstr>
      <vt:lpstr>campos!_Toc493853589</vt:lpstr>
      <vt:lpstr>campos!_Toc493853590</vt:lpstr>
      <vt:lpstr>campos!_Toc493853591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Aldemar Gomez Martinez</dc:creator>
  <cp:lastModifiedBy>user</cp:lastModifiedBy>
  <dcterms:created xsi:type="dcterms:W3CDTF">2017-07-27T21:33:46Z</dcterms:created>
  <dcterms:modified xsi:type="dcterms:W3CDTF">2017-12-29T18:03:14Z</dcterms:modified>
</cp:coreProperties>
</file>