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Business Analytics/"/>
    </mc:Choice>
  </mc:AlternateContent>
  <xr:revisionPtr revIDLastSave="0" documentId="13_ncr:1_{D7ACB938-E7D8-1F41-B65B-09D90265E8DC}" xr6:coauthVersionLast="47" xr6:coauthVersionMax="47" xr10:uidLastSave="{00000000-0000-0000-0000-000000000000}"/>
  <bookViews>
    <workbookView xWindow="13380" yWindow="500" windowWidth="15420" windowHeight="17500" activeTab="4" xr2:uid="{05756CFB-FC00-B341-B428-82CCD1D6A3E7}"/>
  </bookViews>
  <sheets>
    <sheet name="LR price ~sqft " sheetId="3" r:id="rId1"/>
    <sheet name="B0=0" sheetId="4" r:id="rId2"/>
    <sheet name="Durango MR" sheetId="5" r:id="rId3"/>
    <sheet name="MR version 2" sheetId="6" r:id="rId4"/>
    <sheet name="Durang0" sheetId="1" r:id="rId5"/>
    <sheet name="Anc LR 1" sheetId="7" r:id="rId6"/>
    <sheet name="Anchorage B0=0" sheetId="8" r:id="rId7"/>
    <sheet name="Anchorage 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3" i="1"/>
  <c r="J4" i="1"/>
  <c r="J5" i="1"/>
  <c r="J6" i="1"/>
  <c r="J7" i="1"/>
  <c r="J8" i="1"/>
  <c r="J9" i="1"/>
  <c r="J10" i="1"/>
  <c r="J11" i="1"/>
  <c r="J2" i="1"/>
  <c r="O12" i="1"/>
  <c r="N3" i="1"/>
  <c r="N4" i="1"/>
  <c r="N5" i="1"/>
  <c r="N6" i="1"/>
  <c r="N7" i="1"/>
  <c r="N8" i="1"/>
  <c r="N9" i="1"/>
  <c r="N10" i="1"/>
  <c r="N11" i="1"/>
  <c r="N2" i="1"/>
  <c r="B28" i="6"/>
  <c r="B27" i="6"/>
  <c r="B26" i="6"/>
  <c r="E22" i="3"/>
  <c r="B35" i="8"/>
  <c r="B27" i="8"/>
  <c r="B28" i="8"/>
  <c r="B29" i="8"/>
  <c r="B30" i="8"/>
  <c r="B31" i="8"/>
  <c r="B32" i="8"/>
  <c r="B33" i="8"/>
  <c r="B34" i="8"/>
  <c r="B26" i="8"/>
  <c r="D23" i="7"/>
  <c r="D24" i="7"/>
  <c r="D25" i="7"/>
  <c r="D26" i="7"/>
  <c r="D27" i="7"/>
  <c r="D28" i="7"/>
  <c r="D29" i="7"/>
  <c r="D30" i="7"/>
  <c r="D31" i="7"/>
  <c r="D22" i="7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C31" i="1"/>
  <c r="C32" i="1"/>
  <c r="C33" i="1"/>
  <c r="C34" i="1"/>
  <c r="C35" i="1"/>
  <c r="C36" i="1"/>
  <c r="C37" i="1"/>
  <c r="C38" i="1"/>
  <c r="C39" i="1"/>
  <c r="C30" i="1"/>
  <c r="I2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<sst xmlns="http://schemas.openxmlformats.org/spreadsheetml/2006/main" count="241" uniqueCount="61">
  <si>
    <t>3233 W 7th Ave, Durango, CO 81301</t>
  </si>
  <si>
    <t>address</t>
  </si>
  <si>
    <t>zestimate</t>
  </si>
  <si>
    <t>sqft</t>
  </si>
  <si>
    <t>bed</t>
  </si>
  <si>
    <t>bath</t>
  </si>
  <si>
    <t>year</t>
  </si>
  <si>
    <t>137 Rio Vista Cir, Durango, CO 81301</t>
  </si>
  <si>
    <t>2053 Main Ave, Durango, CO 81301</t>
  </si>
  <si>
    <t>2409 Columbine Dr, Durango, CO 81301</t>
  </si>
  <si>
    <t>2178 Crestview Dr, Durango, CO 81301</t>
  </si>
  <si>
    <t>2024 Crestview Dr, Durango, CO 81301</t>
  </si>
  <si>
    <t>610 El Paso St UNIT 3, Durango, CO 81301</t>
  </si>
  <si>
    <t>12 Falcon Way, Durango, CO 81301</t>
  </si>
  <si>
    <t>773 E 3rd Ave, Durango, CO 81301</t>
  </si>
  <si>
    <t>634 E 8th Ave APT 3, Durango, CO 81301</t>
  </si>
  <si>
    <t>2810 Pelican Dr, Anchorage, AK 99502</t>
  </si>
  <si>
    <t>8500 Atkins Pl, Anchorage, AK 99507</t>
  </si>
  <si>
    <t>1203 W 46th Ave, Anchorage, AK 99503</t>
  </si>
  <si>
    <t>18531 Portugal Pl, Anchorage, AK 99516</t>
  </si>
  <si>
    <t>8621 Pluto Dr, Anchorage, AK 99507</t>
  </si>
  <si>
    <t>9231 Shorecrest Dr, Anchorage, AK 99502</t>
  </si>
  <si>
    <t>5940 Jan Marie Dr, Anchorage, AK 99502</t>
  </si>
  <si>
    <t>8749 Emerald St, Anchorage, AK 99502</t>
  </si>
  <si>
    <t>4018 Easter Island Cir, Anchorage, AK 99515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</si>
  <si>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</si>
  <si>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</si>
  <si>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</si>
  <si>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</si>
  <si>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</si>
  <si>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</si>
  <si>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</si>
  <si>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</si>
  <si>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</si>
  <si>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</si>
  <si>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</si>
  <si>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</si>
  <si>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</si>
  <si>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</si>
  <si>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</si>
  <si>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</si>
  <si>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</si>
  <si>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</si>
  <si>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</si>
  <si>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</si>
  <si>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</si>
  <si>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</si>
  <si>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</si>
  <si>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</si>
  <si>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</si>
  <si>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</si>
  <si>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</si>
  <si>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</si>
  <si>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</si>
  <si>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sum zest</t>
  </si>
  <si>
    <t>sum sqft</t>
  </si>
  <si>
    <t>B0</t>
  </si>
  <si>
    <t>B1</t>
  </si>
  <si>
    <t>bestimate</t>
  </si>
  <si>
    <t>difference</t>
  </si>
  <si>
    <t>b0=0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</si>
</sst>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0" xfId="0" applyFont="1"/>
    <xf numFmtId="0" fontId="3" fillId="0" borderId="1" xfId="0" applyFont="1" applyBorder="1" applyAlignment="1">
      <alignment horizontal="right" vertical="center"/>
    </xf>
    <xf numFmtId="9" fontId="0" fillId="0" borderId="0" xfId="1" applyFon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Durang0!$B$29</c:f>
              <c:strCache>
                <c:ptCount val="1"/>
                <c:pt idx="0">
                  <c:v>zestimate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566612222296427"/>
                  <c:y val="-0.434527251511045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Durang0!$A$30:$A$39</c:f>
              <c:numCache>
                <c:formatCode>General</c:formatCode>
                <c:ptCount val="10"/>
                <c:pt idx="0">
                  <c:v>1287</c:v>
                </c:pt>
                <c:pt idx="1">
                  <c:v>3567</c:v>
                </c:pt>
                <c:pt idx="2">
                  <c:v>3020</c:v>
                </c:pt>
                <c:pt idx="3">
                  <c:v>1189</c:v>
                </c:pt>
                <c:pt idx="4">
                  <c:v>2913</c:v>
                </c:pt>
                <c:pt idx="5">
                  <c:v>1683</c:v>
                </c:pt>
                <c:pt idx="6">
                  <c:v>1292</c:v>
                </c:pt>
                <c:pt idx="7">
                  <c:v>3089</c:v>
                </c:pt>
                <c:pt idx="8">
                  <c:v>1817</c:v>
                </c:pt>
                <c:pt idx="9">
                  <c:v>792</c:v>
                </c:pt>
              </c:numCache>
            </c:numRef>
          </c:xVal>
          <c:yVal>
            <c:numRef>
              <c:f>Durang0!$B$30:$B$39</c:f>
              <c:numCache>
                <c:formatCode>General</c:formatCode>
                <c:ptCount val="10"/>
                <c:pt idx="0">
                  <c:v>621776</c:v>
                </c:pt>
                <c:pt idx="1">
                  <c:v>1250001</c:v>
                </c:pt>
                <c:pt idx="2">
                  <c:v>949000</c:v>
                </c:pt>
                <c:pt idx="3">
                  <c:v>604529</c:v>
                </c:pt>
                <c:pt idx="4">
                  <c:v>984712</c:v>
                </c:pt>
                <c:pt idx="5">
                  <c:v>799907</c:v>
                </c:pt>
                <c:pt idx="6">
                  <c:v>580900</c:v>
                </c:pt>
                <c:pt idx="7">
                  <c:v>2412207</c:v>
                </c:pt>
                <c:pt idx="8">
                  <c:v>989000</c:v>
                </c:pt>
                <c:pt idx="9">
                  <c:v>325830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F-5442-8523-967A26C4E97E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Durang0!$A$30:$A$39</c:f>
              <c:numCache>
                <c:formatCode>General</c:formatCode>
                <c:ptCount val="10"/>
                <c:pt idx="0">
                  <c:v>1287</c:v>
                </c:pt>
                <c:pt idx="1">
                  <c:v>3567</c:v>
                </c:pt>
                <c:pt idx="2">
                  <c:v>3020</c:v>
                </c:pt>
                <c:pt idx="3">
                  <c:v>1189</c:v>
                </c:pt>
                <c:pt idx="4">
                  <c:v>2913</c:v>
                </c:pt>
                <c:pt idx="5">
                  <c:v>1683</c:v>
                </c:pt>
                <c:pt idx="6">
                  <c:v>1292</c:v>
                </c:pt>
                <c:pt idx="7">
                  <c:v>3089</c:v>
                </c:pt>
                <c:pt idx="8">
                  <c:v>1817</c:v>
                </c:pt>
                <c:pt idx="9">
                  <c:v>792</c:v>
                </c:pt>
              </c:numCache>
            </c:numRef>
          </c:xVal>
          <c:yVal>
            <c:numRef>
              <c:f>Durang0!$C$30:$C$39</c:f>
              <c:numCache>
                <c:formatCode>General</c:formatCode>
                <c:ptCount val="10"/>
                <c:pt idx="0">
                  <c:v>584109.5478075</c:v>
                </c:pt>
                <c:pt idx="1">
                  <c:v>1618895.6931075</c:v>
                </c:pt>
                <c:pt idx="2">
                  <c:v>1370637.78895</c:v>
                </c:pt>
                <c:pt idx="3">
                  <c:v>539631.89770249999</c:v>
                </c:pt>
                <c:pt idx="4">
                  <c:v>1322075.4566925</c:v>
                </c:pt>
                <c:pt idx="5">
                  <c:v>763835.56251750002</c:v>
                </c:pt>
                <c:pt idx="6">
                  <c:v>586378.81566999992</c:v>
                </c:pt>
                <c:pt idx="7">
                  <c:v>1401953.6854524999</c:v>
                </c:pt>
                <c:pt idx="8">
                  <c:v>824651.94123250002</c:v>
                </c:pt>
                <c:pt idx="9">
                  <c:v>359452.02941999998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0F-5442-8523-967A26C4E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222928"/>
        <c:axId val="820224576"/>
      </c:scatterChart>
      <c:valAx>
        <c:axId val="82022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24576"/>
        <c:crosses val="autoZero"/>
        <c:crossBetween val="midCat"/>
      </c:valAx>
      <c:valAx>
        <c:axId val="82022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2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'Anc LR 1'!$C$21</c:f>
              <c:strCache>
                <c:ptCount val="1"/>
                <c:pt idx="0">
                  <c:v>zestimate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0"/>
            <c:backward val="1000"/>
            <c:dispRSqr val="0"/>
            <c:dispEq val="0"/>
          </c:trendline>
          <c:xVal>
            <c:numRef>
              <c:f>'Anc LR 1'!$B$22:$B$31</c:f>
              <c:numCache>
                <c:formatCode>General</c:formatCode>
                <c:ptCount val="10"/>
                <c:pt idx="0">
                  <c:v>1792</c:v>
                </c:pt>
                <c:pt idx="1">
                  <c:v>2604</c:v>
                </c:pt>
                <c:pt idx="2">
                  <c:v>1673</c:v>
                </c:pt>
                <c:pt idx="3">
                  <c:v>1788</c:v>
                </c:pt>
                <c:pt idx="4">
                  <c:v>3100</c:v>
                </c:pt>
                <c:pt idx="5">
                  <c:v>3338</c:v>
                </c:pt>
                <c:pt idx="6">
                  <c:v>2454</c:v>
                </c:pt>
                <c:pt idx="7">
                  <c:v>2351</c:v>
                </c:pt>
                <c:pt idx="8">
                  <c:v>3244</c:v>
                </c:pt>
                <c:pt idx="9">
                  <c:v>2734</c:v>
                </c:pt>
              </c:numCache>
            </c:numRef>
          </c:xVal>
          <c:yVal>
            <c:numRef>
              <c:f>'Anc LR 1'!$C$22:$C$31</c:f>
              <c:numCache>
                <c:formatCode>_("$"* #,##0.00_);_("$"* \(#,##0.00\);_("$"* "-"??_);_(@_)</c:formatCode>
                <c:ptCount val="10"/>
                <c:pt idx="0">
                  <c:v>325830</c:v>
                </c:pt>
                <c:pt idx="1">
                  <c:v>530100</c:v>
                </c:pt>
                <c:pt idx="2">
                  <c:v>388800</c:v>
                </c:pt>
                <c:pt idx="3">
                  <c:v>380400</c:v>
                </c:pt>
                <c:pt idx="4">
                  <c:v>564776</c:v>
                </c:pt>
                <c:pt idx="5">
                  <c:v>539300</c:v>
                </c:pt>
                <c:pt idx="6">
                  <c:v>369900</c:v>
                </c:pt>
                <c:pt idx="7">
                  <c:v>679730</c:v>
                </c:pt>
                <c:pt idx="8">
                  <c:v>1799286</c:v>
                </c:pt>
                <c:pt idx="9">
                  <c:v>824673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D-2743-9994-60DA83B2DD85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'Anc LR 1'!$B$22:$B$31</c:f>
              <c:numCache>
                <c:formatCode>General</c:formatCode>
                <c:ptCount val="10"/>
                <c:pt idx="0">
                  <c:v>1792</c:v>
                </c:pt>
                <c:pt idx="1">
                  <c:v>2604</c:v>
                </c:pt>
                <c:pt idx="2">
                  <c:v>1673</c:v>
                </c:pt>
                <c:pt idx="3">
                  <c:v>1788</c:v>
                </c:pt>
                <c:pt idx="4">
                  <c:v>3100</c:v>
                </c:pt>
                <c:pt idx="5">
                  <c:v>3338</c:v>
                </c:pt>
                <c:pt idx="6">
                  <c:v>2454</c:v>
                </c:pt>
                <c:pt idx="7">
                  <c:v>2351</c:v>
                </c:pt>
                <c:pt idx="8">
                  <c:v>3244</c:v>
                </c:pt>
                <c:pt idx="9">
                  <c:v>2734</c:v>
                </c:pt>
              </c:numCache>
            </c:numRef>
          </c:xVal>
          <c:yVal>
            <c:numRef>
              <c:f>'Anc LR 1'!$E$22:$E$31</c:f>
              <c:numCache>
                <c:formatCode>General</c:formatCode>
                <c:ptCount val="10"/>
                <c:pt idx="0">
                  <c:v>471552.84592089232</c:v>
                </c:pt>
                <c:pt idx="1">
                  <c:v>685225.22922879667</c:v>
                </c:pt>
                <c:pt idx="2">
                  <c:v>440238.78974645806</c:v>
                </c:pt>
                <c:pt idx="3">
                  <c:v>470500.2726041046</c:v>
                </c:pt>
                <c:pt idx="4">
                  <c:v>815744.32051047217</c:v>
                </c:pt>
                <c:pt idx="5">
                  <c:v>878372.43285934068</c:v>
                </c:pt>
                <c:pt idx="6">
                  <c:v>645753.72984925762</c:v>
                </c:pt>
                <c:pt idx="7">
                  <c:v>618649.96694197424</c:v>
                </c:pt>
                <c:pt idx="8">
                  <c:v>853636.95991482958</c:v>
                </c:pt>
                <c:pt idx="9">
                  <c:v>719433.86202439712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5D-2743-9994-60DA83B2D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003968"/>
        <c:axId val="812005616"/>
      </c:scatterChart>
      <c:valAx>
        <c:axId val="81200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005616"/>
        <c:crosses val="autoZero"/>
        <c:crossBetween val="midCat"/>
      </c:valAx>
      <c:valAx>
        <c:axId val="8120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00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662736</xdr:colOff>
      <xdr:row>20</xdr:row>
      <xdr:rowOff>72989</xdr:rowOff>
    </xdr:from>
    <xdr:to>
      <xdr:col>11</xdr:col>
      <xdr:colOff>175172</xdr:colOff>
      <xdr:row>39</xdr:row>
      <xdr:rowOff>138093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905159-8E14-84AA-311C-370D5C57D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567580</xdr:colOff>
      <xdr:row>35</xdr:row>
      <xdr:rowOff>149264</xdr:rowOff>
    </xdr:from>
    <xdr:to>
      <xdr:col>6</xdr:col>
      <xdr:colOff>624025</xdr:colOff>
      <xdr:row>49</xdr:row>
      <xdr:rowOff>38884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6ADEAB-A36C-CD2E-56F4-25BA1362E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D5F-D55D-AE45-9424-F19EF1F3A2BA}">
  <dimension ref="A1:I34"/>
  <sheetViews>
    <sheetView workbookViewId="0">
      <selection activeCell="E23" sqref="E23"/>
    </sheetView>
  </sheetViews>
  <sheetFormatPr baseColWidth="10" defaultRowHeight="16" x14ac:dyDescent="0.2"/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26</v>
      </c>
      <c r="B3" s="3"/>
    </row>
    <row r="4" spans="1:9" x14ac:dyDescent="0.2">
      <c r="A4" t="s">
        <v>27</v>
      </c>
      <c r="B4">
        <v>0.7146587639066232</v>
      </c>
    </row>
    <row r="5" spans="1:9" x14ac:dyDescent="0.2">
      <c r="A5" t="s">
        <v>28</v>
      </c>
      <c r="B5">
        <v>0.5107371488285426</v>
      </c>
    </row>
    <row r="6" spans="1:9" x14ac:dyDescent="0.2">
      <c r="A6" t="s">
        <v>29</v>
      </c>
      <c r="B6">
        <v>0.44957929243211048</v>
      </c>
    </row>
    <row r="7" spans="1:9" x14ac:dyDescent="0.2">
      <c r="A7" t="s">
        <v>30</v>
      </c>
      <c r="B7">
        <v>428778.89856255666</v>
      </c>
    </row>
    <row r="8" spans="1:9" ht="17" thickBot="1" x14ac:dyDescent="0.25">
      <c r="A8" s="1" t="s">
        <v>31</v>
      </c>
      <c r="B8" s="1">
        <v>10</v>
      </c>
    </row>
    <row r="10" spans="1:9" ht="17" thickBot="1" x14ac:dyDescent="0.25">
      <c r="A10" t="s">
        <v>32</v>
      </c>
    </row>
    <row r="11" spans="1:9" x14ac:dyDescent="0.2">
      <c r="A11" s="2"/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9" x14ac:dyDescent="0.2">
      <c r="A12" t="s">
        <v>33</v>
      </c>
      <c r="B12">
        <v>1</v>
      </c>
      <c r="C12">
        <v>1535366291435.4463</v>
      </c>
      <c r="D12">
        <v>1535366291435.4463</v>
      </c>
      <c r="E12">
        <v>8.351129011420646</v>
      </c>
      <c r="F12">
        <v>2.0204362937739969E-2</v>
      </c>
    </row>
    <row r="13" spans="1:9" x14ac:dyDescent="0.2">
      <c r="A13" t="s">
        <v>34</v>
      </c>
      <c r="B13">
        <v>8</v>
      </c>
      <c r="C13">
        <v>1470810750820.1538</v>
      </c>
      <c r="D13">
        <v>183851343852.51923</v>
      </c>
    </row>
    <row r="14" spans="1:9" ht="17" thickBot="1" x14ac:dyDescent="0.25">
      <c r="A14" s="1" t="s">
        <v>35</v>
      </c>
      <c r="B14" s="1">
        <v>9</v>
      </c>
      <c r="C14" s="1">
        <v>3006177042255.6001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42</v>
      </c>
      <c r="C16" s="2" t="s">
        <v>30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</row>
    <row r="17" spans="1:9" x14ac:dyDescent="0.2">
      <c r="A17" t="s">
        <v>36</v>
      </c>
      <c r="B17">
        <v>86017.184975559474</v>
      </c>
      <c r="C17">
        <v>328846.7464290483</v>
      </c>
      <c r="D17">
        <v>0.26157225488657365</v>
      </c>
      <c r="E17">
        <v>0.80025963679903123</v>
      </c>
      <c r="F17">
        <v>-672304.77213826205</v>
      </c>
      <c r="G17">
        <v>844339.142089381</v>
      </c>
      <c r="H17">
        <v>-672304.77213826205</v>
      </c>
      <c r="I17">
        <v>844339.142089381</v>
      </c>
    </row>
    <row r="18" spans="1:9" ht="17" thickBot="1" x14ac:dyDescent="0.25">
      <c r="A18" s="1" t="s">
        <v>49</v>
      </c>
      <c r="B18" s="1">
        <v>419.2789069806966</v>
      </c>
      <c r="C18" s="1">
        <v>145.08764052664245</v>
      </c>
      <c r="D18" s="1">
        <v>2.8898320040134942</v>
      </c>
      <c r="E18" s="1">
        <v>2.0204362937739969E-2</v>
      </c>
      <c r="F18" s="1">
        <v>84.706207959243443</v>
      </c>
      <c r="G18" s="1">
        <v>753.85160600214977</v>
      </c>
      <c r="H18" s="1">
        <v>84.706207959243443</v>
      </c>
      <c r="I18" s="1">
        <v>753.85160600214977</v>
      </c>
    </row>
    <row r="22" spans="1:9" x14ac:dyDescent="0.2">
      <c r="A22" t="s">
        <v>50</v>
      </c>
      <c r="E22">
        <f>(296-263)/263</f>
        <v>0.12547528517110265</v>
      </c>
    </row>
    <row r="23" spans="1:9" ht="17" thickBot="1" x14ac:dyDescent="0.25"/>
    <row r="24" spans="1:9" x14ac:dyDescent="0.2">
      <c r="A24" s="2" t="s">
        <v>51</v>
      </c>
      <c r="B24" s="2" t="s">
        <v>52</v>
      </c>
      <c r="C24" s="2" t="s">
        <v>53</v>
      </c>
    </row>
    <row r="25" spans="1:9" x14ac:dyDescent="0.2">
      <c r="A25">
        <v>1</v>
      </c>
      <c r="B25">
        <v>625629.13825971598</v>
      </c>
      <c r="C25">
        <v>-3853.1382597159827</v>
      </c>
    </row>
    <row r="26" spans="1:9" x14ac:dyDescent="0.2">
      <c r="A26">
        <v>2</v>
      </c>
      <c r="B26">
        <v>1581585.0461757043</v>
      </c>
      <c r="C26">
        <v>-331584.04617570434</v>
      </c>
    </row>
    <row r="27" spans="1:9" x14ac:dyDescent="0.2">
      <c r="A27">
        <v>3</v>
      </c>
      <c r="B27">
        <v>1352239.484057263</v>
      </c>
      <c r="C27">
        <v>-403239.48405726301</v>
      </c>
    </row>
    <row r="28" spans="1:9" x14ac:dyDescent="0.2">
      <c r="A28">
        <v>4</v>
      </c>
      <c r="B28">
        <v>584539.80537560768</v>
      </c>
      <c r="C28">
        <v>19989.194624392316</v>
      </c>
    </row>
    <row r="29" spans="1:9" x14ac:dyDescent="0.2">
      <c r="A29">
        <v>5</v>
      </c>
      <c r="B29">
        <v>1307376.6410103287</v>
      </c>
      <c r="C29">
        <v>-322664.64101032866</v>
      </c>
    </row>
    <row r="30" spans="1:9" x14ac:dyDescent="0.2">
      <c r="A30">
        <v>6</v>
      </c>
      <c r="B30">
        <v>791663.58542407188</v>
      </c>
      <c r="C30">
        <v>8243.4145759281237</v>
      </c>
    </row>
    <row r="31" spans="1:9" x14ac:dyDescent="0.2">
      <c r="A31">
        <v>7</v>
      </c>
      <c r="B31">
        <v>627725.53279461944</v>
      </c>
      <c r="C31">
        <v>-46825.532794619445</v>
      </c>
    </row>
    <row r="32" spans="1:9" x14ac:dyDescent="0.2">
      <c r="A32">
        <v>8</v>
      </c>
      <c r="B32">
        <v>1381169.7286389312</v>
      </c>
      <c r="C32">
        <v>1031037.2713610688</v>
      </c>
    </row>
    <row r="33" spans="1:3" x14ac:dyDescent="0.2">
      <c r="A33">
        <v>9</v>
      </c>
      <c r="B33">
        <v>847846.95895948517</v>
      </c>
      <c r="C33">
        <v>141153.04104051483</v>
      </c>
    </row>
    <row r="34" spans="1:3" ht="17" thickBot="1" x14ac:dyDescent="0.25">
      <c r="A34" s="1">
        <v>10</v>
      </c>
      <c r="B34" s="1">
        <v>418086.0793042712</v>
      </c>
      <c r="C34" s="1">
        <v>-92256.079304271203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955-1D0C-E243-8157-1B99FCDA641F}">
  <dimension ref="A1:I34"/>
  <sheetViews>
    <sheetView zoomScale="85" workbookViewId="0">
      <selection activeCell="B18" sqref="B18"/>
    </sheetView>
  </sheetViews>
  <sheetFormatPr baseColWidth="10" defaultRowHeight="16" x14ac:dyDescent="0.2"/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26</v>
      </c>
      <c r="B3" s="3"/>
    </row>
    <row r="4" spans="1:9" x14ac:dyDescent="0.2">
      <c r="A4" t="s">
        <v>27</v>
      </c>
      <c r="B4">
        <v>0.93651035841621555</v>
      </c>
    </row>
    <row r="5" spans="1:9" x14ac:dyDescent="0.2">
      <c r="A5" t="s">
        <v>28</v>
      </c>
      <c r="B5">
        <v>0.87705165142086861</v>
      </c>
    </row>
    <row r="6" spans="1:9" x14ac:dyDescent="0.2">
      <c r="A6" t="s">
        <v>29</v>
      </c>
      <c r="B6">
        <v>0.76594054030975756</v>
      </c>
    </row>
    <row r="7" spans="1:9" x14ac:dyDescent="0.2">
      <c r="A7" t="s">
        <v>30</v>
      </c>
      <c r="B7">
        <v>405981.6454461937</v>
      </c>
    </row>
    <row r="8" spans="1:9" ht="17" thickBot="1" x14ac:dyDescent="0.25">
      <c r="A8" s="1" t="s">
        <v>31</v>
      </c>
      <c r="B8" s="1">
        <v>10</v>
      </c>
    </row>
    <row r="10" spans="1:9" ht="17" thickBot="1" x14ac:dyDescent="0.25">
      <c r="A10" t="s">
        <v>32</v>
      </c>
    </row>
    <row r="11" spans="1:9" x14ac:dyDescent="0.2">
      <c r="A11" s="2"/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9" x14ac:dyDescent="0.2">
      <c r="A12" t="s">
        <v>33</v>
      </c>
      <c r="B12">
        <v>1</v>
      </c>
      <c r="C12">
        <v>10581756879407.209</v>
      </c>
      <c r="D12">
        <v>10581756879407.209</v>
      </c>
      <c r="E12">
        <v>64.20147121949725</v>
      </c>
      <c r="F12">
        <v>4.3176973351790702E-5</v>
      </c>
    </row>
    <row r="13" spans="1:9" x14ac:dyDescent="0.2">
      <c r="A13" t="s">
        <v>34</v>
      </c>
      <c r="B13">
        <v>9</v>
      </c>
      <c r="C13">
        <v>1483389867952.7903</v>
      </c>
      <c r="D13">
        <v>164821096439.19891</v>
      </c>
    </row>
    <row r="14" spans="1:9" ht="17" thickBot="1" x14ac:dyDescent="0.25">
      <c r="A14" s="1" t="s">
        <v>35</v>
      </c>
      <c r="B14" s="1">
        <v>10</v>
      </c>
      <c r="C14" s="1">
        <v>12065146747360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42</v>
      </c>
      <c r="C16" s="2" t="s">
        <v>30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</row>
    <row r="17" spans="1:9" x14ac:dyDescent="0.2">
      <c r="A17" t="s">
        <v>36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ht="17" thickBot="1" x14ac:dyDescent="0.25">
      <c r="A18" s="1" t="s">
        <v>49</v>
      </c>
      <c r="B18" s="1">
        <v>453.85357249745601</v>
      </c>
      <c r="C18" s="1">
        <v>56.642611491671964</v>
      </c>
      <c r="D18" s="1">
        <v>8.0125820569587454</v>
      </c>
      <c r="E18" s="1">
        <v>2.1858592969249918E-5</v>
      </c>
      <c r="F18" s="1">
        <v>325.71908319197433</v>
      </c>
      <c r="G18" s="1">
        <v>581.98806180293764</v>
      </c>
      <c r="H18" s="1">
        <v>325.71908319197433</v>
      </c>
      <c r="I18" s="1">
        <v>581.98806180293764</v>
      </c>
    </row>
    <row r="22" spans="1:9" x14ac:dyDescent="0.2">
      <c r="A22" t="s">
        <v>50</v>
      </c>
    </row>
    <row r="23" spans="1:9" ht="17" thickBot="1" x14ac:dyDescent="0.25"/>
    <row r="24" spans="1:9" x14ac:dyDescent="0.2">
      <c r="A24" s="2" t="s">
        <v>51</v>
      </c>
      <c r="B24" s="2" t="s">
        <v>52</v>
      </c>
      <c r="C24" s="2" t="s">
        <v>53</v>
      </c>
    </row>
    <row r="25" spans="1:9" x14ac:dyDescent="0.2">
      <c r="A25">
        <v>1</v>
      </c>
      <c r="B25">
        <v>584109.54780422593</v>
      </c>
      <c r="C25">
        <v>37666.452195774065</v>
      </c>
    </row>
    <row r="26" spans="1:9" x14ac:dyDescent="0.2">
      <c r="A26">
        <v>2</v>
      </c>
      <c r="B26">
        <v>1618895.6930984256</v>
      </c>
      <c r="C26">
        <v>-368894.69309842563</v>
      </c>
    </row>
    <row r="27" spans="1:9" x14ac:dyDescent="0.2">
      <c r="A27">
        <v>3</v>
      </c>
      <c r="B27">
        <v>1370637.7889423172</v>
      </c>
      <c r="C27">
        <v>-421637.78894231725</v>
      </c>
    </row>
    <row r="28" spans="1:9" x14ac:dyDescent="0.2">
      <c r="A28">
        <v>4</v>
      </c>
      <c r="B28">
        <v>539631.89769947517</v>
      </c>
      <c r="C28">
        <v>64897.102300524828</v>
      </c>
    </row>
    <row r="29" spans="1:9" x14ac:dyDescent="0.2">
      <c r="A29">
        <v>5</v>
      </c>
      <c r="B29">
        <v>1322075.4566850893</v>
      </c>
      <c r="C29">
        <v>-337363.45668508927</v>
      </c>
    </row>
    <row r="30" spans="1:9" x14ac:dyDescent="0.2">
      <c r="A30">
        <v>6</v>
      </c>
      <c r="B30">
        <v>763835.56251321849</v>
      </c>
      <c r="C30">
        <v>36071.437486781506</v>
      </c>
    </row>
    <row r="31" spans="1:9" x14ac:dyDescent="0.2">
      <c r="A31">
        <v>7</v>
      </c>
      <c r="B31">
        <v>586378.81566671317</v>
      </c>
      <c r="C31">
        <v>-5478.8156667131698</v>
      </c>
    </row>
    <row r="32" spans="1:9" x14ac:dyDescent="0.2">
      <c r="A32">
        <v>8</v>
      </c>
      <c r="B32">
        <v>1401953.6854446416</v>
      </c>
      <c r="C32">
        <v>1010253.3145553584</v>
      </c>
    </row>
    <row r="33" spans="1:3" x14ac:dyDescent="0.2">
      <c r="A33">
        <v>9</v>
      </c>
      <c r="B33">
        <v>824651.94122787763</v>
      </c>
      <c r="C33">
        <v>164348.05877212237</v>
      </c>
    </row>
    <row r="34" spans="1:3" ht="17" thickBot="1" x14ac:dyDescent="0.25">
      <c r="A34" s="1">
        <v>10</v>
      </c>
      <c r="B34" s="1">
        <v>359452.02941798518</v>
      </c>
      <c r="C34" s="1">
        <v>-33622.029417985177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5CDE-9666-7843-88C8-B20EC2DD3F53}">
  <dimension ref="A1:I28"/>
  <sheetViews>
    <sheetView workbookViewId="0">
      <selection activeCell="C28" sqref="A23:C28"/>
    </sheetView>
  </sheetViews>
  <sheetFormatPr baseColWidth="10" defaultRowHeight="16" x14ac:dyDescent="0.2"/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26</v>
      </c>
      <c r="B3" s="3"/>
    </row>
    <row r="4" spans="1:9" x14ac:dyDescent="0.2">
      <c r="A4" t="s">
        <v>27</v>
      </c>
      <c r="B4">
        <v>0.7981529499436314</v>
      </c>
    </row>
    <row r="5" spans="1:9" x14ac:dyDescent="0.2">
      <c r="A5" t="s">
        <v>28</v>
      </c>
      <c r="B5">
        <v>0.63704813150372097</v>
      </c>
    </row>
    <row r="6" spans="1:9" x14ac:dyDescent="0.2">
      <c r="A6" t="s">
        <v>29</v>
      </c>
      <c r="B6">
        <v>0.34668663670669775</v>
      </c>
    </row>
    <row r="7" spans="1:9" x14ac:dyDescent="0.2">
      <c r="A7" t="s">
        <v>30</v>
      </c>
      <c r="B7">
        <v>467139.71668383916</v>
      </c>
    </row>
    <row r="8" spans="1:9" ht="17" thickBot="1" x14ac:dyDescent="0.25">
      <c r="A8" s="1" t="s">
        <v>31</v>
      </c>
      <c r="B8" s="1">
        <v>10</v>
      </c>
    </row>
    <row r="10" spans="1:9" ht="17" thickBot="1" x14ac:dyDescent="0.25">
      <c r="A10" t="s">
        <v>32</v>
      </c>
    </row>
    <row r="11" spans="1:9" x14ac:dyDescent="0.2">
      <c r="A11" s="2"/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9" x14ac:dyDescent="0.2">
      <c r="A12" t="s">
        <v>33</v>
      </c>
      <c r="B12">
        <v>4</v>
      </c>
      <c r="C12">
        <v>1915079467738.3125</v>
      </c>
      <c r="D12">
        <v>478769866934.57812</v>
      </c>
      <c r="E12">
        <v>2.1939828211349046</v>
      </c>
      <c r="F12">
        <v>0.20576026629466149</v>
      </c>
    </row>
    <row r="13" spans="1:9" x14ac:dyDescent="0.2">
      <c r="A13" t="s">
        <v>34</v>
      </c>
      <c r="B13">
        <v>5</v>
      </c>
      <c r="C13">
        <v>1091097574517.2876</v>
      </c>
      <c r="D13">
        <v>218219514903.45752</v>
      </c>
    </row>
    <row r="14" spans="1:9" ht="17" thickBot="1" x14ac:dyDescent="0.25">
      <c r="A14" s="1" t="s">
        <v>35</v>
      </c>
      <c r="B14" s="1">
        <v>9</v>
      </c>
      <c r="C14" s="1">
        <v>3006177042255.6001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42</v>
      </c>
      <c r="C16" s="2" t="s">
        <v>30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</row>
    <row r="17" spans="1:9" x14ac:dyDescent="0.2">
      <c r="A17" t="s">
        <v>36</v>
      </c>
      <c r="B17">
        <v>1807.7569523550337</v>
      </c>
      <c r="C17">
        <v>571352.7614168555</v>
      </c>
      <c r="D17">
        <v>3.1639944259166802E-3</v>
      </c>
      <c r="E17">
        <v>0.99759785790822197</v>
      </c>
      <c r="F17">
        <v>-1466901.2732864628</v>
      </c>
      <c r="G17">
        <v>1470516.7871911731</v>
      </c>
      <c r="H17">
        <v>-1466901.2732864628</v>
      </c>
      <c r="I17">
        <v>1470516.7871911731</v>
      </c>
    </row>
    <row r="18" spans="1:9" x14ac:dyDescent="0.2">
      <c r="A18" t="s">
        <v>3</v>
      </c>
      <c r="B18">
        <v>319.70528309135432</v>
      </c>
      <c r="C18">
        <v>228.07843734974935</v>
      </c>
      <c r="D18">
        <v>1.4017339245493812</v>
      </c>
      <c r="E18">
        <v>0.21991632682819129</v>
      </c>
      <c r="F18">
        <v>-266.58900506022667</v>
      </c>
      <c r="G18">
        <v>905.9995712429353</v>
      </c>
      <c r="H18">
        <v>-266.58900506022667</v>
      </c>
      <c r="I18">
        <v>905.9995712429353</v>
      </c>
    </row>
    <row r="19" spans="1:9" x14ac:dyDescent="0.2">
      <c r="A19" t="s">
        <v>4</v>
      </c>
      <c r="B19">
        <v>5783.8681682302731</v>
      </c>
      <c r="C19">
        <v>219818.3368487366</v>
      </c>
      <c r="D19">
        <v>2.631203679886961E-2</v>
      </c>
      <c r="E19">
        <v>0.98002631518939776</v>
      </c>
      <c r="F19">
        <v>-559277.15567491681</v>
      </c>
      <c r="G19">
        <v>570844.89201137738</v>
      </c>
      <c r="H19">
        <v>-559277.15567491681</v>
      </c>
      <c r="I19">
        <v>570844.89201137738</v>
      </c>
    </row>
    <row r="20" spans="1:9" x14ac:dyDescent="0.2">
      <c r="A20" t="s">
        <v>5</v>
      </c>
      <c r="B20">
        <v>163601.81303918856</v>
      </c>
      <c r="C20">
        <v>178137.7167501373</v>
      </c>
      <c r="D20">
        <v>0.9184007520914993</v>
      </c>
      <c r="E20">
        <v>0.40054335850812789</v>
      </c>
      <c r="F20">
        <v>-294315.76588044135</v>
      </c>
      <c r="G20">
        <v>621519.39195881854</v>
      </c>
      <c r="H20">
        <v>-294315.76588044135</v>
      </c>
      <c r="I20">
        <v>621519.39195881854</v>
      </c>
    </row>
    <row r="21" spans="1:9" ht="17" thickBot="1" x14ac:dyDescent="0.25">
      <c r="A21" s="1" t="s">
        <v>6</v>
      </c>
      <c r="B21" s="1">
        <v>-1814.3828415763469</v>
      </c>
      <c r="C21" s="1">
        <v>4728.1256917725814</v>
      </c>
      <c r="D21" s="1">
        <v>-0.38374251444574692</v>
      </c>
      <c r="E21" s="1">
        <v>0.71694509491654967</v>
      </c>
      <c r="F21" s="1">
        <v>-13968.416861452331</v>
      </c>
      <c r="G21" s="1">
        <v>10339.651178299637</v>
      </c>
      <c r="H21" s="1">
        <v>-13968.416861452331</v>
      </c>
      <c r="I21" s="1">
        <v>10339.651178299637</v>
      </c>
    </row>
    <row r="22" spans="1:9" ht="17" thickBot="1" x14ac:dyDescent="0.25"/>
    <row r="23" spans="1:9" x14ac:dyDescent="0.2">
      <c r="A23" s="2"/>
      <c r="B23" s="2" t="s">
        <v>42</v>
      </c>
      <c r="C23" s="2" t="s">
        <v>44</v>
      </c>
    </row>
    <row r="24" spans="1:9" x14ac:dyDescent="0.2">
      <c r="A24" t="s">
        <v>36</v>
      </c>
      <c r="B24">
        <v>1807.7569523550337</v>
      </c>
      <c r="C24">
        <v>0.99759785790822197</v>
      </c>
    </row>
    <row r="25" spans="1:9" x14ac:dyDescent="0.2">
      <c r="A25" t="s">
        <v>3</v>
      </c>
      <c r="B25">
        <v>319.70528309135432</v>
      </c>
      <c r="C25">
        <v>0.21991632682819129</v>
      </c>
    </row>
    <row r="26" spans="1:9" x14ac:dyDescent="0.2">
      <c r="A26" t="s">
        <v>4</v>
      </c>
      <c r="B26">
        <v>5783.8681682302731</v>
      </c>
      <c r="C26">
        <v>0.98002631518939776</v>
      </c>
    </row>
    <row r="27" spans="1:9" x14ac:dyDescent="0.2">
      <c r="A27" t="s">
        <v>5</v>
      </c>
      <c r="B27">
        <v>163601.81303918856</v>
      </c>
      <c r="C27">
        <v>0.40054335850812789</v>
      </c>
    </row>
    <row r="28" spans="1:9" ht="17" thickBot="1" x14ac:dyDescent="0.25">
      <c r="A28" s="1" t="s">
        <v>6</v>
      </c>
      <c r="B28" s="1">
        <v>-1814.3828415763469</v>
      </c>
      <c r="C28" s="1">
        <v>0.71694509491654967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5064-EA64-DB4E-864B-5731D5B6C450}">
  <dimension ref="A1:I28"/>
  <sheetViews>
    <sheetView workbookViewId="0">
      <selection activeCell="E24" sqref="E24"/>
    </sheetView>
  </sheetViews>
  <sheetFormatPr baseColWidth="10" defaultRowHeight="16" x14ac:dyDescent="0.2"/>
  <cols>
    <col min="2" max="2" width="12.5" bestFit="1" customWidth="1"/>
  </cols>
  <sheetData>
    <row r="1" spans="1:9" x14ac:dyDescent="0.2">
      <c r="A1" t="s">
        <v>25</v>
      </c>
    </row>
    <row r="2" spans="1:9" ht="17" thickBot="1" x14ac:dyDescent="0.25"/>
    <row r="3" spans="1:9" x14ac:dyDescent="0.2">
      <c r="A3" s="8" t="s">
        <v>26</v>
      </c>
      <c r="B3" s="8"/>
    </row>
    <row r="4" spans="1:9" x14ac:dyDescent="0.2">
      <c r="A4" s="5" t="s">
        <v>27</v>
      </c>
      <c r="B4" s="5">
        <v>0.95113421822342381</v>
      </c>
    </row>
    <row r="5" spans="1:9" x14ac:dyDescent="0.2">
      <c r="A5" s="5" t="s">
        <v>28</v>
      </c>
      <c r="B5" s="5">
        <v>0.90465630107548356</v>
      </c>
    </row>
    <row r="6" spans="1:9" x14ac:dyDescent="0.2">
      <c r="A6" s="5" t="s">
        <v>29</v>
      </c>
      <c r="B6" s="5">
        <v>0.76773833870991903</v>
      </c>
    </row>
    <row r="7" spans="1:9" x14ac:dyDescent="0.2">
      <c r="A7" s="5" t="s">
        <v>30</v>
      </c>
      <c r="B7" s="5">
        <v>379199.10979596205</v>
      </c>
    </row>
    <row r="8" spans="1:9" ht="17" thickBot="1" x14ac:dyDescent="0.25">
      <c r="A8" s="6" t="s">
        <v>31</v>
      </c>
      <c r="B8" s="6">
        <v>10</v>
      </c>
    </row>
    <row r="10" spans="1:9" ht="17" thickBot="1" x14ac:dyDescent="0.25">
      <c r="A10" t="s">
        <v>32</v>
      </c>
    </row>
    <row r="11" spans="1:9" x14ac:dyDescent="0.2">
      <c r="A11" s="7"/>
      <c r="B11" s="7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9" x14ac:dyDescent="0.2">
      <c r="A12" s="5" t="s">
        <v>33</v>
      </c>
      <c r="B12" s="5">
        <v>2</v>
      </c>
      <c r="C12" s="5">
        <v>10914811028399.6</v>
      </c>
      <c r="D12" s="5">
        <v>5457405514199.7998</v>
      </c>
      <c r="E12" s="5">
        <v>37.95348035706899</v>
      </c>
      <c r="F12" s="5">
        <v>1.748938986002583E-4</v>
      </c>
    </row>
    <row r="13" spans="1:9" x14ac:dyDescent="0.2">
      <c r="A13" s="5" t="s">
        <v>34</v>
      </c>
      <c r="B13" s="5">
        <v>8</v>
      </c>
      <c r="C13" s="5">
        <v>1150335718960.4006</v>
      </c>
      <c r="D13" s="5">
        <v>143791964870.05008</v>
      </c>
      <c r="E13" s="5"/>
      <c r="F13" s="5"/>
    </row>
    <row r="14" spans="1:9" ht="17" thickBot="1" x14ac:dyDescent="0.25">
      <c r="A14" s="6" t="s">
        <v>35</v>
      </c>
      <c r="B14" s="6">
        <v>10</v>
      </c>
      <c r="C14" s="6">
        <v>12065146747360</v>
      </c>
      <c r="D14" s="6"/>
      <c r="E14" s="6"/>
      <c r="F14" s="6"/>
    </row>
    <row r="15" spans="1:9" ht="17" thickBot="1" x14ac:dyDescent="0.25"/>
    <row r="16" spans="1:9" x14ac:dyDescent="0.2">
      <c r="A16" s="7"/>
      <c r="B16" s="7" t="s">
        <v>42</v>
      </c>
      <c r="C16" s="7" t="s">
        <v>30</v>
      </c>
      <c r="D16" s="7" t="s">
        <v>43</v>
      </c>
      <c r="E16" s="7" t="s">
        <v>44</v>
      </c>
      <c r="F16" s="7" t="s">
        <v>45</v>
      </c>
      <c r="G16" s="7" t="s">
        <v>46</v>
      </c>
      <c r="H16" s="7" t="s">
        <v>47</v>
      </c>
      <c r="I16" s="7" t="s">
        <v>48</v>
      </c>
    </row>
    <row r="17" spans="1:9" x14ac:dyDescent="0.2">
      <c r="A17" s="5" t="s">
        <v>36</v>
      </c>
      <c r="B17" s="5">
        <v>0</v>
      </c>
      <c r="C17" s="5" t="e">
        <v>#N/A</v>
      </c>
      <c r="D17" s="5" t="e">
        <v>#N/A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</row>
    <row r="18" spans="1:9" x14ac:dyDescent="0.2">
      <c r="A18" s="5" t="s">
        <v>3</v>
      </c>
      <c r="B18" s="5">
        <v>284.49046845193561</v>
      </c>
      <c r="C18" s="5">
        <v>123.21904701879507</v>
      </c>
      <c r="D18" s="5">
        <v>2.3088189312853653</v>
      </c>
      <c r="E18" s="5">
        <v>4.9780781216997347E-2</v>
      </c>
      <c r="F18" s="5">
        <v>0.34683649067750366</v>
      </c>
      <c r="G18" s="5">
        <v>568.63410041319366</v>
      </c>
      <c r="H18" s="5">
        <v>0.34683649067750366</v>
      </c>
      <c r="I18" s="5">
        <v>568.63410041319366</v>
      </c>
    </row>
    <row r="19" spans="1:9" ht="17" thickBot="1" x14ac:dyDescent="0.25">
      <c r="A19" s="6" t="s">
        <v>5</v>
      </c>
      <c r="B19" s="6">
        <v>166714.8989604674</v>
      </c>
      <c r="C19" s="6">
        <v>109542.9162591132</v>
      </c>
      <c r="D19" s="6">
        <v>1.5219140100864157</v>
      </c>
      <c r="E19" s="6">
        <v>0.166526789692865</v>
      </c>
      <c r="F19" s="6">
        <v>-85891.518915371445</v>
      </c>
      <c r="G19" s="6">
        <v>419321.31683630624</v>
      </c>
      <c r="H19" s="6">
        <v>-85891.518915371445</v>
      </c>
      <c r="I19" s="6">
        <v>419321.31683630624</v>
      </c>
    </row>
    <row r="20" spans="1:9" ht="17" thickBot="1" x14ac:dyDescent="0.25"/>
    <row r="21" spans="1:9" x14ac:dyDescent="0.2">
      <c r="A21" s="7"/>
      <c r="B21" s="7" t="s">
        <v>42</v>
      </c>
      <c r="C21" s="7" t="s">
        <v>44</v>
      </c>
    </row>
    <row r="22" spans="1:9" x14ac:dyDescent="0.2">
      <c r="A22" s="5" t="s">
        <v>36</v>
      </c>
      <c r="B22" s="5">
        <v>0</v>
      </c>
      <c r="C22" s="5" t="e">
        <v>#N/A</v>
      </c>
    </row>
    <row r="23" spans="1:9" x14ac:dyDescent="0.2">
      <c r="A23" s="5" t="s">
        <v>3</v>
      </c>
      <c r="B23" s="5">
        <v>284.49046845193561</v>
      </c>
      <c r="C23" s="5">
        <v>4.9780781216997347E-2</v>
      </c>
    </row>
    <row r="24" spans="1:9" ht="17" thickBot="1" x14ac:dyDescent="0.25">
      <c r="A24" s="6" t="s">
        <v>5</v>
      </c>
      <c r="B24" s="6">
        <v>166714.8989604674</v>
      </c>
      <c r="C24" s="6">
        <v>0.166526789692865</v>
      </c>
    </row>
    <row r="26" spans="1:9" x14ac:dyDescent="0.2">
      <c r="B26">
        <f>1441*B23</f>
        <v>409950.7650392392</v>
      </c>
    </row>
    <row r="27" spans="1:9" x14ac:dyDescent="0.2">
      <c r="B27">
        <f>1.5*B24</f>
        <v>250072.34844070108</v>
      </c>
    </row>
    <row r="28" spans="1:9" x14ac:dyDescent="0.2">
      <c r="B28" s="12">
        <f>SUM(B26:B27)</f>
        <v>660023.11347994022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46C8-80B7-2441-B029-685BCAB2C5AC}">
  <dimension ref="A1:O52"/>
  <sheetViews>
    <sheetView tabSelected="1" topLeftCell="B1" workbookViewId="0">
      <selection activeCell="J12" sqref="J12"/>
    </sheetView>
  </sheetViews>
  <sheetFormatPr baseColWidth="10" defaultRowHeight="16" x14ac:dyDescent="0.2"/>
  <cols>
    <col min="1" max="1" width="35.8320312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58</v>
      </c>
      <c r="I1" t="s">
        <v>59</v>
      </c>
      <c r="K1" t="s">
        <v>2</v>
      </c>
      <c r="L1" t="s">
        <v>58</v>
      </c>
      <c r="M1" t="s">
        <v>59</v>
      </c>
    </row>
    <row r="2" spans="1:15" x14ac:dyDescent="0.2">
      <c r="A2" t="s">
        <v>0</v>
      </c>
      <c r="B2">
        <v>621776</v>
      </c>
      <c r="C2">
        <v>1287</v>
      </c>
      <c r="D2">
        <v>2</v>
      </c>
      <c r="E2">
        <v>3</v>
      </c>
      <c r="F2">
        <v>28</v>
      </c>
      <c r="G2">
        <v>621776</v>
      </c>
      <c r="H2">
        <f>$F$14+C2*$F$15</f>
        <v>625629.13825971598</v>
      </c>
      <c r="I2" s="4">
        <f t="shared" ref="I2:I10" si="0">ABS((B2-H2)/B2)</f>
        <v>6.1969877571922726E-3</v>
      </c>
      <c r="J2">
        <f>ABS(I2)</f>
        <v>6.1969877571922726E-3</v>
      </c>
      <c r="K2">
        <v>621776</v>
      </c>
      <c r="L2">
        <f>C2*$J$14+$J$15*E2</f>
        <v>866283.92931600008</v>
      </c>
      <c r="M2" s="11">
        <f>(L2-K2)/L2</f>
        <v>0.28224918071498623</v>
      </c>
      <c r="N2">
        <f>ABS(M2)</f>
        <v>0.28224918071498623</v>
      </c>
    </row>
    <row r="3" spans="1:15" x14ac:dyDescent="0.2">
      <c r="A3" t="s">
        <v>7</v>
      </c>
      <c r="B3">
        <v>1250001</v>
      </c>
      <c r="C3">
        <v>3567</v>
      </c>
      <c r="D3">
        <v>5</v>
      </c>
      <c r="E3">
        <v>4</v>
      </c>
      <c r="F3">
        <v>67</v>
      </c>
      <c r="G3">
        <v>1250001</v>
      </c>
      <c r="H3">
        <f t="shared" ref="H3:H11" si="1">$F$14+C3*$F$15</f>
        <v>1581585.0461757043</v>
      </c>
      <c r="I3" s="4">
        <f t="shared" si="0"/>
        <v>0.26526702472694369</v>
      </c>
      <c r="J3">
        <f t="shared" ref="J3:J12" si="2">ABS(I3)</f>
        <v>0.26526702472694369</v>
      </c>
      <c r="K3">
        <v>1250001</v>
      </c>
      <c r="L3">
        <f t="shared" ref="L3:L11" si="3">C3*$J$14+$J$15*E3</f>
        <v>1681637.0953560001</v>
      </c>
      <c r="M3" s="11">
        <f t="shared" ref="M3:M11" si="4">(L3-K3)/L3</f>
        <v>0.25667612622723657</v>
      </c>
      <c r="N3">
        <f t="shared" ref="N3:N11" si="5">ABS(M3)</f>
        <v>0.25667612622723657</v>
      </c>
    </row>
    <row r="4" spans="1:15" x14ac:dyDescent="0.2">
      <c r="A4" t="s">
        <v>8</v>
      </c>
      <c r="B4">
        <v>949000</v>
      </c>
      <c r="C4">
        <v>3020</v>
      </c>
      <c r="D4">
        <v>2</v>
      </c>
      <c r="E4">
        <v>1</v>
      </c>
      <c r="F4">
        <v>43</v>
      </c>
      <c r="G4">
        <v>949000</v>
      </c>
      <c r="H4">
        <f t="shared" si="1"/>
        <v>1352239.484057263</v>
      </c>
      <c r="I4" s="4">
        <f t="shared" si="0"/>
        <v>0.42490988836381771</v>
      </c>
      <c r="J4">
        <f t="shared" si="2"/>
        <v>0.42490988836381771</v>
      </c>
      <c r="K4">
        <v>949000</v>
      </c>
      <c r="L4">
        <f t="shared" si="3"/>
        <v>1025876.11236</v>
      </c>
      <c r="M4" s="11">
        <f t="shared" si="4"/>
        <v>7.4937033267251568E-2</v>
      </c>
      <c r="N4">
        <f t="shared" si="5"/>
        <v>7.4937033267251568E-2</v>
      </c>
    </row>
    <row r="5" spans="1:15" x14ac:dyDescent="0.2">
      <c r="A5" t="s">
        <v>9</v>
      </c>
      <c r="B5">
        <v>604529</v>
      </c>
      <c r="C5">
        <v>1189</v>
      </c>
      <c r="D5">
        <v>3</v>
      </c>
      <c r="E5">
        <v>1</v>
      </c>
      <c r="F5">
        <v>67</v>
      </c>
      <c r="G5">
        <v>604529</v>
      </c>
      <c r="H5">
        <f t="shared" si="1"/>
        <v>584539.80537560768</v>
      </c>
      <c r="I5" s="4">
        <f t="shared" si="0"/>
        <v>3.3065733197898392E-2</v>
      </c>
      <c r="J5">
        <f t="shared" si="2"/>
        <v>3.3065733197898392E-2</v>
      </c>
      <c r="K5">
        <v>604529</v>
      </c>
      <c r="L5">
        <f t="shared" si="3"/>
        <v>504974.06545200001</v>
      </c>
      <c r="M5" s="11">
        <f t="shared" si="4"/>
        <v>-0.19714860892685412</v>
      </c>
      <c r="N5">
        <f t="shared" si="5"/>
        <v>0.19714860892685412</v>
      </c>
    </row>
    <row r="6" spans="1:15" x14ac:dyDescent="0.2">
      <c r="A6" t="s">
        <v>10</v>
      </c>
      <c r="B6">
        <v>984712</v>
      </c>
      <c r="C6">
        <v>2913</v>
      </c>
      <c r="D6">
        <v>4</v>
      </c>
      <c r="E6">
        <v>2</v>
      </c>
      <c r="F6">
        <v>69</v>
      </c>
      <c r="G6">
        <v>984712</v>
      </c>
      <c r="H6">
        <f t="shared" si="1"/>
        <v>1307376.6410103287</v>
      </c>
      <c r="I6" s="4">
        <f t="shared" si="0"/>
        <v>0.32767412300279541</v>
      </c>
      <c r="J6">
        <f t="shared" si="2"/>
        <v>0.32767412300279541</v>
      </c>
      <c r="K6">
        <v>984712</v>
      </c>
      <c r="L6">
        <f t="shared" si="3"/>
        <v>1162150.531284</v>
      </c>
      <c r="M6" s="11">
        <f t="shared" si="4"/>
        <v>0.15268119448171433</v>
      </c>
      <c r="N6">
        <f t="shared" si="5"/>
        <v>0.15268119448171433</v>
      </c>
    </row>
    <row r="7" spans="1:15" x14ac:dyDescent="0.2">
      <c r="A7" t="s">
        <v>11</v>
      </c>
      <c r="B7">
        <v>799907</v>
      </c>
      <c r="C7">
        <v>1683</v>
      </c>
      <c r="D7">
        <v>3</v>
      </c>
      <c r="E7">
        <v>2</v>
      </c>
      <c r="F7">
        <v>69</v>
      </c>
      <c r="G7">
        <v>799907</v>
      </c>
      <c r="H7">
        <f t="shared" si="1"/>
        <v>791663.58542407188</v>
      </c>
      <c r="I7" s="4">
        <f t="shared" si="0"/>
        <v>1.0305466230359434E-2</v>
      </c>
      <c r="J7">
        <f t="shared" si="2"/>
        <v>1.0305466230359434E-2</v>
      </c>
      <c r="K7">
        <v>799907</v>
      </c>
      <c r="L7">
        <f t="shared" si="3"/>
        <v>812227.25564400002</v>
      </c>
      <c r="M7" s="11">
        <f t="shared" si="4"/>
        <v>1.516848339967552E-2</v>
      </c>
      <c r="N7">
        <f t="shared" si="5"/>
        <v>1.516848339967552E-2</v>
      </c>
    </row>
    <row r="8" spans="1:15" x14ac:dyDescent="0.2">
      <c r="A8" t="s">
        <v>12</v>
      </c>
      <c r="B8">
        <v>580900</v>
      </c>
      <c r="C8">
        <v>1292</v>
      </c>
      <c r="D8">
        <v>2</v>
      </c>
      <c r="E8">
        <v>3</v>
      </c>
      <c r="F8">
        <v>22</v>
      </c>
      <c r="G8">
        <v>580900</v>
      </c>
      <c r="H8">
        <f t="shared" si="1"/>
        <v>627725.53279461944</v>
      </c>
      <c r="I8" s="4">
        <f t="shared" si="0"/>
        <v>8.0608594929625479E-2</v>
      </c>
      <c r="J8">
        <f t="shared" si="2"/>
        <v>8.0608594929625479E-2</v>
      </c>
      <c r="K8">
        <v>580900</v>
      </c>
      <c r="L8">
        <f t="shared" si="3"/>
        <v>867706.38165600016</v>
      </c>
      <c r="M8" s="11">
        <f t="shared" si="4"/>
        <v>0.33053390838112306</v>
      </c>
      <c r="N8">
        <f t="shared" si="5"/>
        <v>0.33053390838112306</v>
      </c>
    </row>
    <row r="9" spans="1:15" x14ac:dyDescent="0.2">
      <c r="A9" t="s">
        <v>13</v>
      </c>
      <c r="B9">
        <v>2412207</v>
      </c>
      <c r="C9">
        <v>3089</v>
      </c>
      <c r="D9">
        <v>4</v>
      </c>
      <c r="E9">
        <v>4</v>
      </c>
      <c r="F9">
        <v>4</v>
      </c>
      <c r="G9">
        <v>2412207</v>
      </c>
      <c r="H9">
        <f t="shared" si="1"/>
        <v>1381169.7286389312</v>
      </c>
      <c r="I9" s="4">
        <f t="shared" si="0"/>
        <v>0.42742487330526313</v>
      </c>
      <c r="J9">
        <f t="shared" si="2"/>
        <v>0.42742487330526313</v>
      </c>
      <c r="K9">
        <v>2412207</v>
      </c>
      <c r="L9">
        <f t="shared" si="3"/>
        <v>1545650.6516519999</v>
      </c>
      <c r="M9" s="11">
        <f t="shared" si="4"/>
        <v>-0.56064179018837146</v>
      </c>
      <c r="N9">
        <f t="shared" si="5"/>
        <v>0.56064179018837146</v>
      </c>
    </row>
    <row r="10" spans="1:15" x14ac:dyDescent="0.2">
      <c r="A10" t="s">
        <v>14</v>
      </c>
      <c r="B10">
        <v>989000</v>
      </c>
      <c r="C10">
        <v>1817</v>
      </c>
      <c r="D10">
        <v>2</v>
      </c>
      <c r="E10">
        <v>2</v>
      </c>
      <c r="F10">
        <v>137</v>
      </c>
      <c r="G10">
        <v>989000</v>
      </c>
      <c r="H10">
        <f t="shared" si="1"/>
        <v>847846.95895948517</v>
      </c>
      <c r="I10" s="4">
        <f t="shared" si="0"/>
        <v>0.14272299397423138</v>
      </c>
      <c r="J10">
        <f t="shared" si="2"/>
        <v>0.14272299397423138</v>
      </c>
      <c r="K10">
        <v>989000</v>
      </c>
      <c r="L10">
        <f t="shared" si="3"/>
        <v>850348.97835600004</v>
      </c>
      <c r="M10" s="11">
        <f t="shared" si="4"/>
        <v>-0.16305190595049257</v>
      </c>
      <c r="N10">
        <f t="shared" si="5"/>
        <v>0.16305190595049257</v>
      </c>
    </row>
    <row r="11" spans="1:15" x14ac:dyDescent="0.2">
      <c r="A11" t="s">
        <v>15</v>
      </c>
      <c r="B11">
        <v>325830</v>
      </c>
      <c r="C11">
        <v>792</v>
      </c>
      <c r="D11">
        <v>2</v>
      </c>
      <c r="E11">
        <v>1</v>
      </c>
      <c r="F11">
        <v>63</v>
      </c>
      <c r="G11">
        <v>325830</v>
      </c>
      <c r="H11">
        <f t="shared" si="1"/>
        <v>418086.0793042712</v>
      </c>
      <c r="I11" s="4">
        <f>ABS((B11-H11)/B11)</f>
        <v>0.2831417589057828</v>
      </c>
      <c r="J11">
        <f t="shared" si="2"/>
        <v>0.2831417589057828</v>
      </c>
      <c r="K11">
        <v>325830</v>
      </c>
      <c r="L11">
        <f t="shared" si="3"/>
        <v>392031.34965600003</v>
      </c>
      <c r="M11" s="11">
        <f t="shared" si="4"/>
        <v>0.168867489077316</v>
      </c>
      <c r="N11">
        <f t="shared" si="5"/>
        <v>0.168867489077316</v>
      </c>
    </row>
    <row r="12" spans="1:15" x14ac:dyDescent="0.2">
      <c r="J12" s="11">
        <f>AVERAGE(J2:J11)</f>
        <v>0.200131744439391</v>
      </c>
      <c r="O12" s="11">
        <f>AVERAGE(N2:N11)</f>
        <v>0.22019557206150217</v>
      </c>
    </row>
    <row r="14" spans="1:15" x14ac:dyDescent="0.2">
      <c r="E14" t="s">
        <v>56</v>
      </c>
      <c r="F14">
        <v>86017.184975559474</v>
      </c>
      <c r="I14" t="s">
        <v>3</v>
      </c>
      <c r="J14" s="9">
        <v>284.49046800000002</v>
      </c>
    </row>
    <row r="15" spans="1:15" ht="17" thickBot="1" x14ac:dyDescent="0.25">
      <c r="E15" t="s">
        <v>57</v>
      </c>
      <c r="F15" s="1">
        <v>419.2789069806966</v>
      </c>
      <c r="I15" t="s">
        <v>5</v>
      </c>
      <c r="J15" s="10">
        <v>166714.899</v>
      </c>
    </row>
    <row r="20" spans="1:4" x14ac:dyDescent="0.2">
      <c r="C20" t="s">
        <v>54</v>
      </c>
      <c r="D20" t="s">
        <v>55</v>
      </c>
    </row>
    <row r="21" spans="1:4" x14ac:dyDescent="0.2">
      <c r="C21">
        <v>9517862</v>
      </c>
      <c r="D21">
        <v>20649</v>
      </c>
    </row>
    <row r="22" spans="1:4" x14ac:dyDescent="0.2">
      <c r="D22">
        <v>460.93573538670154</v>
      </c>
    </row>
    <row r="28" spans="1:4" x14ac:dyDescent="0.2">
      <c r="C28" t="s">
        <v>60</v>
      </c>
    </row>
    <row r="29" spans="1:4" x14ac:dyDescent="0.2">
      <c r="A29" t="s">
        <v>3</v>
      </c>
      <c r="B29" t="s">
        <v>2</v>
      </c>
    </row>
    <row r="30" spans="1:4" x14ac:dyDescent="0.2">
      <c r="A30">
        <v>1287</v>
      </c>
      <c r="B30">
        <v>621776</v>
      </c>
      <c r="C30">
        <f>A30*453.8535725</f>
        <v>584109.5478075</v>
      </c>
    </row>
    <row r="31" spans="1:4" x14ac:dyDescent="0.2">
      <c r="A31">
        <v>3567</v>
      </c>
      <c r="B31">
        <v>1250001</v>
      </c>
      <c r="C31">
        <f t="shared" ref="C31:C39" si="6">A31*453.8535725</f>
        <v>1618895.6931075</v>
      </c>
    </row>
    <row r="32" spans="1:4" x14ac:dyDescent="0.2">
      <c r="A32">
        <v>3020</v>
      </c>
      <c r="B32">
        <v>949000</v>
      </c>
      <c r="C32">
        <f t="shared" si="6"/>
        <v>1370637.78895</v>
      </c>
    </row>
    <row r="33" spans="1:3" x14ac:dyDescent="0.2">
      <c r="A33">
        <v>1189</v>
      </c>
      <c r="B33">
        <v>604529</v>
      </c>
      <c r="C33">
        <f t="shared" si="6"/>
        <v>539631.89770249999</v>
      </c>
    </row>
    <row r="34" spans="1:3" x14ac:dyDescent="0.2">
      <c r="A34">
        <v>2913</v>
      </c>
      <c r="B34">
        <v>984712</v>
      </c>
      <c r="C34">
        <f t="shared" si="6"/>
        <v>1322075.4566925</v>
      </c>
    </row>
    <row r="35" spans="1:3" x14ac:dyDescent="0.2">
      <c r="A35">
        <v>1683</v>
      </c>
      <c r="B35">
        <v>799907</v>
      </c>
      <c r="C35">
        <f t="shared" si="6"/>
        <v>763835.56251750002</v>
      </c>
    </row>
    <row r="36" spans="1:3" x14ac:dyDescent="0.2">
      <c r="A36">
        <v>1292</v>
      </c>
      <c r="B36">
        <v>580900</v>
      </c>
      <c r="C36">
        <f t="shared" si="6"/>
        <v>586378.81566999992</v>
      </c>
    </row>
    <row r="37" spans="1:3" x14ac:dyDescent="0.2">
      <c r="A37">
        <v>3089</v>
      </c>
      <c r="B37">
        <v>2412207</v>
      </c>
      <c r="C37">
        <f t="shared" si="6"/>
        <v>1401953.6854524999</v>
      </c>
    </row>
    <row r="38" spans="1:3" x14ac:dyDescent="0.2">
      <c r="A38">
        <v>1817</v>
      </c>
      <c r="B38">
        <v>989000</v>
      </c>
      <c r="C38">
        <f t="shared" si="6"/>
        <v>824651.94123250002</v>
      </c>
    </row>
    <row r="39" spans="1:3" x14ac:dyDescent="0.2">
      <c r="A39">
        <v>792</v>
      </c>
      <c r="B39">
        <v>325830</v>
      </c>
      <c r="C39">
        <f t="shared" si="6"/>
        <v>359452.02941999998</v>
      </c>
    </row>
    <row r="42" spans="1:3" x14ac:dyDescent="0.2">
      <c r="A42" t="s">
        <v>2</v>
      </c>
      <c r="B42" t="s">
        <v>3</v>
      </c>
      <c r="C42" t="s">
        <v>5</v>
      </c>
    </row>
    <row r="43" spans="1:3" x14ac:dyDescent="0.2">
      <c r="A43">
        <v>621776</v>
      </c>
      <c r="B43">
        <v>1287</v>
      </c>
      <c r="C43">
        <v>3</v>
      </c>
    </row>
    <row r="44" spans="1:3" x14ac:dyDescent="0.2">
      <c r="A44">
        <v>1250001</v>
      </c>
      <c r="B44">
        <v>3567</v>
      </c>
      <c r="C44">
        <v>4</v>
      </c>
    </row>
    <row r="45" spans="1:3" x14ac:dyDescent="0.2">
      <c r="A45">
        <v>949000</v>
      </c>
      <c r="B45">
        <v>3020</v>
      </c>
      <c r="C45">
        <v>1</v>
      </c>
    </row>
    <row r="46" spans="1:3" x14ac:dyDescent="0.2">
      <c r="A46">
        <v>604529</v>
      </c>
      <c r="B46">
        <v>1189</v>
      </c>
      <c r="C46">
        <v>1</v>
      </c>
    </row>
    <row r="47" spans="1:3" x14ac:dyDescent="0.2">
      <c r="A47">
        <v>984712</v>
      </c>
      <c r="B47">
        <v>2913</v>
      </c>
      <c r="C47">
        <v>2</v>
      </c>
    </row>
    <row r="48" spans="1:3" x14ac:dyDescent="0.2">
      <c r="A48">
        <v>799907</v>
      </c>
      <c r="B48">
        <v>1683</v>
      </c>
      <c r="C48">
        <v>2</v>
      </c>
    </row>
    <row r="49" spans="1:3" x14ac:dyDescent="0.2">
      <c r="A49">
        <v>580900</v>
      </c>
      <c r="B49">
        <v>1292</v>
      </c>
      <c r="C49">
        <v>3</v>
      </c>
    </row>
    <row r="50" spans="1:3" x14ac:dyDescent="0.2">
      <c r="A50">
        <v>2412207</v>
      </c>
      <c r="B50">
        <v>3089</v>
      </c>
      <c r="C50">
        <v>4</v>
      </c>
    </row>
    <row r="51" spans="1:3" x14ac:dyDescent="0.2">
      <c r="A51">
        <v>989000</v>
      </c>
      <c r="B51">
        <v>1817</v>
      </c>
      <c r="C51">
        <v>2</v>
      </c>
    </row>
    <row r="52" spans="1:3" x14ac:dyDescent="0.2">
      <c r="A52">
        <v>325830</v>
      </c>
      <c r="B52">
        <v>792</v>
      </c>
      <c r="C52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4218-0B5F-7E49-B030-04B2FFFC7379}">
  <dimension ref="A1:I31"/>
  <sheetViews>
    <sheetView zoomScale="108" workbookViewId="0">
      <selection activeCell="E18" sqref="E16:E18"/>
    </sheetView>
  </sheetViews>
  <sheetFormatPr baseColWidth="10" defaultRowHeight="16" x14ac:dyDescent="0.2"/>
  <cols>
    <col min="3" max="3" width="14" bestFit="1" customWidth="1"/>
    <col min="4" max="4" width="13.5" customWidth="1"/>
  </cols>
  <sheetData>
    <row r="1" spans="1:9" x14ac:dyDescent="0.2">
      <c r="A1" t="s">
        <v>25</v>
      </c>
    </row>
    <row r="2" spans="1:9" ht="17" thickBot="1" x14ac:dyDescent="0.25"/>
    <row r="3" spans="1:9" x14ac:dyDescent="0.2">
      <c r="A3" s="8" t="s">
        <v>26</v>
      </c>
      <c r="B3" s="8"/>
    </row>
    <row r="4" spans="1:9" x14ac:dyDescent="0.2">
      <c r="A4" s="5" t="s">
        <v>27</v>
      </c>
      <c r="B4" s="5">
        <v>0.54343242935593572</v>
      </c>
    </row>
    <row r="5" spans="1:9" x14ac:dyDescent="0.2">
      <c r="A5" s="5" t="s">
        <v>28</v>
      </c>
      <c r="B5" s="5">
        <v>0.2953188052756941</v>
      </c>
    </row>
    <row r="6" spans="1:9" x14ac:dyDescent="0.2">
      <c r="A6" s="5" t="s">
        <v>29</v>
      </c>
      <c r="B6" s="5">
        <v>0.20723365593515586</v>
      </c>
    </row>
    <row r="7" spans="1:9" x14ac:dyDescent="0.2">
      <c r="A7" s="5" t="s">
        <v>30</v>
      </c>
      <c r="B7" s="5">
        <v>388065.81137529039</v>
      </c>
    </row>
    <row r="8" spans="1:9" ht="17" thickBot="1" x14ac:dyDescent="0.25">
      <c r="A8" s="6" t="s">
        <v>31</v>
      </c>
      <c r="B8" s="6">
        <v>10</v>
      </c>
    </row>
    <row r="10" spans="1:9" ht="17" thickBot="1" x14ac:dyDescent="0.25">
      <c r="A10" t="s">
        <v>32</v>
      </c>
    </row>
    <row r="11" spans="1:9" x14ac:dyDescent="0.2">
      <c r="A11" s="7"/>
      <c r="B11" s="7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9" x14ac:dyDescent="0.2">
      <c r="A12" s="5" t="s">
        <v>33</v>
      </c>
      <c r="B12" s="5">
        <v>1</v>
      </c>
      <c r="C12" s="5">
        <v>504892795831.60034</v>
      </c>
      <c r="D12" s="5">
        <v>504892795831.60034</v>
      </c>
      <c r="E12" s="5">
        <v>3.3526514683421618</v>
      </c>
      <c r="F12" s="5">
        <v>0.10447292894755078</v>
      </c>
    </row>
    <row r="13" spans="1:9" x14ac:dyDescent="0.2">
      <c r="A13" s="5" t="s">
        <v>34</v>
      </c>
      <c r="B13" s="5">
        <v>8</v>
      </c>
      <c r="C13" s="5">
        <v>1204760591666.8997</v>
      </c>
      <c r="D13" s="5">
        <v>150595073958.36246</v>
      </c>
      <c r="E13" s="5"/>
      <c r="F13" s="5"/>
    </row>
    <row r="14" spans="1:9" ht="17" thickBot="1" x14ac:dyDescent="0.25">
      <c r="A14" s="6" t="s">
        <v>35</v>
      </c>
      <c r="B14" s="6">
        <v>9</v>
      </c>
      <c r="C14" s="6">
        <v>1709653387498.5</v>
      </c>
      <c r="D14" s="6"/>
      <c r="E14" s="6"/>
      <c r="F14" s="6"/>
    </row>
    <row r="15" spans="1:9" ht="17" thickBot="1" x14ac:dyDescent="0.25"/>
    <row r="16" spans="1:9" x14ac:dyDescent="0.2">
      <c r="A16" s="7"/>
      <c r="B16" s="7" t="s">
        <v>42</v>
      </c>
      <c r="C16" s="7" t="s">
        <v>30</v>
      </c>
      <c r="D16" s="7" t="s">
        <v>43</v>
      </c>
      <c r="E16" s="7" t="s">
        <v>44</v>
      </c>
      <c r="F16" s="7" t="s">
        <v>45</v>
      </c>
      <c r="G16" s="7" t="s">
        <v>46</v>
      </c>
      <c r="H16" s="7" t="s">
        <v>47</v>
      </c>
      <c r="I16" s="7" t="s">
        <v>48</v>
      </c>
    </row>
    <row r="17" spans="1:9" x14ac:dyDescent="0.2">
      <c r="A17" s="5" t="s">
        <v>36</v>
      </c>
      <c r="B17" s="5">
        <v>-74526.612614102778</v>
      </c>
      <c r="C17" s="5">
        <v>409219.51256678783</v>
      </c>
      <c r="D17" s="5">
        <v>-0.18211891252849155</v>
      </c>
      <c r="E17" s="5">
        <v>0.86001956601533247</v>
      </c>
      <c r="F17" s="5">
        <v>-1018188.5007993492</v>
      </c>
      <c r="G17" s="5">
        <v>869135.2755711436</v>
      </c>
      <c r="H17" s="5">
        <v>-1018188.5007993492</v>
      </c>
      <c r="I17" s="5">
        <v>869135.2755711436</v>
      </c>
    </row>
    <row r="18" spans="1:9" ht="17" thickBot="1" x14ac:dyDescent="0.25">
      <c r="A18" s="6" t="s">
        <v>3</v>
      </c>
      <c r="B18" s="6">
        <v>296.87104934550302</v>
      </c>
      <c r="C18" s="6">
        <v>162.13383064816972</v>
      </c>
      <c r="D18" s="6">
        <v>1.8310247044598187</v>
      </c>
      <c r="E18" s="6">
        <v>0.10447292894755049</v>
      </c>
      <c r="F18" s="6">
        <v>-77.010234585668229</v>
      </c>
      <c r="G18" s="6">
        <v>670.75233327667479</v>
      </c>
      <c r="H18" s="6">
        <v>-77.010234585668229</v>
      </c>
      <c r="I18" s="6">
        <v>670.75233327667479</v>
      </c>
    </row>
    <row r="21" spans="1:9" x14ac:dyDescent="0.2">
      <c r="B21" t="s">
        <v>3</v>
      </c>
      <c r="C21" t="s">
        <v>2</v>
      </c>
      <c r="D21" t="s">
        <v>58</v>
      </c>
      <c r="E21" t="s">
        <v>58</v>
      </c>
    </row>
    <row r="22" spans="1:9" x14ac:dyDescent="0.2">
      <c r="B22">
        <v>1792</v>
      </c>
      <c r="C22" s="12">
        <v>325830</v>
      </c>
      <c r="D22" s="12">
        <f>$B$17+$B$18*B22</f>
        <v>457466.3078130387</v>
      </c>
      <c r="E22">
        <v>471552.84592089232</v>
      </c>
    </row>
    <row r="23" spans="1:9" x14ac:dyDescent="0.2">
      <c r="B23">
        <v>2604</v>
      </c>
      <c r="C23" s="12">
        <v>530100</v>
      </c>
      <c r="D23" s="12">
        <f t="shared" ref="D23:D31" si="0">$B$17+$B$18*B23</f>
        <v>698525.59988158708</v>
      </c>
      <c r="E23">
        <v>685225.22922879667</v>
      </c>
    </row>
    <row r="24" spans="1:9" x14ac:dyDescent="0.2">
      <c r="B24">
        <v>1673</v>
      </c>
      <c r="C24" s="12">
        <v>388800</v>
      </c>
      <c r="D24" s="12">
        <f t="shared" si="0"/>
        <v>422138.65294092376</v>
      </c>
      <c r="E24">
        <v>440238.78974645806</v>
      </c>
    </row>
    <row r="25" spans="1:9" x14ac:dyDescent="0.2">
      <c r="B25">
        <v>1788</v>
      </c>
      <c r="C25" s="12">
        <v>380400</v>
      </c>
      <c r="D25" s="12">
        <f t="shared" si="0"/>
        <v>456278.82361565658</v>
      </c>
      <c r="E25">
        <v>470500.2726041046</v>
      </c>
    </row>
    <row r="26" spans="1:9" x14ac:dyDescent="0.2">
      <c r="B26">
        <v>3100</v>
      </c>
      <c r="C26" s="12">
        <v>564776</v>
      </c>
      <c r="D26" s="12">
        <f t="shared" si="0"/>
        <v>845773.64035695663</v>
      </c>
      <c r="E26">
        <v>815744.32051047217</v>
      </c>
    </row>
    <row r="27" spans="1:9" x14ac:dyDescent="0.2">
      <c r="B27">
        <v>3338</v>
      </c>
      <c r="C27" s="12">
        <v>539300</v>
      </c>
      <c r="D27" s="12">
        <f t="shared" si="0"/>
        <v>916428.95010118629</v>
      </c>
      <c r="E27">
        <v>878372.43285934068</v>
      </c>
    </row>
    <row r="28" spans="1:9" x14ac:dyDescent="0.2">
      <c r="B28">
        <v>2454</v>
      </c>
      <c r="C28" s="12">
        <v>369900</v>
      </c>
      <c r="D28" s="12">
        <f t="shared" si="0"/>
        <v>653994.94247976167</v>
      </c>
      <c r="E28">
        <v>645753.72984925762</v>
      </c>
    </row>
    <row r="29" spans="1:9" x14ac:dyDescent="0.2">
      <c r="B29">
        <v>2351</v>
      </c>
      <c r="C29" s="12">
        <v>679730</v>
      </c>
      <c r="D29" s="12">
        <f t="shared" si="0"/>
        <v>623417.22439717478</v>
      </c>
      <c r="E29">
        <v>618649.96694197424</v>
      </c>
    </row>
    <row r="30" spans="1:9" x14ac:dyDescent="0.2">
      <c r="B30">
        <v>3244</v>
      </c>
      <c r="C30" s="12">
        <v>1799286</v>
      </c>
      <c r="D30" s="12">
        <f t="shared" si="0"/>
        <v>888523.07146270899</v>
      </c>
      <c r="E30">
        <v>853636.95991482958</v>
      </c>
    </row>
    <row r="31" spans="1:9" x14ac:dyDescent="0.2">
      <c r="B31">
        <v>2734</v>
      </c>
      <c r="C31" s="12">
        <v>824673</v>
      </c>
      <c r="D31" s="12">
        <f t="shared" si="0"/>
        <v>737118.8362965025</v>
      </c>
      <c r="E31">
        <v>719433.86202439712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7814-C880-7646-A184-0E888B6DC3C0}">
  <dimension ref="A1:I35"/>
  <sheetViews>
    <sheetView topLeftCell="A7" workbookViewId="0">
      <selection activeCell="B35" sqref="B25:B35"/>
    </sheetView>
  </sheetViews>
  <sheetFormatPr baseColWidth="10" defaultRowHeight="16" x14ac:dyDescent="0.2"/>
  <sheetData>
    <row r="1" spans="1:9" x14ac:dyDescent="0.2">
      <c r="A1" t="s">
        <v>25</v>
      </c>
    </row>
    <row r="2" spans="1:9" ht="17" thickBot="1" x14ac:dyDescent="0.25"/>
    <row r="3" spans="1:9" x14ac:dyDescent="0.2">
      <c r="A3" s="8" t="s">
        <v>26</v>
      </c>
      <c r="B3" s="8"/>
    </row>
    <row r="4" spans="1:9" x14ac:dyDescent="0.2">
      <c r="A4" s="5" t="s">
        <v>27</v>
      </c>
      <c r="B4" s="5">
        <v>0.88889371510835147</v>
      </c>
    </row>
    <row r="5" spans="1:9" x14ac:dyDescent="0.2">
      <c r="A5" s="5" t="s">
        <v>28</v>
      </c>
      <c r="B5" s="5">
        <v>0.79013203675912702</v>
      </c>
    </row>
    <row r="6" spans="1:9" x14ac:dyDescent="0.2">
      <c r="A6" s="5" t="s">
        <v>29</v>
      </c>
      <c r="B6" s="5">
        <v>0.67902092564801597</v>
      </c>
    </row>
    <row r="7" spans="1:9" x14ac:dyDescent="0.2">
      <c r="A7" s="5" t="s">
        <v>30</v>
      </c>
      <c r="B7" s="5">
        <v>368053.68559060531</v>
      </c>
    </row>
    <row r="8" spans="1:9" ht="17" thickBot="1" x14ac:dyDescent="0.25">
      <c r="A8" s="6" t="s">
        <v>31</v>
      </c>
      <c r="B8" s="6">
        <v>10</v>
      </c>
    </row>
    <row r="10" spans="1:9" ht="17" thickBot="1" x14ac:dyDescent="0.25">
      <c r="A10" t="s">
        <v>32</v>
      </c>
    </row>
    <row r="11" spans="1:9" x14ac:dyDescent="0.2">
      <c r="A11" s="7"/>
      <c r="B11" s="7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9" x14ac:dyDescent="0.2">
      <c r="A12" s="5" t="s">
        <v>33</v>
      </c>
      <c r="B12" s="5">
        <v>1</v>
      </c>
      <c r="C12" s="5">
        <v>4590060129409.5469</v>
      </c>
      <c r="D12" s="5">
        <v>4590060129409.5469</v>
      </c>
      <c r="E12" s="5">
        <v>33.8841060875517</v>
      </c>
      <c r="F12" s="5">
        <v>3.9558794058563854E-4</v>
      </c>
    </row>
    <row r="13" spans="1:9" x14ac:dyDescent="0.2">
      <c r="A13" s="5" t="s">
        <v>34</v>
      </c>
      <c r="B13" s="5">
        <v>9</v>
      </c>
      <c r="C13" s="5">
        <v>1219171639291.4534</v>
      </c>
      <c r="D13" s="5">
        <v>135463515476.82816</v>
      </c>
      <c r="E13" s="5"/>
      <c r="F13" s="5"/>
    </row>
    <row r="14" spans="1:9" ht="17" thickBot="1" x14ac:dyDescent="0.25">
      <c r="A14" s="6" t="s">
        <v>35</v>
      </c>
      <c r="B14" s="6">
        <v>10</v>
      </c>
      <c r="C14" s="6">
        <v>5809231768701</v>
      </c>
      <c r="D14" s="6"/>
      <c r="E14" s="6"/>
      <c r="F14" s="6"/>
    </row>
    <row r="15" spans="1:9" ht="17" thickBot="1" x14ac:dyDescent="0.25"/>
    <row r="16" spans="1:9" x14ac:dyDescent="0.2">
      <c r="A16" s="7"/>
      <c r="B16" s="7" t="s">
        <v>42</v>
      </c>
      <c r="C16" s="7" t="s">
        <v>30</v>
      </c>
      <c r="D16" s="7" t="s">
        <v>43</v>
      </c>
      <c r="E16" s="7" t="s">
        <v>44</v>
      </c>
      <c r="F16" s="7" t="s">
        <v>45</v>
      </c>
      <c r="G16" s="7" t="s">
        <v>46</v>
      </c>
      <c r="H16" s="7" t="s">
        <v>47</v>
      </c>
      <c r="I16" s="7" t="s">
        <v>48</v>
      </c>
    </row>
    <row r="17" spans="1:9" x14ac:dyDescent="0.2">
      <c r="A17" s="5" t="s">
        <v>36</v>
      </c>
      <c r="B17" s="5">
        <v>0</v>
      </c>
      <c r="C17" s="5" t="e">
        <v>#N/A</v>
      </c>
      <c r="D17" s="5" t="e">
        <v>#N/A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</row>
    <row r="18" spans="1:9" ht="17" thickBot="1" x14ac:dyDescent="0.25">
      <c r="A18" s="6" t="s">
        <v>3</v>
      </c>
      <c r="B18" s="6">
        <v>263.14332919692652</v>
      </c>
      <c r="C18" s="6">
        <v>45.205819698068261</v>
      </c>
      <c r="D18" s="6">
        <v>5.8210055907507678</v>
      </c>
      <c r="E18" s="6">
        <v>2.527421173753555E-4</v>
      </c>
      <c r="F18" s="6">
        <v>160.88066036677719</v>
      </c>
      <c r="G18" s="6">
        <v>365.40599802707584</v>
      </c>
      <c r="H18" s="6">
        <v>160.88066036677719</v>
      </c>
      <c r="I18" s="6">
        <v>365.40599802707584</v>
      </c>
    </row>
    <row r="19" spans="1:9" ht="17" thickBot="1" x14ac:dyDescent="0.25"/>
    <row r="20" spans="1:9" x14ac:dyDescent="0.2">
      <c r="A20" s="7"/>
      <c r="B20" s="7" t="s">
        <v>42</v>
      </c>
      <c r="C20" s="7" t="s">
        <v>44</v>
      </c>
    </row>
    <row r="21" spans="1:9" x14ac:dyDescent="0.2">
      <c r="A21" s="5" t="s">
        <v>36</v>
      </c>
      <c r="B21" s="5">
        <v>0</v>
      </c>
      <c r="C21" s="5" t="e">
        <v>#N/A</v>
      </c>
    </row>
    <row r="22" spans="1:9" ht="17" thickBot="1" x14ac:dyDescent="0.25">
      <c r="A22" s="6" t="s">
        <v>3</v>
      </c>
      <c r="B22" s="6">
        <v>263.14332919692652</v>
      </c>
      <c r="C22" s="6">
        <v>2.527421173753555E-4</v>
      </c>
    </row>
    <row r="25" spans="1:9" x14ac:dyDescent="0.2">
      <c r="B25" t="s">
        <v>58</v>
      </c>
      <c r="C25" t="s">
        <v>2</v>
      </c>
      <c r="D25" t="s">
        <v>3</v>
      </c>
    </row>
    <row r="26" spans="1:9" x14ac:dyDescent="0.2">
      <c r="B26">
        <f>$B$22*D26</f>
        <v>471552.84592089232</v>
      </c>
      <c r="C26">
        <v>325830</v>
      </c>
      <c r="D26">
        <v>1792</v>
      </c>
    </row>
    <row r="27" spans="1:9" x14ac:dyDescent="0.2">
      <c r="B27">
        <f t="shared" ref="B27:B34" si="0">$B$22*D27</f>
        <v>685225.22922879667</v>
      </c>
      <c r="C27">
        <v>530100</v>
      </c>
      <c r="D27">
        <v>2604</v>
      </c>
    </row>
    <row r="28" spans="1:9" x14ac:dyDescent="0.2">
      <c r="B28">
        <f t="shared" si="0"/>
        <v>440238.78974645806</v>
      </c>
      <c r="C28">
        <v>388800</v>
      </c>
      <c r="D28">
        <v>1673</v>
      </c>
    </row>
    <row r="29" spans="1:9" x14ac:dyDescent="0.2">
      <c r="B29">
        <f t="shared" si="0"/>
        <v>470500.2726041046</v>
      </c>
      <c r="C29">
        <v>380400</v>
      </c>
      <c r="D29">
        <v>1788</v>
      </c>
    </row>
    <row r="30" spans="1:9" x14ac:dyDescent="0.2">
      <c r="B30">
        <f t="shared" si="0"/>
        <v>815744.32051047217</v>
      </c>
      <c r="C30">
        <v>564776</v>
      </c>
      <c r="D30">
        <v>3100</v>
      </c>
    </row>
    <row r="31" spans="1:9" x14ac:dyDescent="0.2">
      <c r="B31">
        <f t="shared" si="0"/>
        <v>878372.43285934068</v>
      </c>
      <c r="C31">
        <v>539300</v>
      </c>
      <c r="D31">
        <v>3338</v>
      </c>
    </row>
    <row r="32" spans="1:9" x14ac:dyDescent="0.2">
      <c r="B32">
        <f t="shared" si="0"/>
        <v>645753.72984925762</v>
      </c>
      <c r="C32">
        <v>369900</v>
      </c>
      <c r="D32">
        <v>2454</v>
      </c>
    </row>
    <row r="33" spans="2:4" x14ac:dyDescent="0.2">
      <c r="B33">
        <f t="shared" si="0"/>
        <v>618649.96694197424</v>
      </c>
      <c r="C33">
        <v>679730</v>
      </c>
      <c r="D33">
        <v>2351</v>
      </c>
    </row>
    <row r="34" spans="2:4" x14ac:dyDescent="0.2">
      <c r="B34">
        <f t="shared" si="0"/>
        <v>853636.95991482958</v>
      </c>
      <c r="C34">
        <v>1799286</v>
      </c>
      <c r="D34">
        <v>3244</v>
      </c>
    </row>
    <row r="35" spans="2:4" x14ac:dyDescent="0.2">
      <c r="B35">
        <f>$B$22*D35</f>
        <v>719433.86202439712</v>
      </c>
      <c r="C35">
        <v>824673</v>
      </c>
      <c r="D35">
        <v>2734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79C-797B-AA45-9512-65AF14D94C48}">
  <dimension ref="A1:F11"/>
  <sheetViews>
    <sheetView workbookViewId="0">
      <selection activeCell="C11" sqref="B1:C11"/>
    </sheetView>
  </sheetViews>
  <sheetFormatPr baseColWidth="10" defaultRowHeight="16" x14ac:dyDescent="0.2"/>
  <cols>
    <col min="1" max="1" width="37.832031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15</v>
      </c>
      <c r="B2">
        <v>325830</v>
      </c>
      <c r="C2">
        <v>1792</v>
      </c>
      <c r="D2">
        <v>2</v>
      </c>
      <c r="E2">
        <v>1</v>
      </c>
      <c r="F2">
        <v>1959</v>
      </c>
    </row>
    <row r="3" spans="1:6" x14ac:dyDescent="0.2">
      <c r="A3" t="s">
        <v>16</v>
      </c>
      <c r="B3">
        <v>530100</v>
      </c>
      <c r="C3">
        <v>2604</v>
      </c>
      <c r="D3">
        <v>3</v>
      </c>
      <c r="E3">
        <v>2</v>
      </c>
      <c r="F3">
        <v>1979</v>
      </c>
    </row>
    <row r="4" spans="1:6" x14ac:dyDescent="0.2">
      <c r="A4" t="s">
        <v>17</v>
      </c>
      <c r="B4">
        <v>388800</v>
      </c>
      <c r="C4">
        <v>1673</v>
      </c>
      <c r="D4">
        <v>3</v>
      </c>
      <c r="E4">
        <v>2</v>
      </c>
      <c r="F4">
        <v>1998</v>
      </c>
    </row>
    <row r="5" spans="1:6" x14ac:dyDescent="0.2">
      <c r="A5" t="s">
        <v>18</v>
      </c>
      <c r="B5">
        <v>380400</v>
      </c>
      <c r="C5">
        <v>1788</v>
      </c>
      <c r="D5">
        <v>3</v>
      </c>
      <c r="E5">
        <v>3</v>
      </c>
      <c r="F5">
        <v>1982</v>
      </c>
    </row>
    <row r="6" spans="1:6" x14ac:dyDescent="0.2">
      <c r="A6" t="s">
        <v>19</v>
      </c>
      <c r="B6">
        <v>564776</v>
      </c>
      <c r="C6">
        <v>3100</v>
      </c>
      <c r="D6">
        <v>4</v>
      </c>
      <c r="E6">
        <v>4</v>
      </c>
      <c r="F6">
        <v>2006</v>
      </c>
    </row>
    <row r="7" spans="1:6" x14ac:dyDescent="0.2">
      <c r="A7" t="s">
        <v>20</v>
      </c>
      <c r="B7">
        <v>539300</v>
      </c>
      <c r="C7">
        <v>3338</v>
      </c>
      <c r="D7">
        <v>4</v>
      </c>
      <c r="E7">
        <v>4</v>
      </c>
      <c r="F7">
        <v>1972</v>
      </c>
    </row>
    <row r="8" spans="1:6" x14ac:dyDescent="0.2">
      <c r="A8" t="s">
        <v>21</v>
      </c>
      <c r="B8">
        <v>369900</v>
      </c>
      <c r="C8">
        <v>2454</v>
      </c>
      <c r="D8">
        <v>4</v>
      </c>
      <c r="E8">
        <v>2</v>
      </c>
      <c r="F8">
        <v>1969</v>
      </c>
    </row>
    <row r="9" spans="1:6" x14ac:dyDescent="0.2">
      <c r="A9" t="s">
        <v>22</v>
      </c>
      <c r="B9">
        <v>679730</v>
      </c>
      <c r="C9">
        <v>2351</v>
      </c>
      <c r="D9">
        <v>4</v>
      </c>
      <c r="E9">
        <v>3</v>
      </c>
      <c r="F9">
        <v>2019</v>
      </c>
    </row>
    <row r="10" spans="1:6" x14ac:dyDescent="0.2">
      <c r="A10" t="s">
        <v>23</v>
      </c>
      <c r="B10">
        <v>1799286</v>
      </c>
      <c r="C10">
        <v>3244</v>
      </c>
      <c r="D10">
        <v>4</v>
      </c>
      <c r="E10">
        <v>5</v>
      </c>
      <c r="F10">
        <v>1981</v>
      </c>
    </row>
    <row r="11" spans="1:6" x14ac:dyDescent="0.2">
      <c r="A11" t="s">
        <v>24</v>
      </c>
      <c r="B11">
        <v>824673</v>
      </c>
      <c r="C11">
        <v>2734</v>
      </c>
      <c r="D11">
        <v>4</v>
      </c>
      <c r="E11">
        <v>3</v>
      </c>
      <c r="F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LR price ~sqft </vt:lpstr>
      <vt:lpstr>B0=0</vt:lpstr>
      <vt:lpstr>Durango MR</vt:lpstr>
      <vt:lpstr>MR version 2</vt:lpstr>
      <vt:lpstr>Durang0</vt:lpstr>
      <vt:lpstr>Anc LR 1</vt:lpstr>
      <vt:lpstr>Anchorage B0=0</vt:lpstr>
      <vt:lpstr>Anchorage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2022-10-18T01:32:23Z</dcterms:created>
  <dcterms:modified xsi:type="dcterms:W3CDTF">2022-10-28T19:53:08Z</dcterms:modified>
</cp:coreProperties>
</file>