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denbutzke/Desktop/Business Analytics/"/>
    </mc:Choice>
  </mc:AlternateContent>
  <xr:revisionPtr revIDLastSave="0" documentId="13_ncr:1_{9772F3BA-642E-F643-BD0A-45ACF5E21C7B}" xr6:coauthVersionLast="47" xr6:coauthVersionMax="47" xr10:uidLastSave="{00000000-0000-0000-0000-000000000000}"/>
  <bookViews>
    <workbookView xWindow="0" yWindow="500" windowWidth="15420" windowHeight="17500" activeTab="1" xr2:uid="{00000000-000D-0000-FFFF-FFFF00000000}"/>
  </bookViews>
  <sheets>
    <sheet name="Annual" sheetId="4" r:id="rId1"/>
    <sheet name="Round 2 Exp Sales" sheetId="11" r:id="rId2"/>
    <sheet name="Average Growth Rate" sheetId="8" r:id="rId3"/>
    <sheet name="Monthly" sheetId="2" r:id="rId4"/>
    <sheet name="1. Exp fit annual" sheetId="6" r:id="rId5"/>
    <sheet name="EXP Sales Data" sheetId="9" r:id="rId6"/>
    <sheet name="Linear Fit" sheetId="7" r:id="rId7"/>
    <sheet name="Monthly Calc" sheetId="10" r:id="rId8"/>
  </sheets>
  <definedNames>
    <definedName name="solver_adj" localSheetId="4" hidden="1">'1. Exp fit annual'!$J$2:$J$3</definedName>
    <definedName name="solver_adj" localSheetId="1" hidden="1">'Round 2 Exp Sales'!$J$16:$J$17</definedName>
    <definedName name="solver_cvg" localSheetId="4" hidden="1">0.0001</definedName>
    <definedName name="solver_cvg" localSheetId="1" hidden="1">0.0001</definedName>
    <definedName name="solver_drv" localSheetId="4" hidden="1">1</definedName>
    <definedName name="solver_drv" localSheetId="1" hidden="1">1</definedName>
    <definedName name="solver_eng" localSheetId="4" hidden="1">1</definedName>
    <definedName name="solver_eng" localSheetId="1" hidden="1">2</definedName>
    <definedName name="solver_itr" localSheetId="4" hidden="1">2147483647</definedName>
    <definedName name="solver_itr" localSheetId="1" hidden="1">2147483647</definedName>
    <definedName name="solver_lhs1" localSheetId="4" hidden="1">'1. Exp fit annual'!$J$3</definedName>
    <definedName name="solver_lin" localSheetId="4" hidden="1">2</definedName>
    <definedName name="solver_lin" localSheetId="1" hidden="1">1</definedName>
    <definedName name="solver_mip" localSheetId="4" hidden="1">2147483647</definedName>
    <definedName name="solver_mip" localSheetId="1" hidden="1">2147483647</definedName>
    <definedName name="solver_mni" localSheetId="4" hidden="1">30</definedName>
    <definedName name="solver_mni" localSheetId="1" hidden="1">30</definedName>
    <definedName name="solver_mrt" localSheetId="4" hidden="1">0.075</definedName>
    <definedName name="solver_mrt" localSheetId="1" hidden="1">0.075</definedName>
    <definedName name="solver_msl" localSheetId="4" hidden="1">2</definedName>
    <definedName name="solver_msl" localSheetId="1" hidden="1">2</definedName>
    <definedName name="solver_neg" localSheetId="4" hidden="1">2</definedName>
    <definedName name="solver_neg" localSheetId="1" hidden="1">2</definedName>
    <definedName name="solver_nod" localSheetId="4" hidden="1">2147483647</definedName>
    <definedName name="solver_nod" localSheetId="1" hidden="1">2147483647</definedName>
    <definedName name="solver_num" localSheetId="4" hidden="1">1</definedName>
    <definedName name="solver_num" localSheetId="1" hidden="1">0</definedName>
    <definedName name="solver_opt" localSheetId="4" hidden="1">'1. Exp fit annual'!$J$4</definedName>
    <definedName name="solver_opt" localSheetId="1" hidden="1">'Round 2 Exp Sales'!$H$3</definedName>
    <definedName name="solver_pre" localSheetId="4" hidden="1">0.000001</definedName>
    <definedName name="solver_pre" localSheetId="1" hidden="1">0.000001</definedName>
    <definedName name="solver_rbv" localSheetId="4" hidden="1">1</definedName>
    <definedName name="solver_rbv" localSheetId="1" hidden="1">1</definedName>
    <definedName name="solver_rel1" localSheetId="4" hidden="1">1</definedName>
    <definedName name="solver_rhs1" localSheetId="4" hidden="1">0.4</definedName>
    <definedName name="solver_rlx" localSheetId="4" hidden="1">1</definedName>
    <definedName name="solver_rlx" localSheetId="1" hidden="1">2</definedName>
    <definedName name="solver_rsd" localSheetId="4" hidden="1">0</definedName>
    <definedName name="solver_rsd" localSheetId="1" hidden="1">0</definedName>
    <definedName name="solver_scl" localSheetId="4" hidden="1">2</definedName>
    <definedName name="solver_scl" localSheetId="1" hidden="1">1</definedName>
    <definedName name="solver_sho" localSheetId="4" hidden="1">2</definedName>
    <definedName name="solver_sho" localSheetId="1" hidden="1">2</definedName>
    <definedName name="solver_ssz" localSheetId="4" hidden="1">100</definedName>
    <definedName name="solver_ssz" localSheetId="1" hidden="1">100</definedName>
    <definedName name="solver_tim" localSheetId="4" hidden="1">2147483647</definedName>
    <definedName name="solver_tim" localSheetId="1" hidden="1">2147483647</definedName>
    <definedName name="solver_tol" localSheetId="4" hidden="1">0.01</definedName>
    <definedName name="solver_tol" localSheetId="1" hidden="1">0.01</definedName>
    <definedName name="solver_typ" localSheetId="4" hidden="1">2</definedName>
    <definedName name="solver_typ" localSheetId="1" hidden="1">2</definedName>
    <definedName name="solver_val" localSheetId="4" hidden="1">0</definedName>
    <definedName name="solver_val" localSheetId="1" hidden="1">7622218</definedName>
    <definedName name="solver_ver" localSheetId="4" hidden="1">2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1" l="1"/>
  <c r="J19" i="11" s="1"/>
  <c r="H15" i="11"/>
  <c r="C17" i="11"/>
  <c r="C5" i="11"/>
  <c r="D5" i="11" s="1"/>
  <c r="E5" i="11" s="1"/>
  <c r="C6" i="11"/>
  <c r="D6" i="11" s="1"/>
  <c r="E6" i="11" s="1"/>
  <c r="C7" i="11"/>
  <c r="D7" i="11" s="1"/>
  <c r="E7" i="11" s="1"/>
  <c r="C8" i="11"/>
  <c r="D8" i="11" s="1"/>
  <c r="E8" i="11" s="1"/>
  <c r="C9" i="11"/>
  <c r="D9" i="11" s="1"/>
  <c r="E9" i="11" s="1"/>
  <c r="C10" i="11"/>
  <c r="D10" i="11" s="1"/>
  <c r="E10" i="11" s="1"/>
  <c r="C11" i="11"/>
  <c r="D11" i="11" s="1"/>
  <c r="E11" i="11" s="1"/>
  <c r="C12" i="11"/>
  <c r="D12" i="11" s="1"/>
  <c r="E12" i="11" s="1"/>
  <c r="C13" i="11"/>
  <c r="D13" i="11" s="1"/>
  <c r="E13" i="11" s="1"/>
  <c r="C14" i="11"/>
  <c r="D14" i="11" s="1"/>
  <c r="E14" i="11" s="1"/>
  <c r="C15" i="11"/>
  <c r="D15" i="11" s="1"/>
  <c r="E15" i="11" s="1"/>
  <c r="C16" i="11"/>
  <c r="D16" i="11" s="1"/>
  <c r="E16" i="11" s="1"/>
  <c r="C4" i="11"/>
  <c r="D4" i="11" s="1"/>
  <c r="E4" i="11" s="1"/>
  <c r="H3" i="11" l="1"/>
  <c r="AO98" i="10"/>
  <c r="AN98" i="10"/>
  <c r="AA48" i="10"/>
  <c r="AA47" i="10"/>
  <c r="B17" i="8"/>
  <c r="B16" i="8"/>
  <c r="I14" i="8"/>
  <c r="I13" i="8"/>
  <c r="I12" i="8"/>
  <c r="I11" i="8"/>
  <c r="I10" i="8"/>
  <c r="I9" i="8"/>
  <c r="I8" i="8"/>
  <c r="I7" i="8"/>
  <c r="I6" i="8"/>
  <c r="I5" i="8"/>
  <c r="I4" i="8"/>
  <c r="H15" i="8"/>
  <c r="P14" i="8"/>
  <c r="P13" i="8"/>
  <c r="AL99" i="10"/>
  <c r="AL107" i="10"/>
  <c r="AL101" i="10"/>
  <c r="AL109" i="10"/>
  <c r="AL102" i="10"/>
  <c r="AL103" i="10"/>
  <c r="AL104" i="10"/>
  <c r="AL106" i="10"/>
  <c r="AL100" i="10"/>
  <c r="AL108" i="10"/>
  <c r="AL105" i="10"/>
  <c r="AL98" i="10"/>
  <c r="AK99" i="10"/>
  <c r="AK107" i="10"/>
  <c r="AK109" i="10"/>
  <c r="AK102" i="10"/>
  <c r="AK105" i="10"/>
  <c r="AK106" i="10"/>
  <c r="AK100" i="10"/>
  <c r="AK108" i="10"/>
  <c r="AK101" i="10"/>
  <c r="AK103" i="10"/>
  <c r="AK104" i="10"/>
  <c r="AK98" i="10"/>
  <c r="N15" i="8" l="1"/>
  <c r="N14" i="8"/>
  <c r="C5" i="8"/>
  <c r="C6" i="8"/>
  <c r="C7" i="8"/>
  <c r="C8" i="8"/>
  <c r="C9" i="8"/>
  <c r="C10" i="8"/>
  <c r="C11" i="8"/>
  <c r="C12" i="8"/>
  <c r="C13" i="8"/>
  <c r="C14" i="8"/>
  <c r="C15" i="8"/>
  <c r="C4" i="8"/>
  <c r="G32" i="7"/>
  <c r="G33" i="7"/>
  <c r="G34" i="7"/>
  <c r="G35" i="7"/>
  <c r="G31" i="7"/>
  <c r="C32" i="7"/>
  <c r="C33" i="7"/>
  <c r="C34" i="7"/>
  <c r="C35" i="7"/>
  <c r="C31" i="7"/>
  <c r="H4" i="7"/>
  <c r="H5" i="7"/>
  <c r="I5" i="7" s="1"/>
  <c r="H6" i="7"/>
  <c r="I6" i="7" s="1"/>
  <c r="H7" i="7"/>
  <c r="I7" i="7" s="1"/>
  <c r="H3" i="7"/>
  <c r="I3" i="7" s="1"/>
  <c r="I4" i="7"/>
  <c r="D3" i="7"/>
  <c r="D9" i="7"/>
  <c r="E4" i="7" s="1"/>
  <c r="C4" i="7"/>
  <c r="D4" i="7" s="1"/>
  <c r="C5" i="7"/>
  <c r="D5" i="7" s="1"/>
  <c r="C6" i="7"/>
  <c r="D6" i="7" s="1"/>
  <c r="C7" i="7"/>
  <c r="C3" i="7"/>
  <c r="J10" i="6"/>
  <c r="D4" i="6"/>
  <c r="D5" i="6"/>
  <c r="D6" i="6"/>
  <c r="D7" i="6"/>
  <c r="D8" i="6"/>
  <c r="D9" i="6"/>
  <c r="D10" i="6"/>
  <c r="D11" i="6"/>
  <c r="D12" i="6"/>
  <c r="D13" i="6"/>
  <c r="D14" i="6"/>
  <c r="D15" i="6"/>
  <c r="D3" i="6"/>
  <c r="J9" i="6"/>
  <c r="J8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3" i="6"/>
  <c r="D22" i="6"/>
  <c r="D23" i="6"/>
  <c r="D24" i="6"/>
  <c r="H24" i="6" s="1"/>
  <c r="D25" i="6"/>
  <c r="H25" i="6" s="1"/>
  <c r="D26" i="6"/>
  <c r="H26" i="6" s="1"/>
  <c r="D27" i="6"/>
  <c r="H27" i="6" s="1"/>
  <c r="D28" i="6"/>
  <c r="H28" i="6" s="1"/>
  <c r="D29" i="6"/>
  <c r="H29" i="6" s="1"/>
  <c r="D30" i="6"/>
  <c r="D31" i="6"/>
  <c r="D32" i="6"/>
  <c r="D33" i="6"/>
  <c r="H33" i="6" s="1"/>
  <c r="H34" i="6"/>
  <c r="D21" i="6"/>
  <c r="H22" i="6"/>
  <c r="H23" i="6"/>
  <c r="H30" i="6"/>
  <c r="H31" i="6"/>
  <c r="H32" i="6"/>
  <c r="H21" i="6"/>
  <c r="J20" i="6"/>
  <c r="I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21" i="6"/>
  <c r="G7" i="7"/>
  <c r="B7" i="7"/>
  <c r="D7" i="7" s="1"/>
  <c r="C19" i="8" l="1"/>
  <c r="C18" i="8"/>
  <c r="N17" i="8"/>
  <c r="Q17" i="8" s="1"/>
  <c r="I18" i="8"/>
  <c r="I17" i="8"/>
  <c r="E3" i="7"/>
  <c r="E7" i="7"/>
  <c r="E6" i="7"/>
  <c r="J9" i="7"/>
  <c r="E5" i="7"/>
  <c r="H9" i="7"/>
  <c r="B10" i="7"/>
  <c r="K20" i="6"/>
  <c r="C4" i="6"/>
  <c r="E4" i="6" s="1"/>
  <c r="C5" i="6"/>
  <c r="E5" i="6" s="1"/>
  <c r="C6" i="6"/>
  <c r="E6" i="6" s="1"/>
  <c r="C7" i="6"/>
  <c r="E7" i="6" s="1"/>
  <c r="C8" i="6"/>
  <c r="E8" i="6" s="1"/>
  <c r="C9" i="6"/>
  <c r="E9" i="6" s="1"/>
  <c r="C10" i="6"/>
  <c r="E10" i="6" s="1"/>
  <c r="C11" i="6"/>
  <c r="E11" i="6" s="1"/>
  <c r="C12" i="6"/>
  <c r="E12" i="6" s="1"/>
  <c r="C13" i="6"/>
  <c r="E13" i="6" s="1"/>
  <c r="C14" i="6"/>
  <c r="E14" i="6" s="1"/>
  <c r="C15" i="6"/>
  <c r="E15" i="6" s="1"/>
  <c r="C16" i="6"/>
  <c r="D16" i="6" s="1"/>
  <c r="E16" i="6" s="1"/>
  <c r="C3" i="6"/>
  <c r="E3" i="6" s="1"/>
  <c r="F39" i="4"/>
  <c r="A3" i="4"/>
  <c r="A4" i="4"/>
  <c r="A5" i="4"/>
  <c r="A6" i="4"/>
  <c r="A7" i="4"/>
  <c r="A8" i="4"/>
  <c r="A9" i="4"/>
  <c r="A10" i="4"/>
  <c r="A11" i="4"/>
  <c r="A12" i="4"/>
  <c r="A13" i="4"/>
  <c r="A14" i="4"/>
  <c r="A2" i="4"/>
  <c r="Q18" i="8" l="1"/>
  <c r="E9" i="7"/>
  <c r="B9" i="7" s="1"/>
  <c r="J3" i="7"/>
  <c r="J4" i="7"/>
  <c r="J5" i="7"/>
  <c r="J6" i="7"/>
  <c r="J7" i="7"/>
  <c r="J5" i="6"/>
  <c r="J4" i="6"/>
  <c r="I10" i="7" l="1"/>
  <c r="H10" i="7" s="1"/>
</calcChain>
</file>

<file path=xl/sharedStrings.xml><?xml version="1.0" encoding="utf-8"?>
<sst xmlns="http://schemas.openxmlformats.org/spreadsheetml/2006/main" count="311" uniqueCount="77">
  <si>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</si>
  <si>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</si>
  <si>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</si>
  <si>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</si>
  <si>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</si>
  <si>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</si>
  <si>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</si>
  <si>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</si>
  <si>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</si>
  <si>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</si>
  <si>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</si>
  <si>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</si>
  <si>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BBLS</t>
  </si>
  <si>
    <t>$$$</t>
  </si>
  <si>
    <t>Total</t>
  </si>
  <si>
    <t>Year</t>
  </si>
  <si>
    <t>a</t>
  </si>
  <si>
    <t>b</t>
  </si>
  <si>
    <t>x</t>
  </si>
  <si>
    <t>y</t>
  </si>
  <si>
    <t>Years</t>
  </si>
  <si>
    <t>Barrels</t>
  </si>
  <si>
    <t xml:space="preserve">Predicted </t>
  </si>
  <si>
    <t>Error</t>
  </si>
  <si>
    <t>Error Squared</t>
  </si>
  <si>
    <t>A</t>
  </si>
  <si>
    <t>B</t>
  </si>
  <si>
    <t>Sum error Squared</t>
  </si>
  <si>
    <t>Sales</t>
  </si>
  <si>
    <t>R2</t>
  </si>
  <si>
    <t>years</t>
  </si>
  <si>
    <t>Average</t>
  </si>
  <si>
    <t>Sum Absolute Deviations</t>
  </si>
  <si>
    <t>MAD</t>
  </si>
  <si>
    <t>Absolute MAD</t>
  </si>
  <si>
    <t>Absolute Errors</t>
  </si>
  <si>
    <t>MAPE</t>
  </si>
  <si>
    <t>Sum Errors</t>
  </si>
  <si>
    <t>Prediciton</t>
  </si>
  <si>
    <t>Barrels Linear</t>
  </si>
  <si>
    <t>Abs Dev</t>
  </si>
  <si>
    <t>Sales Actual</t>
  </si>
  <si>
    <t>Percen error</t>
  </si>
  <si>
    <t xml:space="preserve">Sales Linear </t>
  </si>
  <si>
    <t xml:space="preserve">nbbs </t>
  </si>
  <si>
    <t>Prediction</t>
  </si>
  <si>
    <t>Growth</t>
  </si>
  <si>
    <t>BBLS Av</t>
  </si>
  <si>
    <t>BBLS Med</t>
  </si>
  <si>
    <t>Sales Av</t>
  </si>
  <si>
    <t>Sales Med</t>
  </si>
  <si>
    <t>Q1</t>
  </si>
  <si>
    <t>Q3</t>
  </si>
  <si>
    <t>IQR</t>
  </si>
  <si>
    <t>LL</t>
  </si>
  <si>
    <t>UL</t>
  </si>
  <si>
    <t>mean</t>
  </si>
  <si>
    <t>med</t>
  </si>
  <si>
    <t>January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</si>
  <si>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</si>
  <si>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</si>
  <si>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</si>
  <si>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</si>
  <si>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</si>
  <si>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</si>
  <si>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</si>
  <si>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</si>
  <si>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</si>
  <si>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February</t>
  </si>
  <si>
    <t>Month</t>
  </si>
  <si>
    <t>Total Barrels 2013</t>
  </si>
  <si>
    <t>Total Sales 2013</t>
  </si>
  <si>
    <t>prediction</t>
  </si>
  <si>
    <t>Sum error squared</t>
  </si>
  <si>
    <r>
      <t>375015e</t>
    </r>
    <r>
      <rPr>
        <vertAlign val="superscript"/>
        <sz val="11"/>
        <color theme="1"/>
        <rFont val="Calibri"/>
        <family val="2"/>
        <scheme val="minor"/>
      </rPr>
      <t>0.2121x</t>
    </r>
  </si>
  <si>
    <t>B0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</si>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</sst>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#,##0.00;\-#,##0.00"/>
    <numFmt numFmtId="165" formatCode="0.0"/>
    <numFmt numFmtId="166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2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166" fontId="0" fillId="2" borderId="4" xfId="0" applyNumberFormat="1" applyFill="1" applyBorder="1"/>
    <xf numFmtId="166" fontId="0" fillId="2" borderId="5" xfId="0" applyNumberFormat="1" applyFill="1" applyBorder="1"/>
    <xf numFmtId="166" fontId="0" fillId="2" borderId="6" xfId="0" applyNumberFormat="1" applyFill="1" applyBorder="1"/>
    <xf numFmtId="166" fontId="0" fillId="2" borderId="9" xfId="0" applyNumberFormat="1" applyFill="1" applyBorder="1"/>
    <xf numFmtId="166" fontId="0" fillId="2" borderId="10" xfId="0" applyNumberFormat="1" applyFill="1" applyBorder="1"/>
    <xf numFmtId="166" fontId="0" fillId="2" borderId="11" xfId="0" applyNumberForma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12" xfId="0" applyFont="1" applyBorder="1"/>
    <xf numFmtId="166" fontId="0" fillId="2" borderId="2" xfId="0" applyNumberFormat="1" applyFill="1" applyBorder="1"/>
    <xf numFmtId="166" fontId="0" fillId="2" borderId="3" xfId="0" applyNumberFormat="1" applyFill="1" applyBorder="1"/>
    <xf numFmtId="166" fontId="0" fillId="2" borderId="12" xfId="0" applyNumberFormat="1" applyFill="1" applyBorder="1"/>
    <xf numFmtId="166" fontId="1" fillId="2" borderId="1" xfId="0" applyNumberFormat="1" applyFont="1" applyFill="1" applyBorder="1"/>
    <xf numFmtId="166" fontId="1" fillId="2" borderId="7" xfId="0" applyNumberFormat="1" applyFont="1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165" fontId="3" fillId="0" borderId="5" xfId="0" applyNumberFormat="1" applyFont="1" applyBorder="1"/>
    <xf numFmtId="165" fontId="3" fillId="0" borderId="6" xfId="0" applyNumberFormat="1" applyFont="1" applyBorder="1"/>
    <xf numFmtId="0" fontId="1" fillId="0" borderId="13" xfId="0" applyFont="1" applyBorder="1"/>
    <xf numFmtId="1" fontId="0" fillId="0" borderId="13" xfId="0" applyNumberFormat="1" applyBorder="1"/>
    <xf numFmtId="166" fontId="0" fillId="2" borderId="13" xfId="1" applyNumberFormat="1" applyFont="1" applyFill="1" applyBorder="1"/>
    <xf numFmtId="11" fontId="5" fillId="0" borderId="0" xfId="0" applyNumberFormat="1" applyFont="1"/>
    <xf numFmtId="0" fontId="1" fillId="0" borderId="0" xfId="0" applyFont="1"/>
    <xf numFmtId="9" fontId="1" fillId="0" borderId="0" xfId="2" applyFont="1"/>
    <xf numFmtId="1" fontId="0" fillId="0" borderId="0" xfId="0" applyNumberFormat="1"/>
    <xf numFmtId="9" fontId="0" fillId="0" borderId="0" xfId="2" applyFont="1"/>
    <xf numFmtId="10" fontId="1" fillId="0" borderId="0" xfId="2" applyNumberFormat="1" applyFont="1"/>
    <xf numFmtId="9" fontId="1" fillId="0" borderId="0" xfId="0" applyNumberFormat="1" applyFont="1"/>
    <xf numFmtId="0" fontId="0" fillId="3" borderId="0" xfId="0" applyFill="1"/>
    <xf numFmtId="10" fontId="0" fillId="0" borderId="0" xfId="0" applyNumberFormat="1"/>
    <xf numFmtId="0" fontId="0" fillId="0" borderId="0" xfId="2" applyNumberFormat="1" applyFont="1"/>
    <xf numFmtId="0" fontId="6" fillId="0" borderId="2" xfId="0" applyFont="1" applyBorder="1"/>
    <xf numFmtId="0" fontId="6" fillId="0" borderId="3" xfId="0" applyFont="1" applyBorder="1"/>
    <xf numFmtId="0" fontId="7" fillId="0" borderId="6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2" xfId="0" applyFont="1" applyBorder="1"/>
    <xf numFmtId="0" fontId="6" fillId="0" borderId="5" xfId="0" applyFont="1" applyBorder="1"/>
    <xf numFmtId="166" fontId="6" fillId="4" borderId="16" xfId="0" applyNumberFormat="1" applyFont="1" applyFill="1" applyBorder="1"/>
    <xf numFmtId="164" fontId="6" fillId="0" borderId="5" xfId="0" applyNumberFormat="1" applyFont="1" applyBorder="1"/>
    <xf numFmtId="166" fontId="6" fillId="4" borderId="0" xfId="0" applyNumberFormat="1" applyFont="1" applyFill="1"/>
    <xf numFmtId="166" fontId="6" fillId="4" borderId="17" xfId="0" applyNumberFormat="1" applyFont="1" applyFill="1" applyBorder="1"/>
    <xf numFmtId="0" fontId="7" fillId="0" borderId="3" xfId="0" applyFont="1" applyBorder="1"/>
    <xf numFmtId="0" fontId="7" fillId="0" borderId="12" xfId="0" applyFont="1" applyBorder="1"/>
    <xf numFmtId="0" fontId="6" fillId="0" borderId="6" xfId="0" applyFont="1" applyBorder="1"/>
    <xf numFmtId="166" fontId="6" fillId="4" borderId="18" xfId="0" applyNumberFormat="1" applyFont="1" applyFill="1" applyBorder="1"/>
    <xf numFmtId="164" fontId="6" fillId="0" borderId="6" xfId="0" applyNumberFormat="1" applyFont="1" applyBorder="1"/>
    <xf numFmtId="166" fontId="6" fillId="4" borderId="15" xfId="0" applyNumberFormat="1" applyFont="1" applyFill="1" applyBorder="1"/>
    <xf numFmtId="0" fontId="7" fillId="0" borderId="6" xfId="0" applyFont="1" applyBorder="1"/>
    <xf numFmtId="0" fontId="7" fillId="0" borderId="15" xfId="0" applyFont="1" applyBorder="1"/>
    <xf numFmtId="166" fontId="7" fillId="4" borderId="18" xfId="0" applyNumberFormat="1" applyFont="1" applyFill="1" applyBorder="1"/>
    <xf numFmtId="166" fontId="7" fillId="4" borderId="15" xfId="0" applyNumberFormat="1" applyFont="1" applyFill="1" applyBorder="1"/>
    <xf numFmtId="0" fontId="7" fillId="0" borderId="17" xfId="0" applyFont="1" applyBorder="1" applyAlignment="1">
      <alignment horizontal="center"/>
    </xf>
    <xf numFmtId="0" fontId="6" fillId="0" borderId="0" xfId="0" applyFont="1" applyAlignment="1">
      <alignment horizontal="left"/>
    </xf>
    <xf numFmtId="17" fontId="0" fillId="0" borderId="0" xfId="0" applyNumberFormat="1"/>
    <xf numFmtId="17" fontId="0" fillId="0" borderId="13" xfId="0" applyNumberFormat="1" applyBorder="1"/>
    <xf numFmtId="0" fontId="0" fillId="0" borderId="13" xfId="0" applyBorder="1"/>
    <xf numFmtId="0" fontId="6" fillId="0" borderId="13" xfId="0" applyFont="1" applyBorder="1"/>
    <xf numFmtId="166" fontId="6" fillId="4" borderId="13" xfId="0" applyNumberFormat="1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3" xfId="0" applyFont="1" applyBorder="1"/>
    <xf numFmtId="0" fontId="7" fillId="0" borderId="20" xfId="0" applyFont="1" applyBorder="1"/>
    <xf numFmtId="0" fontId="7" fillId="0" borderId="21" xfId="0" applyFont="1" applyBorder="1"/>
    <xf numFmtId="166" fontId="6" fillId="4" borderId="22" xfId="0" applyNumberFormat="1" applyFont="1" applyFill="1" applyBorder="1"/>
    <xf numFmtId="166" fontId="0" fillId="0" borderId="0" xfId="0" applyNumberFormat="1"/>
    <xf numFmtId="0" fontId="7" fillId="0" borderId="23" xfId="0" applyFont="1" applyFill="1" applyBorder="1"/>
    <xf numFmtId="44" fontId="0" fillId="0" borderId="0" xfId="1" applyFont="1"/>
    <xf numFmtId="0" fontId="7" fillId="0" borderId="0" xfId="0" applyFont="1" applyFill="1" applyBorder="1"/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Annual!$B$1</c:f>
              <c:strCache>
                <c:ptCount val="1"/>
                <c:pt idx="0">
                  <c:v>BBLS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423868868883948"/>
                  <c:y val="-0.132264309178703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1715.7x - 2844.9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0.8054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Annual!$A$2:$A$14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Annual!$B$2:$B$14</c:f>
              <c:numCache>
                <c:formatCode>0</c:formatCode>
                <c:ptCount val="13"/>
                <c:pt idx="0">
                  <c:v>2594.6999999999998</c:v>
                </c:pt>
                <c:pt idx="1">
                  <c:v>3025.2000000000003</c:v>
                </c:pt>
                <c:pt idx="2">
                  <c:v>3464.8999999999996</c:v>
                </c:pt>
                <c:pt idx="3">
                  <c:v>4031</c:v>
                </c:pt>
                <c:pt idx="4">
                  <c:v>4525.2</c:v>
                </c:pt>
                <c:pt idx="5">
                  <c:v>5272.5999999999995</c:v>
                </c:pt>
                <c:pt idx="6">
                  <c:v>6267.800000000002</c:v>
                </c:pt>
                <c:pt idx="7">
                  <c:v>7288.7</c:v>
                </c:pt>
                <c:pt idx="8">
                  <c:v>7943</c:v>
                </c:pt>
                <c:pt idx="9">
                  <c:v>11681.399999999998</c:v>
                </c:pt>
                <c:pt idx="10">
                  <c:v>16025.800000000001</c:v>
                </c:pt>
                <c:pt idx="11">
                  <c:v>21257.599999999999</c:v>
                </c:pt>
                <c:pt idx="12">
                  <c:v>25770.7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A-0945-A74E-590C569CF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534448"/>
        <c:axId val="353536096"/>
      </c:lineChart>
      <c:catAx>
        <c:axId val="35353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36096"/>
        <c:crosses val="autoZero"/>
        <c:auto val="1"/>
        <c:lblAlgn val="ctr"/>
        <c:lblOffset val="100"/>
        <c:noMultiLvlLbl val="0"/>
      </c:catAx>
      <c:valAx>
        <c:axId val="35353609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3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'Monthly Calc'!$AE$1</c:f>
              <c:strCache>
                <c:ptCount val="1"/>
                <c:pt idx="0">
                  <c:v>BBLS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'Monthly Calc'!$AC$2:$AC$157</c:f>
              <c:strCache>
                <c:ptCount val="15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  <c:pt idx="26">
                  <c:v>March</c:v>
                </c:pt>
                <c:pt idx="27">
                  <c:v>April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August</c:v>
                </c:pt>
                <c:pt idx="32">
                  <c:v>September</c:v>
                </c:pt>
                <c:pt idx="33">
                  <c:v>October</c:v>
                </c:pt>
                <c:pt idx="34">
                  <c:v>November</c:v>
                </c:pt>
                <c:pt idx="35">
                  <c:v>December</c:v>
                </c:pt>
                <c:pt idx="36">
                  <c:v>January</c:v>
                </c:pt>
                <c:pt idx="37">
                  <c:v>February</c:v>
                </c:pt>
                <c:pt idx="38">
                  <c:v>March</c:v>
                </c:pt>
                <c:pt idx="39">
                  <c:v>April</c:v>
                </c:pt>
                <c:pt idx="40">
                  <c:v>May</c:v>
                </c:pt>
                <c:pt idx="41">
                  <c:v>June</c:v>
                </c:pt>
                <c:pt idx="42">
                  <c:v>July</c:v>
                </c:pt>
                <c:pt idx="43">
                  <c:v>August</c:v>
                </c:pt>
                <c:pt idx="44">
                  <c:v>September</c:v>
                </c:pt>
                <c:pt idx="45">
                  <c:v>October</c:v>
                </c:pt>
                <c:pt idx="46">
                  <c:v>November</c:v>
                </c:pt>
                <c:pt idx="47">
                  <c:v>December</c:v>
                </c:pt>
                <c:pt idx="48">
                  <c:v>January</c:v>
                </c:pt>
                <c:pt idx="49">
                  <c:v>February</c:v>
                </c:pt>
                <c:pt idx="50">
                  <c:v>March</c:v>
                </c:pt>
                <c:pt idx="51">
                  <c:v>April</c:v>
                </c:pt>
                <c:pt idx="52">
                  <c:v>May</c:v>
                </c:pt>
                <c:pt idx="53">
                  <c:v>June</c:v>
                </c:pt>
                <c:pt idx="54">
                  <c:v>July</c:v>
                </c:pt>
                <c:pt idx="55">
                  <c:v>August</c:v>
                </c:pt>
                <c:pt idx="56">
                  <c:v>September</c:v>
                </c:pt>
                <c:pt idx="57">
                  <c:v>October</c:v>
                </c:pt>
                <c:pt idx="58">
                  <c:v>November</c:v>
                </c:pt>
                <c:pt idx="59">
                  <c:v>December</c:v>
                </c:pt>
                <c:pt idx="60">
                  <c:v>January</c:v>
                </c:pt>
                <c:pt idx="61">
                  <c:v>February</c:v>
                </c:pt>
                <c:pt idx="62">
                  <c:v>March</c:v>
                </c:pt>
                <c:pt idx="63">
                  <c:v>April</c:v>
                </c:pt>
                <c:pt idx="64">
                  <c:v>May</c:v>
                </c:pt>
                <c:pt idx="65">
                  <c:v>June</c:v>
                </c:pt>
                <c:pt idx="66">
                  <c:v>July</c:v>
                </c:pt>
                <c:pt idx="67">
                  <c:v>August</c:v>
                </c:pt>
                <c:pt idx="68">
                  <c:v>September</c:v>
                </c:pt>
                <c:pt idx="69">
                  <c:v>October</c:v>
                </c:pt>
                <c:pt idx="70">
                  <c:v>November</c:v>
                </c:pt>
                <c:pt idx="71">
                  <c:v>December</c:v>
                </c:pt>
                <c:pt idx="72">
                  <c:v>January</c:v>
                </c:pt>
                <c:pt idx="73">
                  <c:v>February</c:v>
                </c:pt>
                <c:pt idx="74">
                  <c:v>March</c:v>
                </c:pt>
                <c:pt idx="75">
                  <c:v>April</c:v>
                </c:pt>
                <c:pt idx="76">
                  <c:v>May</c:v>
                </c:pt>
                <c:pt idx="77">
                  <c:v>June</c:v>
                </c:pt>
                <c:pt idx="78">
                  <c:v>July</c:v>
                </c:pt>
                <c:pt idx="79">
                  <c:v>August</c:v>
                </c:pt>
                <c:pt idx="80">
                  <c:v>September</c:v>
                </c:pt>
                <c:pt idx="81">
                  <c:v>October</c:v>
                </c:pt>
                <c:pt idx="82">
                  <c:v>November</c:v>
                </c:pt>
                <c:pt idx="83">
                  <c:v>December</c:v>
                </c:pt>
                <c:pt idx="84">
                  <c:v>January</c:v>
                </c:pt>
                <c:pt idx="85">
                  <c:v>February</c:v>
                </c:pt>
                <c:pt idx="86">
                  <c:v>March</c:v>
                </c:pt>
                <c:pt idx="87">
                  <c:v>April</c:v>
                </c:pt>
                <c:pt idx="88">
                  <c:v>May</c:v>
                </c:pt>
                <c:pt idx="89">
                  <c:v>June</c:v>
                </c:pt>
                <c:pt idx="90">
                  <c:v>July</c:v>
                </c:pt>
                <c:pt idx="91">
                  <c:v>August</c:v>
                </c:pt>
                <c:pt idx="92">
                  <c:v>September</c:v>
                </c:pt>
                <c:pt idx="93">
                  <c:v>October</c:v>
                </c:pt>
                <c:pt idx="94">
                  <c:v>November</c:v>
                </c:pt>
                <c:pt idx="95">
                  <c:v>December</c:v>
                </c:pt>
                <c:pt idx="96">
                  <c:v>January</c:v>
                </c:pt>
                <c:pt idx="97">
                  <c:v>February</c:v>
                </c:pt>
                <c:pt idx="98">
                  <c:v>March</c:v>
                </c:pt>
                <c:pt idx="99">
                  <c:v>April</c:v>
                </c:pt>
                <c:pt idx="100">
                  <c:v>May</c:v>
                </c:pt>
                <c:pt idx="101">
                  <c:v>June</c:v>
                </c:pt>
                <c:pt idx="102">
                  <c:v>July</c:v>
                </c:pt>
                <c:pt idx="103">
                  <c:v>August</c:v>
                </c:pt>
                <c:pt idx="104">
                  <c:v>September</c:v>
                </c:pt>
                <c:pt idx="105">
                  <c:v>October</c:v>
                </c:pt>
                <c:pt idx="106">
                  <c:v>November</c:v>
                </c:pt>
                <c:pt idx="107">
                  <c:v>December</c:v>
                </c:pt>
                <c:pt idx="108">
                  <c:v>Jan-09</c:v>
                </c:pt>
                <c:pt idx="109">
                  <c:v>Feb-09</c:v>
                </c:pt>
                <c:pt idx="110">
                  <c:v>Mar-09</c:v>
                </c:pt>
                <c:pt idx="111">
                  <c:v>Apr-09</c:v>
                </c:pt>
                <c:pt idx="112">
                  <c:v>May-09</c:v>
                </c:pt>
                <c:pt idx="113">
                  <c:v>Jun-09</c:v>
                </c:pt>
                <c:pt idx="114">
                  <c:v>Jul-09</c:v>
                </c:pt>
                <c:pt idx="115">
                  <c:v>Aug-09</c:v>
                </c:pt>
                <c:pt idx="116">
                  <c:v>Sep-09</c:v>
                </c:pt>
                <c:pt idx="117">
                  <c:v>Oct-09</c:v>
                </c:pt>
                <c:pt idx="118">
                  <c:v>Nov-09</c:v>
                </c:pt>
                <c:pt idx="119">
                  <c:v>Dec-09</c:v>
                </c:pt>
                <c:pt idx="120">
                  <c:v>Jan-10</c:v>
                </c:pt>
                <c:pt idx="121">
                  <c:v>Feb-10</c:v>
                </c:pt>
                <c:pt idx="122">
                  <c:v>Mar-10</c:v>
                </c:pt>
                <c:pt idx="123">
                  <c:v>Apr-10</c:v>
                </c:pt>
                <c:pt idx="124">
                  <c:v>May-10</c:v>
                </c:pt>
                <c:pt idx="125">
                  <c:v>Jun-10</c:v>
                </c:pt>
                <c:pt idx="126">
                  <c:v>Jul-10</c:v>
                </c:pt>
                <c:pt idx="127">
                  <c:v>Aug-10</c:v>
                </c:pt>
                <c:pt idx="128">
                  <c:v>Sep-10</c:v>
                </c:pt>
                <c:pt idx="129">
                  <c:v>Oct-10</c:v>
                </c:pt>
                <c:pt idx="130">
                  <c:v>Nov-10</c:v>
                </c:pt>
                <c:pt idx="131">
                  <c:v>Dec-10</c:v>
                </c:pt>
                <c:pt idx="132">
                  <c:v>Jan-11</c:v>
                </c:pt>
                <c:pt idx="133">
                  <c:v>Feb-11</c:v>
                </c:pt>
                <c:pt idx="134">
                  <c:v>Mar-11</c:v>
                </c:pt>
                <c:pt idx="135">
                  <c:v>Apr-11</c:v>
                </c:pt>
                <c:pt idx="136">
                  <c:v>May-11</c:v>
                </c:pt>
                <c:pt idx="137">
                  <c:v>Jun-11</c:v>
                </c:pt>
                <c:pt idx="138">
                  <c:v>Jul-11</c:v>
                </c:pt>
                <c:pt idx="139">
                  <c:v>Aug-11</c:v>
                </c:pt>
                <c:pt idx="140">
                  <c:v>Sep-11</c:v>
                </c:pt>
                <c:pt idx="141">
                  <c:v>Oct-11</c:v>
                </c:pt>
                <c:pt idx="142">
                  <c:v>Nov-11</c:v>
                </c:pt>
                <c:pt idx="143">
                  <c:v>Dec-11</c:v>
                </c:pt>
                <c:pt idx="144">
                  <c:v>Jan-12</c:v>
                </c:pt>
                <c:pt idx="145">
                  <c:v>Feb-12</c:v>
                </c:pt>
                <c:pt idx="146">
                  <c:v>Mar-12</c:v>
                </c:pt>
                <c:pt idx="147">
                  <c:v>Apr-12</c:v>
                </c:pt>
                <c:pt idx="148">
                  <c:v>May-12</c:v>
                </c:pt>
                <c:pt idx="149">
                  <c:v>Jun-12</c:v>
                </c:pt>
                <c:pt idx="150">
                  <c:v>Jul-12</c:v>
                </c:pt>
                <c:pt idx="151">
                  <c:v>Aug-12</c:v>
                </c:pt>
                <c:pt idx="152">
                  <c:v>Sep-12</c:v>
                </c:pt>
                <c:pt idx="153">
                  <c:v>Oct-12</c:v>
                </c:pt>
                <c:pt idx="154">
                  <c:v>Nov-12</c:v>
                </c:pt>
                <c:pt idx="155">
                  <c:v>Dec-12</c:v>
                </c:pt>
              </c:strCache>
            </c:strRef>
          </c:xVal>
          <c:yVal>
            <c:numRef>
              <c:f>'Monthly Calc'!$AE$2:$AE$157</c:f>
              <c:numCache>
                <c:formatCode>General</c:formatCode>
                <c:ptCount val="156"/>
                <c:pt idx="0">
                  <c:v>196.5</c:v>
                </c:pt>
                <c:pt idx="1">
                  <c:v>193.2</c:v>
                </c:pt>
                <c:pt idx="2">
                  <c:v>229.7</c:v>
                </c:pt>
                <c:pt idx="3">
                  <c:v>190.2</c:v>
                </c:pt>
                <c:pt idx="4">
                  <c:v>195.1</c:v>
                </c:pt>
                <c:pt idx="5">
                  <c:v>261.89999999999998</c:v>
                </c:pt>
                <c:pt idx="6">
                  <c:v>230.2</c:v>
                </c:pt>
                <c:pt idx="7">
                  <c:v>247.7</c:v>
                </c:pt>
                <c:pt idx="8">
                  <c:v>210.6</c:v>
                </c:pt>
                <c:pt idx="9">
                  <c:v>203.3</c:v>
                </c:pt>
                <c:pt idx="10">
                  <c:v>198.2</c:v>
                </c:pt>
                <c:pt idx="11">
                  <c:v>238.1</c:v>
                </c:pt>
                <c:pt idx="12">
                  <c:v>243.2</c:v>
                </c:pt>
                <c:pt idx="13">
                  <c:v>239.9</c:v>
                </c:pt>
                <c:pt idx="14">
                  <c:v>241.3</c:v>
                </c:pt>
                <c:pt idx="15">
                  <c:v>214.2</c:v>
                </c:pt>
                <c:pt idx="16">
                  <c:v>227.6</c:v>
                </c:pt>
                <c:pt idx="17">
                  <c:v>309.3</c:v>
                </c:pt>
                <c:pt idx="18">
                  <c:v>292.5</c:v>
                </c:pt>
                <c:pt idx="19">
                  <c:v>327.9</c:v>
                </c:pt>
                <c:pt idx="20">
                  <c:v>226.2</c:v>
                </c:pt>
                <c:pt idx="21">
                  <c:v>242.9</c:v>
                </c:pt>
                <c:pt idx="22">
                  <c:v>201.3</c:v>
                </c:pt>
                <c:pt idx="23">
                  <c:v>258.89999999999998</c:v>
                </c:pt>
                <c:pt idx="24" formatCode="#,##0.00;\-#,##0.00">
                  <c:v>290.8</c:v>
                </c:pt>
                <c:pt idx="25" formatCode="#,##0.00;\-#,##0.00">
                  <c:v>254.8</c:v>
                </c:pt>
                <c:pt idx="26" formatCode="#,##0.00;\-#,##0.00">
                  <c:v>267.5</c:v>
                </c:pt>
                <c:pt idx="27" formatCode="#,##0.00;\-#,##0.00">
                  <c:v>252.3</c:v>
                </c:pt>
                <c:pt idx="28" formatCode="#,##0.00;\-#,##0.00">
                  <c:v>306.89999999999998</c:v>
                </c:pt>
                <c:pt idx="29" formatCode="#,##0.00;\-#,##0.00">
                  <c:v>323.8</c:v>
                </c:pt>
                <c:pt idx="30" formatCode="#,##0.00;\-#,##0.00">
                  <c:v>336.8</c:v>
                </c:pt>
                <c:pt idx="31" formatCode="#,##0.00;\-#,##0.00">
                  <c:v>326</c:v>
                </c:pt>
                <c:pt idx="32" formatCode="#,##0.00;\-#,##0.00">
                  <c:v>272.7</c:v>
                </c:pt>
                <c:pt idx="33" formatCode="#,##0.00;\-#,##0.00">
                  <c:v>262.89999999999998</c:v>
                </c:pt>
                <c:pt idx="34" formatCode="#,##0.00;\-#,##0.00">
                  <c:v>248.7</c:v>
                </c:pt>
                <c:pt idx="35" formatCode="#,##0.00;\-#,##0.00">
                  <c:v>321.7</c:v>
                </c:pt>
                <c:pt idx="36">
                  <c:v>336.3</c:v>
                </c:pt>
                <c:pt idx="37">
                  <c:v>269.39999999999998</c:v>
                </c:pt>
                <c:pt idx="38">
                  <c:v>284.8</c:v>
                </c:pt>
                <c:pt idx="39">
                  <c:v>273.5</c:v>
                </c:pt>
                <c:pt idx="40" formatCode="0.0">
                  <c:v>367</c:v>
                </c:pt>
                <c:pt idx="41" formatCode="0.0">
                  <c:v>383</c:v>
                </c:pt>
                <c:pt idx="42" formatCode="0.0">
                  <c:v>388.3</c:v>
                </c:pt>
                <c:pt idx="43" formatCode="0.0">
                  <c:v>416.1</c:v>
                </c:pt>
                <c:pt idx="44" formatCode="0.0">
                  <c:v>292.5</c:v>
                </c:pt>
                <c:pt idx="45" formatCode="0.0">
                  <c:v>386</c:v>
                </c:pt>
                <c:pt idx="46" formatCode="0.0">
                  <c:v>266</c:v>
                </c:pt>
                <c:pt idx="47" formatCode="0.0">
                  <c:v>368.1</c:v>
                </c:pt>
                <c:pt idx="48">
                  <c:v>336.6</c:v>
                </c:pt>
                <c:pt idx="49">
                  <c:v>317.60000000000002</c:v>
                </c:pt>
                <c:pt idx="50">
                  <c:v>405.6</c:v>
                </c:pt>
                <c:pt idx="51">
                  <c:v>344</c:v>
                </c:pt>
                <c:pt idx="52">
                  <c:v>391.5</c:v>
                </c:pt>
                <c:pt idx="53">
                  <c:v>492.1</c:v>
                </c:pt>
                <c:pt idx="54">
                  <c:v>410.9</c:v>
                </c:pt>
                <c:pt idx="55">
                  <c:v>418.4</c:v>
                </c:pt>
                <c:pt idx="56">
                  <c:v>411.3</c:v>
                </c:pt>
                <c:pt idx="57">
                  <c:v>309.60000000000002</c:v>
                </c:pt>
                <c:pt idx="58">
                  <c:v>308.7</c:v>
                </c:pt>
                <c:pt idx="59">
                  <c:v>378.9</c:v>
                </c:pt>
                <c:pt idx="60">
                  <c:v>411.1</c:v>
                </c:pt>
                <c:pt idx="61">
                  <c:v>374.7</c:v>
                </c:pt>
                <c:pt idx="62">
                  <c:v>396.2</c:v>
                </c:pt>
                <c:pt idx="63">
                  <c:v>388.4</c:v>
                </c:pt>
                <c:pt idx="64">
                  <c:v>435.9</c:v>
                </c:pt>
                <c:pt idx="65">
                  <c:v>526.29999999999995</c:v>
                </c:pt>
                <c:pt idx="66">
                  <c:v>492.1</c:v>
                </c:pt>
                <c:pt idx="67">
                  <c:v>492.7</c:v>
                </c:pt>
                <c:pt idx="68">
                  <c:v>449.6</c:v>
                </c:pt>
                <c:pt idx="69">
                  <c:v>434.3</c:v>
                </c:pt>
                <c:pt idx="70">
                  <c:v>433.4</c:v>
                </c:pt>
                <c:pt idx="71">
                  <c:v>437.9</c:v>
                </c:pt>
                <c:pt idx="72">
                  <c:v>455.9</c:v>
                </c:pt>
                <c:pt idx="73">
                  <c:v>437.2</c:v>
                </c:pt>
                <c:pt idx="74">
                  <c:v>619.70000000000005</c:v>
                </c:pt>
                <c:pt idx="75">
                  <c:v>368.6</c:v>
                </c:pt>
                <c:pt idx="76">
                  <c:v>635.20000000000005</c:v>
                </c:pt>
                <c:pt idx="77">
                  <c:v>587.5</c:v>
                </c:pt>
                <c:pt idx="78">
                  <c:v>597.79999999999995</c:v>
                </c:pt>
                <c:pt idx="79">
                  <c:v>557.1</c:v>
                </c:pt>
                <c:pt idx="80">
                  <c:v>567.6</c:v>
                </c:pt>
                <c:pt idx="81">
                  <c:v>478.3</c:v>
                </c:pt>
                <c:pt idx="82">
                  <c:v>424.1</c:v>
                </c:pt>
                <c:pt idx="83">
                  <c:v>538.79999999999995</c:v>
                </c:pt>
                <c:pt idx="84">
                  <c:v>598.70000000000005</c:v>
                </c:pt>
                <c:pt idx="85">
                  <c:v>512.4</c:v>
                </c:pt>
                <c:pt idx="86">
                  <c:v>560.29999999999995</c:v>
                </c:pt>
                <c:pt idx="87">
                  <c:v>628.5</c:v>
                </c:pt>
                <c:pt idx="88">
                  <c:v>621.9</c:v>
                </c:pt>
                <c:pt idx="89">
                  <c:v>780.1</c:v>
                </c:pt>
                <c:pt idx="90">
                  <c:v>641.9</c:v>
                </c:pt>
                <c:pt idx="91">
                  <c:v>728.6</c:v>
                </c:pt>
                <c:pt idx="92">
                  <c:v>571.29999999999995</c:v>
                </c:pt>
                <c:pt idx="93">
                  <c:v>641.20000000000005</c:v>
                </c:pt>
                <c:pt idx="94">
                  <c:v>418.8</c:v>
                </c:pt>
                <c:pt idx="95">
                  <c:v>585</c:v>
                </c:pt>
                <c:pt idx="96">
                  <c:v>581.5</c:v>
                </c:pt>
                <c:pt idx="97">
                  <c:v>628.70000000000005</c:v>
                </c:pt>
                <c:pt idx="98">
                  <c:v>658.3</c:v>
                </c:pt>
                <c:pt idx="99">
                  <c:v>628.5</c:v>
                </c:pt>
                <c:pt idx="100">
                  <c:v>685.7</c:v>
                </c:pt>
                <c:pt idx="101">
                  <c:v>661.8</c:v>
                </c:pt>
                <c:pt idx="102">
                  <c:v>780.8</c:v>
                </c:pt>
                <c:pt idx="103">
                  <c:v>725.5</c:v>
                </c:pt>
                <c:pt idx="104">
                  <c:v>626.79999999999995</c:v>
                </c:pt>
                <c:pt idx="105">
                  <c:v>676</c:v>
                </c:pt>
                <c:pt idx="106">
                  <c:v>518.5</c:v>
                </c:pt>
                <c:pt idx="107">
                  <c:v>770.9</c:v>
                </c:pt>
                <c:pt idx="108">
                  <c:v>706.6</c:v>
                </c:pt>
                <c:pt idx="109">
                  <c:v>641.29999999999995</c:v>
                </c:pt>
                <c:pt idx="110">
                  <c:v>884.8</c:v>
                </c:pt>
                <c:pt idx="111">
                  <c:v>862.4</c:v>
                </c:pt>
                <c:pt idx="112">
                  <c:v>1061.3</c:v>
                </c:pt>
                <c:pt idx="113">
                  <c:v>1110</c:v>
                </c:pt>
                <c:pt idx="114">
                  <c:v>1269.5</c:v>
                </c:pt>
                <c:pt idx="115">
                  <c:v>1269.7</c:v>
                </c:pt>
                <c:pt idx="116">
                  <c:v>1147.5</c:v>
                </c:pt>
                <c:pt idx="117">
                  <c:v>1107.4000000000001</c:v>
                </c:pt>
                <c:pt idx="118">
                  <c:v>766.1</c:v>
                </c:pt>
                <c:pt idx="119">
                  <c:v>854.8</c:v>
                </c:pt>
                <c:pt idx="120">
                  <c:v>1017.3</c:v>
                </c:pt>
                <c:pt idx="121">
                  <c:v>853.3</c:v>
                </c:pt>
                <c:pt idx="122">
                  <c:v>1124.2</c:v>
                </c:pt>
                <c:pt idx="123">
                  <c:v>999.1</c:v>
                </c:pt>
                <c:pt idx="124">
                  <c:v>1434.1</c:v>
                </c:pt>
                <c:pt idx="125">
                  <c:v>1673.3</c:v>
                </c:pt>
                <c:pt idx="126">
                  <c:v>1626.7</c:v>
                </c:pt>
                <c:pt idx="127">
                  <c:v>1871.7</c:v>
                </c:pt>
                <c:pt idx="128">
                  <c:v>1398</c:v>
                </c:pt>
                <c:pt idx="129">
                  <c:v>1649.4</c:v>
                </c:pt>
                <c:pt idx="130">
                  <c:v>1111.2</c:v>
                </c:pt>
                <c:pt idx="131">
                  <c:v>1267.5</c:v>
                </c:pt>
                <c:pt idx="132">
                  <c:v>1272.4000000000001</c:v>
                </c:pt>
                <c:pt idx="133">
                  <c:v>1275.9000000000001</c:v>
                </c:pt>
                <c:pt idx="134">
                  <c:v>1333.2</c:v>
                </c:pt>
                <c:pt idx="135">
                  <c:v>1356</c:v>
                </c:pt>
                <c:pt idx="136">
                  <c:v>2471.1</c:v>
                </c:pt>
                <c:pt idx="137">
                  <c:v>2276.3000000000002</c:v>
                </c:pt>
                <c:pt idx="138">
                  <c:v>2102.3000000000002</c:v>
                </c:pt>
                <c:pt idx="139">
                  <c:v>2556.1999999999998</c:v>
                </c:pt>
                <c:pt idx="140">
                  <c:v>1631.4</c:v>
                </c:pt>
                <c:pt idx="141">
                  <c:v>2140.4</c:v>
                </c:pt>
                <c:pt idx="142">
                  <c:v>1258.0999999999999</c:v>
                </c:pt>
                <c:pt idx="143">
                  <c:v>1584.3</c:v>
                </c:pt>
                <c:pt idx="144">
                  <c:v>1484.9</c:v>
                </c:pt>
                <c:pt idx="145">
                  <c:v>1520.9</c:v>
                </c:pt>
                <c:pt idx="146">
                  <c:v>1624.2</c:v>
                </c:pt>
                <c:pt idx="147">
                  <c:v>2136.1</c:v>
                </c:pt>
                <c:pt idx="148">
                  <c:v>2622.2</c:v>
                </c:pt>
                <c:pt idx="149">
                  <c:v>2349.6</c:v>
                </c:pt>
                <c:pt idx="150">
                  <c:v>2635</c:v>
                </c:pt>
                <c:pt idx="151">
                  <c:v>2292.9</c:v>
                </c:pt>
                <c:pt idx="152">
                  <c:v>2495.1999999999998</c:v>
                </c:pt>
                <c:pt idx="153">
                  <c:v>2856.7</c:v>
                </c:pt>
                <c:pt idx="154">
                  <c:v>2088.3000000000002</c:v>
                </c:pt>
                <c:pt idx="155">
                  <c:v>1664.7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2-434D-B8B7-6EDEF042FAF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'Monthly Calc'!$AD$158:$AD$169</c:f>
              <c:numCache>
                <c:formatCode>General</c:formatCode>
                <c:ptCount val="12"/>
                <c:pt idx="0">
                  <c:v>157</c:v>
                </c:pt>
                <c:pt idx="1">
                  <c:v>158</c:v>
                </c:pt>
                <c:pt idx="2">
                  <c:v>159</c:v>
                </c:pt>
                <c:pt idx="3">
                  <c:v>160</c:v>
                </c:pt>
                <c:pt idx="4">
                  <c:v>161</c:v>
                </c:pt>
                <c:pt idx="5">
                  <c:v>162</c:v>
                </c:pt>
                <c:pt idx="6">
                  <c:v>163</c:v>
                </c:pt>
                <c:pt idx="7">
                  <c:v>164</c:v>
                </c:pt>
                <c:pt idx="8">
                  <c:v>165</c:v>
                </c:pt>
                <c:pt idx="9">
                  <c:v>166</c:v>
                </c:pt>
                <c:pt idx="10">
                  <c:v>167</c:v>
                </c:pt>
                <c:pt idx="11">
                  <c:v>168</c:v>
                </c:pt>
              </c:numCache>
            </c:numRef>
          </c:xVal>
          <c:yVal>
            <c:numRef>
              <c:f>'Monthly Calc'!$AE$158:$AE$169</c:f>
              <c:numCache>
                <c:formatCode>General</c:formatCode>
                <c:ptCount val="12"/>
                <c:pt idx="0">
                  <c:v>1767.8</c:v>
                </c:pt>
                <c:pt idx="1">
                  <c:v>1838.2</c:v>
                </c:pt>
                <c:pt idx="2">
                  <c:v>1848.4</c:v>
                </c:pt>
                <c:pt idx="3">
                  <c:v>2382.9</c:v>
                </c:pt>
                <c:pt idx="4">
                  <c:v>3327.1</c:v>
                </c:pt>
                <c:pt idx="5">
                  <c:v>2932.75</c:v>
                </c:pt>
                <c:pt idx="6">
                  <c:v>3051.4</c:v>
                </c:pt>
                <c:pt idx="7">
                  <c:v>2936.15</c:v>
                </c:pt>
                <c:pt idx="8">
                  <c:v>2737.15</c:v>
                </c:pt>
                <c:pt idx="9">
                  <c:v>3373.2</c:v>
                </c:pt>
                <c:pt idx="10">
                  <c:v>2334.3000000000002</c:v>
                </c:pt>
                <c:pt idx="11">
                  <c:v>2029.45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32-434D-B8B7-6EDEF042F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58063"/>
        <c:axId val="1501359711"/>
      </c:scatterChart>
      <c:valAx>
        <c:axId val="1501358063"/>
        <c:scaling>
          <c:orientation val="minMax"/>
          <c:min val="1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59711"/>
        <c:crosses val="autoZero"/>
        <c:crossBetween val="midCat"/>
      </c:valAx>
      <c:valAx>
        <c:axId val="150135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5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'Monthly Calc'!$AF$1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'Monthly Calc'!$AD$2:$AD$157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xVal>
          <c:yVal>
            <c:numRef>
              <c:f>'Monthly Calc'!$AF$2:$AF$157</c:f>
              <c:numCache>
                <c:formatCode>_("$"* #,##0_);_("$"* \(#,##0\);_("$"* "-"??_);_(@_)</c:formatCode>
                <c:ptCount val="156"/>
                <c:pt idx="0">
                  <c:v>40458</c:v>
                </c:pt>
                <c:pt idx="1">
                  <c:v>35615</c:v>
                </c:pt>
                <c:pt idx="2">
                  <c:v>43306</c:v>
                </c:pt>
                <c:pt idx="3">
                  <c:v>34885</c:v>
                </c:pt>
                <c:pt idx="4">
                  <c:v>40879</c:v>
                </c:pt>
                <c:pt idx="5">
                  <c:v>53378</c:v>
                </c:pt>
                <c:pt idx="6">
                  <c:v>46850</c:v>
                </c:pt>
                <c:pt idx="7">
                  <c:v>50118</c:v>
                </c:pt>
                <c:pt idx="8">
                  <c:v>43872</c:v>
                </c:pt>
                <c:pt idx="9">
                  <c:v>41805</c:v>
                </c:pt>
                <c:pt idx="10">
                  <c:v>39317</c:v>
                </c:pt>
                <c:pt idx="11">
                  <c:v>50569</c:v>
                </c:pt>
                <c:pt idx="12">
                  <c:v>53093</c:v>
                </c:pt>
                <c:pt idx="13">
                  <c:v>48819</c:v>
                </c:pt>
                <c:pt idx="14">
                  <c:v>49782</c:v>
                </c:pt>
                <c:pt idx="15">
                  <c:v>44515</c:v>
                </c:pt>
                <c:pt idx="16">
                  <c:v>50671</c:v>
                </c:pt>
                <c:pt idx="17">
                  <c:v>64764</c:v>
                </c:pt>
                <c:pt idx="18">
                  <c:v>59947</c:v>
                </c:pt>
                <c:pt idx="19">
                  <c:v>67821</c:v>
                </c:pt>
                <c:pt idx="20">
                  <c:v>46102</c:v>
                </c:pt>
                <c:pt idx="21">
                  <c:v>50403</c:v>
                </c:pt>
                <c:pt idx="22">
                  <c:v>40892</c:v>
                </c:pt>
                <c:pt idx="23">
                  <c:v>53058</c:v>
                </c:pt>
                <c:pt idx="24">
                  <c:v>62989</c:v>
                </c:pt>
                <c:pt idx="25">
                  <c:v>53912</c:v>
                </c:pt>
                <c:pt idx="26">
                  <c:v>56477</c:v>
                </c:pt>
                <c:pt idx="27">
                  <c:v>54720</c:v>
                </c:pt>
                <c:pt idx="28">
                  <c:v>67387</c:v>
                </c:pt>
                <c:pt idx="29">
                  <c:v>68196</c:v>
                </c:pt>
                <c:pt idx="30">
                  <c:v>71179</c:v>
                </c:pt>
                <c:pt idx="31">
                  <c:v>69643</c:v>
                </c:pt>
                <c:pt idx="32">
                  <c:v>57426</c:v>
                </c:pt>
                <c:pt idx="33">
                  <c:v>55944</c:v>
                </c:pt>
                <c:pt idx="34">
                  <c:v>55639</c:v>
                </c:pt>
                <c:pt idx="35">
                  <c:v>65643</c:v>
                </c:pt>
                <c:pt idx="36">
                  <c:v>74218</c:v>
                </c:pt>
                <c:pt idx="37">
                  <c:v>57567</c:v>
                </c:pt>
                <c:pt idx="38">
                  <c:v>58822</c:v>
                </c:pt>
                <c:pt idx="39">
                  <c:v>59089</c:v>
                </c:pt>
                <c:pt idx="40">
                  <c:v>81849</c:v>
                </c:pt>
                <c:pt idx="41">
                  <c:v>85636</c:v>
                </c:pt>
                <c:pt idx="42">
                  <c:v>87031</c:v>
                </c:pt>
                <c:pt idx="43">
                  <c:v>91560</c:v>
                </c:pt>
                <c:pt idx="44">
                  <c:v>65976</c:v>
                </c:pt>
                <c:pt idx="45">
                  <c:v>84438</c:v>
                </c:pt>
                <c:pt idx="46">
                  <c:v>58368</c:v>
                </c:pt>
                <c:pt idx="47">
                  <c:v>78824</c:v>
                </c:pt>
                <c:pt idx="48">
                  <c:v>74072</c:v>
                </c:pt>
                <c:pt idx="49">
                  <c:v>69847</c:v>
                </c:pt>
                <c:pt idx="50">
                  <c:v>86334</c:v>
                </c:pt>
                <c:pt idx="51">
                  <c:v>76337</c:v>
                </c:pt>
                <c:pt idx="52">
                  <c:v>94853</c:v>
                </c:pt>
                <c:pt idx="53">
                  <c:v>110477</c:v>
                </c:pt>
                <c:pt idx="54">
                  <c:v>90578</c:v>
                </c:pt>
                <c:pt idx="55">
                  <c:v>90768</c:v>
                </c:pt>
                <c:pt idx="56">
                  <c:v>90308</c:v>
                </c:pt>
                <c:pt idx="57">
                  <c:v>69961</c:v>
                </c:pt>
                <c:pt idx="58">
                  <c:v>69073</c:v>
                </c:pt>
                <c:pt idx="59">
                  <c:v>88800</c:v>
                </c:pt>
                <c:pt idx="60">
                  <c:v>93769</c:v>
                </c:pt>
                <c:pt idx="61">
                  <c:v>83907</c:v>
                </c:pt>
                <c:pt idx="62">
                  <c:v>95687</c:v>
                </c:pt>
                <c:pt idx="63">
                  <c:v>91712</c:v>
                </c:pt>
                <c:pt idx="64">
                  <c:v>101683</c:v>
                </c:pt>
                <c:pt idx="65">
                  <c:v>122572</c:v>
                </c:pt>
                <c:pt idx="66">
                  <c:v>114097</c:v>
                </c:pt>
                <c:pt idx="67">
                  <c:v>114925</c:v>
                </c:pt>
                <c:pt idx="68">
                  <c:v>103899</c:v>
                </c:pt>
                <c:pt idx="69">
                  <c:v>104706</c:v>
                </c:pt>
                <c:pt idx="70">
                  <c:v>102354</c:v>
                </c:pt>
                <c:pt idx="71">
                  <c:v>105317</c:v>
                </c:pt>
                <c:pt idx="72">
                  <c:v>107422</c:v>
                </c:pt>
                <c:pt idx="73">
                  <c:v>101485</c:v>
                </c:pt>
                <c:pt idx="74">
                  <c:v>140082</c:v>
                </c:pt>
                <c:pt idx="75">
                  <c:v>88973</c:v>
                </c:pt>
                <c:pt idx="76">
                  <c:v>149576</c:v>
                </c:pt>
                <c:pt idx="77">
                  <c:v>139916</c:v>
                </c:pt>
                <c:pt idx="78">
                  <c:v>141982</c:v>
                </c:pt>
                <c:pt idx="79">
                  <c:v>133007</c:v>
                </c:pt>
                <c:pt idx="80">
                  <c:v>132330</c:v>
                </c:pt>
                <c:pt idx="81">
                  <c:v>115470</c:v>
                </c:pt>
                <c:pt idx="82">
                  <c:v>100695</c:v>
                </c:pt>
                <c:pt idx="83">
                  <c:v>130823</c:v>
                </c:pt>
                <c:pt idx="84">
                  <c:v>141177</c:v>
                </c:pt>
                <c:pt idx="85">
                  <c:v>124511</c:v>
                </c:pt>
                <c:pt idx="86">
                  <c:v>133152</c:v>
                </c:pt>
                <c:pt idx="87">
                  <c:v>142942</c:v>
                </c:pt>
                <c:pt idx="88">
                  <c:v>151621</c:v>
                </c:pt>
                <c:pt idx="89">
                  <c:v>182735</c:v>
                </c:pt>
                <c:pt idx="90">
                  <c:v>152912</c:v>
                </c:pt>
                <c:pt idx="91">
                  <c:v>176702</c:v>
                </c:pt>
                <c:pt idx="92">
                  <c:v>136517</c:v>
                </c:pt>
                <c:pt idx="93">
                  <c:v>159959</c:v>
                </c:pt>
                <c:pt idx="94">
                  <c:v>107104</c:v>
                </c:pt>
                <c:pt idx="95">
                  <c:v>144939</c:v>
                </c:pt>
                <c:pt idx="96">
                  <c:v>153098</c:v>
                </c:pt>
                <c:pt idx="97">
                  <c:v>163893</c:v>
                </c:pt>
                <c:pt idx="98">
                  <c:v>164180</c:v>
                </c:pt>
                <c:pt idx="99">
                  <c:v>176973</c:v>
                </c:pt>
                <c:pt idx="100">
                  <c:v>177043</c:v>
                </c:pt>
                <c:pt idx="101">
                  <c:v>168823</c:v>
                </c:pt>
                <c:pt idx="102">
                  <c:v>201482</c:v>
                </c:pt>
                <c:pt idx="103">
                  <c:v>190317</c:v>
                </c:pt>
                <c:pt idx="104">
                  <c:v>156337</c:v>
                </c:pt>
                <c:pt idx="105">
                  <c:v>186388</c:v>
                </c:pt>
                <c:pt idx="106">
                  <c:v>138374</c:v>
                </c:pt>
                <c:pt idx="107">
                  <c:v>203889</c:v>
                </c:pt>
                <c:pt idx="108">
                  <c:v>193481</c:v>
                </c:pt>
                <c:pt idx="109">
                  <c:v>170674</c:v>
                </c:pt>
                <c:pt idx="110">
                  <c:v>228095</c:v>
                </c:pt>
                <c:pt idx="111">
                  <c:v>232372</c:v>
                </c:pt>
                <c:pt idx="112">
                  <c:v>288188</c:v>
                </c:pt>
                <c:pt idx="113">
                  <c:v>304763</c:v>
                </c:pt>
                <c:pt idx="114">
                  <c:v>337825</c:v>
                </c:pt>
                <c:pt idx="115">
                  <c:v>342121</c:v>
                </c:pt>
                <c:pt idx="116">
                  <c:v>320011</c:v>
                </c:pt>
                <c:pt idx="117">
                  <c:v>304756</c:v>
                </c:pt>
                <c:pt idx="118">
                  <c:v>221514</c:v>
                </c:pt>
                <c:pt idx="119">
                  <c:v>235591</c:v>
                </c:pt>
                <c:pt idx="120">
                  <c:v>267782</c:v>
                </c:pt>
                <c:pt idx="121">
                  <c:v>225592</c:v>
                </c:pt>
                <c:pt idx="122">
                  <c:v>356604</c:v>
                </c:pt>
                <c:pt idx="123">
                  <c:v>274723</c:v>
                </c:pt>
                <c:pt idx="124">
                  <c:v>377369</c:v>
                </c:pt>
                <c:pt idx="125">
                  <c:v>439907</c:v>
                </c:pt>
                <c:pt idx="126">
                  <c:v>430999</c:v>
                </c:pt>
                <c:pt idx="127">
                  <c:v>485822</c:v>
                </c:pt>
                <c:pt idx="128">
                  <c:v>407577</c:v>
                </c:pt>
                <c:pt idx="129">
                  <c:v>450234</c:v>
                </c:pt>
                <c:pt idx="130">
                  <c:v>315238</c:v>
                </c:pt>
                <c:pt idx="131">
                  <c:v>345135</c:v>
                </c:pt>
                <c:pt idx="132">
                  <c:v>319313</c:v>
                </c:pt>
                <c:pt idx="133">
                  <c:v>323726</c:v>
                </c:pt>
                <c:pt idx="134">
                  <c:v>342353</c:v>
                </c:pt>
                <c:pt idx="135">
                  <c:v>361315</c:v>
                </c:pt>
                <c:pt idx="136">
                  <c:v>612500</c:v>
                </c:pt>
                <c:pt idx="137">
                  <c:v>564599</c:v>
                </c:pt>
                <c:pt idx="138">
                  <c:v>518422</c:v>
                </c:pt>
                <c:pt idx="139">
                  <c:v>623860</c:v>
                </c:pt>
                <c:pt idx="140">
                  <c:v>412091</c:v>
                </c:pt>
                <c:pt idx="141">
                  <c:v>530636</c:v>
                </c:pt>
                <c:pt idx="142">
                  <c:v>313034</c:v>
                </c:pt>
                <c:pt idx="143">
                  <c:v>395686</c:v>
                </c:pt>
                <c:pt idx="144">
                  <c:v>375117</c:v>
                </c:pt>
                <c:pt idx="145">
                  <c:v>391677</c:v>
                </c:pt>
                <c:pt idx="146">
                  <c:v>426746</c:v>
                </c:pt>
                <c:pt idx="147">
                  <c:v>535876</c:v>
                </c:pt>
                <c:pt idx="148">
                  <c:v>659204</c:v>
                </c:pt>
                <c:pt idx="149">
                  <c:v>582670</c:v>
                </c:pt>
                <c:pt idx="150">
                  <c:v>663534</c:v>
                </c:pt>
                <c:pt idx="151">
                  <c:v>564901</c:v>
                </c:pt>
                <c:pt idx="152">
                  <c:v>636399</c:v>
                </c:pt>
                <c:pt idx="153">
                  <c:v>727822</c:v>
                </c:pt>
                <c:pt idx="154">
                  <c:v>539011</c:v>
                </c:pt>
                <c:pt idx="155">
                  <c:v>450188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4-E143-86F6-92888C7A440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'Monthly Calc'!$AD$158:$AD$169</c:f>
              <c:numCache>
                <c:formatCode>General</c:formatCode>
                <c:ptCount val="12"/>
                <c:pt idx="0">
                  <c:v>157</c:v>
                </c:pt>
                <c:pt idx="1">
                  <c:v>158</c:v>
                </c:pt>
                <c:pt idx="2">
                  <c:v>159</c:v>
                </c:pt>
                <c:pt idx="3">
                  <c:v>160</c:v>
                </c:pt>
                <c:pt idx="4">
                  <c:v>161</c:v>
                </c:pt>
                <c:pt idx="5">
                  <c:v>162</c:v>
                </c:pt>
                <c:pt idx="6">
                  <c:v>163</c:v>
                </c:pt>
                <c:pt idx="7">
                  <c:v>164</c:v>
                </c:pt>
                <c:pt idx="8">
                  <c:v>165</c:v>
                </c:pt>
                <c:pt idx="9">
                  <c:v>166</c:v>
                </c:pt>
                <c:pt idx="10">
                  <c:v>167</c:v>
                </c:pt>
                <c:pt idx="11">
                  <c:v>168</c:v>
                </c:pt>
              </c:numCache>
            </c:numRef>
          </c:xVal>
          <c:yVal>
            <c:numRef>
              <c:f>'Monthly Calc'!$AF$158:$AF$169</c:f>
              <c:numCache>
                <c:formatCode>_("$"* #,##0_);_("$"* \(#,##0\);_("$"* "-"??_);_(@_)</c:formatCode>
                <c:ptCount val="12"/>
                <c:pt idx="0">
                  <c:v>438033</c:v>
                </c:pt>
                <c:pt idx="1">
                  <c:v>468203</c:v>
                </c:pt>
                <c:pt idx="2">
                  <c:v>483875</c:v>
                </c:pt>
                <c:pt idx="3">
                  <c:v>600347.5</c:v>
                </c:pt>
                <c:pt idx="4">
                  <c:v>821360</c:v>
                </c:pt>
                <c:pt idx="5">
                  <c:v>712588</c:v>
                </c:pt>
                <c:pt idx="6">
                  <c:v>753832.5</c:v>
                </c:pt>
                <c:pt idx="7">
                  <c:v>705770.5</c:v>
                </c:pt>
                <c:pt idx="8">
                  <c:v>682439</c:v>
                </c:pt>
                <c:pt idx="9">
                  <c:v>840762</c:v>
                </c:pt>
                <c:pt idx="10">
                  <c:v>584771</c:v>
                </c:pt>
                <c:pt idx="11">
                  <c:v>530235.5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E4-E143-86F6-92888C7A4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601392"/>
        <c:axId val="756603072"/>
      </c:scatterChart>
      <c:valAx>
        <c:axId val="756601392"/>
        <c:scaling>
          <c:orientation val="minMax"/>
          <c:min val="1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03072"/>
        <c:crosses val="autoZero"/>
        <c:crossBetween val="midCat"/>
      </c:valAx>
      <c:valAx>
        <c:axId val="7566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Annual!$C$1</c:f>
              <c:strCache>
                <c:ptCount val="1"/>
                <c:pt idx="0">
                  <c:v>$$$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382079131944102"/>
                  <c:y val="-6.943534439046136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460048x - 930845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0.8286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Annual!$A$2:$A$14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Annual!$C$2:$C$14</c:f>
              <c:numCache>
                <c:formatCode>_("$"* #,##0_);_("$"* \(#,##0\);_("$"* "-"??_);_(@_)</c:formatCode>
                <c:ptCount val="13"/>
                <c:pt idx="0">
                  <c:v>521049.87000000005</c:v>
                </c:pt>
                <c:pt idx="1">
                  <c:v>629865.92000000004</c:v>
                </c:pt>
                <c:pt idx="2">
                  <c:v>739153.29</c:v>
                </c:pt>
                <c:pt idx="3">
                  <c:v>883377.91000000015</c:v>
                </c:pt>
                <c:pt idx="4">
                  <c:v>1011408.7199999999</c:v>
                </c:pt>
                <c:pt idx="5">
                  <c:v>1234628.1700000002</c:v>
                </c:pt>
                <c:pt idx="6">
                  <c:v>1481759.2599999998</c:v>
                </c:pt>
                <c:pt idx="7">
                  <c:v>1754271.96</c:v>
                </c:pt>
                <c:pt idx="8">
                  <c:v>2080795.2200000002</c:v>
                </c:pt>
                <c:pt idx="9">
                  <c:v>3179389.6999999993</c:v>
                </c:pt>
                <c:pt idx="10">
                  <c:v>4376982.3199999994</c:v>
                </c:pt>
                <c:pt idx="11">
                  <c:v>5317535</c:v>
                </c:pt>
                <c:pt idx="12">
                  <c:v>6553144.5300000003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8-CA4B-B6D6-97CB742D3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212016"/>
        <c:axId val="560213664"/>
      </c:lineChart>
      <c:catAx>
        <c:axId val="5602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13664"/>
        <c:crosses val="autoZero"/>
        <c:auto val="1"/>
        <c:lblAlgn val="ctr"/>
        <c:lblOffset val="100"/>
        <c:noMultiLvlLbl val="0"/>
      </c:catAx>
      <c:valAx>
        <c:axId val="56021366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1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Annual!$C$1</c:f>
              <c:strCache>
                <c:ptCount val="1"/>
                <c:pt idx="0">
                  <c:v>$$$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5382079131944102"/>
                  <c:y val="-6.9435344390461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Annual!$A$2:$A$14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Annual!$C$2:$C$14</c:f>
              <c:numCache>
                <c:formatCode>_("$"* #,##0_);_("$"* \(#,##0\);_("$"* "-"??_);_(@_)</c:formatCode>
                <c:ptCount val="13"/>
                <c:pt idx="0">
                  <c:v>521049.87000000005</c:v>
                </c:pt>
                <c:pt idx="1">
                  <c:v>629865.92000000004</c:v>
                </c:pt>
                <c:pt idx="2">
                  <c:v>739153.29</c:v>
                </c:pt>
                <c:pt idx="3">
                  <c:v>883377.91000000015</c:v>
                </c:pt>
                <c:pt idx="4">
                  <c:v>1011408.7199999999</c:v>
                </c:pt>
                <c:pt idx="5">
                  <c:v>1234628.1700000002</c:v>
                </c:pt>
                <c:pt idx="6">
                  <c:v>1481759.2599999998</c:v>
                </c:pt>
                <c:pt idx="7">
                  <c:v>1754271.96</c:v>
                </c:pt>
                <c:pt idx="8">
                  <c:v>2080795.2200000002</c:v>
                </c:pt>
                <c:pt idx="9">
                  <c:v>3179389.6999999993</c:v>
                </c:pt>
                <c:pt idx="10">
                  <c:v>4376982.3199999994</c:v>
                </c:pt>
                <c:pt idx="11">
                  <c:v>5317535</c:v>
                </c:pt>
                <c:pt idx="12">
                  <c:v>6553144.5300000003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4-2342-96E0-E1951A849A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Annual!$K$36:$K$49</c:f>
              <c:numCache>
                <c:formatCode>General</c:formatCode>
                <c:ptCount val="14"/>
                <c:pt idx="0">
                  <c:v>0</c:v>
                </c:pt>
                <c:pt idx="1">
                  <c:v>358057.38516955404</c:v>
                </c:pt>
                <c:pt idx="2">
                  <c:v>456701.64901419933</c:v>
                </c:pt>
                <c:pt idx="3">
                  <c:v>582522.25718936056</c:v>
                </c:pt>
                <c:pt idx="4">
                  <c:v>743006.25113450689</c:v>
                </c:pt>
                <c:pt idx="5">
                  <c:v>947703.34079354513</c:v>
                </c:pt>
                <c:pt idx="6">
                  <c:v>1208794.1666437681</c:v>
                </c:pt>
                <c:pt idx="7">
                  <c:v>1541815.1170476004</c:v>
                </c:pt>
                <c:pt idx="8">
                  <c:v>1966582.8316799495</c:v>
                </c:pt>
                <c:pt idx="9">
                  <c:v>2508373.4042406124</c:v>
                </c:pt>
                <c:pt idx="10">
                  <c:v>3199426.4537165537</c:v>
                </c:pt>
                <c:pt idx="11">
                  <c:v>4080863.5649843537</c:v>
                </c:pt>
                <c:pt idx="12">
                  <c:v>5205135.256874444</c:v>
                </c:pt>
                <c:pt idx="13">
                  <c:v>6639142.0862072511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3-2742-81B2-9750346B7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212016"/>
        <c:axId val="560213664"/>
      </c:lineChart>
      <c:catAx>
        <c:axId val="5602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13664"/>
        <c:crosses val="autoZero"/>
        <c:auto val="1"/>
        <c:lblAlgn val="ctr"/>
        <c:lblOffset val="100"/>
        <c:noMultiLvlLbl val="0"/>
      </c:catAx>
      <c:valAx>
        <c:axId val="56021366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1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Annual!$B$1</c:f>
              <c:strCache>
                <c:ptCount val="1"/>
                <c:pt idx="0">
                  <c:v>BBLS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5423868868883948"/>
                  <c:y val="-0.13226430917870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Annual!$A$2:$A$14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Annual!$B$2:$B$14</c:f>
              <c:numCache>
                <c:formatCode>0</c:formatCode>
                <c:ptCount val="13"/>
                <c:pt idx="0">
                  <c:v>2594.6999999999998</c:v>
                </c:pt>
                <c:pt idx="1">
                  <c:v>3025.2000000000003</c:v>
                </c:pt>
                <c:pt idx="2">
                  <c:v>3464.8999999999996</c:v>
                </c:pt>
                <c:pt idx="3">
                  <c:v>4031</c:v>
                </c:pt>
                <c:pt idx="4">
                  <c:v>4525.2</c:v>
                </c:pt>
                <c:pt idx="5">
                  <c:v>5272.5999999999995</c:v>
                </c:pt>
                <c:pt idx="6">
                  <c:v>6267.800000000002</c:v>
                </c:pt>
                <c:pt idx="7">
                  <c:v>7288.7</c:v>
                </c:pt>
                <c:pt idx="8">
                  <c:v>7943</c:v>
                </c:pt>
                <c:pt idx="9">
                  <c:v>11681.399999999998</c:v>
                </c:pt>
                <c:pt idx="10">
                  <c:v>16025.800000000001</c:v>
                </c:pt>
                <c:pt idx="11">
                  <c:v>21257.599999999999</c:v>
                </c:pt>
                <c:pt idx="12">
                  <c:v>25770.7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C-8644-A908-78144DA22C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Annual!$I$37:$I$49</c:f>
              <c:numCache>
                <c:formatCode>General</c:formatCode>
                <c:ptCount val="13"/>
                <c:pt idx="0">
                  <c:v>1531.4640791910836</c:v>
                </c:pt>
                <c:pt idx="1">
                  <c:v>1936.594904922282</c:v>
                </c:pt>
                <c:pt idx="2">
                  <c:v>2448.8983298595535</c:v>
                </c:pt>
                <c:pt idx="3">
                  <c:v>3096.7256057247455</c:v>
                </c:pt>
                <c:pt idx="4">
                  <c:v>3915.9279747237488</c:v>
                </c:pt>
                <c:pt idx="5">
                  <c:v>4951.8407038957575</c:v>
                </c:pt>
                <c:pt idx="6">
                  <c:v>6261.791972435004</c:v>
                </c:pt>
                <c:pt idx="7">
                  <c:v>7918.2754556712162</c:v>
                </c:pt>
                <c:pt idx="8">
                  <c:v>10012.962178860695</c:v>
                </c:pt>
                <c:pt idx="9">
                  <c:v>12661.773659754039</c:v>
                </c:pt>
                <c:pt idx="10">
                  <c:v>16011.297091415056</c:v>
                </c:pt>
                <c:pt idx="11">
                  <c:v>20246.89758626882</c:v>
                </c:pt>
                <c:pt idx="12">
                  <c:v>25602.976418984719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A-4B46-8BF7-5516B3A33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534448"/>
        <c:axId val="353536096"/>
      </c:lineChart>
      <c:catAx>
        <c:axId val="35353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36096"/>
        <c:crosses val="autoZero"/>
        <c:auto val="1"/>
        <c:lblAlgn val="ctr"/>
        <c:lblOffset val="100"/>
        <c:noMultiLvlLbl val="0"/>
      </c:catAx>
      <c:valAx>
        <c:axId val="35353609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3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40013340646918"/>
                  <c:y val="-5.02333041703120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'Round 2 Exp Sales'!$F$15:$F$18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xVal>
          <c:yVal>
            <c:numRef>
              <c:f>'Round 2 Exp Sales'!$G$15:$G$18</c:f>
              <c:numCache>
                <c:formatCode>_("$"* #,##0_);_("$"* \(#,##0\);_("$"* "-"??_);_(@_)</c:formatCode>
                <c:ptCount val="4"/>
                <c:pt idx="0">
                  <c:v>3179390</c:v>
                </c:pt>
                <c:pt idx="1">
                  <c:v>4376982</c:v>
                </c:pt>
                <c:pt idx="2">
                  <c:v>5317535</c:v>
                </c:pt>
                <c:pt idx="3">
                  <c:v>6553145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46-0043-86F1-DBC78C1B3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083680"/>
        <c:axId val="1250085328"/>
      </c:scatterChart>
      <c:valAx>
        <c:axId val="1250083680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85328"/>
        <c:crosses val="autoZero"/>
        <c:crossBetween val="midCat"/>
      </c:valAx>
      <c:valAx>
        <c:axId val="12500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8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Growth Rate'!$L$2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Growth Rate'!$K$3:$K$12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'Average Growth Rate'!$L$3:$L$12</c:f>
              <c:numCache>
                <c:formatCode>0%</c:formatCode>
                <c:ptCount val="10"/>
                <c:pt idx="0">
                  <c:v>0.16591513469765309</c:v>
                </c:pt>
                <c:pt idx="1">
                  <c:v>0.14534576226365176</c:v>
                </c:pt>
                <c:pt idx="2">
                  <c:v>0.16338133856676973</c:v>
                </c:pt>
                <c:pt idx="3">
                  <c:v>0.12259985115355987</c:v>
                </c:pt>
                <c:pt idx="4">
                  <c:v>0.16516397065323071</c:v>
                </c:pt>
                <c:pt idx="5">
                  <c:v>0.18874938360581167</c:v>
                </c:pt>
                <c:pt idx="6">
                  <c:v>0.16288011742557157</c:v>
                </c:pt>
                <c:pt idx="7">
                  <c:v>8.9769094625927831E-2</c:v>
                </c:pt>
                <c:pt idx="8">
                  <c:v>0.32646108150607128</c:v>
                </c:pt>
                <c:pt idx="9">
                  <c:v>0.21230524612373938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1-1F4C-8A74-A30ECFD23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869872"/>
        <c:axId val="1060862208"/>
      </c:scatterChart>
      <c:valAx>
        <c:axId val="10608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862208"/>
        <c:crosses val="autoZero"/>
        <c:crossBetween val="midCat"/>
      </c:valAx>
      <c:valAx>
        <c:axId val="10608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86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Fit'!$B$2</c:f>
              <c:strCache>
                <c:ptCount val="1"/>
                <c:pt idx="0">
                  <c:v>BBLS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256146106736661"/>
                  <c:y val="1.81248177311169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4750x - 31191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0.9988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Fit'!$A$3:$A$6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xVal>
          <c:yVal>
            <c:numRef>
              <c:f>'Linear Fit'!$B$3:$B$6</c:f>
              <c:numCache>
                <c:formatCode>General</c:formatCode>
                <c:ptCount val="4"/>
                <c:pt idx="0">
                  <c:v>11681.399999999998</c:v>
                </c:pt>
                <c:pt idx="1">
                  <c:v>16025.800000000001</c:v>
                </c:pt>
                <c:pt idx="2">
                  <c:v>21257.599999999999</c:v>
                </c:pt>
                <c:pt idx="3">
                  <c:v>25770.7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9A41-B993-1930B7152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28800"/>
        <c:axId val="998664927"/>
      </c:scatterChart>
      <c:valAx>
        <c:axId val="8642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64927"/>
        <c:crosses val="autoZero"/>
        <c:crossBetween val="midCat"/>
      </c:valAx>
      <c:valAx>
        <c:axId val="9986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Fit'!$G$2</c:f>
              <c:strCache>
                <c:ptCount val="1"/>
                <c:pt idx="0">
                  <c:v>Sales Actual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84711286089241"/>
                  <c:y val="1.81248177311169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1E+06x - 7E+06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0.9975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Fit'!$F$3:$F$6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xVal>
          <c:yVal>
            <c:numRef>
              <c:f>'Linear Fit'!$G$3:$G$6</c:f>
              <c:numCache>
                <c:formatCode>General</c:formatCode>
                <c:ptCount val="4"/>
                <c:pt idx="0">
                  <c:v>3179389.6999999993</c:v>
                </c:pt>
                <c:pt idx="1">
                  <c:v>4376982.3199999994</c:v>
                </c:pt>
                <c:pt idx="2">
                  <c:v>5317535</c:v>
                </c:pt>
                <c:pt idx="3">
                  <c:v>6553144.5300000003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C-C04B-B340-C74418791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87216"/>
        <c:axId val="383688864"/>
      </c:scatterChart>
      <c:valAx>
        <c:axId val="38368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88864"/>
        <c:crosses val="autoZero"/>
        <c:crossBetween val="midCat"/>
      </c:valAx>
      <c:valAx>
        <c:axId val="3836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8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106605424321958"/>
                  <c:y val="-2.35418489355497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Fit'!$A$31:$A$34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</c:numCache>
            </c:numRef>
          </c:xVal>
          <c:yVal>
            <c:numRef>
              <c:f>'Linear Fit'!$F$31:$F$34</c:f>
              <c:numCache>
                <c:formatCode>General</c:formatCode>
                <c:ptCount val="4"/>
                <c:pt idx="0">
                  <c:v>2080795.2200000002</c:v>
                </c:pt>
                <c:pt idx="1">
                  <c:v>3179389.6999999993</c:v>
                </c:pt>
                <c:pt idx="2">
                  <c:v>4376982.3199999994</c:v>
                </c:pt>
                <c:pt idx="3">
                  <c:v>5317535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E-4B47-BB64-2611014D4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891040"/>
        <c:axId val="1060892688"/>
      </c:scatterChart>
      <c:valAx>
        <c:axId val="10608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892688"/>
        <c:crosses val="autoZero"/>
        <c:crossBetween val="midCat"/>
      </c:valAx>
      <c:valAx>
        <c:axId val="10608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8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24087</xdr:colOff>
      <xdr:row>1</xdr:row>
      <xdr:rowOff>7882</xdr:rowOff>
    </xdr:from>
    <xdr:to>
      <xdr:col>10</xdr:col>
      <xdr:colOff>589018</xdr:colOff>
      <xdr:row>15</xdr:row>
      <xdr:rowOff>145393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D81423-9304-2562-8971-D1AB11306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40508</xdr:colOff>
      <xdr:row>1</xdr:row>
      <xdr:rowOff>29779</xdr:rowOff>
    </xdr:from>
    <xdr:to>
      <xdr:col>17</xdr:col>
      <xdr:colOff>605439</xdr:colOff>
      <xdr:row>15</xdr:row>
      <xdr:rowOff>167290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4D97FF-B2A6-AA15-2675-A0AFA67B8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75596</xdr:colOff>
      <xdr:row>17</xdr:row>
      <xdr:rowOff>30237</xdr:rowOff>
    </xdr:from>
    <xdr:to>
      <xdr:col>17</xdr:col>
      <xdr:colOff>640527</xdr:colOff>
      <xdr:row>31</xdr:row>
      <xdr:rowOff>167748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059C28-1343-7248-8BA1-D29FC9E8A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665238</xdr:colOff>
      <xdr:row>16</xdr:row>
      <xdr:rowOff>105833</xdr:rowOff>
    </xdr:from>
    <xdr:to>
      <xdr:col>10</xdr:col>
      <xdr:colOff>549812</xdr:colOff>
      <xdr:row>31</xdr:row>
      <xdr:rowOff>46796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DE0131-B712-D24D-9A60-C7D2D1D45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314117</xdr:colOff>
      <xdr:row>19</xdr:row>
      <xdr:rowOff>172690</xdr:rowOff>
    </xdr:from>
    <xdr:to>
      <xdr:col>8</xdr:col>
      <xdr:colOff>339668</xdr:colOff>
      <xdr:row>34</xdr:row>
      <xdr:rowOff>67784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7EBDF-1261-5018-F92D-1E7526C40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20</xdr:row>
      <xdr:rowOff>50800</xdr:rowOff>
    </xdr:from>
    <xdr:to>
      <xdr:col>14</xdr:col>
      <xdr:colOff>0</xdr:colOff>
      <xdr:row>39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A7C1E-8CFC-9CB2-6523-4F67107AC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98587</xdr:rowOff>
    </xdr:from>
    <xdr:to>
      <xdr:col>5</xdr:col>
      <xdr:colOff>463550</xdr:colOff>
      <xdr:row>25</xdr:row>
      <xdr:rowOff>178016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8BBA6-87D9-60A8-785A-08F8ED40F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588612</xdr:colOff>
      <xdr:row>11</xdr:row>
      <xdr:rowOff>143575</xdr:rowOff>
    </xdr:from>
    <xdr:to>
      <xdr:col>11</xdr:col>
      <xdr:colOff>207612</xdr:colOff>
      <xdr:row>26</xdr:row>
      <xdr:rowOff>29275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272235-8B01-F862-72B8-B9956B137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253999</xdr:colOff>
      <xdr:row>38</xdr:row>
      <xdr:rowOff>188993</xdr:rowOff>
    </xdr:from>
    <xdr:to>
      <xdr:col>6</xdr:col>
      <xdr:colOff>682355</xdr:colOff>
      <xdr:row>53</xdr:row>
      <xdr:rowOff>26261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2FB8B2-EF80-3CF4-A8FA-9661A0688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203423</xdr:colOff>
      <xdr:row>2</xdr:row>
      <xdr:rowOff>128798</xdr:rowOff>
    </xdr:from>
    <xdr:to>
      <xdr:col>38</xdr:col>
      <xdr:colOff>573185</xdr:colOff>
      <xdr:row>21</xdr:row>
      <xdr:rowOff>157345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F49A0B-5F9A-FBBE-EB69-7683C271F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431799</xdr:colOff>
      <xdr:row>23</xdr:row>
      <xdr:rowOff>84667</xdr:rowOff>
    </xdr:from>
    <xdr:to>
      <xdr:col>39</xdr:col>
      <xdr:colOff>558800</xdr:colOff>
      <xdr:row>42</xdr:row>
      <xdr:rowOff>93134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FF994-AF8D-38E0-B8AC-D9A06993E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opLeftCell="A14" zoomScaleNormal="220" workbookViewId="0">
      <selection activeCell="O46" sqref="O46"/>
    </sheetView>
  </sheetViews>
  <sheetFormatPr baseColWidth="10" defaultColWidth="8.83203125" defaultRowHeight="15" x14ac:dyDescent="0.2"/>
  <cols>
    <col min="3" max="3" width="11.5" bestFit="1" customWidth="1"/>
    <col min="4" max="4" width="9" bestFit="1" customWidth="1"/>
    <col min="6" max="6" width="9" bestFit="1" customWidth="1"/>
    <col min="9" max="9" width="9" bestFit="1" customWidth="1"/>
    <col min="11" max="11" width="12.1640625" bestFit="1" customWidth="1"/>
  </cols>
  <sheetData>
    <row r="1" spans="1:4" x14ac:dyDescent="0.2">
      <c r="A1" s="27" t="s">
        <v>15</v>
      </c>
      <c r="B1" s="27" t="s">
        <v>12</v>
      </c>
      <c r="C1" s="27" t="s">
        <v>13</v>
      </c>
      <c r="D1" s="27" t="s">
        <v>15</v>
      </c>
    </row>
    <row r="2" spans="1:4" x14ac:dyDescent="0.2">
      <c r="A2" s="27">
        <f>D2-2000</f>
        <v>0</v>
      </c>
      <c r="B2" s="28">
        <v>2594.6999999999998</v>
      </c>
      <c r="C2" s="29">
        <v>521049.87000000005</v>
      </c>
      <c r="D2" s="27">
        <v>2000</v>
      </c>
    </row>
    <row r="3" spans="1:4" x14ac:dyDescent="0.2">
      <c r="A3" s="27">
        <f t="shared" ref="A3:A14" si="0">D3-2000</f>
        <v>1</v>
      </c>
      <c r="B3" s="28">
        <v>3025.2000000000003</v>
      </c>
      <c r="C3" s="29">
        <v>629865.92000000004</v>
      </c>
      <c r="D3" s="27">
        <v>2001</v>
      </c>
    </row>
    <row r="4" spans="1:4" x14ac:dyDescent="0.2">
      <c r="A4" s="27">
        <f t="shared" si="0"/>
        <v>2</v>
      </c>
      <c r="B4" s="28">
        <v>3464.8999999999996</v>
      </c>
      <c r="C4" s="29">
        <v>739153.29</v>
      </c>
      <c r="D4" s="27">
        <v>2002</v>
      </c>
    </row>
    <row r="5" spans="1:4" x14ac:dyDescent="0.2">
      <c r="A5" s="27">
        <f t="shared" si="0"/>
        <v>3</v>
      </c>
      <c r="B5" s="28">
        <v>4031</v>
      </c>
      <c r="C5" s="29">
        <v>883377.91000000015</v>
      </c>
      <c r="D5" s="27">
        <v>2003</v>
      </c>
    </row>
    <row r="6" spans="1:4" x14ac:dyDescent="0.2">
      <c r="A6" s="27">
        <f t="shared" si="0"/>
        <v>4</v>
      </c>
      <c r="B6" s="28">
        <v>4525.2</v>
      </c>
      <c r="C6" s="29">
        <v>1011408.7199999999</v>
      </c>
      <c r="D6" s="27">
        <v>2004</v>
      </c>
    </row>
    <row r="7" spans="1:4" x14ac:dyDescent="0.2">
      <c r="A7" s="27">
        <f t="shared" si="0"/>
        <v>5</v>
      </c>
      <c r="B7" s="28">
        <v>5272.5999999999995</v>
      </c>
      <c r="C7" s="29">
        <v>1234628.1700000002</v>
      </c>
      <c r="D7" s="27">
        <v>2005</v>
      </c>
    </row>
    <row r="8" spans="1:4" x14ac:dyDescent="0.2">
      <c r="A8" s="27">
        <f t="shared" si="0"/>
        <v>6</v>
      </c>
      <c r="B8" s="28">
        <v>6267.800000000002</v>
      </c>
      <c r="C8" s="29">
        <v>1481759.2599999998</v>
      </c>
      <c r="D8" s="27">
        <v>2006</v>
      </c>
    </row>
    <row r="9" spans="1:4" x14ac:dyDescent="0.2">
      <c r="A9" s="27">
        <f t="shared" si="0"/>
        <v>7</v>
      </c>
      <c r="B9" s="28">
        <v>7288.7</v>
      </c>
      <c r="C9" s="29">
        <v>1754271.96</v>
      </c>
      <c r="D9" s="27">
        <v>2007</v>
      </c>
    </row>
    <row r="10" spans="1:4" x14ac:dyDescent="0.2">
      <c r="A10" s="27">
        <f t="shared" si="0"/>
        <v>8</v>
      </c>
      <c r="B10" s="28">
        <v>7943</v>
      </c>
      <c r="C10" s="29">
        <v>2080795.2200000002</v>
      </c>
      <c r="D10" s="27">
        <v>2008</v>
      </c>
    </row>
    <row r="11" spans="1:4" x14ac:dyDescent="0.2">
      <c r="A11" s="27">
        <f t="shared" si="0"/>
        <v>9</v>
      </c>
      <c r="B11" s="28">
        <v>11681.399999999998</v>
      </c>
      <c r="C11" s="29">
        <v>3179389.6999999993</v>
      </c>
      <c r="D11" s="27">
        <v>2009</v>
      </c>
    </row>
    <row r="12" spans="1:4" x14ac:dyDescent="0.2">
      <c r="A12" s="27">
        <f t="shared" si="0"/>
        <v>10</v>
      </c>
      <c r="B12" s="28">
        <v>16025.800000000001</v>
      </c>
      <c r="C12" s="29">
        <v>4376982.3199999994</v>
      </c>
      <c r="D12" s="27">
        <v>2010</v>
      </c>
    </row>
    <row r="13" spans="1:4" x14ac:dyDescent="0.2">
      <c r="A13" s="27">
        <f t="shared" si="0"/>
        <v>11</v>
      </c>
      <c r="B13" s="28">
        <v>21257.599999999999</v>
      </c>
      <c r="C13" s="29">
        <v>5317535</v>
      </c>
      <c r="D13" s="27">
        <v>2011</v>
      </c>
    </row>
    <row r="14" spans="1:4" x14ac:dyDescent="0.2">
      <c r="A14" s="27">
        <f t="shared" si="0"/>
        <v>12</v>
      </c>
      <c r="B14" s="28">
        <v>25770.7</v>
      </c>
      <c r="C14" s="29">
        <v>6553144.5300000003</v>
      </c>
      <c r="D14" s="27">
        <v>2012</v>
      </c>
    </row>
    <row r="35" spans="5:11" x14ac:dyDescent="0.2">
      <c r="I35" t="s">
        <v>12</v>
      </c>
      <c r="K35" t="s">
        <v>28</v>
      </c>
    </row>
    <row r="36" spans="5:11" x14ac:dyDescent="0.2">
      <c r="E36" t="s">
        <v>16</v>
      </c>
      <c r="F36">
        <v>375015</v>
      </c>
      <c r="I36" t="s">
        <v>22</v>
      </c>
      <c r="K36" t="s">
        <v>72</v>
      </c>
    </row>
    <row r="37" spans="5:11" x14ac:dyDescent="0.2">
      <c r="E37" t="s">
        <v>17</v>
      </c>
      <c r="F37">
        <v>0.21210000000000001</v>
      </c>
      <c r="I37">
        <v>1531.4640791910836</v>
      </c>
      <c r="K37">
        <v>358057.38516955404</v>
      </c>
    </row>
    <row r="38" spans="5:11" x14ac:dyDescent="0.2">
      <c r="E38" t="s">
        <v>18</v>
      </c>
      <c r="F38">
        <v>13</v>
      </c>
      <c r="I38">
        <v>1936.594904922282</v>
      </c>
      <c r="K38">
        <v>456701.64901419933</v>
      </c>
    </row>
    <row r="39" spans="5:11" x14ac:dyDescent="0.2">
      <c r="E39" t="s">
        <v>19</v>
      </c>
      <c r="F39">
        <f>F36*EXP(F37*F38)</f>
        <v>5909201.7002128744</v>
      </c>
      <c r="I39">
        <v>2448.8983298595535</v>
      </c>
      <c r="K39">
        <v>582522.25718936056</v>
      </c>
    </row>
    <row r="40" spans="5:11" x14ac:dyDescent="0.2">
      <c r="I40">
        <v>3096.7256057247455</v>
      </c>
      <c r="K40">
        <v>743006.25113450689</v>
      </c>
    </row>
    <row r="41" spans="5:11" x14ac:dyDescent="0.2">
      <c r="I41">
        <v>3915.9279747237488</v>
      </c>
      <c r="K41">
        <v>947703.34079354513</v>
      </c>
    </row>
    <row r="42" spans="5:11" x14ac:dyDescent="0.2">
      <c r="I42">
        <v>4951.8407038957575</v>
      </c>
      <c r="K42">
        <v>1208794.1666437681</v>
      </c>
    </row>
    <row r="43" spans="5:11" x14ac:dyDescent="0.2">
      <c r="I43">
        <v>6261.791972435004</v>
      </c>
      <c r="K43">
        <v>1541815.1170476004</v>
      </c>
    </row>
    <row r="44" spans="5:11" x14ac:dyDescent="0.2">
      <c r="I44">
        <v>7918.2754556712162</v>
      </c>
      <c r="K44">
        <v>1966582.8316799495</v>
      </c>
    </row>
    <row r="45" spans="5:11" x14ac:dyDescent="0.2">
      <c r="I45">
        <v>10012.962178860695</v>
      </c>
      <c r="K45">
        <v>2508373.4042406124</v>
      </c>
    </row>
    <row r="46" spans="5:11" x14ac:dyDescent="0.2">
      <c r="I46">
        <v>12661.773659754039</v>
      </c>
      <c r="K46">
        <v>3199426.4537165537</v>
      </c>
    </row>
    <row r="47" spans="5:11" x14ac:dyDescent="0.2">
      <c r="I47">
        <v>16011.297091415056</v>
      </c>
      <c r="K47">
        <v>4080863.5649843537</v>
      </c>
    </row>
    <row r="48" spans="5:11" x14ac:dyDescent="0.2">
      <c r="I48">
        <v>20246.89758626882</v>
      </c>
      <c r="K48">
        <v>5205135.256874444</v>
      </c>
    </row>
    <row r="49" spans="9:11" x14ac:dyDescent="0.2">
      <c r="I49">
        <v>25602.976418984719</v>
      </c>
      <c r="K49">
        <v>6639142.0862072511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2241-EB6D-7944-9767-92A77A19A0FF}">
  <dimension ref="A1:J22"/>
  <sheetViews>
    <sheetView tabSelected="1" topLeftCell="G1" zoomScale="169" workbookViewId="0">
      <selection activeCell="J19" sqref="J19"/>
    </sheetView>
  </sheetViews>
  <sheetFormatPr baseColWidth="10" defaultRowHeight="15" x14ac:dyDescent="0.2"/>
  <cols>
    <col min="1" max="1" width="11" bestFit="1" customWidth="1"/>
    <col min="2" max="2" width="11.1640625" bestFit="1" customWidth="1"/>
    <col min="3" max="3" width="13.6640625" bestFit="1" customWidth="1"/>
    <col min="7" max="7" width="15" bestFit="1" customWidth="1"/>
    <col min="8" max="8" width="14.6640625" bestFit="1" customWidth="1"/>
    <col min="10" max="10" width="11.1640625" bestFit="1" customWidth="1"/>
  </cols>
  <sheetData>
    <row r="1" spans="1:10" x14ac:dyDescent="0.2">
      <c r="G1" t="s">
        <v>25</v>
      </c>
      <c r="H1">
        <v>358057.38516955404</v>
      </c>
      <c r="I1">
        <v>358057.38516955404</v>
      </c>
    </row>
    <row r="2" spans="1:10" x14ac:dyDescent="0.2">
      <c r="G2" t="s">
        <v>26</v>
      </c>
      <c r="H2">
        <v>0.24333706357614648</v>
      </c>
      <c r="I2">
        <v>0.24333706357614648</v>
      </c>
    </row>
    <row r="3" spans="1:10" x14ac:dyDescent="0.2">
      <c r="A3" s="73" t="s">
        <v>15</v>
      </c>
      <c r="B3" s="74" t="s">
        <v>13</v>
      </c>
      <c r="C3" t="s">
        <v>72</v>
      </c>
      <c r="D3" t="s">
        <v>23</v>
      </c>
      <c r="E3" t="s">
        <v>24</v>
      </c>
      <c r="G3" t="s">
        <v>73</v>
      </c>
      <c r="H3">
        <f>SUM(E4:E16)</f>
        <v>445138406716.27094</v>
      </c>
    </row>
    <row r="4" spans="1:10" x14ac:dyDescent="0.2">
      <c r="A4" s="75">
        <v>0</v>
      </c>
      <c r="B4" s="76">
        <v>521050</v>
      </c>
      <c r="C4">
        <f>$H$1*EXP($H$2*A4)</f>
        <v>358057.38516955404</v>
      </c>
      <c r="D4" s="77">
        <f>B4-C4</f>
        <v>162992.61483044596</v>
      </c>
      <c r="E4">
        <f>D4^2</f>
        <v>26566592489.266113</v>
      </c>
    </row>
    <row r="5" spans="1:10" x14ac:dyDescent="0.2">
      <c r="A5" s="75">
        <v>1</v>
      </c>
      <c r="B5" s="76">
        <v>629866</v>
      </c>
      <c r="C5">
        <f t="shared" ref="C5:C17" si="0">$H$1*EXP($H$2*A5)</f>
        <v>456701.64901419933</v>
      </c>
      <c r="D5" s="77">
        <f t="shared" ref="D5:D16" si="1">B5-C5</f>
        <v>173164.35098580067</v>
      </c>
      <c r="E5">
        <f t="shared" ref="E5:E16" si="2">D5^2</f>
        <v>29985892452.333565</v>
      </c>
    </row>
    <row r="6" spans="1:10" x14ac:dyDescent="0.2">
      <c r="A6" s="75">
        <v>2</v>
      </c>
      <c r="B6" s="76">
        <v>739153</v>
      </c>
      <c r="C6">
        <f t="shared" si="0"/>
        <v>582522.25718936056</v>
      </c>
      <c r="D6" s="77">
        <f t="shared" si="1"/>
        <v>156630.74281063944</v>
      </c>
      <c r="E6">
        <f t="shared" si="2"/>
        <v>24533189593.412678</v>
      </c>
    </row>
    <row r="7" spans="1:10" x14ac:dyDescent="0.2">
      <c r="A7" s="75">
        <v>3</v>
      </c>
      <c r="B7" s="76">
        <v>883378</v>
      </c>
      <c r="C7">
        <f t="shared" si="0"/>
        <v>743006.25113450689</v>
      </c>
      <c r="D7" s="77">
        <f t="shared" si="1"/>
        <v>140371.74886549311</v>
      </c>
      <c r="E7">
        <f t="shared" si="2"/>
        <v>19704227879.557064</v>
      </c>
    </row>
    <row r="8" spans="1:10" x14ac:dyDescent="0.2">
      <c r="A8" s="75">
        <v>4</v>
      </c>
      <c r="B8" s="76">
        <v>1011409</v>
      </c>
      <c r="C8">
        <f t="shared" si="0"/>
        <v>947703.34079354513</v>
      </c>
      <c r="D8" s="77">
        <f t="shared" si="1"/>
        <v>63705.659206454875</v>
      </c>
      <c r="E8">
        <f t="shared" si="2"/>
        <v>4058411014.9289689</v>
      </c>
    </row>
    <row r="9" spans="1:10" x14ac:dyDescent="0.2">
      <c r="A9" s="75">
        <v>5</v>
      </c>
      <c r="B9" s="76">
        <v>1234628</v>
      </c>
      <c r="C9">
        <f t="shared" si="0"/>
        <v>1208794.1666437681</v>
      </c>
      <c r="D9" s="77">
        <f t="shared" si="1"/>
        <v>25833.833356231917</v>
      </c>
      <c r="E9">
        <f t="shared" si="2"/>
        <v>667386945.87756085</v>
      </c>
    </row>
    <row r="10" spans="1:10" x14ac:dyDescent="0.2">
      <c r="A10" s="75">
        <v>6</v>
      </c>
      <c r="B10" s="76">
        <v>1481759</v>
      </c>
      <c r="C10">
        <f t="shared" si="0"/>
        <v>1541815.1170476004</v>
      </c>
      <c r="D10" s="77">
        <f t="shared" si="1"/>
        <v>-60056.117047600448</v>
      </c>
      <c r="E10">
        <f t="shared" si="2"/>
        <v>3606737194.8350854</v>
      </c>
    </row>
    <row r="11" spans="1:10" x14ac:dyDescent="0.2">
      <c r="A11" s="75">
        <v>7</v>
      </c>
      <c r="B11" s="76">
        <v>1754272</v>
      </c>
      <c r="C11">
        <f t="shared" si="0"/>
        <v>1966582.8316799495</v>
      </c>
      <c r="D11" s="77">
        <f t="shared" si="1"/>
        <v>-212310.83167994954</v>
      </c>
      <c r="E11">
        <f t="shared" si="2"/>
        <v>45075889248.631866</v>
      </c>
    </row>
    <row r="12" spans="1:10" x14ac:dyDescent="0.2">
      <c r="A12" s="75">
        <v>8</v>
      </c>
      <c r="B12" s="76">
        <v>2080795</v>
      </c>
      <c r="C12">
        <f t="shared" si="0"/>
        <v>2508373.4042406124</v>
      </c>
      <c r="D12" s="77">
        <f t="shared" si="1"/>
        <v>-427578.40424061241</v>
      </c>
      <c r="E12">
        <f t="shared" si="2"/>
        <v>182823291772.94855</v>
      </c>
    </row>
    <row r="13" spans="1:10" x14ac:dyDescent="0.2">
      <c r="A13" s="75">
        <v>9</v>
      </c>
      <c r="B13" s="76">
        <v>3179390</v>
      </c>
      <c r="C13">
        <f t="shared" si="0"/>
        <v>3199426.4537165537</v>
      </c>
      <c r="D13" s="77">
        <f t="shared" si="1"/>
        <v>-20036.453716553748</v>
      </c>
      <c r="E13">
        <f t="shared" si="2"/>
        <v>401459477.53560048</v>
      </c>
    </row>
    <row r="14" spans="1:10" x14ac:dyDescent="0.2">
      <c r="A14" s="75">
        <v>10</v>
      </c>
      <c r="B14" s="76">
        <v>4376982</v>
      </c>
      <c r="C14">
        <f t="shared" si="0"/>
        <v>4080863.5649843537</v>
      </c>
      <c r="D14" s="77">
        <f t="shared" si="1"/>
        <v>296118.43501564628</v>
      </c>
      <c r="E14">
        <f t="shared" si="2"/>
        <v>87686127556.115524</v>
      </c>
    </row>
    <row r="15" spans="1:10" x14ac:dyDescent="0.2">
      <c r="A15" s="75">
        <v>11</v>
      </c>
      <c r="B15" s="76">
        <v>5317535</v>
      </c>
      <c r="C15">
        <f t="shared" si="0"/>
        <v>5205135.256874444</v>
      </c>
      <c r="D15" s="77">
        <f t="shared" si="1"/>
        <v>112399.74312555604</v>
      </c>
      <c r="E15">
        <f t="shared" si="2"/>
        <v>12633702254.690981</v>
      </c>
      <c r="F15" s="75">
        <v>9</v>
      </c>
      <c r="G15" s="76">
        <v>3179390</v>
      </c>
      <c r="H15" s="79">
        <f>100000*F15+200000</f>
        <v>1100000</v>
      </c>
    </row>
    <row r="16" spans="1:10" x14ac:dyDescent="0.2">
      <c r="A16" s="75">
        <v>12</v>
      </c>
      <c r="B16" s="76">
        <v>6553145</v>
      </c>
      <c r="C16">
        <f t="shared" si="0"/>
        <v>6639142.0862072511</v>
      </c>
      <c r="D16" s="77">
        <f t="shared" si="1"/>
        <v>-85997.086207251064</v>
      </c>
      <c r="E16">
        <f t="shared" si="2"/>
        <v>7395498836.1373711</v>
      </c>
      <c r="F16" s="75">
        <v>10</v>
      </c>
      <c r="G16" s="76">
        <v>4376982</v>
      </c>
      <c r="I16" t="s">
        <v>75</v>
      </c>
      <c r="J16">
        <v>0</v>
      </c>
    </row>
    <row r="17" spans="1:10" x14ac:dyDescent="0.2">
      <c r="A17" s="78">
        <v>13</v>
      </c>
      <c r="C17" s="79">
        <f t="shared" si="0"/>
        <v>8468215.6112339441</v>
      </c>
      <c r="F17" s="75">
        <v>11</v>
      </c>
      <c r="G17" s="76">
        <v>5317535</v>
      </c>
      <c r="I17" t="s">
        <v>76</v>
      </c>
      <c r="J17">
        <v>0</v>
      </c>
    </row>
    <row r="18" spans="1:10" x14ac:dyDescent="0.2">
      <c r="F18" s="75">
        <v>12</v>
      </c>
      <c r="G18" s="76">
        <v>6553145</v>
      </c>
      <c r="J18" s="81">
        <f>J16+ (G18*J17)</f>
        <v>0</v>
      </c>
    </row>
    <row r="19" spans="1:10" x14ac:dyDescent="0.2">
      <c r="F19" s="80">
        <v>13</v>
      </c>
      <c r="G19" s="76">
        <v>7622217.5</v>
      </c>
      <c r="J19" s="77">
        <f>G19-J18</f>
        <v>7622217.5</v>
      </c>
    </row>
    <row r="22" spans="1:10" ht="17" x14ac:dyDescent="0.2">
      <c r="C22" t="s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E163-58B6-294A-A9C4-553ED931B0DD}">
  <dimension ref="A2:Q19"/>
  <sheetViews>
    <sheetView zoomScale="75" workbookViewId="0">
      <selection activeCell="C17" sqref="A16:C17"/>
    </sheetView>
  </sheetViews>
  <sheetFormatPr baseColWidth="10" defaultRowHeight="15" x14ac:dyDescent="0.2"/>
  <sheetData>
    <row r="2" spans="1:17" x14ac:dyDescent="0.2">
      <c r="A2" t="s">
        <v>15</v>
      </c>
      <c r="B2" t="s">
        <v>12</v>
      </c>
      <c r="C2" t="s">
        <v>46</v>
      </c>
      <c r="G2" t="s">
        <v>15</v>
      </c>
      <c r="H2" t="s">
        <v>28</v>
      </c>
      <c r="I2" t="s">
        <v>46</v>
      </c>
      <c r="K2" t="s">
        <v>15</v>
      </c>
      <c r="L2" t="s">
        <v>46</v>
      </c>
    </row>
    <row r="3" spans="1:17" x14ac:dyDescent="0.2">
      <c r="A3">
        <v>0</v>
      </c>
      <c r="B3">
        <v>2594.6999999999998</v>
      </c>
      <c r="G3">
        <v>1</v>
      </c>
      <c r="H3">
        <v>3025.2000000000003</v>
      </c>
      <c r="I3" s="34"/>
      <c r="K3">
        <v>1</v>
      </c>
      <c r="L3" s="34">
        <v>0.16591513469765309</v>
      </c>
      <c r="N3">
        <v>1</v>
      </c>
      <c r="O3" s="34">
        <v>0.16591513469765309</v>
      </c>
    </row>
    <row r="4" spans="1:17" x14ac:dyDescent="0.2">
      <c r="A4">
        <v>1</v>
      </c>
      <c r="B4">
        <v>3025.2000000000003</v>
      </c>
      <c r="C4" s="34">
        <f>(B4-B3)/B3</f>
        <v>0.16591513469765309</v>
      </c>
      <c r="G4">
        <v>2</v>
      </c>
      <c r="H4">
        <v>3464.8999999999996</v>
      </c>
      <c r="I4" s="34">
        <f t="shared" ref="I4:I14" si="0">(H4-H3)/H3</f>
        <v>0.14534576226365176</v>
      </c>
      <c r="K4">
        <v>2</v>
      </c>
      <c r="L4" s="34">
        <v>0.14534576226365176</v>
      </c>
      <c r="N4">
        <v>2</v>
      </c>
      <c r="O4" s="34">
        <v>0.14534576226365176</v>
      </c>
    </row>
    <row r="5" spans="1:17" x14ac:dyDescent="0.2">
      <c r="A5">
        <v>2</v>
      </c>
      <c r="B5">
        <v>3464.8999999999996</v>
      </c>
      <c r="C5" s="34">
        <f t="shared" ref="C5:C15" si="1">(B5-B4)/B4</f>
        <v>0.14534576226365176</v>
      </c>
      <c r="G5">
        <v>3</v>
      </c>
      <c r="H5">
        <v>4031</v>
      </c>
      <c r="I5" s="34">
        <f t="shared" si="0"/>
        <v>0.16338133856676973</v>
      </c>
      <c r="K5">
        <v>3</v>
      </c>
      <c r="L5" s="34">
        <v>0.16338133856676973</v>
      </c>
      <c r="N5">
        <v>3</v>
      </c>
      <c r="O5" s="34">
        <v>0.16338133856676973</v>
      </c>
    </row>
    <row r="6" spans="1:17" x14ac:dyDescent="0.2">
      <c r="A6">
        <v>3</v>
      </c>
      <c r="B6">
        <v>4031</v>
      </c>
      <c r="C6" s="34">
        <f t="shared" si="1"/>
        <v>0.16338133856676973</v>
      </c>
      <c r="G6">
        <v>4</v>
      </c>
      <c r="H6">
        <v>4525.2</v>
      </c>
      <c r="I6" s="34">
        <f t="shared" si="0"/>
        <v>0.12259985115355987</v>
      </c>
      <c r="K6">
        <v>4</v>
      </c>
      <c r="L6" s="34">
        <v>0.12259985115355987</v>
      </c>
      <c r="N6">
        <v>4</v>
      </c>
      <c r="O6" s="34">
        <v>0.12259985115355987</v>
      </c>
    </row>
    <row r="7" spans="1:17" x14ac:dyDescent="0.2">
      <c r="A7">
        <v>4</v>
      </c>
      <c r="B7">
        <v>4525.2</v>
      </c>
      <c r="C7" s="34">
        <f t="shared" si="1"/>
        <v>0.12259985115355987</v>
      </c>
      <c r="G7">
        <v>5</v>
      </c>
      <c r="H7">
        <v>5272.5999999999995</v>
      </c>
      <c r="I7" s="34">
        <f t="shared" si="0"/>
        <v>0.16516397065323071</v>
      </c>
      <c r="K7">
        <v>5</v>
      </c>
      <c r="L7" s="34">
        <v>0.16516397065323071</v>
      </c>
      <c r="N7">
        <v>5</v>
      </c>
      <c r="O7" s="34">
        <v>0.16516397065323071</v>
      </c>
    </row>
    <row r="8" spans="1:17" x14ac:dyDescent="0.2">
      <c r="A8">
        <v>5</v>
      </c>
      <c r="B8">
        <v>5272.5999999999995</v>
      </c>
      <c r="C8" s="34">
        <f t="shared" si="1"/>
        <v>0.16516397065323071</v>
      </c>
      <c r="G8">
        <v>6</v>
      </c>
      <c r="H8">
        <v>6267.800000000002</v>
      </c>
      <c r="I8" s="34">
        <f t="shared" si="0"/>
        <v>0.18874938360581167</v>
      </c>
      <c r="K8">
        <v>6</v>
      </c>
      <c r="L8" s="34">
        <v>0.18874938360581167</v>
      </c>
      <c r="N8">
        <v>6</v>
      </c>
      <c r="O8" s="34">
        <v>0.18874938360581167</v>
      </c>
    </row>
    <row r="9" spans="1:17" x14ac:dyDescent="0.2">
      <c r="A9">
        <v>6</v>
      </c>
      <c r="B9">
        <v>6267.800000000002</v>
      </c>
      <c r="C9" s="34">
        <f t="shared" si="1"/>
        <v>0.18874938360581167</v>
      </c>
      <c r="G9">
        <v>7</v>
      </c>
      <c r="H9">
        <v>7288.7</v>
      </c>
      <c r="I9" s="34">
        <f t="shared" si="0"/>
        <v>0.16288011742557157</v>
      </c>
      <c r="K9">
        <v>7</v>
      </c>
      <c r="L9" s="34">
        <v>0.16288011742557157</v>
      </c>
      <c r="N9">
        <v>7</v>
      </c>
      <c r="O9" s="34">
        <v>0.16288011742557157</v>
      </c>
    </row>
    <row r="10" spans="1:17" x14ac:dyDescent="0.2">
      <c r="A10">
        <v>7</v>
      </c>
      <c r="B10">
        <v>7288.7</v>
      </c>
      <c r="C10" s="34">
        <f t="shared" si="1"/>
        <v>0.16288011742557157</v>
      </c>
      <c r="G10">
        <v>8</v>
      </c>
      <c r="H10">
        <v>7943</v>
      </c>
      <c r="I10" s="34">
        <f t="shared" si="0"/>
        <v>8.9769094625927831E-2</v>
      </c>
      <c r="K10">
        <v>8</v>
      </c>
      <c r="L10" s="34">
        <v>8.9769094625927831E-2</v>
      </c>
      <c r="N10">
        <v>8</v>
      </c>
      <c r="O10" s="34">
        <v>8.9769094625927831E-2</v>
      </c>
    </row>
    <row r="11" spans="1:17" x14ac:dyDescent="0.2">
      <c r="A11">
        <v>8</v>
      </c>
      <c r="B11">
        <v>7943</v>
      </c>
      <c r="C11" s="34">
        <f t="shared" si="1"/>
        <v>8.9769094625927831E-2</v>
      </c>
      <c r="G11">
        <v>9</v>
      </c>
      <c r="H11">
        <v>11681.399999999998</v>
      </c>
      <c r="I11" s="34">
        <f t="shared" si="0"/>
        <v>0.47065340551428902</v>
      </c>
      <c r="K11">
        <v>11</v>
      </c>
      <c r="L11" s="34">
        <v>0.32646108150607128</v>
      </c>
      <c r="N11">
        <v>11</v>
      </c>
      <c r="O11" s="34">
        <v>0.32646108150607128</v>
      </c>
    </row>
    <row r="12" spans="1:17" x14ac:dyDescent="0.2">
      <c r="A12">
        <v>9</v>
      </c>
      <c r="B12">
        <v>11681.399999999998</v>
      </c>
      <c r="C12" s="34">
        <f t="shared" si="1"/>
        <v>0.47065340551428902</v>
      </c>
      <c r="G12">
        <v>10</v>
      </c>
      <c r="H12">
        <v>16025.800000000001</v>
      </c>
      <c r="I12" s="34">
        <f t="shared" si="0"/>
        <v>0.37190747684352937</v>
      </c>
      <c r="K12">
        <v>12</v>
      </c>
      <c r="L12" s="34">
        <v>0.21230524612373938</v>
      </c>
      <c r="N12">
        <v>12</v>
      </c>
      <c r="O12" s="34">
        <v>0.21230524612373938</v>
      </c>
    </row>
    <row r="13" spans="1:17" x14ac:dyDescent="0.2">
      <c r="A13">
        <v>10</v>
      </c>
      <c r="B13">
        <v>16025.800000000001</v>
      </c>
      <c r="C13" s="34">
        <f t="shared" si="1"/>
        <v>0.37190747684352937</v>
      </c>
      <c r="G13">
        <v>11</v>
      </c>
      <c r="H13">
        <v>21257.599999999999</v>
      </c>
      <c r="I13" s="34">
        <f t="shared" si="0"/>
        <v>0.32646108150607128</v>
      </c>
      <c r="P13" s="38">
        <f>AVERAGE(O3:O12)</f>
        <v>0.17425709806219869</v>
      </c>
      <c r="Q13" t="s">
        <v>56</v>
      </c>
    </row>
    <row r="14" spans="1:17" x14ac:dyDescent="0.2">
      <c r="A14">
        <v>11</v>
      </c>
      <c r="B14">
        <v>21257.599999999999</v>
      </c>
      <c r="C14" s="34">
        <f t="shared" si="1"/>
        <v>0.32646108150607128</v>
      </c>
      <c r="G14">
        <v>12</v>
      </c>
      <c r="H14">
        <v>25770.7</v>
      </c>
      <c r="I14" s="34">
        <f t="shared" si="0"/>
        <v>0.21230524612373938</v>
      </c>
      <c r="M14" t="s">
        <v>51</v>
      </c>
      <c r="N14">
        <f>QUARTILE(L3:L12,1)</f>
        <v>0.14972935105413171</v>
      </c>
      <c r="P14" s="38">
        <f>MEDIAN(O3:O12)</f>
        <v>0.16427265461000023</v>
      </c>
      <c r="Q14" t="s">
        <v>57</v>
      </c>
    </row>
    <row r="15" spans="1:17" x14ac:dyDescent="0.2">
      <c r="A15">
        <v>12</v>
      </c>
      <c r="B15">
        <v>25770.7</v>
      </c>
      <c r="C15" s="34">
        <f t="shared" si="1"/>
        <v>0.21230524612373938</v>
      </c>
      <c r="G15" s="37">
        <v>13</v>
      </c>
      <c r="H15" s="37">
        <f>H14*I15</f>
        <v>30924.84</v>
      </c>
      <c r="I15" s="37">
        <v>1.2</v>
      </c>
      <c r="M15" t="s">
        <v>52</v>
      </c>
      <c r="N15">
        <f>QUARTILE(L3:L12,3)</f>
        <v>0.18304082137877203</v>
      </c>
    </row>
    <row r="16" spans="1:17" x14ac:dyDescent="0.2">
      <c r="A16">
        <v>13</v>
      </c>
      <c r="B16">
        <f>B15*C16</f>
        <v>30254.801799999997</v>
      </c>
      <c r="C16" s="39">
        <v>1.1739999999999999</v>
      </c>
      <c r="G16" s="37"/>
      <c r="H16" s="37"/>
      <c r="I16" s="37"/>
    </row>
    <row r="17" spans="1:17" x14ac:dyDescent="0.2">
      <c r="A17">
        <v>13</v>
      </c>
      <c r="B17">
        <f>B15*C17</f>
        <v>29997.094799999999</v>
      </c>
      <c r="C17">
        <v>1.1639999999999999</v>
      </c>
      <c r="H17" s="31" t="s">
        <v>49</v>
      </c>
      <c r="I17" s="36">
        <f>AVERAGE(I3:I14)</f>
        <v>0.21992879348019564</v>
      </c>
      <c r="M17" t="s">
        <v>53</v>
      </c>
      <c r="N17">
        <f>N15-N14</f>
        <v>3.3311470324640324E-2</v>
      </c>
      <c r="P17" t="s">
        <v>54</v>
      </c>
      <c r="Q17" s="34">
        <f>N14-1.5*N17</f>
        <v>9.9762145567171223E-2</v>
      </c>
    </row>
    <row r="18" spans="1:17" x14ac:dyDescent="0.2">
      <c r="B18" s="31" t="s">
        <v>47</v>
      </c>
      <c r="C18" s="32">
        <f>AVERAGE(C4:C15)</f>
        <v>0.21542765524831711</v>
      </c>
      <c r="H18" s="31" t="s">
        <v>50</v>
      </c>
      <c r="I18" s="36">
        <f>MEDIAN(I3:I14)</f>
        <v>0.16516397065323071</v>
      </c>
      <c r="P18" t="s">
        <v>55</v>
      </c>
      <c r="Q18" s="34">
        <f>N15+1.5*N17</f>
        <v>0.23300802686573252</v>
      </c>
    </row>
    <row r="19" spans="1:17" x14ac:dyDescent="0.2">
      <c r="B19" s="31" t="s">
        <v>48</v>
      </c>
      <c r="C19" s="36">
        <f>MEDIAN(C4:C15)</f>
        <v>0.1655395526754419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"/>
  <sheetViews>
    <sheetView zoomScale="50" zoomScaleNormal="160" workbookViewId="0">
      <selection activeCell="AA15" sqref="A1:AA15"/>
    </sheetView>
  </sheetViews>
  <sheetFormatPr baseColWidth="10" defaultColWidth="8.83203125" defaultRowHeight="15" x14ac:dyDescent="0.2"/>
  <cols>
    <col min="3" max="3" width="14.33203125" bestFit="1" customWidth="1"/>
    <col min="5" max="5" width="13.6640625" bestFit="1" customWidth="1"/>
    <col min="7" max="7" width="13.6640625" bestFit="1" customWidth="1"/>
    <col min="9" max="9" width="13.6640625" bestFit="1" customWidth="1"/>
    <col min="11" max="11" width="15.33203125" bestFit="1" customWidth="1"/>
    <col min="13" max="13" width="15.33203125" bestFit="1" customWidth="1"/>
    <col min="15" max="15" width="15.33203125" bestFit="1" customWidth="1"/>
    <col min="17" max="17" width="15.33203125" bestFit="1" customWidth="1"/>
    <col min="19" max="19" width="15.33203125" bestFit="1" customWidth="1"/>
    <col min="21" max="21" width="15.33203125" bestFit="1" customWidth="1"/>
    <col min="23" max="23" width="15.33203125" bestFit="1" customWidth="1"/>
    <col min="25" max="25" width="15.33203125" bestFit="1" customWidth="1"/>
    <col min="27" max="27" width="15.33203125" bestFit="1" customWidth="1"/>
  </cols>
  <sheetData>
    <row r="1" spans="1:27" ht="16" thickBot="1" x14ac:dyDescent="0.25">
      <c r="A1" s="1"/>
      <c r="B1" s="67">
        <v>2000</v>
      </c>
      <c r="C1" s="68"/>
      <c r="D1" s="67">
        <v>2001</v>
      </c>
      <c r="E1" s="68"/>
      <c r="F1" s="67">
        <v>2002</v>
      </c>
      <c r="G1" s="68"/>
      <c r="H1" s="67">
        <v>2003</v>
      </c>
      <c r="I1" s="68"/>
      <c r="J1" s="67">
        <v>2004</v>
      </c>
      <c r="K1" s="68"/>
      <c r="L1" s="67">
        <v>2005</v>
      </c>
      <c r="M1" s="68"/>
      <c r="N1" s="67">
        <v>2006</v>
      </c>
      <c r="O1" s="68"/>
      <c r="P1" s="67">
        <v>2007</v>
      </c>
      <c r="Q1" s="68"/>
      <c r="R1" s="67">
        <v>2008</v>
      </c>
      <c r="S1" s="68"/>
      <c r="T1" s="67">
        <v>2009</v>
      </c>
      <c r="U1" s="68"/>
      <c r="V1" s="67">
        <v>2010</v>
      </c>
      <c r="W1" s="68"/>
      <c r="X1" s="67">
        <v>2011</v>
      </c>
      <c r="Y1" s="68"/>
      <c r="Z1" s="67">
        <v>2012</v>
      </c>
      <c r="AA1" s="68"/>
    </row>
    <row r="2" spans="1:27" ht="16" thickBot="1" x14ac:dyDescent="0.25">
      <c r="A2" s="2"/>
      <c r="B2" s="3" t="s">
        <v>12</v>
      </c>
      <c r="C2" s="3" t="s">
        <v>13</v>
      </c>
      <c r="D2" s="3" t="s">
        <v>12</v>
      </c>
      <c r="E2" s="3" t="s">
        <v>13</v>
      </c>
      <c r="F2" s="3" t="s">
        <v>12</v>
      </c>
      <c r="G2" s="3" t="s">
        <v>13</v>
      </c>
      <c r="H2" s="3" t="s">
        <v>12</v>
      </c>
      <c r="I2" s="3" t="s">
        <v>13</v>
      </c>
      <c r="J2" s="3" t="s">
        <v>12</v>
      </c>
      <c r="K2" s="3" t="s">
        <v>13</v>
      </c>
      <c r="L2" s="3" t="s">
        <v>12</v>
      </c>
      <c r="M2" s="3" t="s">
        <v>13</v>
      </c>
      <c r="N2" s="3" t="s">
        <v>12</v>
      </c>
      <c r="O2" s="3" t="s">
        <v>13</v>
      </c>
      <c r="P2" s="3" t="s">
        <v>12</v>
      </c>
      <c r="Q2" s="3" t="s">
        <v>13</v>
      </c>
      <c r="R2" s="3" t="s">
        <v>12</v>
      </c>
      <c r="S2" s="3" t="s">
        <v>13</v>
      </c>
      <c r="T2" s="3" t="s">
        <v>12</v>
      </c>
      <c r="U2" s="3" t="s">
        <v>13</v>
      </c>
      <c r="V2" s="3" t="s">
        <v>12</v>
      </c>
      <c r="W2" s="3" t="s">
        <v>13</v>
      </c>
      <c r="X2" s="3" t="s">
        <v>12</v>
      </c>
      <c r="Y2" s="3" t="s">
        <v>13</v>
      </c>
      <c r="Z2" s="3" t="s">
        <v>12</v>
      </c>
      <c r="AA2" s="3" t="s">
        <v>13</v>
      </c>
    </row>
    <row r="3" spans="1:27" x14ac:dyDescent="0.2">
      <c r="A3" s="10" t="s">
        <v>0</v>
      </c>
      <c r="B3" s="19">
        <v>196.5</v>
      </c>
      <c r="C3" s="7">
        <v>40458.25</v>
      </c>
      <c r="D3" s="19">
        <v>243.2</v>
      </c>
      <c r="E3" s="7">
        <v>53092.77</v>
      </c>
      <c r="F3" s="22">
        <v>290.8</v>
      </c>
      <c r="G3" s="7">
        <v>62989.259999999995</v>
      </c>
      <c r="H3" s="19">
        <v>336.3</v>
      </c>
      <c r="I3" s="7">
        <v>74217.930000000008</v>
      </c>
      <c r="J3" s="19">
        <v>336.6</v>
      </c>
      <c r="K3" s="7">
        <v>74071.850000000006</v>
      </c>
      <c r="L3" s="19">
        <v>411.1</v>
      </c>
      <c r="M3" s="7">
        <v>93769.040000000008</v>
      </c>
      <c r="N3" s="19">
        <v>455.9</v>
      </c>
      <c r="O3" s="7">
        <v>107421.94</v>
      </c>
      <c r="P3" s="19">
        <v>598.70000000000005</v>
      </c>
      <c r="Q3" s="7">
        <v>141177.48000000001</v>
      </c>
      <c r="R3" s="19">
        <v>581.5</v>
      </c>
      <c r="S3" s="7">
        <v>153097.87</v>
      </c>
      <c r="T3" s="19">
        <v>706.6</v>
      </c>
      <c r="U3" s="7">
        <v>193480.97</v>
      </c>
      <c r="V3" s="19">
        <v>1017.3</v>
      </c>
      <c r="W3" s="7">
        <v>267781.92</v>
      </c>
      <c r="X3" s="19">
        <v>1272.4000000000001</v>
      </c>
      <c r="Y3" s="13">
        <v>319313</v>
      </c>
      <c r="Z3" s="19">
        <v>1484.9</v>
      </c>
      <c r="AA3" s="4">
        <v>375117</v>
      </c>
    </row>
    <row r="4" spans="1:27" x14ac:dyDescent="0.2">
      <c r="A4" s="11" t="s">
        <v>1</v>
      </c>
      <c r="B4" s="20">
        <v>193.2</v>
      </c>
      <c r="C4" s="8">
        <v>35614.75</v>
      </c>
      <c r="D4" s="20">
        <v>239.9</v>
      </c>
      <c r="E4" s="8">
        <v>48818.62</v>
      </c>
      <c r="F4" s="23">
        <v>254.8</v>
      </c>
      <c r="G4" s="8">
        <v>53912.15</v>
      </c>
      <c r="H4" s="20">
        <v>269.39999999999998</v>
      </c>
      <c r="I4" s="8">
        <v>57567.25</v>
      </c>
      <c r="J4" s="20">
        <v>317.60000000000002</v>
      </c>
      <c r="K4" s="8">
        <v>69847.320000000007</v>
      </c>
      <c r="L4" s="20">
        <v>374.7</v>
      </c>
      <c r="M4" s="8">
        <v>83907.34</v>
      </c>
      <c r="N4" s="20">
        <v>437.2</v>
      </c>
      <c r="O4" s="8">
        <v>101484.65</v>
      </c>
      <c r="P4" s="20">
        <v>512.4</v>
      </c>
      <c r="Q4" s="8">
        <v>124511.01</v>
      </c>
      <c r="R4" s="20">
        <v>628.70000000000005</v>
      </c>
      <c r="S4" s="8">
        <v>163892.68</v>
      </c>
      <c r="T4" s="20">
        <v>641.29999999999995</v>
      </c>
      <c r="U4" s="8">
        <v>170673.66999999998</v>
      </c>
      <c r="V4" s="20">
        <v>853.3</v>
      </c>
      <c r="W4" s="8">
        <v>225592.13999999998</v>
      </c>
      <c r="X4" s="20">
        <v>1275.9000000000001</v>
      </c>
      <c r="Y4" s="14">
        <v>323726</v>
      </c>
      <c r="Z4" s="20">
        <v>1520.9</v>
      </c>
      <c r="AA4" s="5">
        <v>391677</v>
      </c>
    </row>
    <row r="5" spans="1:27" x14ac:dyDescent="0.2">
      <c r="A5" s="11" t="s">
        <v>2</v>
      </c>
      <c r="B5" s="20">
        <v>229.7</v>
      </c>
      <c r="C5" s="8">
        <v>43305.5</v>
      </c>
      <c r="D5" s="20">
        <v>241.3</v>
      </c>
      <c r="E5" s="8">
        <v>49782.119999999995</v>
      </c>
      <c r="F5" s="23">
        <v>267.5</v>
      </c>
      <c r="G5" s="8">
        <v>56476.639999999999</v>
      </c>
      <c r="H5" s="20">
        <v>284.8</v>
      </c>
      <c r="I5" s="8">
        <v>58821.509999999995</v>
      </c>
      <c r="J5" s="20">
        <v>405.6</v>
      </c>
      <c r="K5" s="8">
        <v>86334.170000000013</v>
      </c>
      <c r="L5" s="20">
        <v>396.2</v>
      </c>
      <c r="M5" s="8">
        <v>95686.98</v>
      </c>
      <c r="N5" s="20">
        <v>619.70000000000005</v>
      </c>
      <c r="O5" s="8">
        <v>140082.13</v>
      </c>
      <c r="P5" s="20">
        <v>560.29999999999995</v>
      </c>
      <c r="Q5" s="8">
        <v>133151.54999999999</v>
      </c>
      <c r="R5" s="20">
        <v>658.3</v>
      </c>
      <c r="S5" s="8">
        <v>164180.18000000002</v>
      </c>
      <c r="T5" s="20">
        <v>884.8</v>
      </c>
      <c r="U5" s="8">
        <v>228094.65000000002</v>
      </c>
      <c r="V5" s="20">
        <v>1124.2</v>
      </c>
      <c r="W5" s="8">
        <v>356604.49</v>
      </c>
      <c r="X5" s="20">
        <v>1333.2</v>
      </c>
      <c r="Y5" s="14">
        <v>342353</v>
      </c>
      <c r="Z5" s="20">
        <v>1624.2</v>
      </c>
      <c r="AA5" s="5">
        <v>426746</v>
      </c>
    </row>
    <row r="6" spans="1:27" x14ac:dyDescent="0.2">
      <c r="A6" s="11" t="s">
        <v>3</v>
      </c>
      <c r="B6" s="20">
        <v>190.2</v>
      </c>
      <c r="C6" s="8">
        <v>34884.5</v>
      </c>
      <c r="D6" s="20">
        <v>214.2</v>
      </c>
      <c r="E6" s="8">
        <v>44514.559999999998</v>
      </c>
      <c r="F6" s="23">
        <v>252.3</v>
      </c>
      <c r="G6" s="8">
        <v>54719.85</v>
      </c>
      <c r="H6" s="20">
        <v>273.5</v>
      </c>
      <c r="I6" s="8">
        <v>59089.49</v>
      </c>
      <c r="J6" s="20">
        <v>344</v>
      </c>
      <c r="K6" s="8">
        <v>76337.22</v>
      </c>
      <c r="L6" s="20">
        <v>388.4</v>
      </c>
      <c r="M6" s="8">
        <v>91712.16</v>
      </c>
      <c r="N6" s="20">
        <v>368.6</v>
      </c>
      <c r="O6" s="8">
        <v>88972.88</v>
      </c>
      <c r="P6" s="20">
        <v>628.5</v>
      </c>
      <c r="Q6" s="8">
        <v>142942.48000000001</v>
      </c>
      <c r="R6" s="20">
        <v>628.5</v>
      </c>
      <c r="S6" s="8">
        <v>176972.55</v>
      </c>
      <c r="T6" s="20">
        <v>862.4</v>
      </c>
      <c r="U6" s="8">
        <v>232371.78999999998</v>
      </c>
      <c r="V6" s="20">
        <v>999.1</v>
      </c>
      <c r="W6" s="8">
        <v>274722.51999999996</v>
      </c>
      <c r="X6" s="20">
        <v>1356</v>
      </c>
      <c r="Y6" s="14">
        <v>361315</v>
      </c>
      <c r="Z6" s="20">
        <v>2136.1</v>
      </c>
      <c r="AA6" s="5">
        <v>535876</v>
      </c>
    </row>
    <row r="7" spans="1:27" x14ac:dyDescent="0.2">
      <c r="A7" s="11" t="s">
        <v>4</v>
      </c>
      <c r="B7" s="20">
        <v>195.1</v>
      </c>
      <c r="C7" s="8">
        <v>40879.26</v>
      </c>
      <c r="D7" s="20">
        <v>227.6</v>
      </c>
      <c r="E7" s="8">
        <v>50670.89</v>
      </c>
      <c r="F7" s="23">
        <v>306.89999999999998</v>
      </c>
      <c r="G7" s="8">
        <v>67386.959999999992</v>
      </c>
      <c r="H7" s="25">
        <v>367</v>
      </c>
      <c r="I7" s="8">
        <v>81849.14</v>
      </c>
      <c r="J7" s="20">
        <v>391.5</v>
      </c>
      <c r="K7" s="8">
        <v>94852.81</v>
      </c>
      <c r="L7" s="20">
        <v>435.9</v>
      </c>
      <c r="M7" s="8">
        <v>101683.08</v>
      </c>
      <c r="N7" s="20">
        <v>635.20000000000005</v>
      </c>
      <c r="O7" s="8">
        <v>149575.82999999999</v>
      </c>
      <c r="P7" s="20">
        <v>621.9</v>
      </c>
      <c r="Q7" s="8">
        <v>151621.03999999998</v>
      </c>
      <c r="R7" s="20">
        <v>685.7</v>
      </c>
      <c r="S7" s="8">
        <v>177043.45</v>
      </c>
      <c r="T7" s="20">
        <v>1061.3</v>
      </c>
      <c r="U7" s="8">
        <v>288187.94</v>
      </c>
      <c r="V7" s="20">
        <v>1434.1</v>
      </c>
      <c r="W7" s="8">
        <v>377368.92</v>
      </c>
      <c r="X7" s="20">
        <v>2471.1</v>
      </c>
      <c r="Y7" s="14">
        <v>612500</v>
      </c>
      <c r="Z7" s="20">
        <v>2622.2</v>
      </c>
      <c r="AA7" s="5">
        <v>659204</v>
      </c>
    </row>
    <row r="8" spans="1:27" x14ac:dyDescent="0.2">
      <c r="A8" s="11" t="s">
        <v>5</v>
      </c>
      <c r="B8" s="20">
        <v>261.89999999999998</v>
      </c>
      <c r="C8" s="8">
        <v>53377.53</v>
      </c>
      <c r="D8" s="20">
        <v>309.3</v>
      </c>
      <c r="E8" s="8">
        <v>64763.81</v>
      </c>
      <c r="F8" s="23">
        <v>323.8</v>
      </c>
      <c r="G8" s="8">
        <v>68195.850000000006</v>
      </c>
      <c r="H8" s="25">
        <v>383</v>
      </c>
      <c r="I8" s="8">
        <v>85636.290000000008</v>
      </c>
      <c r="J8" s="20">
        <v>492.1</v>
      </c>
      <c r="K8" s="8">
        <v>110477.15999999999</v>
      </c>
      <c r="L8" s="20">
        <v>526.29999999999995</v>
      </c>
      <c r="M8" s="8">
        <v>122571.51999999999</v>
      </c>
      <c r="N8" s="20">
        <v>587.5</v>
      </c>
      <c r="O8" s="8">
        <v>139916.03</v>
      </c>
      <c r="P8" s="20">
        <v>780.1</v>
      </c>
      <c r="Q8" s="8">
        <v>182735.13999999998</v>
      </c>
      <c r="R8" s="20">
        <v>661.8</v>
      </c>
      <c r="S8" s="8">
        <v>168822.58000000002</v>
      </c>
      <c r="T8" s="20">
        <v>1110</v>
      </c>
      <c r="U8" s="8">
        <v>304762.68</v>
      </c>
      <c r="V8" s="20">
        <v>1673.3</v>
      </c>
      <c r="W8" s="8">
        <v>439907.43</v>
      </c>
      <c r="X8" s="20">
        <v>2276.3000000000002</v>
      </c>
      <c r="Y8" s="14">
        <v>564599</v>
      </c>
      <c r="Z8" s="20">
        <v>2349.6</v>
      </c>
      <c r="AA8" s="5">
        <v>582670</v>
      </c>
    </row>
    <row r="9" spans="1:27" x14ac:dyDescent="0.2">
      <c r="A9" s="11" t="s">
        <v>6</v>
      </c>
      <c r="B9" s="20">
        <v>230.2</v>
      </c>
      <c r="C9" s="8">
        <v>46849.62</v>
      </c>
      <c r="D9" s="20">
        <v>292.5</v>
      </c>
      <c r="E9" s="8">
        <v>59947.46</v>
      </c>
      <c r="F9" s="23">
        <v>336.8</v>
      </c>
      <c r="G9" s="8">
        <v>71179.360000000001</v>
      </c>
      <c r="H9" s="25">
        <v>388.3</v>
      </c>
      <c r="I9" s="8">
        <v>87030.9</v>
      </c>
      <c r="J9" s="20">
        <v>410.9</v>
      </c>
      <c r="K9" s="8">
        <v>90577.78</v>
      </c>
      <c r="L9" s="20">
        <v>492.1</v>
      </c>
      <c r="M9" s="8">
        <v>114097</v>
      </c>
      <c r="N9" s="20">
        <v>597.79999999999995</v>
      </c>
      <c r="O9" s="8">
        <v>141981.63</v>
      </c>
      <c r="P9" s="20">
        <v>641.9</v>
      </c>
      <c r="Q9" s="8">
        <v>152911.72999999998</v>
      </c>
      <c r="R9" s="20">
        <v>780.8</v>
      </c>
      <c r="S9" s="8">
        <v>201481.78999999998</v>
      </c>
      <c r="T9" s="20">
        <v>1269.5</v>
      </c>
      <c r="U9" s="8">
        <v>337824.89</v>
      </c>
      <c r="V9" s="20">
        <v>1626.7</v>
      </c>
      <c r="W9" s="8">
        <v>430998.76</v>
      </c>
      <c r="X9" s="20">
        <v>2102.3000000000002</v>
      </c>
      <c r="Y9" s="14">
        <v>518422</v>
      </c>
      <c r="Z9" s="20">
        <v>2635</v>
      </c>
      <c r="AA9" s="5">
        <v>663534</v>
      </c>
    </row>
    <row r="10" spans="1:27" x14ac:dyDescent="0.2">
      <c r="A10" s="11" t="s">
        <v>7</v>
      </c>
      <c r="B10" s="20">
        <v>247.7</v>
      </c>
      <c r="C10" s="8">
        <v>50118.07</v>
      </c>
      <c r="D10" s="20">
        <v>327.9</v>
      </c>
      <c r="E10" s="8">
        <v>67820.759999999995</v>
      </c>
      <c r="F10" s="23">
        <v>326</v>
      </c>
      <c r="G10" s="8">
        <v>69642.63</v>
      </c>
      <c r="H10" s="25">
        <v>416.1</v>
      </c>
      <c r="I10" s="8">
        <v>91559.75</v>
      </c>
      <c r="J10" s="20">
        <v>418.4</v>
      </c>
      <c r="K10" s="8">
        <v>90768.1</v>
      </c>
      <c r="L10" s="20">
        <v>492.7</v>
      </c>
      <c r="M10" s="8">
        <v>114924.76000000001</v>
      </c>
      <c r="N10" s="20">
        <v>557.1</v>
      </c>
      <c r="O10" s="8">
        <v>133007.16</v>
      </c>
      <c r="P10" s="20">
        <v>728.6</v>
      </c>
      <c r="Q10" s="8">
        <v>176702.06</v>
      </c>
      <c r="R10" s="20">
        <v>725.5</v>
      </c>
      <c r="S10" s="8">
        <v>190316.55000000002</v>
      </c>
      <c r="T10" s="20">
        <v>1269.7</v>
      </c>
      <c r="U10" s="8">
        <v>342120.61000000004</v>
      </c>
      <c r="V10" s="20">
        <v>1871.7</v>
      </c>
      <c r="W10" s="8">
        <v>485822.12</v>
      </c>
      <c r="X10" s="20">
        <v>2556.1999999999998</v>
      </c>
      <c r="Y10" s="14">
        <v>623860</v>
      </c>
      <c r="Z10" s="20">
        <v>2292.9</v>
      </c>
      <c r="AA10" s="5">
        <v>564901</v>
      </c>
    </row>
    <row r="11" spans="1:27" x14ac:dyDescent="0.2">
      <c r="A11" s="11" t="s">
        <v>8</v>
      </c>
      <c r="B11" s="20">
        <v>210.6</v>
      </c>
      <c r="C11" s="8">
        <v>43871.83</v>
      </c>
      <c r="D11" s="20">
        <v>226.2</v>
      </c>
      <c r="E11" s="8">
        <v>46102.35</v>
      </c>
      <c r="F11" s="23">
        <v>272.7</v>
      </c>
      <c r="G11" s="8">
        <v>57425.56</v>
      </c>
      <c r="H11" s="25">
        <v>292.5</v>
      </c>
      <c r="I11" s="8">
        <v>65975.570000000007</v>
      </c>
      <c r="J11" s="20">
        <v>411.3</v>
      </c>
      <c r="K11" s="8">
        <v>90307.819999999992</v>
      </c>
      <c r="L11" s="20">
        <v>449.6</v>
      </c>
      <c r="M11" s="8">
        <v>103899.3</v>
      </c>
      <c r="N11" s="20">
        <v>567.6</v>
      </c>
      <c r="O11" s="8">
        <v>132329.63</v>
      </c>
      <c r="P11" s="20">
        <v>571.29999999999995</v>
      </c>
      <c r="Q11" s="8">
        <v>136517.38999999998</v>
      </c>
      <c r="R11" s="20">
        <v>626.79999999999995</v>
      </c>
      <c r="S11" s="8">
        <v>156337.06</v>
      </c>
      <c r="T11" s="20">
        <v>1147.5</v>
      </c>
      <c r="U11" s="8">
        <v>320011.28999999998</v>
      </c>
      <c r="V11" s="20">
        <v>1398</v>
      </c>
      <c r="W11" s="8">
        <v>407577.34</v>
      </c>
      <c r="X11" s="20">
        <v>1631.4</v>
      </c>
      <c r="Y11" s="14">
        <v>412091</v>
      </c>
      <c r="Z11" s="20">
        <v>2495.1999999999998</v>
      </c>
      <c r="AA11" s="5">
        <v>636399</v>
      </c>
    </row>
    <row r="12" spans="1:27" x14ac:dyDescent="0.2">
      <c r="A12" s="11" t="s">
        <v>9</v>
      </c>
      <c r="B12" s="20">
        <v>203.3</v>
      </c>
      <c r="C12" s="8">
        <v>41804.520000000004</v>
      </c>
      <c r="D12" s="20">
        <v>242.9</v>
      </c>
      <c r="E12" s="8">
        <v>50403.33</v>
      </c>
      <c r="F12" s="23">
        <v>262.89999999999998</v>
      </c>
      <c r="G12" s="8">
        <v>55943.97</v>
      </c>
      <c r="H12" s="25">
        <v>386</v>
      </c>
      <c r="I12" s="8">
        <v>84437.64</v>
      </c>
      <c r="J12" s="20">
        <v>309.60000000000002</v>
      </c>
      <c r="K12" s="8">
        <v>69960.960000000006</v>
      </c>
      <c r="L12" s="20">
        <v>434.3</v>
      </c>
      <c r="M12" s="8">
        <v>104705.8</v>
      </c>
      <c r="N12" s="20">
        <v>478.3</v>
      </c>
      <c r="O12" s="8">
        <v>115469.56</v>
      </c>
      <c r="P12" s="20">
        <v>641.20000000000005</v>
      </c>
      <c r="Q12" s="8">
        <v>159959.21000000002</v>
      </c>
      <c r="R12" s="20">
        <v>676</v>
      </c>
      <c r="S12" s="8">
        <v>186388.28000000003</v>
      </c>
      <c r="T12" s="20">
        <v>1107.4000000000001</v>
      </c>
      <c r="U12" s="8">
        <v>304756.39999999997</v>
      </c>
      <c r="V12" s="20">
        <v>1649.4</v>
      </c>
      <c r="W12" s="8">
        <v>450234</v>
      </c>
      <c r="X12" s="20">
        <v>2140.4</v>
      </c>
      <c r="Y12" s="14">
        <v>530636</v>
      </c>
      <c r="Z12" s="20">
        <v>2856.7</v>
      </c>
      <c r="AA12" s="5">
        <v>727822</v>
      </c>
    </row>
    <row r="13" spans="1:27" x14ac:dyDescent="0.2">
      <c r="A13" s="11" t="s">
        <v>10</v>
      </c>
      <c r="B13" s="20">
        <v>198.2</v>
      </c>
      <c r="C13" s="8">
        <v>39317.49</v>
      </c>
      <c r="D13" s="20">
        <v>201.3</v>
      </c>
      <c r="E13" s="8">
        <v>40891.61</v>
      </c>
      <c r="F13" s="23">
        <v>248.7</v>
      </c>
      <c r="G13" s="8">
        <v>55638.55</v>
      </c>
      <c r="H13" s="25">
        <v>266</v>
      </c>
      <c r="I13" s="8">
        <v>58368.420000000006</v>
      </c>
      <c r="J13" s="20">
        <v>308.7</v>
      </c>
      <c r="K13" s="8">
        <v>69073.45</v>
      </c>
      <c r="L13" s="20">
        <v>433.4</v>
      </c>
      <c r="M13" s="8">
        <v>102354.35</v>
      </c>
      <c r="N13" s="20">
        <v>424.1</v>
      </c>
      <c r="O13" s="8">
        <v>100694.66</v>
      </c>
      <c r="P13" s="20">
        <v>418.8</v>
      </c>
      <c r="Q13" s="8">
        <v>107104</v>
      </c>
      <c r="R13" s="20">
        <v>518.5</v>
      </c>
      <c r="S13" s="8">
        <v>138373.54999999999</v>
      </c>
      <c r="T13" s="20">
        <v>766.1</v>
      </c>
      <c r="U13" s="8">
        <v>221513.57</v>
      </c>
      <c r="V13" s="20">
        <v>1111.2</v>
      </c>
      <c r="W13" s="8">
        <v>315237.52</v>
      </c>
      <c r="X13" s="20">
        <v>1258.0999999999999</v>
      </c>
      <c r="Y13" s="14">
        <v>313034</v>
      </c>
      <c r="Z13" s="20">
        <v>2088.3000000000002</v>
      </c>
      <c r="AA13" s="5">
        <v>539011</v>
      </c>
    </row>
    <row r="14" spans="1:27" ht="16" thickBot="1" x14ac:dyDescent="0.25">
      <c r="A14" s="12" t="s">
        <v>11</v>
      </c>
      <c r="B14" s="21">
        <v>238.1</v>
      </c>
      <c r="C14" s="9">
        <v>50568.55</v>
      </c>
      <c r="D14" s="21">
        <v>258.89999999999998</v>
      </c>
      <c r="E14" s="9">
        <v>53057.64</v>
      </c>
      <c r="F14" s="24">
        <v>321.7</v>
      </c>
      <c r="G14" s="9">
        <v>65642.509999999995</v>
      </c>
      <c r="H14" s="26">
        <v>368.1</v>
      </c>
      <c r="I14" s="9">
        <v>78824.01999999999</v>
      </c>
      <c r="J14" s="21">
        <v>378.9</v>
      </c>
      <c r="K14" s="9">
        <v>88800.079999999987</v>
      </c>
      <c r="L14" s="21">
        <v>437.9</v>
      </c>
      <c r="M14" s="9">
        <v>105316.84</v>
      </c>
      <c r="N14" s="21">
        <v>538.79999999999995</v>
      </c>
      <c r="O14" s="9">
        <v>130823.15999999999</v>
      </c>
      <c r="P14" s="21">
        <v>585</v>
      </c>
      <c r="Q14" s="9">
        <v>144938.87</v>
      </c>
      <c r="R14" s="21">
        <v>770.9</v>
      </c>
      <c r="S14" s="9">
        <v>203888.68</v>
      </c>
      <c r="T14" s="21">
        <v>854.8</v>
      </c>
      <c r="U14" s="9">
        <v>235591.24</v>
      </c>
      <c r="V14" s="21">
        <v>1267.5</v>
      </c>
      <c r="W14" s="9">
        <v>345135.16</v>
      </c>
      <c r="X14" s="21">
        <v>1584.3</v>
      </c>
      <c r="Y14" s="15">
        <v>395686</v>
      </c>
      <c r="Z14" s="21">
        <v>1664.7</v>
      </c>
      <c r="AA14" s="6">
        <v>450187.53</v>
      </c>
    </row>
    <row r="15" spans="1:27" ht="16" thickBot="1" x14ac:dyDescent="0.25">
      <c r="A15" s="18" t="s">
        <v>14</v>
      </c>
      <c r="B15" s="18">
        <v>2594.6999999999998</v>
      </c>
      <c r="C15" s="17">
        <v>521049.87000000005</v>
      </c>
      <c r="D15" s="18">
        <v>3025.2000000000003</v>
      </c>
      <c r="E15" s="17">
        <v>629865.92000000004</v>
      </c>
      <c r="F15" s="18">
        <v>3464.8999999999996</v>
      </c>
      <c r="G15" s="17">
        <v>739153.29</v>
      </c>
      <c r="H15" s="18">
        <v>4031</v>
      </c>
      <c r="I15" s="17">
        <v>883377.91000000015</v>
      </c>
      <c r="J15" s="18">
        <v>4525.2</v>
      </c>
      <c r="K15" s="17">
        <v>1011408.7199999999</v>
      </c>
      <c r="L15" s="18">
        <v>5272.5999999999995</v>
      </c>
      <c r="M15" s="17">
        <v>1234628.1700000002</v>
      </c>
      <c r="N15" s="18">
        <v>6267.800000000002</v>
      </c>
      <c r="O15" s="17">
        <v>1481759.2599999998</v>
      </c>
      <c r="P15" s="18">
        <v>7288.7</v>
      </c>
      <c r="Q15" s="17">
        <v>1754271.96</v>
      </c>
      <c r="R15" s="18">
        <v>7943</v>
      </c>
      <c r="S15" s="17">
        <v>2080795.2200000002</v>
      </c>
      <c r="T15" s="18">
        <v>11681.399999999998</v>
      </c>
      <c r="U15" s="17">
        <v>3179389.6999999993</v>
      </c>
      <c r="V15" s="18">
        <v>16025.800000000001</v>
      </c>
      <c r="W15" s="17">
        <v>4376982.3199999994</v>
      </c>
      <c r="X15" s="18">
        <v>21257.599999999999</v>
      </c>
      <c r="Y15" s="17">
        <v>5317535</v>
      </c>
      <c r="Z15" s="18">
        <v>25770.7</v>
      </c>
      <c r="AA15" s="16">
        <v>6553144.5300000003</v>
      </c>
    </row>
  </sheetData>
  <mergeCells count="13">
    <mergeCell ref="L1:M1"/>
    <mergeCell ref="B1:C1"/>
    <mergeCell ref="D1:E1"/>
    <mergeCell ref="F1:G1"/>
    <mergeCell ref="H1:I1"/>
    <mergeCell ref="J1:K1"/>
    <mergeCell ref="Z1:AA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124AF-C8FE-D545-AEE4-68A311360DEB}">
  <dimension ref="A2:K34"/>
  <sheetViews>
    <sheetView zoomScale="94" workbookViewId="0">
      <selection activeCell="J2" sqref="J2"/>
    </sheetView>
  </sheetViews>
  <sheetFormatPr baseColWidth="10" defaultRowHeight="15" x14ac:dyDescent="0.2"/>
  <cols>
    <col min="1" max="1" width="11" bestFit="1" customWidth="1"/>
    <col min="2" max="2" width="11.1640625" bestFit="1" customWidth="1"/>
    <col min="3" max="3" width="12" bestFit="1" customWidth="1"/>
    <col min="4" max="4" width="11" bestFit="1" customWidth="1"/>
    <col min="5" max="5" width="11.83203125" bestFit="1" customWidth="1"/>
    <col min="9" max="9" width="20" bestFit="1" customWidth="1"/>
    <col min="10" max="10" width="11.83203125" bestFit="1" customWidth="1"/>
  </cols>
  <sheetData>
    <row r="2" spans="1:10" x14ac:dyDescent="0.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31</v>
      </c>
      <c r="I2" t="s">
        <v>25</v>
      </c>
      <c r="J2">
        <v>1531</v>
      </c>
    </row>
    <row r="3" spans="1:10" x14ac:dyDescent="0.2">
      <c r="A3">
        <v>0</v>
      </c>
      <c r="B3" s="28">
        <v>2594.6999999999998</v>
      </c>
      <c r="C3">
        <f>$J$2*EXP(A3*$J$3)</f>
        <v>1531</v>
      </c>
      <c r="D3">
        <f>(B3-C3)/B3</f>
        <v>0.40995105407176163</v>
      </c>
      <c r="E3">
        <f>D3^2</f>
        <v>0.16805986673454842</v>
      </c>
      <c r="F3" s="33">
        <f>AVERAGE($B$3:$B$15)</f>
        <v>9165.2769230769227</v>
      </c>
      <c r="G3" s="33">
        <f>ABS(C3-F3)</f>
        <v>7634.2769230769227</v>
      </c>
      <c r="I3" t="s">
        <v>26</v>
      </c>
      <c r="J3">
        <v>0.23499999999999999</v>
      </c>
    </row>
    <row r="4" spans="1:10" x14ac:dyDescent="0.2">
      <c r="A4">
        <v>1</v>
      </c>
      <c r="B4" s="28">
        <v>3025.2000000000003</v>
      </c>
      <c r="C4">
        <f t="shared" ref="C4:C16" si="0">$J$2*EXP(A4*$J$3)</f>
        <v>1936.5753249300571</v>
      </c>
      <c r="D4">
        <f t="shared" ref="D4:D15" si="1">(B4-C4)/B4</f>
        <v>0.35985213376634373</v>
      </c>
      <c r="E4">
        <f t="shared" ref="E4:E16" si="2">D4^2</f>
        <v>0.12949355817619054</v>
      </c>
      <c r="F4" s="33">
        <f t="shared" ref="F4:F16" si="3">AVERAGE($B$3:$B$15)</f>
        <v>9165.2769230769227</v>
      </c>
      <c r="G4" s="33">
        <f t="shared" ref="G4:G16" si="4">ABS(C4-F4)</f>
        <v>7228.7015981468658</v>
      </c>
      <c r="I4" t="s">
        <v>27</v>
      </c>
      <c r="J4">
        <f>SUM(E3:E15)</f>
        <v>0.54497471091897021</v>
      </c>
    </row>
    <row r="5" spans="1:10" x14ac:dyDescent="0.2">
      <c r="A5">
        <v>2</v>
      </c>
      <c r="B5" s="28">
        <v>3464.8999999999996</v>
      </c>
      <c r="C5">
        <f t="shared" si="0"/>
        <v>2449.5911098157785</v>
      </c>
      <c r="D5">
        <f t="shared" si="1"/>
        <v>0.29302689549026556</v>
      </c>
      <c r="E5">
        <f t="shared" si="2"/>
        <v>8.5864761480663021E-2</v>
      </c>
      <c r="F5" s="33">
        <f t="shared" si="3"/>
        <v>9165.2769230769227</v>
      </c>
      <c r="G5" s="33">
        <f t="shared" si="4"/>
        <v>6715.6858132611442</v>
      </c>
      <c r="I5" t="s">
        <v>29</v>
      </c>
      <c r="J5">
        <f>RSQ(B3:B15,C3:C15)</f>
        <v>0.9848316205916392</v>
      </c>
    </row>
    <row r="6" spans="1:10" x14ac:dyDescent="0.2">
      <c r="A6">
        <v>3</v>
      </c>
      <c r="B6" s="28">
        <v>4031</v>
      </c>
      <c r="C6">
        <f t="shared" si="0"/>
        <v>3098.509274616114</v>
      </c>
      <c r="D6">
        <f t="shared" si="1"/>
        <v>0.23132987481614636</v>
      </c>
      <c r="E6">
        <f t="shared" si="2"/>
        <v>5.3513510982453945E-2</v>
      </c>
      <c r="F6" s="33">
        <f t="shared" si="3"/>
        <v>9165.2769230769227</v>
      </c>
      <c r="G6" s="33">
        <f t="shared" si="4"/>
        <v>6066.7676484608091</v>
      </c>
    </row>
    <row r="7" spans="1:10" x14ac:dyDescent="0.2">
      <c r="A7">
        <v>4</v>
      </c>
      <c r="B7" s="28">
        <v>4525.2</v>
      </c>
      <c r="C7">
        <f t="shared" si="0"/>
        <v>3919.3315514621145</v>
      </c>
      <c r="D7">
        <f t="shared" si="1"/>
        <v>0.13388766210065531</v>
      </c>
      <c r="E7">
        <f t="shared" si="2"/>
        <v>1.7925906062779252E-2</v>
      </c>
      <c r="F7" s="33">
        <f t="shared" si="3"/>
        <v>9165.2769230769227</v>
      </c>
      <c r="G7" s="33">
        <f t="shared" si="4"/>
        <v>5245.9453716148082</v>
      </c>
    </row>
    <row r="8" spans="1:10" x14ac:dyDescent="0.2">
      <c r="A8">
        <v>5</v>
      </c>
      <c r="B8" s="28">
        <v>5272.5999999999995</v>
      </c>
      <c r="C8">
        <f t="shared" si="0"/>
        <v>4957.5968470159169</v>
      </c>
      <c r="D8">
        <f t="shared" si="1"/>
        <v>5.9743419372621218E-2</v>
      </c>
      <c r="E8">
        <f t="shared" si="2"/>
        <v>3.5692761583328921E-3</v>
      </c>
      <c r="F8" s="33">
        <f t="shared" si="3"/>
        <v>9165.2769230769227</v>
      </c>
      <c r="G8" s="33">
        <f t="shared" si="4"/>
        <v>4207.6800760610058</v>
      </c>
      <c r="I8" t="s">
        <v>37</v>
      </c>
      <c r="J8" s="33">
        <f>SUM(G3:G16)</f>
        <v>103494.18386513335</v>
      </c>
    </row>
    <row r="9" spans="1:10" x14ac:dyDescent="0.2">
      <c r="A9">
        <v>6</v>
      </c>
      <c r="B9" s="28">
        <v>6267.800000000002</v>
      </c>
      <c r="C9">
        <f t="shared" si="0"/>
        <v>6270.9077236329695</v>
      </c>
      <c r="D9">
        <f t="shared" si="1"/>
        <v>-4.958236754471206E-4</v>
      </c>
      <c r="E9">
        <f t="shared" si="2"/>
        <v>2.4584111713389157E-7</v>
      </c>
      <c r="F9" s="33">
        <f t="shared" si="3"/>
        <v>9165.2769230769227</v>
      </c>
      <c r="G9" s="33">
        <f t="shared" si="4"/>
        <v>2894.3691994439532</v>
      </c>
      <c r="I9" s="31" t="s">
        <v>33</v>
      </c>
      <c r="J9" s="31">
        <f>J8/13</f>
        <v>7961.091066548719</v>
      </c>
    </row>
    <row r="10" spans="1:10" x14ac:dyDescent="0.2">
      <c r="A10">
        <v>7</v>
      </c>
      <c r="B10" s="28">
        <v>7288.7</v>
      </c>
      <c r="C10">
        <f t="shared" si="0"/>
        <v>7932.1261675381629</v>
      </c>
      <c r="D10">
        <f t="shared" si="1"/>
        <v>-8.8277219193842946E-2</v>
      </c>
      <c r="E10">
        <f t="shared" si="2"/>
        <v>7.7928674285977937E-3</v>
      </c>
      <c r="F10" s="33">
        <f t="shared" si="3"/>
        <v>9165.2769230769227</v>
      </c>
      <c r="G10" s="33">
        <f t="shared" si="4"/>
        <v>1233.1507555387598</v>
      </c>
      <c r="I10" s="31" t="s">
        <v>36</v>
      </c>
      <c r="J10" s="32">
        <f>AVERAGE(D3:D15)</f>
        <v>8.4287075410599197E-2</v>
      </c>
    </row>
    <row r="11" spans="1:10" x14ac:dyDescent="0.2">
      <c r="A11">
        <v>8</v>
      </c>
      <c r="B11" s="28">
        <v>7943</v>
      </c>
      <c r="C11">
        <f t="shared" si="0"/>
        <v>10033.415944014647</v>
      </c>
      <c r="D11">
        <f t="shared" si="1"/>
        <v>-0.26317713005346177</v>
      </c>
      <c r="E11">
        <f t="shared" si="2"/>
        <v>6.9262201783176727E-2</v>
      </c>
      <c r="F11" s="33">
        <f t="shared" si="3"/>
        <v>9165.2769230769227</v>
      </c>
      <c r="G11" s="33">
        <f t="shared" si="4"/>
        <v>868.13902093772413</v>
      </c>
    </row>
    <row r="12" spans="1:10" x14ac:dyDescent="0.2">
      <c r="A12">
        <v>9</v>
      </c>
      <c r="B12" s="28">
        <v>11681.399999999998</v>
      </c>
      <c r="C12">
        <f t="shared" si="0"/>
        <v>12691.355807928532</v>
      </c>
      <c r="D12">
        <f t="shared" si="1"/>
        <v>-8.6458456000867573E-2</v>
      </c>
      <c r="E12">
        <f t="shared" si="2"/>
        <v>7.4750646140539544E-3</v>
      </c>
      <c r="F12" s="33">
        <f t="shared" si="3"/>
        <v>9165.2769230769227</v>
      </c>
      <c r="G12" s="33">
        <f t="shared" si="4"/>
        <v>3526.0788848516095</v>
      </c>
    </row>
    <row r="13" spans="1:10" x14ac:dyDescent="0.2">
      <c r="A13">
        <v>10</v>
      </c>
      <c r="B13" s="28">
        <v>16025.800000000001</v>
      </c>
      <c r="C13">
        <f t="shared" si="0"/>
        <v>16053.407248557911</v>
      </c>
      <c r="D13">
        <f t="shared" si="1"/>
        <v>-1.7226752210753764E-3</v>
      </c>
      <c r="E13">
        <f t="shared" si="2"/>
        <v>2.9676099173070969E-6</v>
      </c>
      <c r="F13" s="33">
        <f t="shared" si="3"/>
        <v>9165.2769230769227</v>
      </c>
      <c r="G13" s="33">
        <f t="shared" si="4"/>
        <v>6888.1303254809882</v>
      </c>
    </row>
    <row r="14" spans="1:10" x14ac:dyDescent="0.2">
      <c r="A14">
        <v>11</v>
      </c>
      <c r="B14" s="28">
        <v>21257.599999999999</v>
      </c>
      <c r="C14">
        <f t="shared" si="0"/>
        <v>20306.095596741074</v>
      </c>
      <c r="D14">
        <f t="shared" si="1"/>
        <v>4.4760669278701495E-2</v>
      </c>
      <c r="E14">
        <f t="shared" si="2"/>
        <v>2.003517514277292E-3</v>
      </c>
      <c r="F14" s="33">
        <f t="shared" si="3"/>
        <v>9165.2769230769227</v>
      </c>
      <c r="G14" s="33">
        <f t="shared" si="4"/>
        <v>11140.818673664151</v>
      </c>
    </row>
    <row r="15" spans="1:10" x14ac:dyDescent="0.2">
      <c r="A15">
        <v>12</v>
      </c>
      <c r="B15" s="28">
        <v>25770.7</v>
      </c>
      <c r="C15">
        <f t="shared" si="0"/>
        <v>25685.358379046145</v>
      </c>
      <c r="D15">
        <f t="shared" si="1"/>
        <v>3.3115755859893388E-3</v>
      </c>
      <c r="E15">
        <f t="shared" si="2"/>
        <v>1.0966532861720632E-5</v>
      </c>
      <c r="F15" s="33">
        <f t="shared" si="3"/>
        <v>9165.2769230769227</v>
      </c>
      <c r="G15" s="33">
        <f t="shared" si="4"/>
        <v>16520.081455969223</v>
      </c>
    </row>
    <row r="16" spans="1:10" x14ac:dyDescent="0.2">
      <c r="A16">
        <v>13</v>
      </c>
      <c r="C16">
        <f t="shared" si="0"/>
        <v>32489.635041702313</v>
      </c>
      <c r="D16">
        <f t="shared" ref="D16" si="5">B16-C16</f>
        <v>-32489.635041702313</v>
      </c>
      <c r="E16">
        <f t="shared" si="2"/>
        <v>1055576385.1430109</v>
      </c>
      <c r="F16" s="33">
        <f t="shared" si="3"/>
        <v>9165.2769230769227</v>
      </c>
      <c r="G16" s="33">
        <f t="shared" si="4"/>
        <v>23324.35811862539</v>
      </c>
    </row>
    <row r="19" spans="1:11" x14ac:dyDescent="0.2">
      <c r="I19" t="s">
        <v>32</v>
      </c>
      <c r="J19" s="31" t="s">
        <v>33</v>
      </c>
      <c r="K19" s="31" t="s">
        <v>36</v>
      </c>
    </row>
    <row r="20" spans="1:11" x14ac:dyDescent="0.2">
      <c r="A20" t="s">
        <v>20</v>
      </c>
      <c r="B20" t="s">
        <v>28</v>
      </c>
      <c r="C20" t="s">
        <v>22</v>
      </c>
      <c r="D20" t="s">
        <v>23</v>
      </c>
      <c r="E20" t="s">
        <v>24</v>
      </c>
      <c r="F20" t="s">
        <v>31</v>
      </c>
      <c r="G20" t="s">
        <v>34</v>
      </c>
      <c r="H20" t="s">
        <v>35</v>
      </c>
      <c r="I20">
        <f>SUM(G21:G34)</f>
        <v>27142203.763362601</v>
      </c>
      <c r="J20" s="31">
        <f>I20/A34</f>
        <v>2087861.8279509693</v>
      </c>
      <c r="K20" s="32">
        <f>AVERAGE(H21:H34)</f>
        <v>0.61889408703070747</v>
      </c>
    </row>
    <row r="21" spans="1:11" x14ac:dyDescent="0.2">
      <c r="A21">
        <v>0</v>
      </c>
      <c r="B21">
        <v>521049.87000000005</v>
      </c>
      <c r="C21">
        <v>40000</v>
      </c>
      <c r="D21">
        <f>(B21-C21)/B21</f>
        <v>0.92323191636147994</v>
      </c>
      <c r="E21">
        <v>231408977427.01694</v>
      </c>
      <c r="F21">
        <f>AVERAGE($B$21:$B$34)</f>
        <v>2289489.3746153847</v>
      </c>
      <c r="G21">
        <f>ABS(C21-F21)</f>
        <v>2249489.3746153847</v>
      </c>
      <c r="H21">
        <f>ABS(D21)</f>
        <v>0.92323191636147994</v>
      </c>
    </row>
    <row r="22" spans="1:11" x14ac:dyDescent="0.2">
      <c r="A22">
        <v>1</v>
      </c>
      <c r="B22">
        <v>629865.92000000004</v>
      </c>
      <c r="C22">
        <v>59672.987905650814</v>
      </c>
      <c r="D22">
        <f t="shared" ref="D22:D33" si="6">(B22-C22)/B22</f>
        <v>0.90526080867234271</v>
      </c>
      <c r="E22">
        <v>325119979810.35107</v>
      </c>
      <c r="F22">
        <f t="shared" ref="F22:F34" si="7">AVERAGE($B$21:$B$34)</f>
        <v>2289489.3746153847</v>
      </c>
      <c r="G22">
        <f t="shared" ref="G22:G34" si="8">ABS(C22-F22)</f>
        <v>2229816.3867097339</v>
      </c>
      <c r="H22">
        <f t="shared" ref="H22:H34" si="9">ABS(D22)</f>
        <v>0.90526080867234271</v>
      </c>
    </row>
    <row r="23" spans="1:11" x14ac:dyDescent="0.2">
      <c r="A23">
        <v>2</v>
      </c>
      <c r="B23">
        <v>739153.29</v>
      </c>
      <c r="C23">
        <v>89021.637139698709</v>
      </c>
      <c r="D23">
        <f t="shared" si="6"/>
        <v>0.87956268565117435</v>
      </c>
      <c r="E23">
        <v>422671166050.86731</v>
      </c>
      <c r="F23">
        <f t="shared" si="7"/>
        <v>2289489.3746153847</v>
      </c>
      <c r="G23">
        <f t="shared" si="8"/>
        <v>2200467.7374756862</v>
      </c>
      <c r="H23">
        <f t="shared" si="9"/>
        <v>0.87956268565117435</v>
      </c>
    </row>
    <row r="24" spans="1:11" x14ac:dyDescent="0.2">
      <c r="A24">
        <v>3</v>
      </c>
      <c r="B24">
        <v>883377.91000000015</v>
      </c>
      <c r="C24">
        <v>132804.67690946194</v>
      </c>
      <c r="D24">
        <f t="shared" si="6"/>
        <v>0.84966266938974966</v>
      </c>
      <c r="E24">
        <v>563360178231.9834</v>
      </c>
      <c r="F24">
        <f t="shared" si="7"/>
        <v>2289489.3746153847</v>
      </c>
      <c r="G24">
        <f t="shared" si="8"/>
        <v>2156684.6977059226</v>
      </c>
      <c r="H24">
        <f t="shared" si="9"/>
        <v>0.84966266938974966</v>
      </c>
    </row>
    <row r="25" spans="1:11" x14ac:dyDescent="0.2">
      <c r="A25">
        <v>4</v>
      </c>
      <c r="B25">
        <v>1011408.7199999999</v>
      </c>
      <c r="C25">
        <v>198121.29697580461</v>
      </c>
      <c r="D25">
        <f t="shared" si="6"/>
        <v>0.80411351705984435</v>
      </c>
      <c r="E25">
        <v>661436432449.3363</v>
      </c>
      <c r="F25">
        <f t="shared" si="7"/>
        <v>2289489.3746153847</v>
      </c>
      <c r="G25">
        <f t="shared" si="8"/>
        <v>2091368.0776395802</v>
      </c>
      <c r="H25">
        <f t="shared" si="9"/>
        <v>0.80411351705984435</v>
      </c>
    </row>
    <row r="26" spans="1:11" x14ac:dyDescent="0.2">
      <c r="A26">
        <v>5</v>
      </c>
      <c r="B26">
        <v>1234628.1700000002</v>
      </c>
      <c r="C26">
        <v>295562.24395722599</v>
      </c>
      <c r="D26">
        <f t="shared" si="6"/>
        <v>0.7606062690459866</v>
      </c>
      <c r="E26">
        <v>881844813454.57312</v>
      </c>
      <c r="F26">
        <f t="shared" si="7"/>
        <v>2289489.3746153847</v>
      </c>
      <c r="G26">
        <f t="shared" si="8"/>
        <v>1993927.1306581588</v>
      </c>
      <c r="H26">
        <f t="shared" si="9"/>
        <v>0.7606062690459866</v>
      </c>
    </row>
    <row r="27" spans="1:11" x14ac:dyDescent="0.2">
      <c r="A27">
        <v>6</v>
      </c>
      <c r="B27">
        <v>1481759.2599999998</v>
      </c>
      <c r="C27">
        <v>440927.05522566417</v>
      </c>
      <c r="D27">
        <f t="shared" si="6"/>
        <v>0.70243003224041656</v>
      </c>
      <c r="E27">
        <v>1083331678495.4045</v>
      </c>
      <c r="F27">
        <f t="shared" si="7"/>
        <v>2289489.3746153847</v>
      </c>
      <c r="G27">
        <f t="shared" si="8"/>
        <v>1848562.3193897204</v>
      </c>
      <c r="H27">
        <f t="shared" si="9"/>
        <v>0.70243003224041656</v>
      </c>
    </row>
    <row r="28" spans="1:11" x14ac:dyDescent="0.2">
      <c r="A28">
        <v>7</v>
      </c>
      <c r="B28">
        <v>1754271.96</v>
      </c>
      <c r="C28">
        <v>657785.87084388221</v>
      </c>
      <c r="D28">
        <f t="shared" si="6"/>
        <v>0.62503768751802757</v>
      </c>
      <c r="E28">
        <v>1202281743712.8779</v>
      </c>
      <c r="F28">
        <f t="shared" si="7"/>
        <v>2289489.3746153847</v>
      </c>
      <c r="G28">
        <f t="shared" si="8"/>
        <v>1631703.5037715025</v>
      </c>
      <c r="H28">
        <f t="shared" si="9"/>
        <v>0.62503768751802757</v>
      </c>
    </row>
    <row r="29" spans="1:11" x14ac:dyDescent="0.2">
      <c r="A29">
        <v>8</v>
      </c>
      <c r="B29">
        <v>2080795.2200000002</v>
      </c>
      <c r="C29">
        <v>981301.20788437407</v>
      </c>
      <c r="D29">
        <f t="shared" si="6"/>
        <v>0.52840087364081223</v>
      </c>
      <c r="E29">
        <v>1208887082678.1167</v>
      </c>
      <c r="F29">
        <f t="shared" si="7"/>
        <v>2289489.3746153847</v>
      </c>
      <c r="G29">
        <f t="shared" si="8"/>
        <v>1308188.1667310107</v>
      </c>
      <c r="H29">
        <f t="shared" si="9"/>
        <v>0.52840087364081223</v>
      </c>
    </row>
    <row r="30" spans="1:11" x14ac:dyDescent="0.2">
      <c r="A30">
        <v>9</v>
      </c>
      <c r="B30">
        <v>3179389.6999999993</v>
      </c>
      <c r="C30">
        <v>1463929.3777471196</v>
      </c>
      <c r="D30">
        <f t="shared" si="6"/>
        <v>0.53955648225597508</v>
      </c>
      <c r="E30">
        <v>2942804117223.9536</v>
      </c>
      <c r="F30">
        <f t="shared" si="7"/>
        <v>2289489.3746153847</v>
      </c>
      <c r="G30">
        <f t="shared" si="8"/>
        <v>825559.99686826509</v>
      </c>
      <c r="H30">
        <f t="shared" si="9"/>
        <v>0.53955648225597508</v>
      </c>
    </row>
    <row r="31" spans="1:11" x14ac:dyDescent="0.2">
      <c r="A31">
        <v>10</v>
      </c>
      <c r="B31">
        <v>4376982.3199999994</v>
      </c>
      <c r="C31">
        <v>2183926.0013257693</v>
      </c>
      <c r="D31">
        <f t="shared" si="6"/>
        <v>0.50104299225824389</v>
      </c>
      <c r="E31">
        <v>4809496016876.9658</v>
      </c>
      <c r="F31">
        <f t="shared" si="7"/>
        <v>2289489.3746153847</v>
      </c>
      <c r="G31">
        <f t="shared" si="8"/>
        <v>105563.37328961538</v>
      </c>
      <c r="H31">
        <f t="shared" si="9"/>
        <v>0.50104299225824389</v>
      </c>
    </row>
    <row r="32" spans="1:11" x14ac:dyDescent="0.2">
      <c r="A32">
        <v>11</v>
      </c>
      <c r="B32">
        <v>5317535</v>
      </c>
      <c r="C32">
        <v>3258034.7465987257</v>
      </c>
      <c r="D32">
        <f t="shared" si="6"/>
        <v>0.38730356328661197</v>
      </c>
      <c r="E32">
        <v>4241541293759.9131</v>
      </c>
      <c r="F32">
        <f t="shared" si="7"/>
        <v>2289489.3746153847</v>
      </c>
      <c r="G32">
        <f t="shared" si="8"/>
        <v>968545.37198334094</v>
      </c>
      <c r="H32">
        <f t="shared" si="9"/>
        <v>0.38730356328661197</v>
      </c>
    </row>
    <row r="33" spans="1:8" x14ac:dyDescent="0.2">
      <c r="A33">
        <v>12</v>
      </c>
      <c r="B33">
        <v>6553144.5300000003</v>
      </c>
      <c r="C33">
        <v>4860416.7007493991</v>
      </c>
      <c r="D33">
        <f t="shared" si="6"/>
        <v>0.25830772104924121</v>
      </c>
      <c r="E33">
        <v>2865327503919.4521</v>
      </c>
      <c r="F33">
        <f t="shared" si="7"/>
        <v>2289489.3746153847</v>
      </c>
      <c r="G33">
        <f t="shared" si="8"/>
        <v>2570927.3261340144</v>
      </c>
      <c r="H33">
        <f t="shared" si="9"/>
        <v>0.25830772104924121</v>
      </c>
    </row>
    <row r="34" spans="1:8" x14ac:dyDescent="0.2">
      <c r="A34">
        <v>13</v>
      </c>
      <c r="C34">
        <v>7250889.6750060488</v>
      </c>
      <c r="E34">
        <v>52575401079109.32</v>
      </c>
      <c r="F34">
        <f t="shared" si="7"/>
        <v>2289489.3746153847</v>
      </c>
      <c r="G34">
        <f t="shared" si="8"/>
        <v>4961400.3003906645</v>
      </c>
      <c r="H34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4EB9-FBB8-E340-B001-2C7D8E473798}">
  <dimension ref="A1"/>
  <sheetViews>
    <sheetView workbookViewId="0">
      <selection activeCell="J41" sqref="J41"/>
    </sheetView>
  </sheetViews>
  <sheetFormatPr baseColWidth="10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A464-9158-244F-A0B7-467F9C08408A}">
  <dimension ref="A1:J35"/>
  <sheetViews>
    <sheetView topLeftCell="A23" zoomScale="89" workbookViewId="0">
      <selection activeCell="G35" sqref="E30:G35"/>
    </sheetView>
  </sheetViews>
  <sheetFormatPr baseColWidth="10" defaultRowHeight="15" x14ac:dyDescent="0.2"/>
  <cols>
    <col min="7" max="7" width="18.33203125" bestFit="1" customWidth="1"/>
  </cols>
  <sheetData>
    <row r="1" spans="1:10" x14ac:dyDescent="0.2">
      <c r="D1">
        <v>4750</v>
      </c>
    </row>
    <row r="2" spans="1:10" x14ac:dyDescent="0.2">
      <c r="A2" t="s">
        <v>30</v>
      </c>
      <c r="B2" t="s">
        <v>12</v>
      </c>
      <c r="C2" t="s">
        <v>38</v>
      </c>
      <c r="D2">
        <v>31191</v>
      </c>
      <c r="E2" t="s">
        <v>40</v>
      </c>
      <c r="F2" t="s">
        <v>30</v>
      </c>
      <c r="G2" t="s">
        <v>41</v>
      </c>
      <c r="H2" t="s">
        <v>38</v>
      </c>
      <c r="I2" t="s">
        <v>42</v>
      </c>
      <c r="J2" t="s">
        <v>40</v>
      </c>
    </row>
    <row r="3" spans="1:10" x14ac:dyDescent="0.2">
      <c r="A3">
        <v>9</v>
      </c>
      <c r="B3">
        <v>11681.399999999998</v>
      </c>
      <c r="C3">
        <f>(A3*$D$1)-$D$2</f>
        <v>11559</v>
      </c>
      <c r="D3">
        <f>ABS((B3-C3)/B3)</f>
        <v>1.0478196106630869E-2</v>
      </c>
      <c r="E3">
        <f>ABS($D$9-C3)</f>
        <v>9499.9000000000015</v>
      </c>
      <c r="F3">
        <v>9</v>
      </c>
      <c r="G3">
        <v>3179389.6999999993</v>
      </c>
      <c r="H3">
        <f>1000000*F3-7000000</f>
        <v>2000000</v>
      </c>
      <c r="I3">
        <f>ABS((G3-H3)/H3)</f>
        <v>0.58969484999999966</v>
      </c>
      <c r="J3">
        <f>ABS(G3-$J$9)</f>
        <v>1906020.6100000013</v>
      </c>
    </row>
    <row r="4" spans="1:10" x14ac:dyDescent="0.2">
      <c r="A4">
        <v>10</v>
      </c>
      <c r="B4">
        <v>16025.800000000001</v>
      </c>
      <c r="C4">
        <f t="shared" ref="C4:C7" si="0">(A4*$D$1)-$D$2</f>
        <v>16309</v>
      </c>
      <c r="D4">
        <f t="shared" ref="D4:D7" si="1">ABS((B4-C4)/B4)</f>
        <v>1.7671504698673318E-2</v>
      </c>
      <c r="E4">
        <f t="shared" ref="E4:E7" si="2">ABS($D$9-C4)</f>
        <v>4749.9000000000015</v>
      </c>
      <c r="F4">
        <v>10</v>
      </c>
      <c r="G4">
        <v>4376982.3199999994</v>
      </c>
      <c r="H4">
        <f t="shared" ref="H4:H7" si="3">1000000*F4-7000000</f>
        <v>3000000</v>
      </c>
      <c r="I4">
        <f t="shared" ref="I4:I7" si="4">ABS((G4-H4)/H4)</f>
        <v>0.45899410666666646</v>
      </c>
      <c r="J4">
        <f t="shared" ref="J4:J7" si="5">ABS(G4-$J$9)</f>
        <v>708427.99000000115</v>
      </c>
    </row>
    <row r="5" spans="1:10" x14ac:dyDescent="0.2">
      <c r="A5">
        <v>11</v>
      </c>
      <c r="B5">
        <v>21257.599999999999</v>
      </c>
      <c r="C5">
        <f t="shared" si="0"/>
        <v>21059</v>
      </c>
      <c r="D5">
        <f t="shared" si="1"/>
        <v>9.3425410206231449E-3</v>
      </c>
      <c r="E5">
        <f t="shared" si="2"/>
        <v>9.9999999998544808E-2</v>
      </c>
      <c r="F5">
        <v>11</v>
      </c>
      <c r="G5">
        <v>5317535</v>
      </c>
      <c r="H5">
        <f t="shared" si="3"/>
        <v>4000000</v>
      </c>
      <c r="I5">
        <f t="shared" si="4"/>
        <v>0.32938374999999998</v>
      </c>
      <c r="J5">
        <f t="shared" si="5"/>
        <v>232124.68999999948</v>
      </c>
    </row>
    <row r="6" spans="1:10" x14ac:dyDescent="0.2">
      <c r="A6">
        <v>12</v>
      </c>
      <c r="B6">
        <v>25770.7</v>
      </c>
      <c r="C6">
        <f t="shared" si="0"/>
        <v>25809</v>
      </c>
      <c r="D6">
        <f t="shared" si="1"/>
        <v>1.4861839220509832E-3</v>
      </c>
      <c r="E6">
        <f t="shared" si="2"/>
        <v>4750.0999999999985</v>
      </c>
      <c r="F6">
        <v>12</v>
      </c>
      <c r="G6">
        <v>6553144.5300000003</v>
      </c>
      <c r="H6">
        <f t="shared" si="3"/>
        <v>5000000</v>
      </c>
      <c r="I6">
        <f t="shared" si="4"/>
        <v>0.31062890600000004</v>
      </c>
      <c r="J6">
        <f t="shared" si="5"/>
        <v>1467734.2199999997</v>
      </c>
    </row>
    <row r="7" spans="1:10" x14ac:dyDescent="0.2">
      <c r="A7">
        <v>13</v>
      </c>
      <c r="B7">
        <f>4750*A7-31191</f>
        <v>30559</v>
      </c>
      <c r="C7">
        <f t="shared" si="0"/>
        <v>30559</v>
      </c>
      <c r="D7">
        <f t="shared" si="1"/>
        <v>0</v>
      </c>
      <c r="E7">
        <f t="shared" si="2"/>
        <v>9500.0999999999985</v>
      </c>
      <c r="F7">
        <v>13</v>
      </c>
      <c r="G7">
        <f>1000000*F7-7000000</f>
        <v>6000000</v>
      </c>
      <c r="H7">
        <f t="shared" si="3"/>
        <v>6000000</v>
      </c>
      <c r="I7">
        <f t="shared" si="4"/>
        <v>0</v>
      </c>
      <c r="J7">
        <f t="shared" si="5"/>
        <v>914589.68999999948</v>
      </c>
    </row>
    <row r="8" spans="1:10" x14ac:dyDescent="0.2">
      <c r="A8" s="69" t="s">
        <v>39</v>
      </c>
      <c r="B8" s="69"/>
      <c r="G8" s="69" t="s">
        <v>43</v>
      </c>
      <c r="H8" s="69"/>
    </row>
    <row r="9" spans="1:10" x14ac:dyDescent="0.2">
      <c r="A9" s="31" t="s">
        <v>33</v>
      </c>
      <c r="B9" s="31">
        <f>E9/5</f>
        <v>5700.0199999999995</v>
      </c>
      <c r="D9">
        <f>AVERAGE(B3:B7)</f>
        <v>21058.9</v>
      </c>
      <c r="E9">
        <f>SUM(E3:E7)</f>
        <v>28500.1</v>
      </c>
      <c r="G9" s="31" t="s">
        <v>36</v>
      </c>
      <c r="H9" s="32">
        <f>AVERAGE(I3:I7)</f>
        <v>0.33774032253333319</v>
      </c>
      <c r="J9">
        <f>AVERAGE(G3:G7)</f>
        <v>5085410.3100000005</v>
      </c>
    </row>
    <row r="10" spans="1:10" x14ac:dyDescent="0.2">
      <c r="A10" s="31" t="s">
        <v>36</v>
      </c>
      <c r="B10" s="35">
        <f>AVERAGE(D3:D7)</f>
        <v>7.7956851495956641E-3</v>
      </c>
      <c r="G10" s="31" t="s">
        <v>33</v>
      </c>
      <c r="H10" s="31">
        <f>I10/5</f>
        <v>1045779.4400000002</v>
      </c>
      <c r="I10">
        <f>SUM(J3:J7)</f>
        <v>5228897.2000000011</v>
      </c>
    </row>
    <row r="27" spans="1:9" ht="21" x14ac:dyDescent="0.25">
      <c r="G27" s="30">
        <v>7000000</v>
      </c>
    </row>
    <row r="30" spans="1:9" x14ac:dyDescent="0.2">
      <c r="A30" t="s">
        <v>20</v>
      </c>
      <c r="B30" t="s">
        <v>12</v>
      </c>
      <c r="C30" t="s">
        <v>45</v>
      </c>
      <c r="E30" t="s">
        <v>20</v>
      </c>
      <c r="F30" t="s">
        <v>28</v>
      </c>
      <c r="G30" t="s">
        <v>45</v>
      </c>
      <c r="I30" t="s">
        <v>44</v>
      </c>
    </row>
    <row r="31" spans="1:9" x14ac:dyDescent="0.2">
      <c r="A31">
        <v>8</v>
      </c>
      <c r="B31">
        <v>7943</v>
      </c>
      <c r="C31">
        <f>(4429*A31)-27847</f>
        <v>7585</v>
      </c>
      <c r="E31">
        <v>8</v>
      </c>
      <c r="F31">
        <v>2080795.2200000002</v>
      </c>
      <c r="G31">
        <f>(1000000*E31)-7000000</f>
        <v>1000000</v>
      </c>
    </row>
    <row r="32" spans="1:9" x14ac:dyDescent="0.2">
      <c r="A32">
        <v>9</v>
      </c>
      <c r="B32">
        <v>11681.399999999998</v>
      </c>
      <c r="C32">
        <f t="shared" ref="C32:C35" si="6">(4429*A32)-27847</f>
        <v>12014</v>
      </c>
      <c r="E32">
        <v>9</v>
      </c>
      <c r="F32">
        <v>3179389.6999999993</v>
      </c>
      <c r="G32">
        <f t="shared" ref="G32:G35" si="7">(1000000*E32)-7000000</f>
        <v>2000000</v>
      </c>
    </row>
    <row r="33" spans="1:7" x14ac:dyDescent="0.2">
      <c r="A33">
        <v>10</v>
      </c>
      <c r="B33">
        <v>16025.800000000001</v>
      </c>
      <c r="C33">
        <f t="shared" si="6"/>
        <v>16443</v>
      </c>
      <c r="E33">
        <v>10</v>
      </c>
      <c r="F33">
        <v>4376982.3199999994</v>
      </c>
      <c r="G33">
        <f t="shared" si="7"/>
        <v>3000000</v>
      </c>
    </row>
    <row r="34" spans="1:7" x14ac:dyDescent="0.2">
      <c r="A34">
        <v>11</v>
      </c>
      <c r="B34">
        <v>21257.599999999999</v>
      </c>
      <c r="C34">
        <f t="shared" si="6"/>
        <v>20872</v>
      </c>
      <c r="E34">
        <v>11</v>
      </c>
      <c r="F34">
        <v>5317535</v>
      </c>
      <c r="G34">
        <f t="shared" si="7"/>
        <v>4000000</v>
      </c>
    </row>
    <row r="35" spans="1:7" x14ac:dyDescent="0.2">
      <c r="A35">
        <v>12</v>
      </c>
      <c r="B35">
        <v>25770.7</v>
      </c>
      <c r="C35">
        <f t="shared" si="6"/>
        <v>25301</v>
      </c>
      <c r="E35">
        <v>12</v>
      </c>
      <c r="F35">
        <v>6553144.5300000003</v>
      </c>
      <c r="G35">
        <f t="shared" si="7"/>
        <v>5000000</v>
      </c>
    </row>
  </sheetData>
  <mergeCells count="2">
    <mergeCell ref="A8:B8"/>
    <mergeCell ref="G8:H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AA05A-8BE4-8542-AD56-4625CF23D51F}">
  <dimension ref="A1:AT169"/>
  <sheetViews>
    <sheetView topLeftCell="AC68" zoomScale="75" zoomScaleNormal="100" workbookViewId="0">
      <selection activeCell="AP105" sqref="AP105"/>
    </sheetView>
  </sheetViews>
  <sheetFormatPr baseColWidth="10" defaultRowHeight="15" x14ac:dyDescent="0.2"/>
  <cols>
    <col min="40" max="40" width="14.83203125" bestFit="1" customWidth="1"/>
    <col min="41" max="41" width="13.33203125" bestFit="1" customWidth="1"/>
  </cols>
  <sheetData>
    <row r="1" spans="1:46" ht="16" thickBot="1" x14ac:dyDescent="0.25">
      <c r="AD1" t="s">
        <v>69</v>
      </c>
      <c r="AE1" t="s">
        <v>12</v>
      </c>
      <c r="AF1" t="s">
        <v>28</v>
      </c>
    </row>
    <row r="2" spans="1:46" ht="16" thickBot="1" x14ac:dyDescent="0.25">
      <c r="A2" s="40"/>
      <c r="B2" s="72">
        <v>2000</v>
      </c>
      <c r="C2" s="71"/>
      <c r="D2" s="70">
        <v>2001</v>
      </c>
      <c r="E2" s="71"/>
      <c r="F2" s="70">
        <v>2002</v>
      </c>
      <c r="G2" s="71"/>
      <c r="H2" s="70">
        <v>2003</v>
      </c>
      <c r="I2" s="71"/>
      <c r="J2" s="70">
        <v>2004</v>
      </c>
      <c r="K2" s="71"/>
      <c r="L2" s="70">
        <v>2005</v>
      </c>
      <c r="M2" s="71"/>
      <c r="N2" s="70">
        <v>2006</v>
      </c>
      <c r="O2" s="71"/>
      <c r="P2" s="70">
        <v>2007</v>
      </c>
      <c r="Q2" s="71"/>
      <c r="R2" s="70">
        <v>2008</v>
      </c>
      <c r="S2" s="71"/>
      <c r="T2" s="70">
        <v>2009</v>
      </c>
      <c r="U2" s="71"/>
      <c r="V2" s="70">
        <v>2010</v>
      </c>
      <c r="W2" s="71"/>
      <c r="X2" s="70">
        <v>2011</v>
      </c>
      <c r="Y2" s="71"/>
      <c r="Z2" s="70">
        <v>2012</v>
      </c>
      <c r="AA2" s="71"/>
      <c r="AC2" t="s">
        <v>58</v>
      </c>
      <c r="AD2">
        <v>1</v>
      </c>
      <c r="AE2" s="45">
        <v>196.5</v>
      </c>
      <c r="AF2" s="46">
        <v>40458</v>
      </c>
      <c r="AP2">
        <v>2009</v>
      </c>
      <c r="AQ2">
        <v>2010</v>
      </c>
      <c r="AR2">
        <v>2011</v>
      </c>
      <c r="AS2">
        <v>2012</v>
      </c>
      <c r="AT2">
        <v>2013</v>
      </c>
    </row>
    <row r="3" spans="1:46" ht="16" thickBot="1" x14ac:dyDescent="0.25">
      <c r="A3" s="41"/>
      <c r="B3" s="42" t="s">
        <v>12</v>
      </c>
      <c r="C3" s="43" t="s">
        <v>13</v>
      </c>
      <c r="D3" s="43" t="s">
        <v>12</v>
      </c>
      <c r="E3" s="43" t="s">
        <v>13</v>
      </c>
      <c r="F3" s="43" t="s">
        <v>12</v>
      </c>
      <c r="G3" s="43" t="s">
        <v>13</v>
      </c>
      <c r="H3" s="43" t="s">
        <v>12</v>
      </c>
      <c r="I3" s="43" t="s">
        <v>13</v>
      </c>
      <c r="J3" s="43" t="s">
        <v>12</v>
      </c>
      <c r="K3" s="43" t="s">
        <v>13</v>
      </c>
      <c r="L3" s="43" t="s">
        <v>12</v>
      </c>
      <c r="M3" s="43" t="s">
        <v>13</v>
      </c>
      <c r="N3" s="43" t="s">
        <v>12</v>
      </c>
      <c r="O3" s="43" t="s">
        <v>13</v>
      </c>
      <c r="P3" s="43" t="s">
        <v>12</v>
      </c>
      <c r="Q3" s="43" t="s">
        <v>13</v>
      </c>
      <c r="R3" s="43" t="s">
        <v>12</v>
      </c>
      <c r="S3" s="43" t="s">
        <v>13</v>
      </c>
      <c r="T3" s="43" t="s">
        <v>12</v>
      </c>
      <c r="U3" s="43" t="s">
        <v>13</v>
      </c>
      <c r="V3" s="43" t="s">
        <v>12</v>
      </c>
      <c r="W3" s="43" t="s">
        <v>13</v>
      </c>
      <c r="X3" s="43" t="s">
        <v>12</v>
      </c>
      <c r="Y3" s="43" t="s">
        <v>13</v>
      </c>
      <c r="Z3" s="43" t="s">
        <v>12</v>
      </c>
      <c r="AA3" s="43" t="s">
        <v>13</v>
      </c>
      <c r="AB3" s="60"/>
      <c r="AC3" s="61" t="s">
        <v>68</v>
      </c>
      <c r="AD3">
        <v>2</v>
      </c>
      <c r="AE3" s="45">
        <v>193.2</v>
      </c>
      <c r="AF3" s="46">
        <v>35615</v>
      </c>
      <c r="AP3" s="43" t="s">
        <v>12</v>
      </c>
      <c r="AQ3" s="43" t="s">
        <v>12</v>
      </c>
      <c r="AR3" s="43" t="s">
        <v>12</v>
      </c>
      <c r="AS3" s="43" t="s">
        <v>12</v>
      </c>
    </row>
    <row r="4" spans="1:46" x14ac:dyDescent="0.2">
      <c r="A4" s="44" t="s">
        <v>0</v>
      </c>
      <c r="B4" s="45">
        <v>196.5</v>
      </c>
      <c r="C4" s="46">
        <v>40458</v>
      </c>
      <c r="D4" s="45">
        <v>243.2</v>
      </c>
      <c r="E4" s="46">
        <v>53093</v>
      </c>
      <c r="F4" s="47">
        <v>290.8</v>
      </c>
      <c r="G4" s="46">
        <v>62989</v>
      </c>
      <c r="H4" s="45">
        <v>336.3</v>
      </c>
      <c r="I4" s="46">
        <v>74218</v>
      </c>
      <c r="J4" s="45">
        <v>336.6</v>
      </c>
      <c r="K4" s="46">
        <v>74072</v>
      </c>
      <c r="L4" s="45">
        <v>411.1</v>
      </c>
      <c r="M4" s="46">
        <v>93769</v>
      </c>
      <c r="N4" s="45">
        <v>455.9</v>
      </c>
      <c r="O4" s="46">
        <v>107422</v>
      </c>
      <c r="P4" s="45">
        <v>598.70000000000005</v>
      </c>
      <c r="Q4" s="46">
        <v>141177</v>
      </c>
      <c r="R4" s="45">
        <v>581.5</v>
      </c>
      <c r="S4" s="46">
        <v>153098</v>
      </c>
      <c r="T4" s="45">
        <v>706.6</v>
      </c>
      <c r="U4" s="46">
        <v>193481</v>
      </c>
      <c r="V4" s="45">
        <v>1017.3</v>
      </c>
      <c r="W4" s="46">
        <v>267782</v>
      </c>
      <c r="X4" s="45">
        <v>1272.4000000000001</v>
      </c>
      <c r="Y4" s="48">
        <v>319313</v>
      </c>
      <c r="Z4" s="45">
        <v>1484.9</v>
      </c>
      <c r="AA4" s="49">
        <v>375117</v>
      </c>
      <c r="AC4" t="s">
        <v>59</v>
      </c>
      <c r="AD4">
        <v>3</v>
      </c>
      <c r="AE4" s="45">
        <v>229.7</v>
      </c>
      <c r="AF4" s="46">
        <v>43306</v>
      </c>
      <c r="AO4" t="s">
        <v>58</v>
      </c>
      <c r="AP4" s="45">
        <v>706.6</v>
      </c>
      <c r="AQ4" s="45">
        <v>1017.3</v>
      </c>
      <c r="AR4" s="45">
        <v>1272.4000000000001</v>
      </c>
      <c r="AS4" s="45">
        <v>1484.9</v>
      </c>
      <c r="AT4" s="45">
        <v>1767.8</v>
      </c>
    </row>
    <row r="5" spans="1:46" x14ac:dyDescent="0.2">
      <c r="A5" s="50" t="s">
        <v>1</v>
      </c>
      <c r="B5" s="45">
        <v>193.2</v>
      </c>
      <c r="C5" s="46">
        <v>35615</v>
      </c>
      <c r="D5" s="45">
        <v>239.9</v>
      </c>
      <c r="E5" s="46">
        <v>48819</v>
      </c>
      <c r="F5" s="47">
        <v>254.8</v>
      </c>
      <c r="G5" s="46">
        <v>53912</v>
      </c>
      <c r="H5" s="45">
        <v>269.39999999999998</v>
      </c>
      <c r="I5" s="46">
        <v>57567</v>
      </c>
      <c r="J5" s="45">
        <v>317.60000000000002</v>
      </c>
      <c r="K5" s="46">
        <v>69847</v>
      </c>
      <c r="L5" s="45">
        <v>374.7</v>
      </c>
      <c r="M5" s="46">
        <v>83907</v>
      </c>
      <c r="N5" s="45">
        <v>437.2</v>
      </c>
      <c r="O5" s="46">
        <v>101485</v>
      </c>
      <c r="P5" s="45">
        <v>512.4</v>
      </c>
      <c r="Q5" s="46">
        <v>124511</v>
      </c>
      <c r="R5" s="45">
        <v>628.70000000000005</v>
      </c>
      <c r="S5" s="46">
        <v>163893</v>
      </c>
      <c r="T5" s="45">
        <v>641.29999999999995</v>
      </c>
      <c r="U5" s="46">
        <v>170674</v>
      </c>
      <c r="V5" s="45">
        <v>853.3</v>
      </c>
      <c r="W5" s="46">
        <v>225592</v>
      </c>
      <c r="X5" s="45">
        <v>1275.9000000000001</v>
      </c>
      <c r="Y5" s="48">
        <v>323726</v>
      </c>
      <c r="Z5" s="45">
        <v>1520.9</v>
      </c>
      <c r="AA5" s="49">
        <v>391677</v>
      </c>
      <c r="AC5" t="s">
        <v>60</v>
      </c>
      <c r="AD5">
        <v>4</v>
      </c>
      <c r="AE5" s="45">
        <v>190.2</v>
      </c>
      <c r="AF5" s="46">
        <v>34885</v>
      </c>
      <c r="AO5" t="s">
        <v>68</v>
      </c>
      <c r="AP5" s="45">
        <v>641.29999999999995</v>
      </c>
      <c r="AQ5" s="45">
        <v>853.3</v>
      </c>
      <c r="AR5" s="45">
        <v>1275.9000000000001</v>
      </c>
      <c r="AS5" s="45">
        <v>1520.9</v>
      </c>
      <c r="AT5" s="45">
        <v>1838.2</v>
      </c>
    </row>
    <row r="6" spans="1:46" x14ac:dyDescent="0.2">
      <c r="A6" s="50" t="s">
        <v>2</v>
      </c>
      <c r="B6" s="45">
        <v>229.7</v>
      </c>
      <c r="C6" s="46">
        <v>43306</v>
      </c>
      <c r="D6" s="45">
        <v>241.3</v>
      </c>
      <c r="E6" s="46">
        <v>49782</v>
      </c>
      <c r="F6" s="47">
        <v>267.5</v>
      </c>
      <c r="G6" s="46">
        <v>56477</v>
      </c>
      <c r="H6" s="45">
        <v>284.8</v>
      </c>
      <c r="I6" s="46">
        <v>58822</v>
      </c>
      <c r="J6" s="45">
        <v>405.6</v>
      </c>
      <c r="K6" s="46">
        <v>86334</v>
      </c>
      <c r="L6" s="45">
        <v>396.2</v>
      </c>
      <c r="M6" s="46">
        <v>95687</v>
      </c>
      <c r="N6" s="45">
        <v>619.70000000000005</v>
      </c>
      <c r="O6" s="46">
        <v>140082</v>
      </c>
      <c r="P6" s="45">
        <v>560.29999999999995</v>
      </c>
      <c r="Q6" s="46">
        <v>133152</v>
      </c>
      <c r="R6" s="45">
        <v>658.3</v>
      </c>
      <c r="S6" s="46">
        <v>164180</v>
      </c>
      <c r="T6" s="45">
        <v>884.8</v>
      </c>
      <c r="U6" s="46">
        <v>228095</v>
      </c>
      <c r="V6" s="45">
        <v>1124.2</v>
      </c>
      <c r="W6" s="46">
        <v>356604</v>
      </c>
      <c r="X6" s="45">
        <v>1333.2</v>
      </c>
      <c r="Y6" s="48">
        <v>342353</v>
      </c>
      <c r="Z6" s="45">
        <v>1624.2</v>
      </c>
      <c r="AA6" s="49">
        <v>426746</v>
      </c>
      <c r="AC6" t="s">
        <v>4</v>
      </c>
      <c r="AD6">
        <v>5</v>
      </c>
      <c r="AE6" s="45">
        <v>195.1</v>
      </c>
      <c r="AF6" s="46">
        <v>40879</v>
      </c>
      <c r="AO6" t="s">
        <v>59</v>
      </c>
      <c r="AP6" s="45">
        <v>884.8</v>
      </c>
      <c r="AQ6" s="45">
        <v>1124.2</v>
      </c>
      <c r="AR6" s="45">
        <v>1333.2</v>
      </c>
      <c r="AS6" s="45">
        <v>1624.2</v>
      </c>
      <c r="AT6" s="45">
        <v>1848.4</v>
      </c>
    </row>
    <row r="7" spans="1:46" x14ac:dyDescent="0.2">
      <c r="A7" s="50" t="s">
        <v>3</v>
      </c>
      <c r="B7" s="45">
        <v>190.2</v>
      </c>
      <c r="C7" s="46">
        <v>34885</v>
      </c>
      <c r="D7" s="45">
        <v>214.2</v>
      </c>
      <c r="E7" s="46">
        <v>44515</v>
      </c>
      <c r="F7" s="47">
        <v>252.3</v>
      </c>
      <c r="G7" s="46">
        <v>54720</v>
      </c>
      <c r="H7" s="45">
        <v>273.5</v>
      </c>
      <c r="I7" s="46">
        <v>59089</v>
      </c>
      <c r="J7" s="45">
        <v>344</v>
      </c>
      <c r="K7" s="46">
        <v>76337</v>
      </c>
      <c r="L7" s="45">
        <v>388.4</v>
      </c>
      <c r="M7" s="46">
        <v>91712</v>
      </c>
      <c r="N7" s="45">
        <v>368.6</v>
      </c>
      <c r="O7" s="46">
        <v>88973</v>
      </c>
      <c r="P7" s="45">
        <v>628.5</v>
      </c>
      <c r="Q7" s="46">
        <v>142942</v>
      </c>
      <c r="R7" s="45">
        <v>628.5</v>
      </c>
      <c r="S7" s="46">
        <v>176973</v>
      </c>
      <c r="T7" s="45">
        <v>862.4</v>
      </c>
      <c r="U7" s="46">
        <v>232372</v>
      </c>
      <c r="V7" s="45">
        <v>999.1</v>
      </c>
      <c r="W7" s="46">
        <v>274723</v>
      </c>
      <c r="X7" s="45">
        <v>1356</v>
      </c>
      <c r="Y7" s="48">
        <v>361315</v>
      </c>
      <c r="Z7" s="45">
        <v>2136.1</v>
      </c>
      <c r="AA7" s="49">
        <v>535876</v>
      </c>
      <c r="AC7" t="s">
        <v>61</v>
      </c>
      <c r="AD7">
        <v>6</v>
      </c>
      <c r="AE7" s="45">
        <v>261.89999999999998</v>
      </c>
      <c r="AF7" s="46">
        <v>53378</v>
      </c>
      <c r="AO7" t="s">
        <v>60</v>
      </c>
      <c r="AP7" s="45">
        <v>862.4</v>
      </c>
      <c r="AQ7" s="45">
        <v>999.1</v>
      </c>
      <c r="AR7" s="45">
        <v>1356</v>
      </c>
      <c r="AS7" s="45">
        <v>2136.1</v>
      </c>
      <c r="AT7" s="45">
        <v>2382.9</v>
      </c>
    </row>
    <row r="8" spans="1:46" x14ac:dyDescent="0.2">
      <c r="A8" s="50" t="s">
        <v>4</v>
      </c>
      <c r="B8" s="45">
        <v>195.1</v>
      </c>
      <c r="C8" s="46">
        <v>40879</v>
      </c>
      <c r="D8" s="45">
        <v>227.6</v>
      </c>
      <c r="E8" s="46">
        <v>50671</v>
      </c>
      <c r="F8" s="47">
        <v>306.89999999999998</v>
      </c>
      <c r="G8" s="46">
        <v>67387</v>
      </c>
      <c r="H8" s="25">
        <v>367</v>
      </c>
      <c r="I8" s="46">
        <v>81849</v>
      </c>
      <c r="J8" s="45">
        <v>391.5</v>
      </c>
      <c r="K8" s="46">
        <v>94853</v>
      </c>
      <c r="L8" s="45">
        <v>435.9</v>
      </c>
      <c r="M8" s="46">
        <v>101683</v>
      </c>
      <c r="N8" s="45">
        <v>635.20000000000005</v>
      </c>
      <c r="O8" s="46">
        <v>149576</v>
      </c>
      <c r="P8" s="45">
        <v>621.9</v>
      </c>
      <c r="Q8" s="46">
        <v>151621</v>
      </c>
      <c r="R8" s="45">
        <v>685.7</v>
      </c>
      <c r="S8" s="46">
        <v>177043</v>
      </c>
      <c r="T8" s="45">
        <v>1061.3</v>
      </c>
      <c r="U8" s="46">
        <v>288188</v>
      </c>
      <c r="V8" s="45">
        <v>1434.1</v>
      </c>
      <c r="W8" s="46">
        <v>377369</v>
      </c>
      <c r="X8" s="45">
        <v>2471.1</v>
      </c>
      <c r="Y8" s="48">
        <v>612500</v>
      </c>
      <c r="Z8" s="45">
        <v>2622.2</v>
      </c>
      <c r="AA8" s="49">
        <v>659204</v>
      </c>
      <c r="AC8" t="s">
        <v>62</v>
      </c>
      <c r="AD8">
        <v>7</v>
      </c>
      <c r="AE8" s="45">
        <v>230.2</v>
      </c>
      <c r="AF8" s="46">
        <v>46850</v>
      </c>
      <c r="AO8" t="s">
        <v>4</v>
      </c>
      <c r="AP8" s="45">
        <v>1061.3</v>
      </c>
      <c r="AQ8" s="45">
        <v>1434.1</v>
      </c>
      <c r="AR8" s="45">
        <v>2471.1</v>
      </c>
      <c r="AS8" s="45">
        <v>2622.2</v>
      </c>
      <c r="AT8" s="45">
        <v>3327.1</v>
      </c>
    </row>
    <row r="9" spans="1:46" x14ac:dyDescent="0.2">
      <c r="A9" s="50" t="s">
        <v>5</v>
      </c>
      <c r="B9" s="45">
        <v>261.89999999999998</v>
      </c>
      <c r="C9" s="46">
        <v>53378</v>
      </c>
      <c r="D9" s="45">
        <v>309.3</v>
      </c>
      <c r="E9" s="46">
        <v>64764</v>
      </c>
      <c r="F9" s="47">
        <v>323.8</v>
      </c>
      <c r="G9" s="46">
        <v>68196</v>
      </c>
      <c r="H9" s="25">
        <v>383</v>
      </c>
      <c r="I9" s="46">
        <v>85636</v>
      </c>
      <c r="J9" s="45">
        <v>492.1</v>
      </c>
      <c r="K9" s="46">
        <v>110477</v>
      </c>
      <c r="L9" s="45">
        <v>526.29999999999995</v>
      </c>
      <c r="M9" s="46">
        <v>122572</v>
      </c>
      <c r="N9" s="45">
        <v>587.5</v>
      </c>
      <c r="O9" s="46">
        <v>139916</v>
      </c>
      <c r="P9" s="45">
        <v>780.1</v>
      </c>
      <c r="Q9" s="46">
        <v>182735</v>
      </c>
      <c r="R9" s="45">
        <v>661.8</v>
      </c>
      <c r="S9" s="46">
        <v>168823</v>
      </c>
      <c r="T9" s="45">
        <v>1110</v>
      </c>
      <c r="U9" s="46">
        <v>304763</v>
      </c>
      <c r="V9" s="45">
        <v>1673.3</v>
      </c>
      <c r="W9" s="46">
        <v>439907</v>
      </c>
      <c r="X9" s="45">
        <v>2276.3000000000002</v>
      </c>
      <c r="Y9" s="48">
        <v>564599</v>
      </c>
      <c r="Z9" s="45">
        <v>2349.6</v>
      </c>
      <c r="AA9" s="49">
        <v>582670</v>
      </c>
      <c r="AC9" t="s">
        <v>63</v>
      </c>
      <c r="AD9">
        <v>8</v>
      </c>
      <c r="AE9" s="45">
        <v>247.7</v>
      </c>
      <c r="AF9" s="46">
        <v>50118</v>
      </c>
      <c r="AO9" t="s">
        <v>61</v>
      </c>
      <c r="AP9" s="45">
        <v>1110</v>
      </c>
      <c r="AQ9" s="45">
        <v>1673.3</v>
      </c>
      <c r="AR9" s="45">
        <v>2276.3000000000002</v>
      </c>
      <c r="AS9" s="45">
        <v>2349.6</v>
      </c>
      <c r="AT9" s="45">
        <v>2932.75</v>
      </c>
    </row>
    <row r="10" spans="1:46" x14ac:dyDescent="0.2">
      <c r="A10" s="50" t="s">
        <v>6</v>
      </c>
      <c r="B10" s="45">
        <v>230.2</v>
      </c>
      <c r="C10" s="46">
        <v>46850</v>
      </c>
      <c r="D10" s="45">
        <v>292.5</v>
      </c>
      <c r="E10" s="46">
        <v>59947</v>
      </c>
      <c r="F10" s="47">
        <v>336.8</v>
      </c>
      <c r="G10" s="46">
        <v>71179</v>
      </c>
      <c r="H10" s="25">
        <v>388.3</v>
      </c>
      <c r="I10" s="46">
        <v>87031</v>
      </c>
      <c r="J10" s="45">
        <v>410.9</v>
      </c>
      <c r="K10" s="46">
        <v>90578</v>
      </c>
      <c r="L10" s="45">
        <v>492.1</v>
      </c>
      <c r="M10" s="46">
        <v>114097</v>
      </c>
      <c r="N10" s="45">
        <v>597.79999999999995</v>
      </c>
      <c r="O10" s="46">
        <v>141982</v>
      </c>
      <c r="P10" s="45">
        <v>641.9</v>
      </c>
      <c r="Q10" s="46">
        <v>152912</v>
      </c>
      <c r="R10" s="45">
        <v>780.8</v>
      </c>
      <c r="S10" s="46">
        <v>201482</v>
      </c>
      <c r="T10" s="45">
        <v>1269.5</v>
      </c>
      <c r="U10" s="46">
        <v>337825</v>
      </c>
      <c r="V10" s="45">
        <v>1626.7</v>
      </c>
      <c r="W10" s="46">
        <v>430999</v>
      </c>
      <c r="X10" s="45">
        <v>2102.3000000000002</v>
      </c>
      <c r="Y10" s="48">
        <v>518422</v>
      </c>
      <c r="Z10" s="45">
        <v>2635</v>
      </c>
      <c r="AA10" s="49">
        <v>663534</v>
      </c>
      <c r="AC10" t="s">
        <v>64</v>
      </c>
      <c r="AD10">
        <v>9</v>
      </c>
      <c r="AE10" s="45">
        <v>210.6</v>
      </c>
      <c r="AF10" s="46">
        <v>43872</v>
      </c>
      <c r="AO10" t="s">
        <v>62</v>
      </c>
      <c r="AP10" s="45">
        <v>1269.5</v>
      </c>
      <c r="AQ10" s="45">
        <v>1626.7</v>
      </c>
      <c r="AR10" s="45">
        <v>2102.3000000000002</v>
      </c>
      <c r="AS10" s="45">
        <v>2635</v>
      </c>
      <c r="AT10" s="45">
        <v>3051.4</v>
      </c>
    </row>
    <row r="11" spans="1:46" x14ac:dyDescent="0.2">
      <c r="A11" s="50" t="s">
        <v>7</v>
      </c>
      <c r="B11" s="45">
        <v>247.7</v>
      </c>
      <c r="C11" s="46">
        <v>50118</v>
      </c>
      <c r="D11" s="45">
        <v>327.9</v>
      </c>
      <c r="E11" s="46">
        <v>67821</v>
      </c>
      <c r="F11" s="47">
        <v>326</v>
      </c>
      <c r="G11" s="46">
        <v>69643</v>
      </c>
      <c r="H11" s="25">
        <v>416.1</v>
      </c>
      <c r="I11" s="46">
        <v>91560</v>
      </c>
      <c r="J11" s="45">
        <v>418.4</v>
      </c>
      <c r="K11" s="46">
        <v>90768</v>
      </c>
      <c r="L11" s="45">
        <v>492.7</v>
      </c>
      <c r="M11" s="46">
        <v>114925</v>
      </c>
      <c r="N11" s="45">
        <v>557.1</v>
      </c>
      <c r="O11" s="46">
        <v>133007</v>
      </c>
      <c r="P11" s="45">
        <v>728.6</v>
      </c>
      <c r="Q11" s="46">
        <v>176702</v>
      </c>
      <c r="R11" s="45">
        <v>725.5</v>
      </c>
      <c r="S11" s="46">
        <v>190317</v>
      </c>
      <c r="T11" s="45">
        <v>1269.7</v>
      </c>
      <c r="U11" s="46">
        <v>342121</v>
      </c>
      <c r="V11" s="45">
        <v>1871.7</v>
      </c>
      <c r="W11" s="46">
        <v>485822</v>
      </c>
      <c r="X11" s="45">
        <v>2556.1999999999998</v>
      </c>
      <c r="Y11" s="48">
        <v>623860</v>
      </c>
      <c r="Z11" s="45">
        <v>2292.9</v>
      </c>
      <c r="AA11" s="49">
        <v>564901</v>
      </c>
      <c r="AC11" t="s">
        <v>65</v>
      </c>
      <c r="AD11">
        <v>10</v>
      </c>
      <c r="AE11" s="45">
        <v>203.3</v>
      </c>
      <c r="AF11" s="46">
        <v>41805</v>
      </c>
      <c r="AO11" t="s">
        <v>63</v>
      </c>
      <c r="AP11" s="45">
        <v>1269.7</v>
      </c>
      <c r="AQ11" s="45">
        <v>1871.7</v>
      </c>
      <c r="AR11" s="45">
        <v>2556.1999999999998</v>
      </c>
      <c r="AS11" s="45">
        <v>2292.9</v>
      </c>
      <c r="AT11" s="45">
        <v>2936.15</v>
      </c>
    </row>
    <row r="12" spans="1:46" x14ac:dyDescent="0.2">
      <c r="A12" s="50" t="s">
        <v>8</v>
      </c>
      <c r="B12" s="45">
        <v>210.6</v>
      </c>
      <c r="C12" s="46">
        <v>43872</v>
      </c>
      <c r="D12" s="45">
        <v>226.2</v>
      </c>
      <c r="E12" s="46">
        <v>46102</v>
      </c>
      <c r="F12" s="47">
        <v>272.7</v>
      </c>
      <c r="G12" s="46">
        <v>57426</v>
      </c>
      <c r="H12" s="25">
        <v>292.5</v>
      </c>
      <c r="I12" s="46">
        <v>65976</v>
      </c>
      <c r="J12" s="45">
        <v>411.3</v>
      </c>
      <c r="K12" s="46">
        <v>90308</v>
      </c>
      <c r="L12" s="45">
        <v>449.6</v>
      </c>
      <c r="M12" s="46">
        <v>103899</v>
      </c>
      <c r="N12" s="45">
        <v>567.6</v>
      </c>
      <c r="O12" s="46">
        <v>132330</v>
      </c>
      <c r="P12" s="45">
        <v>571.29999999999995</v>
      </c>
      <c r="Q12" s="46">
        <v>136517</v>
      </c>
      <c r="R12" s="45">
        <v>626.79999999999995</v>
      </c>
      <c r="S12" s="46">
        <v>156337</v>
      </c>
      <c r="T12" s="45">
        <v>1147.5</v>
      </c>
      <c r="U12" s="46">
        <v>320011</v>
      </c>
      <c r="V12" s="45">
        <v>1398</v>
      </c>
      <c r="W12" s="46">
        <v>407577</v>
      </c>
      <c r="X12" s="45">
        <v>1631.4</v>
      </c>
      <c r="Y12" s="48">
        <v>412091</v>
      </c>
      <c r="Z12" s="45">
        <v>2495.1999999999998</v>
      </c>
      <c r="AA12" s="49">
        <v>636399</v>
      </c>
      <c r="AC12" t="s">
        <v>66</v>
      </c>
      <c r="AD12">
        <v>11</v>
      </c>
      <c r="AE12" s="45">
        <v>198.2</v>
      </c>
      <c r="AF12" s="46">
        <v>39317</v>
      </c>
      <c r="AO12" t="s">
        <v>64</v>
      </c>
      <c r="AP12" s="45">
        <v>1147.5</v>
      </c>
      <c r="AQ12" s="45">
        <v>1398</v>
      </c>
      <c r="AR12" s="45">
        <v>1631.4</v>
      </c>
      <c r="AS12" s="45">
        <v>2495.1999999999998</v>
      </c>
      <c r="AT12" s="45">
        <v>2737.15</v>
      </c>
    </row>
    <row r="13" spans="1:46" ht="16" thickBot="1" x14ac:dyDescent="0.25">
      <c r="A13" s="50" t="s">
        <v>9</v>
      </c>
      <c r="B13" s="45">
        <v>203.3</v>
      </c>
      <c r="C13" s="46">
        <v>41805</v>
      </c>
      <c r="D13" s="45">
        <v>242.9</v>
      </c>
      <c r="E13" s="46">
        <v>50403</v>
      </c>
      <c r="F13" s="47">
        <v>262.89999999999998</v>
      </c>
      <c r="G13" s="46">
        <v>55944</v>
      </c>
      <c r="H13" s="25">
        <v>386</v>
      </c>
      <c r="I13" s="46">
        <v>84438</v>
      </c>
      <c r="J13" s="45">
        <v>309.60000000000002</v>
      </c>
      <c r="K13" s="46">
        <v>69961</v>
      </c>
      <c r="L13" s="45">
        <v>434.3</v>
      </c>
      <c r="M13" s="46">
        <v>104706</v>
      </c>
      <c r="N13" s="45">
        <v>478.3</v>
      </c>
      <c r="O13" s="46">
        <v>115470</v>
      </c>
      <c r="P13" s="45">
        <v>641.20000000000005</v>
      </c>
      <c r="Q13" s="46">
        <v>159959</v>
      </c>
      <c r="R13" s="45">
        <v>676</v>
      </c>
      <c r="S13" s="46">
        <v>186388</v>
      </c>
      <c r="T13" s="45">
        <v>1107.4000000000001</v>
      </c>
      <c r="U13" s="46">
        <v>304756</v>
      </c>
      <c r="V13" s="45">
        <v>1649.4</v>
      </c>
      <c r="W13" s="46">
        <v>450234</v>
      </c>
      <c r="X13" s="45">
        <v>2140.4</v>
      </c>
      <c r="Y13" s="48">
        <v>530636</v>
      </c>
      <c r="Z13" s="45">
        <v>2856.7</v>
      </c>
      <c r="AA13" s="49">
        <v>727822</v>
      </c>
      <c r="AC13" t="s">
        <v>67</v>
      </c>
      <c r="AD13">
        <v>12</v>
      </c>
      <c r="AE13" s="52">
        <v>238.1</v>
      </c>
      <c r="AF13" s="53">
        <v>50569</v>
      </c>
      <c r="AO13" t="s">
        <v>65</v>
      </c>
      <c r="AP13" s="45">
        <v>1107.4000000000001</v>
      </c>
      <c r="AQ13" s="45">
        <v>1649.4</v>
      </c>
      <c r="AR13" s="45">
        <v>2140.4</v>
      </c>
      <c r="AS13" s="45">
        <v>2856.7</v>
      </c>
      <c r="AT13" s="45">
        <v>3373.2</v>
      </c>
    </row>
    <row r="14" spans="1:46" x14ac:dyDescent="0.2">
      <c r="A14" s="50" t="s">
        <v>10</v>
      </c>
      <c r="B14" s="45">
        <v>198.2</v>
      </c>
      <c r="C14" s="46">
        <v>39317</v>
      </c>
      <c r="D14" s="45">
        <v>201.3</v>
      </c>
      <c r="E14" s="46">
        <v>40892</v>
      </c>
      <c r="F14" s="47">
        <v>248.7</v>
      </c>
      <c r="G14" s="46">
        <v>55639</v>
      </c>
      <c r="H14" s="25">
        <v>266</v>
      </c>
      <c r="I14" s="46">
        <v>58368</v>
      </c>
      <c r="J14" s="45">
        <v>308.7</v>
      </c>
      <c r="K14" s="46">
        <v>69073</v>
      </c>
      <c r="L14" s="45">
        <v>433.4</v>
      </c>
      <c r="M14" s="46">
        <v>102354</v>
      </c>
      <c r="N14" s="45">
        <v>424.1</v>
      </c>
      <c r="O14" s="46">
        <v>100695</v>
      </c>
      <c r="P14" s="45">
        <v>418.8</v>
      </c>
      <c r="Q14" s="46">
        <v>107104</v>
      </c>
      <c r="R14" s="45">
        <v>518.5</v>
      </c>
      <c r="S14" s="46">
        <v>138374</v>
      </c>
      <c r="T14" s="45">
        <v>766.1</v>
      </c>
      <c r="U14" s="46">
        <v>221514</v>
      </c>
      <c r="V14" s="45">
        <v>1111.2</v>
      </c>
      <c r="W14" s="46">
        <v>315238</v>
      </c>
      <c r="X14" s="45">
        <v>1258.0999999999999</v>
      </c>
      <c r="Y14" s="48">
        <v>313034</v>
      </c>
      <c r="Z14" s="45">
        <v>2088.3000000000002</v>
      </c>
      <c r="AA14" s="49">
        <v>539011</v>
      </c>
      <c r="AC14" t="s">
        <v>58</v>
      </c>
      <c r="AD14">
        <v>13</v>
      </c>
      <c r="AE14" s="45">
        <v>243.2</v>
      </c>
      <c r="AF14" s="46">
        <v>53093</v>
      </c>
      <c r="AO14" t="s">
        <v>66</v>
      </c>
      <c r="AP14" s="45">
        <v>766.1</v>
      </c>
      <c r="AQ14" s="45">
        <v>1111.2</v>
      </c>
      <c r="AR14" s="45">
        <v>1258.0999999999999</v>
      </c>
      <c r="AS14" s="45">
        <v>2088.3000000000002</v>
      </c>
      <c r="AT14" s="45">
        <v>2334.3000000000002</v>
      </c>
    </row>
    <row r="15" spans="1:46" ht="16" thickBot="1" x14ac:dyDescent="0.25">
      <c r="A15" s="51" t="s">
        <v>11</v>
      </c>
      <c r="B15" s="52">
        <v>238.1</v>
      </c>
      <c r="C15" s="53">
        <v>50569</v>
      </c>
      <c r="D15" s="52">
        <v>258.89999999999998</v>
      </c>
      <c r="E15" s="53">
        <v>53058</v>
      </c>
      <c r="F15" s="54">
        <v>321.7</v>
      </c>
      <c r="G15" s="53">
        <v>65643</v>
      </c>
      <c r="H15" s="26">
        <v>368.1</v>
      </c>
      <c r="I15" s="53">
        <v>78824</v>
      </c>
      <c r="J15" s="52">
        <v>378.9</v>
      </c>
      <c r="K15" s="53">
        <v>88800</v>
      </c>
      <c r="L15" s="52">
        <v>437.9</v>
      </c>
      <c r="M15" s="53">
        <v>105317</v>
      </c>
      <c r="N15" s="52">
        <v>538.79999999999995</v>
      </c>
      <c r="O15" s="53">
        <v>130823</v>
      </c>
      <c r="P15" s="52">
        <v>585</v>
      </c>
      <c r="Q15" s="53">
        <v>144939</v>
      </c>
      <c r="R15" s="52">
        <v>770.9</v>
      </c>
      <c r="S15" s="53">
        <v>203889</v>
      </c>
      <c r="T15" s="52">
        <v>854.8</v>
      </c>
      <c r="U15" s="53">
        <v>235591</v>
      </c>
      <c r="V15" s="52">
        <v>1267.5</v>
      </c>
      <c r="W15" s="53">
        <v>345135</v>
      </c>
      <c r="X15" s="52">
        <v>1584.3</v>
      </c>
      <c r="Y15" s="53">
        <v>395686</v>
      </c>
      <c r="Z15" s="52">
        <v>1664.7</v>
      </c>
      <c r="AA15" s="55">
        <v>450188</v>
      </c>
      <c r="AC15" t="s">
        <v>68</v>
      </c>
      <c r="AD15">
        <v>14</v>
      </c>
      <c r="AE15" s="45">
        <v>239.9</v>
      </c>
      <c r="AF15" s="46">
        <v>48819</v>
      </c>
      <c r="AO15" t="s">
        <v>67</v>
      </c>
      <c r="AP15" s="52">
        <v>854.8</v>
      </c>
      <c r="AQ15" s="52">
        <v>1267.5</v>
      </c>
      <c r="AR15" s="52">
        <v>1584.3</v>
      </c>
      <c r="AS15" s="52">
        <v>1664.7</v>
      </c>
      <c r="AT15" s="52">
        <v>2029.45</v>
      </c>
    </row>
    <row r="16" spans="1:46" ht="16" thickBot="1" x14ac:dyDescent="0.25">
      <c r="A16" s="56" t="s">
        <v>14</v>
      </c>
      <c r="B16" s="57">
        <v>2594.6999999999998</v>
      </c>
      <c r="C16" s="58">
        <v>521050</v>
      </c>
      <c r="D16" s="56">
        <v>3025.2</v>
      </c>
      <c r="E16" s="58">
        <v>629866</v>
      </c>
      <c r="F16" s="56">
        <v>3464.9</v>
      </c>
      <c r="G16" s="58">
        <v>739153</v>
      </c>
      <c r="H16" s="56">
        <v>4031</v>
      </c>
      <c r="I16" s="58">
        <v>883378</v>
      </c>
      <c r="J16" s="56">
        <v>4525.2</v>
      </c>
      <c r="K16" s="58">
        <v>1011409</v>
      </c>
      <c r="L16" s="56">
        <v>5272.6</v>
      </c>
      <c r="M16" s="58">
        <v>1234628</v>
      </c>
      <c r="N16" s="56">
        <v>6267.8</v>
      </c>
      <c r="O16" s="58">
        <v>1481759</v>
      </c>
      <c r="P16" s="56">
        <v>7288.7</v>
      </c>
      <c r="Q16" s="58">
        <v>1754272</v>
      </c>
      <c r="R16" s="56">
        <v>7943</v>
      </c>
      <c r="S16" s="58">
        <v>2080795</v>
      </c>
      <c r="T16" s="56">
        <v>11681.4</v>
      </c>
      <c r="U16" s="58">
        <v>3179390</v>
      </c>
      <c r="V16" s="56">
        <v>16025.8</v>
      </c>
      <c r="W16" s="58">
        <v>4376982</v>
      </c>
      <c r="X16" s="56">
        <v>21257.599999999999</v>
      </c>
      <c r="Y16" s="58">
        <v>5317535</v>
      </c>
      <c r="Z16" s="56">
        <v>25770.7</v>
      </c>
      <c r="AA16" s="59">
        <v>6553145</v>
      </c>
      <c r="AC16" t="s">
        <v>59</v>
      </c>
      <c r="AD16">
        <v>15</v>
      </c>
      <c r="AE16" s="45">
        <v>241.3</v>
      </c>
      <c r="AF16" s="46">
        <v>49782</v>
      </c>
      <c r="AP16" s="56">
        <v>2009</v>
      </c>
      <c r="AQ16" s="56">
        <v>2010</v>
      </c>
      <c r="AR16" s="56">
        <v>2011</v>
      </c>
      <c r="AS16" s="56">
        <v>2012</v>
      </c>
      <c r="AT16" s="45">
        <v>2013</v>
      </c>
    </row>
    <row r="17" spans="29:46" ht="16" thickBot="1" x14ac:dyDescent="0.25">
      <c r="AC17" t="s">
        <v>60</v>
      </c>
      <c r="AD17">
        <v>16</v>
      </c>
      <c r="AE17" s="45">
        <v>214.2</v>
      </c>
      <c r="AF17" s="46">
        <v>44515</v>
      </c>
      <c r="AP17" s="43" t="s">
        <v>13</v>
      </c>
      <c r="AQ17" s="43" t="s">
        <v>13</v>
      </c>
      <c r="AR17" s="43" t="s">
        <v>13</v>
      </c>
      <c r="AS17" s="43" t="s">
        <v>13</v>
      </c>
    </row>
    <row r="18" spans="29:46" x14ac:dyDescent="0.2">
      <c r="AC18" t="s">
        <v>4</v>
      </c>
      <c r="AD18">
        <v>17</v>
      </c>
      <c r="AE18" s="45">
        <v>227.6</v>
      </c>
      <c r="AF18" s="46">
        <v>50671</v>
      </c>
      <c r="AO18" t="s">
        <v>58</v>
      </c>
      <c r="AP18" s="46">
        <v>193481</v>
      </c>
      <c r="AQ18" s="46">
        <v>267782</v>
      </c>
      <c r="AR18" s="48">
        <v>319313</v>
      </c>
      <c r="AS18" s="49">
        <v>375117</v>
      </c>
      <c r="AT18" s="46">
        <v>438033</v>
      </c>
    </row>
    <row r="19" spans="29:46" x14ac:dyDescent="0.2">
      <c r="AC19" t="s">
        <v>61</v>
      </c>
      <c r="AD19">
        <v>18</v>
      </c>
      <c r="AE19" s="45">
        <v>309.3</v>
      </c>
      <c r="AF19" s="46">
        <v>64764</v>
      </c>
      <c r="AO19" t="s">
        <v>68</v>
      </c>
      <c r="AP19" s="46">
        <v>170674</v>
      </c>
      <c r="AQ19" s="46">
        <v>225592</v>
      </c>
      <c r="AR19" s="48">
        <v>323726</v>
      </c>
      <c r="AS19" s="49">
        <v>391677</v>
      </c>
      <c r="AT19" s="46">
        <v>468203</v>
      </c>
    </row>
    <row r="20" spans="29:46" x14ac:dyDescent="0.2">
      <c r="AC20" t="s">
        <v>62</v>
      </c>
      <c r="AD20">
        <v>19</v>
      </c>
      <c r="AE20" s="45">
        <v>292.5</v>
      </c>
      <c r="AF20" s="46">
        <v>59947</v>
      </c>
      <c r="AO20" t="s">
        <v>59</v>
      </c>
      <c r="AP20" s="46">
        <v>228095</v>
      </c>
      <c r="AQ20" s="46">
        <v>356604</v>
      </c>
      <c r="AR20" s="48">
        <v>342353</v>
      </c>
      <c r="AS20" s="49">
        <v>426746</v>
      </c>
      <c r="AT20" s="46">
        <v>483875</v>
      </c>
    </row>
    <row r="21" spans="29:46" x14ac:dyDescent="0.2">
      <c r="AC21" t="s">
        <v>63</v>
      </c>
      <c r="AD21">
        <v>20</v>
      </c>
      <c r="AE21" s="45">
        <v>327.9</v>
      </c>
      <c r="AF21" s="46">
        <v>67821</v>
      </c>
      <c r="AO21" t="s">
        <v>60</v>
      </c>
      <c r="AP21" s="46">
        <v>232372</v>
      </c>
      <c r="AQ21" s="46">
        <v>274723</v>
      </c>
      <c r="AR21" s="48">
        <v>361315</v>
      </c>
      <c r="AS21" s="49">
        <v>535876</v>
      </c>
      <c r="AT21" s="46">
        <v>600347.5</v>
      </c>
    </row>
    <row r="22" spans="29:46" x14ac:dyDescent="0.2">
      <c r="AC22" t="s">
        <v>64</v>
      </c>
      <c r="AD22">
        <v>21</v>
      </c>
      <c r="AE22" s="45">
        <v>226.2</v>
      </c>
      <c r="AF22" s="46">
        <v>46102</v>
      </c>
      <c r="AO22" t="s">
        <v>4</v>
      </c>
      <c r="AP22" s="46">
        <v>288188</v>
      </c>
      <c r="AQ22" s="46">
        <v>377369</v>
      </c>
      <c r="AR22" s="48">
        <v>612500</v>
      </c>
      <c r="AS22" s="49">
        <v>659204</v>
      </c>
      <c r="AT22" s="46">
        <v>821360</v>
      </c>
    </row>
    <row r="23" spans="29:46" x14ac:dyDescent="0.2">
      <c r="AC23" t="s">
        <v>65</v>
      </c>
      <c r="AD23">
        <v>22</v>
      </c>
      <c r="AE23" s="45">
        <v>242.9</v>
      </c>
      <c r="AF23" s="46">
        <v>50403</v>
      </c>
      <c r="AO23" t="s">
        <v>61</v>
      </c>
      <c r="AP23" s="46">
        <v>304763</v>
      </c>
      <c r="AQ23" s="46">
        <v>439907</v>
      </c>
      <c r="AR23" s="48">
        <v>564599</v>
      </c>
      <c r="AS23" s="49">
        <v>582670</v>
      </c>
      <c r="AT23" s="46">
        <v>712588</v>
      </c>
    </row>
    <row r="24" spans="29:46" x14ac:dyDescent="0.2">
      <c r="AC24" t="s">
        <v>66</v>
      </c>
      <c r="AD24">
        <v>23</v>
      </c>
      <c r="AE24" s="45">
        <v>201.3</v>
      </c>
      <c r="AF24" s="46">
        <v>40892</v>
      </c>
      <c r="AO24" t="s">
        <v>62</v>
      </c>
      <c r="AP24" s="46">
        <v>337825</v>
      </c>
      <c r="AQ24" s="46">
        <v>430999</v>
      </c>
      <c r="AR24" s="48">
        <v>518422</v>
      </c>
      <c r="AS24" s="49">
        <v>663534</v>
      </c>
      <c r="AT24" s="46">
        <v>753832.5</v>
      </c>
    </row>
    <row r="25" spans="29:46" ht="16" thickBot="1" x14ac:dyDescent="0.25">
      <c r="AC25" t="s">
        <v>67</v>
      </c>
      <c r="AD25">
        <v>24</v>
      </c>
      <c r="AE25" s="52">
        <v>258.89999999999998</v>
      </c>
      <c r="AF25" s="53">
        <v>53058</v>
      </c>
      <c r="AO25" t="s">
        <v>63</v>
      </c>
      <c r="AP25" s="46">
        <v>342121</v>
      </c>
      <c r="AQ25" s="46">
        <v>485822</v>
      </c>
      <c r="AR25" s="48">
        <v>623860</v>
      </c>
      <c r="AS25" s="49">
        <v>564901</v>
      </c>
      <c r="AT25" s="46">
        <v>705770.5</v>
      </c>
    </row>
    <row r="26" spans="29:46" x14ac:dyDescent="0.2">
      <c r="AC26" t="s">
        <v>58</v>
      </c>
      <c r="AD26">
        <v>25</v>
      </c>
      <c r="AE26" s="47">
        <v>290.8</v>
      </c>
      <c r="AF26" s="46">
        <v>62989</v>
      </c>
      <c r="AO26" t="s">
        <v>64</v>
      </c>
      <c r="AP26" s="46">
        <v>320011</v>
      </c>
      <c r="AQ26" s="46">
        <v>407577</v>
      </c>
      <c r="AR26" s="48">
        <v>412091</v>
      </c>
      <c r="AS26" s="49">
        <v>636399</v>
      </c>
      <c r="AT26" s="46">
        <v>682439</v>
      </c>
    </row>
    <row r="27" spans="29:46" x14ac:dyDescent="0.2">
      <c r="AC27" t="s">
        <v>68</v>
      </c>
      <c r="AD27">
        <v>26</v>
      </c>
      <c r="AE27" s="47">
        <v>254.8</v>
      </c>
      <c r="AF27" s="46">
        <v>53912</v>
      </c>
      <c r="AO27" t="s">
        <v>65</v>
      </c>
      <c r="AP27" s="46">
        <v>304756</v>
      </c>
      <c r="AQ27" s="46">
        <v>450234</v>
      </c>
      <c r="AR27" s="48">
        <v>530636</v>
      </c>
      <c r="AS27" s="49">
        <v>727822</v>
      </c>
      <c r="AT27" s="46">
        <v>840762</v>
      </c>
    </row>
    <row r="28" spans="29:46" x14ac:dyDescent="0.2">
      <c r="AC28" t="s">
        <v>59</v>
      </c>
      <c r="AD28">
        <v>27</v>
      </c>
      <c r="AE28" s="47">
        <v>267.5</v>
      </c>
      <c r="AF28" s="46">
        <v>56477</v>
      </c>
      <c r="AO28" t="s">
        <v>66</v>
      </c>
      <c r="AP28" s="46">
        <v>221514</v>
      </c>
      <c r="AQ28" s="46">
        <v>315238</v>
      </c>
      <c r="AR28" s="48">
        <v>313034</v>
      </c>
      <c r="AS28" s="49">
        <v>539011</v>
      </c>
      <c r="AT28" s="46">
        <v>584771</v>
      </c>
    </row>
    <row r="29" spans="29:46" ht="16" thickBot="1" x14ac:dyDescent="0.25">
      <c r="AC29" t="s">
        <v>60</v>
      </c>
      <c r="AD29">
        <v>28</v>
      </c>
      <c r="AE29" s="47">
        <v>252.3</v>
      </c>
      <c r="AF29" s="46">
        <v>54720</v>
      </c>
      <c r="AO29" t="s">
        <v>67</v>
      </c>
      <c r="AP29" s="53">
        <v>235591</v>
      </c>
      <c r="AQ29" s="53">
        <v>345135</v>
      </c>
      <c r="AR29" s="53">
        <v>395686</v>
      </c>
      <c r="AS29" s="55">
        <v>450188</v>
      </c>
      <c r="AT29" s="53">
        <v>530235.5</v>
      </c>
    </row>
    <row r="30" spans="29:46" ht="16" thickBot="1" x14ac:dyDescent="0.25">
      <c r="AC30" t="s">
        <v>4</v>
      </c>
      <c r="AD30">
        <v>29</v>
      </c>
      <c r="AE30" s="47">
        <v>306.89999999999998</v>
      </c>
      <c r="AF30" s="46">
        <v>67387</v>
      </c>
      <c r="AP30" s="58"/>
      <c r="AQ30" s="58"/>
      <c r="AR30" s="58"/>
      <c r="AS30" s="59"/>
    </row>
    <row r="31" spans="29:46" x14ac:dyDescent="0.2">
      <c r="AC31" t="s">
        <v>61</v>
      </c>
      <c r="AD31">
        <v>30</v>
      </c>
      <c r="AE31" s="47">
        <v>323.8</v>
      </c>
      <c r="AF31" s="46">
        <v>68196</v>
      </c>
    </row>
    <row r="32" spans="29:46" x14ac:dyDescent="0.2">
      <c r="AC32" t="s">
        <v>62</v>
      </c>
      <c r="AD32">
        <v>31</v>
      </c>
      <c r="AE32" s="47">
        <v>336.8</v>
      </c>
      <c r="AF32" s="46">
        <v>71179</v>
      </c>
    </row>
    <row r="33" spans="27:32" x14ac:dyDescent="0.2">
      <c r="AC33" t="s">
        <v>63</v>
      </c>
      <c r="AD33">
        <v>32</v>
      </c>
      <c r="AE33" s="47">
        <v>326</v>
      </c>
      <c r="AF33" s="46">
        <v>69643</v>
      </c>
    </row>
    <row r="34" spans="27:32" x14ac:dyDescent="0.2">
      <c r="AC34" t="s">
        <v>64</v>
      </c>
      <c r="AD34">
        <v>33</v>
      </c>
      <c r="AE34" s="47">
        <v>272.7</v>
      </c>
      <c r="AF34" s="46">
        <v>57426</v>
      </c>
    </row>
    <row r="35" spans="27:32" x14ac:dyDescent="0.2">
      <c r="AC35" t="s">
        <v>65</v>
      </c>
      <c r="AD35">
        <v>34</v>
      </c>
      <c r="AE35" s="47">
        <v>262.89999999999998</v>
      </c>
      <c r="AF35" s="46">
        <v>55944</v>
      </c>
    </row>
    <row r="36" spans="27:32" x14ac:dyDescent="0.2">
      <c r="AC36" t="s">
        <v>66</v>
      </c>
      <c r="AD36">
        <v>35</v>
      </c>
      <c r="AE36" s="47">
        <v>248.7</v>
      </c>
      <c r="AF36" s="46">
        <v>55639</v>
      </c>
    </row>
    <row r="37" spans="27:32" ht="16" thickBot="1" x14ac:dyDescent="0.25">
      <c r="AC37" t="s">
        <v>67</v>
      </c>
      <c r="AD37">
        <v>36</v>
      </c>
      <c r="AE37" s="54">
        <v>321.7</v>
      </c>
      <c r="AF37" s="53">
        <v>65643</v>
      </c>
    </row>
    <row r="38" spans="27:32" x14ac:dyDescent="0.2">
      <c r="AC38" t="s">
        <v>58</v>
      </c>
      <c r="AD38">
        <v>37</v>
      </c>
      <c r="AE38" s="45">
        <v>336.3</v>
      </c>
      <c r="AF38" s="46">
        <v>74218</v>
      </c>
    </row>
    <row r="39" spans="27:32" x14ac:dyDescent="0.2">
      <c r="AC39" t="s">
        <v>68</v>
      </c>
      <c r="AD39">
        <v>38</v>
      </c>
      <c r="AE39" s="45">
        <v>269.39999999999998</v>
      </c>
      <c r="AF39" s="46">
        <v>57567</v>
      </c>
    </row>
    <row r="40" spans="27:32" x14ac:dyDescent="0.2">
      <c r="AC40" t="s">
        <v>59</v>
      </c>
      <c r="AD40">
        <v>39</v>
      </c>
      <c r="AE40" s="45">
        <v>284.8</v>
      </c>
      <c r="AF40" s="46">
        <v>58822</v>
      </c>
    </row>
    <row r="41" spans="27:32" x14ac:dyDescent="0.2">
      <c r="AC41" t="s">
        <v>60</v>
      </c>
      <c r="AD41">
        <v>40</v>
      </c>
      <c r="AE41" s="45">
        <v>273.5</v>
      </c>
      <c r="AF41" s="46">
        <v>59089</v>
      </c>
    </row>
    <row r="42" spans="27:32" x14ac:dyDescent="0.2">
      <c r="AC42" t="s">
        <v>4</v>
      </c>
      <c r="AD42">
        <v>41</v>
      </c>
      <c r="AE42" s="25">
        <v>367</v>
      </c>
      <c r="AF42" s="46">
        <v>81849</v>
      </c>
    </row>
    <row r="43" spans="27:32" x14ac:dyDescent="0.2">
      <c r="AC43" t="s">
        <v>61</v>
      </c>
      <c r="AD43">
        <v>42</v>
      </c>
      <c r="AE43" s="25">
        <v>383</v>
      </c>
      <c r="AF43" s="46">
        <v>85636</v>
      </c>
    </row>
    <row r="44" spans="27:32" x14ac:dyDescent="0.2">
      <c r="AC44" t="s">
        <v>62</v>
      </c>
      <c r="AD44">
        <v>43</v>
      </c>
      <c r="AE44" s="25">
        <v>388.3</v>
      </c>
      <c r="AF44" s="46">
        <v>87031</v>
      </c>
    </row>
    <row r="45" spans="27:32" x14ac:dyDescent="0.2">
      <c r="AC45" t="s">
        <v>63</v>
      </c>
      <c r="AD45">
        <v>44</v>
      </c>
      <c r="AE45" s="25">
        <v>416.1</v>
      </c>
      <c r="AF45" s="46">
        <v>91560</v>
      </c>
    </row>
    <row r="46" spans="27:32" x14ac:dyDescent="0.2">
      <c r="AC46" t="s">
        <v>64</v>
      </c>
      <c r="AD46">
        <v>45</v>
      </c>
      <c r="AE46" s="25">
        <v>292.5</v>
      </c>
      <c r="AF46" s="46">
        <v>65976</v>
      </c>
    </row>
    <row r="47" spans="27:32" x14ac:dyDescent="0.2">
      <c r="AA47">
        <f>12*4</f>
        <v>48</v>
      </c>
      <c r="AC47" t="s">
        <v>65</v>
      </c>
      <c r="AD47">
        <v>46</v>
      </c>
      <c r="AE47" s="25">
        <v>386</v>
      </c>
      <c r="AF47" s="46">
        <v>84438</v>
      </c>
    </row>
    <row r="48" spans="27:32" x14ac:dyDescent="0.2">
      <c r="AA48">
        <f>156-48</f>
        <v>108</v>
      </c>
      <c r="AC48" t="s">
        <v>66</v>
      </c>
      <c r="AD48">
        <v>47</v>
      </c>
      <c r="AE48" s="25">
        <v>266</v>
      </c>
      <c r="AF48" s="46">
        <v>58368</v>
      </c>
    </row>
    <row r="49" spans="29:38" ht="16" thickBot="1" x14ac:dyDescent="0.25">
      <c r="AC49" t="s">
        <v>67</v>
      </c>
      <c r="AD49">
        <v>48</v>
      </c>
      <c r="AE49" s="26">
        <v>368.1</v>
      </c>
      <c r="AF49" s="53">
        <v>78824</v>
      </c>
    </row>
    <row r="50" spans="29:38" x14ac:dyDescent="0.2">
      <c r="AC50" t="s">
        <v>58</v>
      </c>
      <c r="AD50">
        <v>49</v>
      </c>
      <c r="AE50" s="45">
        <v>336.6</v>
      </c>
      <c r="AF50" s="46">
        <v>74072</v>
      </c>
      <c r="AI50" s="63">
        <v>39814</v>
      </c>
      <c r="AJ50" s="64">
        <v>109</v>
      </c>
      <c r="AK50" s="65">
        <v>706.6</v>
      </c>
      <c r="AL50" s="66">
        <v>193481</v>
      </c>
    </row>
    <row r="51" spans="29:38" x14ac:dyDescent="0.2">
      <c r="AC51" t="s">
        <v>68</v>
      </c>
      <c r="AD51">
        <v>50</v>
      </c>
      <c r="AE51" s="45">
        <v>317.60000000000002</v>
      </c>
      <c r="AF51" s="46">
        <v>69847</v>
      </c>
      <c r="AI51" s="63">
        <v>39845</v>
      </c>
      <c r="AJ51" s="64">
        <v>110</v>
      </c>
      <c r="AK51" s="65">
        <v>641.29999999999995</v>
      </c>
      <c r="AL51" s="66">
        <v>170674</v>
      </c>
    </row>
    <row r="52" spans="29:38" x14ac:dyDescent="0.2">
      <c r="AC52" t="s">
        <v>59</v>
      </c>
      <c r="AD52">
        <v>51</v>
      </c>
      <c r="AE52" s="45">
        <v>405.6</v>
      </c>
      <c r="AF52" s="46">
        <v>86334</v>
      </c>
      <c r="AI52" s="63">
        <v>39873</v>
      </c>
      <c r="AJ52" s="64">
        <v>111</v>
      </c>
      <c r="AK52" s="65">
        <v>884.8</v>
      </c>
      <c r="AL52" s="66">
        <v>228095</v>
      </c>
    </row>
    <row r="53" spans="29:38" x14ac:dyDescent="0.2">
      <c r="AC53" t="s">
        <v>60</v>
      </c>
      <c r="AD53">
        <v>52</v>
      </c>
      <c r="AE53" s="45">
        <v>344</v>
      </c>
      <c r="AF53" s="46">
        <v>76337</v>
      </c>
      <c r="AI53" s="63">
        <v>39904</v>
      </c>
      <c r="AJ53" s="64">
        <v>112</v>
      </c>
      <c r="AK53" s="65">
        <v>862.4</v>
      </c>
      <c r="AL53" s="66">
        <v>232372</v>
      </c>
    </row>
    <row r="54" spans="29:38" x14ac:dyDescent="0.2">
      <c r="AC54" t="s">
        <v>4</v>
      </c>
      <c r="AD54">
        <v>53</v>
      </c>
      <c r="AE54" s="45">
        <v>391.5</v>
      </c>
      <c r="AF54" s="46">
        <v>94853</v>
      </c>
      <c r="AI54" s="63">
        <v>39934</v>
      </c>
      <c r="AJ54" s="64">
        <v>113</v>
      </c>
      <c r="AK54" s="65">
        <v>1061.3</v>
      </c>
      <c r="AL54" s="66">
        <v>288188</v>
      </c>
    </row>
    <row r="55" spans="29:38" x14ac:dyDescent="0.2">
      <c r="AC55" t="s">
        <v>61</v>
      </c>
      <c r="AD55">
        <v>54</v>
      </c>
      <c r="AE55" s="45">
        <v>492.1</v>
      </c>
      <c r="AF55" s="46">
        <v>110477</v>
      </c>
      <c r="AI55" s="63">
        <v>39965</v>
      </c>
      <c r="AJ55" s="64">
        <v>114</v>
      </c>
      <c r="AK55" s="65">
        <v>1110</v>
      </c>
      <c r="AL55" s="66">
        <v>304763</v>
      </c>
    </row>
    <row r="56" spans="29:38" x14ac:dyDescent="0.2">
      <c r="AC56" t="s">
        <v>62</v>
      </c>
      <c r="AD56">
        <v>55</v>
      </c>
      <c r="AE56" s="45">
        <v>410.9</v>
      </c>
      <c r="AF56" s="46">
        <v>90578</v>
      </c>
      <c r="AI56" s="63">
        <v>39995</v>
      </c>
      <c r="AJ56" s="64">
        <v>115</v>
      </c>
      <c r="AK56" s="65">
        <v>1269.5</v>
      </c>
      <c r="AL56" s="66">
        <v>337825</v>
      </c>
    </row>
    <row r="57" spans="29:38" x14ac:dyDescent="0.2">
      <c r="AC57" t="s">
        <v>63</v>
      </c>
      <c r="AD57">
        <v>56</v>
      </c>
      <c r="AE57" s="45">
        <v>418.4</v>
      </c>
      <c r="AF57" s="46">
        <v>90768</v>
      </c>
      <c r="AI57" s="63">
        <v>40026</v>
      </c>
      <c r="AJ57" s="64">
        <v>116</v>
      </c>
      <c r="AK57" s="65">
        <v>1269.7</v>
      </c>
      <c r="AL57" s="66">
        <v>342121</v>
      </c>
    </row>
    <row r="58" spans="29:38" x14ac:dyDescent="0.2">
      <c r="AC58" t="s">
        <v>64</v>
      </c>
      <c r="AD58">
        <v>57</v>
      </c>
      <c r="AE58" s="45">
        <v>411.3</v>
      </c>
      <c r="AF58" s="46">
        <v>90308</v>
      </c>
      <c r="AI58" s="63">
        <v>40057</v>
      </c>
      <c r="AJ58" s="64">
        <v>117</v>
      </c>
      <c r="AK58" s="65">
        <v>1147.5</v>
      </c>
      <c r="AL58" s="66">
        <v>320011</v>
      </c>
    </row>
    <row r="59" spans="29:38" x14ac:dyDescent="0.2">
      <c r="AC59" t="s">
        <v>65</v>
      </c>
      <c r="AD59">
        <v>58</v>
      </c>
      <c r="AE59" s="45">
        <v>309.60000000000002</v>
      </c>
      <c r="AF59" s="46">
        <v>69961</v>
      </c>
      <c r="AI59" s="63">
        <v>40087</v>
      </c>
      <c r="AJ59" s="64">
        <v>118</v>
      </c>
      <c r="AK59" s="65">
        <v>1107.4000000000001</v>
      </c>
      <c r="AL59" s="66">
        <v>304756</v>
      </c>
    </row>
    <row r="60" spans="29:38" x14ac:dyDescent="0.2">
      <c r="AC60" t="s">
        <v>66</v>
      </c>
      <c r="AD60">
        <v>59</v>
      </c>
      <c r="AE60" s="45">
        <v>308.7</v>
      </c>
      <c r="AF60" s="46">
        <v>69073</v>
      </c>
      <c r="AI60" s="63">
        <v>40118</v>
      </c>
      <c r="AJ60" s="64">
        <v>119</v>
      </c>
      <c r="AK60" s="65">
        <v>766.1</v>
      </c>
      <c r="AL60" s="66">
        <v>221514</v>
      </c>
    </row>
    <row r="61" spans="29:38" ht="16" thickBot="1" x14ac:dyDescent="0.25">
      <c r="AC61" t="s">
        <v>67</v>
      </c>
      <c r="AD61">
        <v>60</v>
      </c>
      <c r="AE61" s="52">
        <v>378.9</v>
      </c>
      <c r="AF61" s="53">
        <v>88800</v>
      </c>
      <c r="AI61" s="63">
        <v>40148</v>
      </c>
      <c r="AJ61" s="64">
        <v>120</v>
      </c>
      <c r="AK61" s="65">
        <v>854.8</v>
      </c>
      <c r="AL61" s="66">
        <v>235591</v>
      </c>
    </row>
    <row r="62" spans="29:38" x14ac:dyDescent="0.2">
      <c r="AC62" t="s">
        <v>58</v>
      </c>
      <c r="AD62">
        <v>61</v>
      </c>
      <c r="AE62" s="45">
        <v>411.1</v>
      </c>
      <c r="AF62" s="46">
        <v>93769</v>
      </c>
      <c r="AI62" s="63">
        <v>40179</v>
      </c>
      <c r="AJ62" s="64">
        <v>121</v>
      </c>
      <c r="AK62" s="65">
        <v>1017.3</v>
      </c>
      <c r="AL62" s="66">
        <v>267782</v>
      </c>
    </row>
    <row r="63" spans="29:38" x14ac:dyDescent="0.2">
      <c r="AC63" t="s">
        <v>68</v>
      </c>
      <c r="AD63">
        <v>62</v>
      </c>
      <c r="AE63" s="45">
        <v>374.7</v>
      </c>
      <c r="AF63" s="46">
        <v>83907</v>
      </c>
      <c r="AI63" s="63">
        <v>40210</v>
      </c>
      <c r="AJ63" s="64">
        <v>122</v>
      </c>
      <c r="AK63" s="65">
        <v>853.3</v>
      </c>
      <c r="AL63" s="66">
        <v>225592</v>
      </c>
    </row>
    <row r="64" spans="29:38" x14ac:dyDescent="0.2">
      <c r="AC64" t="s">
        <v>59</v>
      </c>
      <c r="AD64">
        <v>63</v>
      </c>
      <c r="AE64" s="45">
        <v>396.2</v>
      </c>
      <c r="AF64" s="46">
        <v>95687</v>
      </c>
      <c r="AI64" s="63">
        <v>40238</v>
      </c>
      <c r="AJ64" s="64">
        <v>123</v>
      </c>
      <c r="AK64" s="65">
        <v>1124.2</v>
      </c>
      <c r="AL64" s="66">
        <v>356604</v>
      </c>
    </row>
    <row r="65" spans="29:38" x14ac:dyDescent="0.2">
      <c r="AC65" t="s">
        <v>60</v>
      </c>
      <c r="AD65">
        <v>64</v>
      </c>
      <c r="AE65" s="45">
        <v>388.4</v>
      </c>
      <c r="AF65" s="46">
        <v>91712</v>
      </c>
      <c r="AI65" s="63">
        <v>40269</v>
      </c>
      <c r="AJ65" s="64">
        <v>124</v>
      </c>
      <c r="AK65" s="65">
        <v>999.1</v>
      </c>
      <c r="AL65" s="66">
        <v>274723</v>
      </c>
    </row>
    <row r="66" spans="29:38" x14ac:dyDescent="0.2">
      <c r="AC66" t="s">
        <v>4</v>
      </c>
      <c r="AD66">
        <v>65</v>
      </c>
      <c r="AE66" s="45">
        <v>435.9</v>
      </c>
      <c r="AF66" s="46">
        <v>101683</v>
      </c>
      <c r="AI66" s="63">
        <v>40299</v>
      </c>
      <c r="AJ66" s="64">
        <v>125</v>
      </c>
      <c r="AK66" s="65">
        <v>1434.1</v>
      </c>
      <c r="AL66" s="66">
        <v>377369</v>
      </c>
    </row>
    <row r="67" spans="29:38" x14ac:dyDescent="0.2">
      <c r="AC67" t="s">
        <v>61</v>
      </c>
      <c r="AD67">
        <v>66</v>
      </c>
      <c r="AE67" s="45">
        <v>526.29999999999995</v>
      </c>
      <c r="AF67" s="46">
        <v>122572</v>
      </c>
      <c r="AI67" s="63">
        <v>40330</v>
      </c>
      <c r="AJ67" s="64">
        <v>126</v>
      </c>
      <c r="AK67" s="65">
        <v>1673.3</v>
      </c>
      <c r="AL67" s="66">
        <v>439907</v>
      </c>
    </row>
    <row r="68" spans="29:38" x14ac:dyDescent="0.2">
      <c r="AC68" t="s">
        <v>62</v>
      </c>
      <c r="AD68">
        <v>67</v>
      </c>
      <c r="AE68" s="45">
        <v>492.1</v>
      </c>
      <c r="AF68" s="46">
        <v>114097</v>
      </c>
      <c r="AI68" s="63">
        <v>40360</v>
      </c>
      <c r="AJ68" s="64">
        <v>127</v>
      </c>
      <c r="AK68" s="65">
        <v>1626.7</v>
      </c>
      <c r="AL68" s="66">
        <v>430999</v>
      </c>
    </row>
    <row r="69" spans="29:38" x14ac:dyDescent="0.2">
      <c r="AC69" t="s">
        <v>63</v>
      </c>
      <c r="AD69">
        <v>68</v>
      </c>
      <c r="AE69" s="45">
        <v>492.7</v>
      </c>
      <c r="AF69" s="46">
        <v>114925</v>
      </c>
      <c r="AI69" s="63">
        <v>40391</v>
      </c>
      <c r="AJ69" s="64">
        <v>128</v>
      </c>
      <c r="AK69" s="65">
        <v>1871.7</v>
      </c>
      <c r="AL69" s="66">
        <v>485822</v>
      </c>
    </row>
    <row r="70" spans="29:38" x14ac:dyDescent="0.2">
      <c r="AC70" t="s">
        <v>64</v>
      </c>
      <c r="AD70">
        <v>69</v>
      </c>
      <c r="AE70" s="45">
        <v>449.6</v>
      </c>
      <c r="AF70" s="46">
        <v>103899</v>
      </c>
      <c r="AI70" s="63">
        <v>40422</v>
      </c>
      <c r="AJ70" s="64">
        <v>129</v>
      </c>
      <c r="AK70" s="65">
        <v>1398</v>
      </c>
      <c r="AL70" s="66">
        <v>407577</v>
      </c>
    </row>
    <row r="71" spans="29:38" x14ac:dyDescent="0.2">
      <c r="AC71" t="s">
        <v>65</v>
      </c>
      <c r="AD71">
        <v>70</v>
      </c>
      <c r="AE71" s="45">
        <v>434.3</v>
      </c>
      <c r="AF71" s="46">
        <v>104706</v>
      </c>
      <c r="AI71" s="63">
        <v>40452</v>
      </c>
      <c r="AJ71" s="64">
        <v>130</v>
      </c>
      <c r="AK71" s="65">
        <v>1649.4</v>
      </c>
      <c r="AL71" s="66">
        <v>450234</v>
      </c>
    </row>
    <row r="72" spans="29:38" x14ac:dyDescent="0.2">
      <c r="AC72" t="s">
        <v>66</v>
      </c>
      <c r="AD72">
        <v>71</v>
      </c>
      <c r="AE72" s="45">
        <v>433.4</v>
      </c>
      <c r="AF72" s="46">
        <v>102354</v>
      </c>
      <c r="AI72" s="63">
        <v>40483</v>
      </c>
      <c r="AJ72" s="64">
        <v>131</v>
      </c>
      <c r="AK72" s="65">
        <v>1111.2</v>
      </c>
      <c r="AL72" s="66">
        <v>315238</v>
      </c>
    </row>
    <row r="73" spans="29:38" ht="16" thickBot="1" x14ac:dyDescent="0.25">
      <c r="AC73" t="s">
        <v>67</v>
      </c>
      <c r="AD73">
        <v>72</v>
      </c>
      <c r="AE73" s="52">
        <v>437.9</v>
      </c>
      <c r="AF73" s="53">
        <v>105317</v>
      </c>
      <c r="AI73" s="63">
        <v>40513</v>
      </c>
      <c r="AJ73" s="64">
        <v>132</v>
      </c>
      <c r="AK73" s="65">
        <v>1267.5</v>
      </c>
      <c r="AL73" s="66">
        <v>345135</v>
      </c>
    </row>
    <row r="74" spans="29:38" x14ac:dyDescent="0.2">
      <c r="AC74" t="s">
        <v>58</v>
      </c>
      <c r="AD74">
        <v>73</v>
      </c>
      <c r="AE74" s="45">
        <v>455.9</v>
      </c>
      <c r="AF74" s="46">
        <v>107422</v>
      </c>
      <c r="AI74" s="63">
        <v>40544</v>
      </c>
      <c r="AJ74" s="64">
        <v>133</v>
      </c>
      <c r="AK74" s="65">
        <v>1272.4000000000001</v>
      </c>
      <c r="AL74" s="66">
        <v>319313</v>
      </c>
    </row>
    <row r="75" spans="29:38" x14ac:dyDescent="0.2">
      <c r="AC75" t="s">
        <v>68</v>
      </c>
      <c r="AD75">
        <v>74</v>
      </c>
      <c r="AE75" s="45">
        <v>437.2</v>
      </c>
      <c r="AF75" s="46">
        <v>101485</v>
      </c>
      <c r="AI75" s="63">
        <v>40575</v>
      </c>
      <c r="AJ75" s="64">
        <v>134</v>
      </c>
      <c r="AK75" s="65">
        <v>1275.9000000000001</v>
      </c>
      <c r="AL75" s="66">
        <v>323726</v>
      </c>
    </row>
    <row r="76" spans="29:38" x14ac:dyDescent="0.2">
      <c r="AC76" t="s">
        <v>59</v>
      </c>
      <c r="AD76">
        <v>75</v>
      </c>
      <c r="AE76" s="45">
        <v>619.70000000000005</v>
      </c>
      <c r="AF76" s="46">
        <v>140082</v>
      </c>
      <c r="AI76" s="63">
        <v>40603</v>
      </c>
      <c r="AJ76" s="64">
        <v>135</v>
      </c>
      <c r="AK76" s="65">
        <v>1333.2</v>
      </c>
      <c r="AL76" s="66">
        <v>342353</v>
      </c>
    </row>
    <row r="77" spans="29:38" x14ac:dyDescent="0.2">
      <c r="AC77" t="s">
        <v>60</v>
      </c>
      <c r="AD77">
        <v>76</v>
      </c>
      <c r="AE77" s="45">
        <v>368.6</v>
      </c>
      <c r="AF77" s="46">
        <v>88973</v>
      </c>
      <c r="AI77" s="63">
        <v>40634</v>
      </c>
      <c r="AJ77" s="64">
        <v>136</v>
      </c>
      <c r="AK77" s="65">
        <v>1356</v>
      </c>
      <c r="AL77" s="66">
        <v>361315</v>
      </c>
    </row>
    <row r="78" spans="29:38" x14ac:dyDescent="0.2">
      <c r="AC78" t="s">
        <v>4</v>
      </c>
      <c r="AD78">
        <v>77</v>
      </c>
      <c r="AE78" s="45">
        <v>635.20000000000005</v>
      </c>
      <c r="AF78" s="46">
        <v>149576</v>
      </c>
      <c r="AI78" s="63">
        <v>40664</v>
      </c>
      <c r="AJ78" s="64">
        <v>137</v>
      </c>
      <c r="AK78" s="65">
        <v>2471.1</v>
      </c>
      <c r="AL78" s="66">
        <v>612500</v>
      </c>
    </row>
    <row r="79" spans="29:38" x14ac:dyDescent="0.2">
      <c r="AC79" t="s">
        <v>61</v>
      </c>
      <c r="AD79">
        <v>78</v>
      </c>
      <c r="AE79" s="45">
        <v>587.5</v>
      </c>
      <c r="AF79" s="46">
        <v>139916</v>
      </c>
      <c r="AI79" s="63">
        <v>40695</v>
      </c>
      <c r="AJ79" s="64">
        <v>138</v>
      </c>
      <c r="AK79" s="65">
        <v>2276.3000000000002</v>
      </c>
      <c r="AL79" s="66">
        <v>564599</v>
      </c>
    </row>
    <row r="80" spans="29:38" x14ac:dyDescent="0.2">
      <c r="AC80" t="s">
        <v>62</v>
      </c>
      <c r="AD80">
        <v>79</v>
      </c>
      <c r="AE80" s="45">
        <v>597.79999999999995</v>
      </c>
      <c r="AF80" s="46">
        <v>141982</v>
      </c>
      <c r="AI80" s="63">
        <v>40725</v>
      </c>
      <c r="AJ80" s="64">
        <v>139</v>
      </c>
      <c r="AK80" s="65">
        <v>2102.3000000000002</v>
      </c>
      <c r="AL80" s="66">
        <v>518422</v>
      </c>
    </row>
    <row r="81" spans="29:38" x14ac:dyDescent="0.2">
      <c r="AC81" t="s">
        <v>63</v>
      </c>
      <c r="AD81">
        <v>80</v>
      </c>
      <c r="AE81" s="45">
        <v>557.1</v>
      </c>
      <c r="AF81" s="46">
        <v>133007</v>
      </c>
      <c r="AI81" s="63">
        <v>40756</v>
      </c>
      <c r="AJ81" s="64">
        <v>140</v>
      </c>
      <c r="AK81" s="65">
        <v>2556.1999999999998</v>
      </c>
      <c r="AL81" s="66">
        <v>623860</v>
      </c>
    </row>
    <row r="82" spans="29:38" x14ac:dyDescent="0.2">
      <c r="AC82" t="s">
        <v>64</v>
      </c>
      <c r="AD82">
        <v>81</v>
      </c>
      <c r="AE82" s="45">
        <v>567.6</v>
      </c>
      <c r="AF82" s="46">
        <v>132330</v>
      </c>
      <c r="AI82" s="63">
        <v>40787</v>
      </c>
      <c r="AJ82" s="64">
        <v>141</v>
      </c>
      <c r="AK82" s="65">
        <v>1631.4</v>
      </c>
      <c r="AL82" s="66">
        <v>412091</v>
      </c>
    </row>
    <row r="83" spans="29:38" x14ac:dyDescent="0.2">
      <c r="AC83" t="s">
        <v>65</v>
      </c>
      <c r="AD83">
        <v>82</v>
      </c>
      <c r="AE83" s="45">
        <v>478.3</v>
      </c>
      <c r="AF83" s="46">
        <v>115470</v>
      </c>
      <c r="AI83" s="63">
        <v>40817</v>
      </c>
      <c r="AJ83" s="64">
        <v>142</v>
      </c>
      <c r="AK83" s="65">
        <v>2140.4</v>
      </c>
      <c r="AL83" s="66">
        <v>530636</v>
      </c>
    </row>
    <row r="84" spans="29:38" x14ac:dyDescent="0.2">
      <c r="AC84" t="s">
        <v>66</v>
      </c>
      <c r="AD84">
        <v>83</v>
      </c>
      <c r="AE84" s="45">
        <v>424.1</v>
      </c>
      <c r="AF84" s="46">
        <v>100695</v>
      </c>
      <c r="AI84" s="63">
        <v>40848</v>
      </c>
      <c r="AJ84" s="64">
        <v>143</v>
      </c>
      <c r="AK84" s="65">
        <v>1258.0999999999999</v>
      </c>
      <c r="AL84" s="66">
        <v>313034</v>
      </c>
    </row>
    <row r="85" spans="29:38" ht="16" thickBot="1" x14ac:dyDescent="0.25">
      <c r="AC85" t="s">
        <v>67</v>
      </c>
      <c r="AD85">
        <v>84</v>
      </c>
      <c r="AE85" s="52">
        <v>538.79999999999995</v>
      </c>
      <c r="AF85" s="53">
        <v>130823</v>
      </c>
      <c r="AI85" s="63">
        <v>40878</v>
      </c>
      <c r="AJ85" s="64">
        <v>144</v>
      </c>
      <c r="AK85" s="65">
        <v>1584.3</v>
      </c>
      <c r="AL85" s="66">
        <v>395686</v>
      </c>
    </row>
    <row r="86" spans="29:38" x14ac:dyDescent="0.2">
      <c r="AC86" t="s">
        <v>58</v>
      </c>
      <c r="AD86">
        <v>85</v>
      </c>
      <c r="AE86" s="45">
        <v>598.70000000000005</v>
      </c>
      <c r="AF86" s="46">
        <v>141177</v>
      </c>
      <c r="AI86" s="63">
        <v>40909</v>
      </c>
      <c r="AJ86" s="64">
        <v>145</v>
      </c>
      <c r="AK86" s="65">
        <v>1484.9</v>
      </c>
      <c r="AL86" s="66">
        <v>375117</v>
      </c>
    </row>
    <row r="87" spans="29:38" x14ac:dyDescent="0.2">
      <c r="AC87" t="s">
        <v>68</v>
      </c>
      <c r="AD87">
        <v>86</v>
      </c>
      <c r="AE87" s="45">
        <v>512.4</v>
      </c>
      <c r="AF87" s="46">
        <v>124511</v>
      </c>
      <c r="AI87" s="63">
        <v>40940</v>
      </c>
      <c r="AJ87" s="64">
        <v>146</v>
      </c>
      <c r="AK87" s="65">
        <v>1520.9</v>
      </c>
      <c r="AL87" s="66">
        <v>391677</v>
      </c>
    </row>
    <row r="88" spans="29:38" x14ac:dyDescent="0.2">
      <c r="AC88" t="s">
        <v>59</v>
      </c>
      <c r="AD88">
        <v>87</v>
      </c>
      <c r="AE88" s="45">
        <v>560.29999999999995</v>
      </c>
      <c r="AF88" s="46">
        <v>133152</v>
      </c>
      <c r="AI88" s="63">
        <v>40969</v>
      </c>
      <c r="AJ88" s="64">
        <v>147</v>
      </c>
      <c r="AK88" s="65">
        <v>1624.2</v>
      </c>
      <c r="AL88" s="66">
        <v>426746</v>
      </c>
    </row>
    <row r="89" spans="29:38" x14ac:dyDescent="0.2">
      <c r="AC89" t="s">
        <v>60</v>
      </c>
      <c r="AD89">
        <v>88</v>
      </c>
      <c r="AE89" s="45">
        <v>628.5</v>
      </c>
      <c r="AF89" s="46">
        <v>142942</v>
      </c>
      <c r="AI89" s="63">
        <v>41000</v>
      </c>
      <c r="AJ89" s="64">
        <v>148</v>
      </c>
      <c r="AK89" s="65">
        <v>2136.1</v>
      </c>
      <c r="AL89" s="66">
        <v>535876</v>
      </c>
    </row>
    <row r="90" spans="29:38" x14ac:dyDescent="0.2">
      <c r="AC90" t="s">
        <v>4</v>
      </c>
      <c r="AD90">
        <v>89</v>
      </c>
      <c r="AE90" s="45">
        <v>621.9</v>
      </c>
      <c r="AF90" s="46">
        <v>151621</v>
      </c>
      <c r="AI90" s="63">
        <v>41030</v>
      </c>
      <c r="AJ90" s="64">
        <v>149</v>
      </c>
      <c r="AK90" s="65">
        <v>2622.2</v>
      </c>
      <c r="AL90" s="66">
        <v>659204</v>
      </c>
    </row>
    <row r="91" spans="29:38" x14ac:dyDescent="0.2">
      <c r="AC91" t="s">
        <v>61</v>
      </c>
      <c r="AD91">
        <v>90</v>
      </c>
      <c r="AE91" s="45">
        <v>780.1</v>
      </c>
      <c r="AF91" s="46">
        <v>182735</v>
      </c>
      <c r="AI91" s="63">
        <v>41061</v>
      </c>
      <c r="AJ91" s="64">
        <v>150</v>
      </c>
      <c r="AK91" s="65">
        <v>2349.6</v>
      </c>
      <c r="AL91" s="66">
        <v>582670</v>
      </c>
    </row>
    <row r="92" spans="29:38" x14ac:dyDescent="0.2">
      <c r="AC92" t="s">
        <v>62</v>
      </c>
      <c r="AD92">
        <v>91</v>
      </c>
      <c r="AE92" s="45">
        <v>641.9</v>
      </c>
      <c r="AF92" s="46">
        <v>152912</v>
      </c>
      <c r="AI92" s="63">
        <v>41091</v>
      </c>
      <c r="AJ92" s="64">
        <v>151</v>
      </c>
      <c r="AK92" s="65">
        <v>2635</v>
      </c>
      <c r="AL92" s="66">
        <v>663534</v>
      </c>
    </row>
    <row r="93" spans="29:38" x14ac:dyDescent="0.2">
      <c r="AC93" t="s">
        <v>63</v>
      </c>
      <c r="AD93">
        <v>92</v>
      </c>
      <c r="AE93" s="45">
        <v>728.6</v>
      </c>
      <c r="AF93" s="46">
        <v>176702</v>
      </c>
      <c r="AI93" s="63">
        <v>41122</v>
      </c>
      <c r="AJ93" s="64">
        <v>152</v>
      </c>
      <c r="AK93" s="65">
        <v>2292.9</v>
      </c>
      <c r="AL93" s="66">
        <v>564901</v>
      </c>
    </row>
    <row r="94" spans="29:38" x14ac:dyDescent="0.2">
      <c r="AC94" t="s">
        <v>64</v>
      </c>
      <c r="AD94">
        <v>93</v>
      </c>
      <c r="AE94" s="45">
        <v>571.29999999999995</v>
      </c>
      <c r="AF94" s="46">
        <v>136517</v>
      </c>
      <c r="AI94" s="63">
        <v>41153</v>
      </c>
      <c r="AJ94" s="64">
        <v>153</v>
      </c>
      <c r="AK94" s="65">
        <v>2495.1999999999998</v>
      </c>
      <c r="AL94" s="66">
        <v>636399</v>
      </c>
    </row>
    <row r="95" spans="29:38" x14ac:dyDescent="0.2">
      <c r="AC95" t="s">
        <v>65</v>
      </c>
      <c r="AD95">
        <v>94</v>
      </c>
      <c r="AE95" s="45">
        <v>641.20000000000005</v>
      </c>
      <c r="AF95" s="46">
        <v>159959</v>
      </c>
      <c r="AI95" s="63">
        <v>41183</v>
      </c>
      <c r="AJ95" s="64">
        <v>154</v>
      </c>
      <c r="AK95" s="65">
        <v>2856.7</v>
      </c>
      <c r="AL95" s="66">
        <v>727822</v>
      </c>
    </row>
    <row r="96" spans="29:38" x14ac:dyDescent="0.2">
      <c r="AC96" t="s">
        <v>66</v>
      </c>
      <c r="AD96">
        <v>95</v>
      </c>
      <c r="AE96" s="45">
        <v>418.8</v>
      </c>
      <c r="AF96" s="46">
        <v>107104</v>
      </c>
      <c r="AI96" s="63">
        <v>41214</v>
      </c>
      <c r="AJ96" s="64">
        <v>155</v>
      </c>
      <c r="AK96" s="65">
        <v>2088.3000000000002</v>
      </c>
      <c r="AL96" s="66">
        <v>539011</v>
      </c>
    </row>
    <row r="97" spans="29:41" ht="16" thickBot="1" x14ac:dyDescent="0.25">
      <c r="AC97" t="s">
        <v>67</v>
      </c>
      <c r="AD97">
        <v>96</v>
      </c>
      <c r="AE97" s="52">
        <v>585</v>
      </c>
      <c r="AF97" s="53">
        <v>144939</v>
      </c>
      <c r="AI97" s="63">
        <v>41244</v>
      </c>
      <c r="AJ97" s="64">
        <v>156</v>
      </c>
      <c r="AK97" s="65">
        <v>1664.7</v>
      </c>
      <c r="AL97" s="66">
        <v>450188</v>
      </c>
      <c r="AN97" t="s">
        <v>70</v>
      </c>
      <c r="AO97" t="s">
        <v>71</v>
      </c>
    </row>
    <row r="98" spans="29:41" x14ac:dyDescent="0.2">
      <c r="AC98" t="s">
        <v>58</v>
      </c>
      <c r="AD98">
        <v>97</v>
      </c>
      <c r="AE98" s="45">
        <v>581.5</v>
      </c>
      <c r="AF98" s="46">
        <v>153098</v>
      </c>
      <c r="AI98" s="62">
        <v>41275</v>
      </c>
      <c r="AJ98">
        <v>157</v>
      </c>
      <c r="AK98" s="45">
        <f>_xlfn.FORECAST.ETS(AI98,$AK$50:$AK$97,$AI$50:$AI$97)</f>
        <v>2145.3411790499404</v>
      </c>
      <c r="AL98" s="46">
        <f>_xlfn.FORECAST.ETS(AI98,$AL$50:$AL$97,$AI$50:$AI$97)</f>
        <v>523976.89533726824</v>
      </c>
      <c r="AN98">
        <f>SUM(AK98:AK109)</f>
        <v>30420.803261346158</v>
      </c>
      <c r="AO98">
        <f>SUM(AL98:AL109)</f>
        <v>7614426.9116121856</v>
      </c>
    </row>
    <row r="99" spans="29:41" x14ac:dyDescent="0.2">
      <c r="AC99" t="s">
        <v>68</v>
      </c>
      <c r="AD99">
        <v>98</v>
      </c>
      <c r="AE99" s="45">
        <v>628.70000000000005</v>
      </c>
      <c r="AF99" s="46">
        <v>163893</v>
      </c>
      <c r="AI99" s="62">
        <v>41306</v>
      </c>
      <c r="AJ99">
        <v>158</v>
      </c>
      <c r="AK99" s="45">
        <f t="shared" ref="AK99:AK109" si="0">_xlfn.FORECAST.ETS(AI99,$AK$50:$AK$97,$AI$50:$AI$97)</f>
        <v>2061.6248311411073</v>
      </c>
      <c r="AL99" s="46">
        <f t="shared" ref="AL99:AL109" si="1">_xlfn.FORECAST.ETS(AI99,$AL$50:$AL$97,$AI$50:$AI$97)</f>
        <v>505022.99955288309</v>
      </c>
    </row>
    <row r="100" spans="29:41" x14ac:dyDescent="0.2">
      <c r="AC100" t="s">
        <v>59</v>
      </c>
      <c r="AD100">
        <v>99</v>
      </c>
      <c r="AE100" s="45">
        <v>658.3</v>
      </c>
      <c r="AF100" s="46">
        <v>164180</v>
      </c>
      <c r="AI100" s="62">
        <v>41334</v>
      </c>
      <c r="AJ100">
        <v>159</v>
      </c>
      <c r="AK100" s="45">
        <f t="shared" si="0"/>
        <v>2224.7499597963028</v>
      </c>
      <c r="AL100" s="46">
        <f t="shared" si="1"/>
        <v>580511.92655148928</v>
      </c>
    </row>
    <row r="101" spans="29:41" x14ac:dyDescent="0.2">
      <c r="AC101" t="s">
        <v>60</v>
      </c>
      <c r="AD101">
        <v>100</v>
      </c>
      <c r="AE101" s="45">
        <v>628.5</v>
      </c>
      <c r="AF101" s="46">
        <v>176973</v>
      </c>
      <c r="AI101" s="62">
        <v>41365</v>
      </c>
      <c r="AJ101">
        <v>160</v>
      </c>
      <c r="AK101" s="45">
        <f t="shared" si="0"/>
        <v>2159.5160454586653</v>
      </c>
      <c r="AL101" s="46">
        <f t="shared" si="1"/>
        <v>546174.54331528675</v>
      </c>
    </row>
    <row r="102" spans="29:41" x14ac:dyDescent="0.2">
      <c r="AC102" t="s">
        <v>4</v>
      </c>
      <c r="AD102">
        <v>101</v>
      </c>
      <c r="AE102" s="45">
        <v>685.7</v>
      </c>
      <c r="AF102" s="46">
        <v>177043</v>
      </c>
      <c r="AI102" s="62">
        <v>41395</v>
      </c>
      <c r="AJ102">
        <v>161</v>
      </c>
      <c r="AK102" s="45">
        <f t="shared" si="0"/>
        <v>2934.9463580944548</v>
      </c>
      <c r="AL102" s="46">
        <f t="shared" si="1"/>
        <v>723741.36855369364</v>
      </c>
    </row>
    <row r="103" spans="29:41" x14ac:dyDescent="0.2">
      <c r="AC103" t="s">
        <v>61</v>
      </c>
      <c r="AD103">
        <v>102</v>
      </c>
      <c r="AE103" s="45">
        <v>661.8</v>
      </c>
      <c r="AF103" s="46">
        <v>168823</v>
      </c>
      <c r="AI103" s="62">
        <v>41426</v>
      </c>
      <c r="AJ103">
        <v>162</v>
      </c>
      <c r="AK103" s="45">
        <f t="shared" si="0"/>
        <v>2785.4394202544704</v>
      </c>
      <c r="AL103" s="46">
        <f t="shared" si="1"/>
        <v>692999.06137092621</v>
      </c>
    </row>
    <row r="104" spans="29:41" x14ac:dyDescent="0.2">
      <c r="AC104" t="s">
        <v>62</v>
      </c>
      <c r="AD104">
        <v>103</v>
      </c>
      <c r="AE104" s="45">
        <v>780.8</v>
      </c>
      <c r="AF104" s="46">
        <v>201482</v>
      </c>
      <c r="AI104" s="62">
        <v>41456</v>
      </c>
      <c r="AJ104">
        <v>163</v>
      </c>
      <c r="AK104" s="45">
        <f t="shared" si="0"/>
        <v>2852.233261698223</v>
      </c>
      <c r="AL104" s="46">
        <f t="shared" si="1"/>
        <v>707630.05445892212</v>
      </c>
    </row>
    <row r="105" spans="29:41" x14ac:dyDescent="0.2">
      <c r="AC105" t="s">
        <v>63</v>
      </c>
      <c r="AD105">
        <v>104</v>
      </c>
      <c r="AE105" s="45">
        <v>725.5</v>
      </c>
      <c r="AF105" s="46">
        <v>190317</v>
      </c>
      <c r="AI105" s="62">
        <v>41487</v>
      </c>
      <c r="AJ105">
        <v>164</v>
      </c>
      <c r="AK105" s="45">
        <f t="shared" si="0"/>
        <v>2979.4745130332503</v>
      </c>
      <c r="AL105" s="46">
        <f t="shared" si="1"/>
        <v>737897.01614907489</v>
      </c>
    </row>
    <row r="106" spans="29:41" x14ac:dyDescent="0.2">
      <c r="AC106" t="s">
        <v>64</v>
      </c>
      <c r="AD106">
        <v>105</v>
      </c>
      <c r="AE106" s="45">
        <v>626.79999999999995</v>
      </c>
      <c r="AF106" s="46">
        <v>156337</v>
      </c>
      <c r="AI106" s="62">
        <v>41518</v>
      </c>
      <c r="AJ106">
        <v>165</v>
      </c>
      <c r="AK106" s="45">
        <f t="shared" si="0"/>
        <v>2693.5350364705155</v>
      </c>
      <c r="AL106" s="46">
        <f t="shared" si="1"/>
        <v>691242.72451040044</v>
      </c>
    </row>
    <row r="107" spans="29:41" x14ac:dyDescent="0.2">
      <c r="AC107" t="s">
        <v>65</v>
      </c>
      <c r="AD107">
        <v>106</v>
      </c>
      <c r="AE107" s="45">
        <v>676</v>
      </c>
      <c r="AF107" s="46">
        <v>186388</v>
      </c>
      <c r="AI107" s="62">
        <v>41548</v>
      </c>
      <c r="AJ107">
        <v>166</v>
      </c>
      <c r="AK107" s="45">
        <f t="shared" si="0"/>
        <v>2797.8455990820503</v>
      </c>
      <c r="AL107" s="46">
        <f t="shared" si="1"/>
        <v>704427.26595367515</v>
      </c>
    </row>
    <row r="108" spans="29:41" x14ac:dyDescent="0.2">
      <c r="AC108" t="s">
        <v>66</v>
      </c>
      <c r="AD108">
        <v>107</v>
      </c>
      <c r="AE108" s="45">
        <v>518.5</v>
      </c>
      <c r="AF108" s="46">
        <v>138374</v>
      </c>
      <c r="AI108" s="62">
        <v>41579</v>
      </c>
      <c r="AJ108">
        <v>167</v>
      </c>
      <c r="AK108" s="45">
        <f t="shared" si="0"/>
        <v>2335.1661806601123</v>
      </c>
      <c r="AL108" s="46">
        <f t="shared" si="1"/>
        <v>589913.29992267455</v>
      </c>
    </row>
    <row r="109" spans="29:41" x14ac:dyDescent="0.2">
      <c r="AC109" t="s">
        <v>67</v>
      </c>
      <c r="AD109">
        <v>108</v>
      </c>
      <c r="AE109" s="45">
        <v>770.9</v>
      </c>
      <c r="AF109" s="48">
        <v>203889</v>
      </c>
      <c r="AI109" s="62">
        <v>41609</v>
      </c>
      <c r="AJ109">
        <v>168</v>
      </c>
      <c r="AK109" s="45">
        <f t="shared" si="0"/>
        <v>2450.9308766070635</v>
      </c>
      <c r="AL109" s="46">
        <f t="shared" si="1"/>
        <v>610889.75593589118</v>
      </c>
    </row>
    <row r="110" spans="29:41" x14ac:dyDescent="0.2">
      <c r="AC110" s="63">
        <v>39814</v>
      </c>
      <c r="AD110" s="64">
        <v>109</v>
      </c>
      <c r="AE110" s="65">
        <v>706.6</v>
      </c>
      <c r="AF110" s="66">
        <v>193481</v>
      </c>
    </row>
    <row r="111" spans="29:41" x14ac:dyDescent="0.2">
      <c r="AC111" s="63">
        <v>39845</v>
      </c>
      <c r="AD111" s="64">
        <v>110</v>
      </c>
      <c r="AE111" s="65">
        <v>641.29999999999995</v>
      </c>
      <c r="AF111" s="66">
        <v>170674</v>
      </c>
    </row>
    <row r="112" spans="29:41" x14ac:dyDescent="0.2">
      <c r="AC112" s="63">
        <v>39873</v>
      </c>
      <c r="AD112" s="64">
        <v>111</v>
      </c>
      <c r="AE112" s="65">
        <v>884.8</v>
      </c>
      <c r="AF112" s="66">
        <v>228095</v>
      </c>
    </row>
    <row r="113" spans="29:32" x14ac:dyDescent="0.2">
      <c r="AC113" s="63">
        <v>39904</v>
      </c>
      <c r="AD113" s="64">
        <v>112</v>
      </c>
      <c r="AE113" s="65">
        <v>862.4</v>
      </c>
      <c r="AF113" s="66">
        <v>232372</v>
      </c>
    </row>
    <row r="114" spans="29:32" x14ac:dyDescent="0.2">
      <c r="AC114" s="63">
        <v>39934</v>
      </c>
      <c r="AD114" s="64">
        <v>113</v>
      </c>
      <c r="AE114" s="65">
        <v>1061.3</v>
      </c>
      <c r="AF114" s="66">
        <v>288188</v>
      </c>
    </row>
    <row r="115" spans="29:32" x14ac:dyDescent="0.2">
      <c r="AC115" s="63">
        <v>39965</v>
      </c>
      <c r="AD115" s="64">
        <v>114</v>
      </c>
      <c r="AE115" s="65">
        <v>1110</v>
      </c>
      <c r="AF115" s="66">
        <v>304763</v>
      </c>
    </row>
    <row r="116" spans="29:32" x14ac:dyDescent="0.2">
      <c r="AC116" s="63">
        <v>39995</v>
      </c>
      <c r="AD116" s="64">
        <v>115</v>
      </c>
      <c r="AE116" s="65">
        <v>1269.5</v>
      </c>
      <c r="AF116" s="66">
        <v>337825</v>
      </c>
    </row>
    <row r="117" spans="29:32" x14ac:dyDescent="0.2">
      <c r="AC117" s="63">
        <v>40026</v>
      </c>
      <c r="AD117" s="64">
        <v>116</v>
      </c>
      <c r="AE117" s="65">
        <v>1269.7</v>
      </c>
      <c r="AF117" s="66">
        <v>342121</v>
      </c>
    </row>
    <row r="118" spans="29:32" x14ac:dyDescent="0.2">
      <c r="AC118" s="63">
        <v>40057</v>
      </c>
      <c r="AD118" s="64">
        <v>117</v>
      </c>
      <c r="AE118" s="65">
        <v>1147.5</v>
      </c>
      <c r="AF118" s="66">
        <v>320011</v>
      </c>
    </row>
    <row r="119" spans="29:32" x14ac:dyDescent="0.2">
      <c r="AC119" s="63">
        <v>40087</v>
      </c>
      <c r="AD119" s="64">
        <v>118</v>
      </c>
      <c r="AE119" s="65">
        <v>1107.4000000000001</v>
      </c>
      <c r="AF119" s="66">
        <v>304756</v>
      </c>
    </row>
    <row r="120" spans="29:32" x14ac:dyDescent="0.2">
      <c r="AC120" s="63">
        <v>40118</v>
      </c>
      <c r="AD120" s="64">
        <v>119</v>
      </c>
      <c r="AE120" s="65">
        <v>766.1</v>
      </c>
      <c r="AF120" s="66">
        <v>221514</v>
      </c>
    </row>
    <row r="121" spans="29:32" x14ac:dyDescent="0.2">
      <c r="AC121" s="63">
        <v>40148</v>
      </c>
      <c r="AD121" s="64">
        <v>120</v>
      </c>
      <c r="AE121" s="65">
        <v>854.8</v>
      </c>
      <c r="AF121" s="66">
        <v>235591</v>
      </c>
    </row>
    <row r="122" spans="29:32" x14ac:dyDescent="0.2">
      <c r="AC122" s="63">
        <v>40179</v>
      </c>
      <c r="AD122" s="64">
        <v>121</v>
      </c>
      <c r="AE122" s="65">
        <v>1017.3</v>
      </c>
      <c r="AF122" s="66">
        <v>267782</v>
      </c>
    </row>
    <row r="123" spans="29:32" x14ac:dyDescent="0.2">
      <c r="AC123" s="63">
        <v>40210</v>
      </c>
      <c r="AD123" s="64">
        <v>122</v>
      </c>
      <c r="AE123" s="65">
        <v>853.3</v>
      </c>
      <c r="AF123" s="66">
        <v>225592</v>
      </c>
    </row>
    <row r="124" spans="29:32" x14ac:dyDescent="0.2">
      <c r="AC124" s="63">
        <v>40238</v>
      </c>
      <c r="AD124" s="64">
        <v>123</v>
      </c>
      <c r="AE124" s="65">
        <v>1124.2</v>
      </c>
      <c r="AF124" s="66">
        <v>356604</v>
      </c>
    </row>
    <row r="125" spans="29:32" x14ac:dyDescent="0.2">
      <c r="AC125" s="63">
        <v>40269</v>
      </c>
      <c r="AD125" s="64">
        <v>124</v>
      </c>
      <c r="AE125" s="65">
        <v>999.1</v>
      </c>
      <c r="AF125" s="66">
        <v>274723</v>
      </c>
    </row>
    <row r="126" spans="29:32" x14ac:dyDescent="0.2">
      <c r="AC126" s="63">
        <v>40299</v>
      </c>
      <c r="AD126" s="64">
        <v>125</v>
      </c>
      <c r="AE126" s="65">
        <v>1434.1</v>
      </c>
      <c r="AF126" s="66">
        <v>377369</v>
      </c>
    </row>
    <row r="127" spans="29:32" x14ac:dyDescent="0.2">
      <c r="AC127" s="63">
        <v>40330</v>
      </c>
      <c r="AD127" s="64">
        <v>126</v>
      </c>
      <c r="AE127" s="65">
        <v>1673.3</v>
      </c>
      <c r="AF127" s="66">
        <v>439907</v>
      </c>
    </row>
    <row r="128" spans="29:32" x14ac:dyDescent="0.2">
      <c r="AC128" s="63">
        <v>40360</v>
      </c>
      <c r="AD128" s="64">
        <v>127</v>
      </c>
      <c r="AE128" s="65">
        <v>1626.7</v>
      </c>
      <c r="AF128" s="66">
        <v>430999</v>
      </c>
    </row>
    <row r="129" spans="29:32" x14ac:dyDescent="0.2">
      <c r="AC129" s="63">
        <v>40391</v>
      </c>
      <c r="AD129" s="64">
        <v>128</v>
      </c>
      <c r="AE129" s="65">
        <v>1871.7</v>
      </c>
      <c r="AF129" s="66">
        <v>485822</v>
      </c>
    </row>
    <row r="130" spans="29:32" x14ac:dyDescent="0.2">
      <c r="AC130" s="63">
        <v>40422</v>
      </c>
      <c r="AD130" s="64">
        <v>129</v>
      </c>
      <c r="AE130" s="65">
        <v>1398</v>
      </c>
      <c r="AF130" s="66">
        <v>407577</v>
      </c>
    </row>
    <row r="131" spans="29:32" x14ac:dyDescent="0.2">
      <c r="AC131" s="63">
        <v>40452</v>
      </c>
      <c r="AD131" s="64">
        <v>130</v>
      </c>
      <c r="AE131" s="65">
        <v>1649.4</v>
      </c>
      <c r="AF131" s="66">
        <v>450234</v>
      </c>
    </row>
    <row r="132" spans="29:32" x14ac:dyDescent="0.2">
      <c r="AC132" s="63">
        <v>40483</v>
      </c>
      <c r="AD132" s="64">
        <v>131</v>
      </c>
      <c r="AE132" s="65">
        <v>1111.2</v>
      </c>
      <c r="AF132" s="66">
        <v>315238</v>
      </c>
    </row>
    <row r="133" spans="29:32" x14ac:dyDescent="0.2">
      <c r="AC133" s="63">
        <v>40513</v>
      </c>
      <c r="AD133" s="64">
        <v>132</v>
      </c>
      <c r="AE133" s="65">
        <v>1267.5</v>
      </c>
      <c r="AF133" s="66">
        <v>345135</v>
      </c>
    </row>
    <row r="134" spans="29:32" x14ac:dyDescent="0.2">
      <c r="AC134" s="63">
        <v>40544</v>
      </c>
      <c r="AD134" s="64">
        <v>133</v>
      </c>
      <c r="AE134" s="65">
        <v>1272.4000000000001</v>
      </c>
      <c r="AF134" s="66">
        <v>319313</v>
      </c>
    </row>
    <row r="135" spans="29:32" x14ac:dyDescent="0.2">
      <c r="AC135" s="63">
        <v>40575</v>
      </c>
      <c r="AD135" s="64">
        <v>134</v>
      </c>
      <c r="AE135" s="65">
        <v>1275.9000000000001</v>
      </c>
      <c r="AF135" s="66">
        <v>323726</v>
      </c>
    </row>
    <row r="136" spans="29:32" x14ac:dyDescent="0.2">
      <c r="AC136" s="63">
        <v>40603</v>
      </c>
      <c r="AD136" s="64">
        <v>135</v>
      </c>
      <c r="AE136" s="65">
        <v>1333.2</v>
      </c>
      <c r="AF136" s="66">
        <v>342353</v>
      </c>
    </row>
    <row r="137" spans="29:32" x14ac:dyDescent="0.2">
      <c r="AC137" s="63">
        <v>40634</v>
      </c>
      <c r="AD137" s="64">
        <v>136</v>
      </c>
      <c r="AE137" s="65">
        <v>1356</v>
      </c>
      <c r="AF137" s="66">
        <v>361315</v>
      </c>
    </row>
    <row r="138" spans="29:32" x14ac:dyDescent="0.2">
      <c r="AC138" s="63">
        <v>40664</v>
      </c>
      <c r="AD138" s="64">
        <v>137</v>
      </c>
      <c r="AE138" s="65">
        <v>2471.1</v>
      </c>
      <c r="AF138" s="66">
        <v>612500</v>
      </c>
    </row>
    <row r="139" spans="29:32" x14ac:dyDescent="0.2">
      <c r="AC139" s="63">
        <v>40695</v>
      </c>
      <c r="AD139" s="64">
        <v>138</v>
      </c>
      <c r="AE139" s="65">
        <v>2276.3000000000002</v>
      </c>
      <c r="AF139" s="66">
        <v>564599</v>
      </c>
    </row>
    <row r="140" spans="29:32" x14ac:dyDescent="0.2">
      <c r="AC140" s="63">
        <v>40725</v>
      </c>
      <c r="AD140" s="64">
        <v>139</v>
      </c>
      <c r="AE140" s="65">
        <v>2102.3000000000002</v>
      </c>
      <c r="AF140" s="66">
        <v>518422</v>
      </c>
    </row>
    <row r="141" spans="29:32" x14ac:dyDescent="0.2">
      <c r="AC141" s="63">
        <v>40756</v>
      </c>
      <c r="AD141" s="64">
        <v>140</v>
      </c>
      <c r="AE141" s="65">
        <v>2556.1999999999998</v>
      </c>
      <c r="AF141" s="66">
        <v>623860</v>
      </c>
    </row>
    <row r="142" spans="29:32" x14ac:dyDescent="0.2">
      <c r="AC142" s="63">
        <v>40787</v>
      </c>
      <c r="AD142" s="64">
        <v>141</v>
      </c>
      <c r="AE142" s="65">
        <v>1631.4</v>
      </c>
      <c r="AF142" s="66">
        <v>412091</v>
      </c>
    </row>
    <row r="143" spans="29:32" x14ac:dyDescent="0.2">
      <c r="AC143" s="63">
        <v>40817</v>
      </c>
      <c r="AD143" s="64">
        <v>142</v>
      </c>
      <c r="AE143" s="65">
        <v>2140.4</v>
      </c>
      <c r="AF143" s="66">
        <v>530636</v>
      </c>
    </row>
    <row r="144" spans="29:32" x14ac:dyDescent="0.2">
      <c r="AC144" s="63">
        <v>40848</v>
      </c>
      <c r="AD144" s="64">
        <v>143</v>
      </c>
      <c r="AE144" s="65">
        <v>1258.0999999999999</v>
      </c>
      <c r="AF144" s="66">
        <v>313034</v>
      </c>
    </row>
    <row r="145" spans="29:32" x14ac:dyDescent="0.2">
      <c r="AC145" s="63">
        <v>40878</v>
      </c>
      <c r="AD145" s="64">
        <v>144</v>
      </c>
      <c r="AE145" s="65">
        <v>1584.3</v>
      </c>
      <c r="AF145" s="66">
        <v>395686</v>
      </c>
    </row>
    <row r="146" spans="29:32" x14ac:dyDescent="0.2">
      <c r="AC146" s="63">
        <v>40909</v>
      </c>
      <c r="AD146" s="64">
        <v>145</v>
      </c>
      <c r="AE146" s="65">
        <v>1484.9</v>
      </c>
      <c r="AF146" s="66">
        <v>375117</v>
      </c>
    </row>
    <row r="147" spans="29:32" x14ac:dyDescent="0.2">
      <c r="AC147" s="63">
        <v>40940</v>
      </c>
      <c r="AD147" s="64">
        <v>146</v>
      </c>
      <c r="AE147" s="65">
        <v>1520.9</v>
      </c>
      <c r="AF147" s="66">
        <v>391677</v>
      </c>
    </row>
    <row r="148" spans="29:32" x14ac:dyDescent="0.2">
      <c r="AC148" s="63">
        <v>40969</v>
      </c>
      <c r="AD148" s="64">
        <v>147</v>
      </c>
      <c r="AE148" s="65">
        <v>1624.2</v>
      </c>
      <c r="AF148" s="66">
        <v>426746</v>
      </c>
    </row>
    <row r="149" spans="29:32" x14ac:dyDescent="0.2">
      <c r="AC149" s="63">
        <v>41000</v>
      </c>
      <c r="AD149" s="64">
        <v>148</v>
      </c>
      <c r="AE149" s="65">
        <v>2136.1</v>
      </c>
      <c r="AF149" s="66">
        <v>535876</v>
      </c>
    </row>
    <row r="150" spans="29:32" x14ac:dyDescent="0.2">
      <c r="AC150" s="63">
        <v>41030</v>
      </c>
      <c r="AD150" s="64">
        <v>149</v>
      </c>
      <c r="AE150" s="65">
        <v>2622.2</v>
      </c>
      <c r="AF150" s="66">
        <v>659204</v>
      </c>
    </row>
    <row r="151" spans="29:32" x14ac:dyDescent="0.2">
      <c r="AC151" s="63">
        <v>41061</v>
      </c>
      <c r="AD151" s="64">
        <v>150</v>
      </c>
      <c r="AE151" s="65">
        <v>2349.6</v>
      </c>
      <c r="AF151" s="66">
        <v>582670</v>
      </c>
    </row>
    <row r="152" spans="29:32" x14ac:dyDescent="0.2">
      <c r="AC152" s="63">
        <v>41091</v>
      </c>
      <c r="AD152" s="64">
        <v>151</v>
      </c>
      <c r="AE152" s="65">
        <v>2635</v>
      </c>
      <c r="AF152" s="66">
        <v>663534</v>
      </c>
    </row>
    <row r="153" spans="29:32" x14ac:dyDescent="0.2">
      <c r="AC153" s="63">
        <v>41122</v>
      </c>
      <c r="AD153" s="64">
        <v>152</v>
      </c>
      <c r="AE153" s="65">
        <v>2292.9</v>
      </c>
      <c r="AF153" s="66">
        <v>564901</v>
      </c>
    </row>
    <row r="154" spans="29:32" x14ac:dyDescent="0.2">
      <c r="AC154" s="63">
        <v>41153</v>
      </c>
      <c r="AD154" s="64">
        <v>153</v>
      </c>
      <c r="AE154" s="65">
        <v>2495.1999999999998</v>
      </c>
      <c r="AF154" s="66">
        <v>636399</v>
      </c>
    </row>
    <row r="155" spans="29:32" x14ac:dyDescent="0.2">
      <c r="AC155" s="63">
        <v>41183</v>
      </c>
      <c r="AD155" s="64">
        <v>154</v>
      </c>
      <c r="AE155" s="65">
        <v>2856.7</v>
      </c>
      <c r="AF155" s="66">
        <v>727822</v>
      </c>
    </row>
    <row r="156" spans="29:32" x14ac:dyDescent="0.2">
      <c r="AC156" s="63">
        <v>41214</v>
      </c>
      <c r="AD156" s="64">
        <v>155</v>
      </c>
      <c r="AE156" s="65">
        <v>2088.3000000000002</v>
      </c>
      <c r="AF156" s="66">
        <v>539011</v>
      </c>
    </row>
    <row r="157" spans="29:32" x14ac:dyDescent="0.2">
      <c r="AC157" s="63">
        <v>41244</v>
      </c>
      <c r="AD157" s="64">
        <v>156</v>
      </c>
      <c r="AE157" s="65">
        <v>1664.7</v>
      </c>
      <c r="AF157" s="66">
        <v>450188</v>
      </c>
    </row>
    <row r="158" spans="29:32" x14ac:dyDescent="0.2">
      <c r="AC158" s="62">
        <v>41275</v>
      </c>
      <c r="AD158">
        <v>157</v>
      </c>
      <c r="AE158" s="45">
        <v>1767.8</v>
      </c>
      <c r="AF158" s="46">
        <v>438033</v>
      </c>
    </row>
    <row r="159" spans="29:32" x14ac:dyDescent="0.2">
      <c r="AC159" s="62">
        <v>41306</v>
      </c>
      <c r="AD159">
        <v>158</v>
      </c>
      <c r="AE159" s="45">
        <v>1838.2</v>
      </c>
      <c r="AF159" s="46">
        <v>468203</v>
      </c>
    </row>
    <row r="160" spans="29:32" x14ac:dyDescent="0.2">
      <c r="AC160" s="62">
        <v>41334</v>
      </c>
      <c r="AD160">
        <v>159</v>
      </c>
      <c r="AE160" s="45">
        <v>1848.4</v>
      </c>
      <c r="AF160" s="46">
        <v>483875</v>
      </c>
    </row>
    <row r="161" spans="29:32" x14ac:dyDescent="0.2">
      <c r="AC161" s="62">
        <v>41365</v>
      </c>
      <c r="AD161">
        <v>160</v>
      </c>
      <c r="AE161" s="45">
        <v>2382.9</v>
      </c>
      <c r="AF161" s="46">
        <v>600347.5</v>
      </c>
    </row>
    <row r="162" spans="29:32" x14ac:dyDescent="0.2">
      <c r="AC162" s="62">
        <v>41395</v>
      </c>
      <c r="AD162">
        <v>161</v>
      </c>
      <c r="AE162" s="45">
        <v>3327.1</v>
      </c>
      <c r="AF162" s="46">
        <v>821360</v>
      </c>
    </row>
    <row r="163" spans="29:32" x14ac:dyDescent="0.2">
      <c r="AC163" s="62">
        <v>41426</v>
      </c>
      <c r="AD163">
        <v>162</v>
      </c>
      <c r="AE163" s="45">
        <v>2932.75</v>
      </c>
      <c r="AF163" s="46">
        <v>712588</v>
      </c>
    </row>
    <row r="164" spans="29:32" x14ac:dyDescent="0.2">
      <c r="AC164" s="62">
        <v>41456</v>
      </c>
      <c r="AD164">
        <v>163</v>
      </c>
      <c r="AE164" s="45">
        <v>3051.4</v>
      </c>
      <c r="AF164" s="46">
        <v>753832.5</v>
      </c>
    </row>
    <row r="165" spans="29:32" x14ac:dyDescent="0.2">
      <c r="AC165" s="62">
        <v>41487</v>
      </c>
      <c r="AD165">
        <v>164</v>
      </c>
      <c r="AE165" s="45">
        <v>2936.15</v>
      </c>
      <c r="AF165" s="46">
        <v>705770.5</v>
      </c>
    </row>
    <row r="166" spans="29:32" x14ac:dyDescent="0.2">
      <c r="AC166" s="62">
        <v>41518</v>
      </c>
      <c r="AD166">
        <v>165</v>
      </c>
      <c r="AE166" s="45">
        <v>2737.15</v>
      </c>
      <c r="AF166" s="46">
        <v>682439</v>
      </c>
    </row>
    <row r="167" spans="29:32" x14ac:dyDescent="0.2">
      <c r="AC167" s="62">
        <v>41548</v>
      </c>
      <c r="AD167">
        <v>166</v>
      </c>
      <c r="AE167" s="45">
        <v>3373.2</v>
      </c>
      <c r="AF167" s="46">
        <v>840762</v>
      </c>
    </row>
    <row r="168" spans="29:32" x14ac:dyDescent="0.2">
      <c r="AC168" s="62">
        <v>41579</v>
      </c>
      <c r="AD168">
        <v>167</v>
      </c>
      <c r="AE168" s="45">
        <v>2334.3000000000002</v>
      </c>
      <c r="AF168" s="46">
        <v>584771</v>
      </c>
    </row>
    <row r="169" spans="29:32" ht="16" thickBot="1" x14ac:dyDescent="0.25">
      <c r="AC169" s="62">
        <v>41609</v>
      </c>
      <c r="AD169">
        <v>168</v>
      </c>
      <c r="AE169" s="52">
        <v>2029.45</v>
      </c>
      <c r="AF169" s="53">
        <v>530235.5</v>
      </c>
    </row>
  </sheetData>
  <mergeCells count="13">
    <mergeCell ref="L2:M2"/>
    <mergeCell ref="B2:C2"/>
    <mergeCell ref="D2:E2"/>
    <mergeCell ref="F2:G2"/>
    <mergeCell ref="H2:I2"/>
    <mergeCell ref="J2:K2"/>
    <mergeCell ref="Z2:AA2"/>
    <mergeCell ref="N2:O2"/>
    <mergeCell ref="P2:Q2"/>
    <mergeCell ref="R2:S2"/>
    <mergeCell ref="T2:U2"/>
    <mergeCell ref="V2:W2"/>
    <mergeCell ref="X2:Y2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Annual</vt:lpstr>
      <vt:lpstr>Round 2 Exp Sales</vt:lpstr>
      <vt:lpstr>Average Growth Rate</vt:lpstr>
      <vt:lpstr>Monthly</vt:lpstr>
      <vt:lpstr>1. Exp fit annual</vt:lpstr>
      <vt:lpstr>EXP Sales Data</vt:lpstr>
      <vt:lpstr>Linear Fit</vt:lpstr>
      <vt:lpstr>Monthly Calc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Johnson</dc:creator>
  <cp:lastModifiedBy>Microsoft Office User</cp:lastModifiedBy>
  <dcterms:created xsi:type="dcterms:W3CDTF">2013-01-17T23:40:14Z</dcterms:created>
  <dcterms:modified xsi:type="dcterms:W3CDTF">2022-12-12T18:58:05Z</dcterms:modified>
</cp:coreProperties>
</file>