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ldenbutzke/Desktop/Risk Modeling/"/>
    </mc:Choice>
  </mc:AlternateContent>
  <xr:revisionPtr revIDLastSave="0" documentId="13_ncr:1_{0641DBCB-A530-9943-A12E-5EF7CF6C99A9}" xr6:coauthVersionLast="47" xr6:coauthVersionMax="47" xr10:uidLastSave="{00000000-0000-0000-0000-000000000000}"/>
  <bookViews>
    <workbookView xWindow="0" yWindow="500" windowWidth="28800" windowHeight="17500" xr2:uid="{DA2DDDF1-2F52-9140-BFF9-24110F2AC2D4}"/>
  </bookViews>
  <sheets>
    <sheet name="Sheet1" sheetId="1" r:id="rId1"/>
    <sheet name="Old Note" sheetId="2" r:id="rId2"/>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 l="1"/>
  <c r="E14" i="1"/>
  <c r="E13" i="1"/>
  <c r="E11" i="1"/>
  <c r="E10" i="1"/>
  <c r="E9" i="1"/>
  <c r="I6" i="1" s="1"/>
  <c r="E12" i="1"/>
  <c r="J12" i="1" s="1"/>
  <c r="I13" i="1"/>
  <c r="I17" i="1" s="1"/>
  <c r="E8" i="1"/>
  <c r="I5" i="1" s="1"/>
  <c r="J5" i="1" s="1"/>
  <c r="E7" i="1"/>
  <c r="H21" i="1" s="1"/>
  <c r="E6" i="1"/>
  <c r="H20" i="1" s="1"/>
  <c r="S24" i="1"/>
  <c r="S22" i="1"/>
  <c r="S23" i="1"/>
  <c r="S21" i="1"/>
  <c r="S25" i="1"/>
  <c r="M16" i="1"/>
  <c r="I12" i="1" l="1"/>
  <c r="J13" i="1"/>
  <c r="J17" i="1" s="1"/>
  <c r="H22" i="1"/>
  <c r="I8" i="1"/>
  <c r="I10" i="1" s="1"/>
  <c r="I11" i="1" s="1"/>
  <c r="J6" i="1"/>
  <c r="J8" i="1" s="1"/>
  <c r="I14" i="1" l="1"/>
  <c r="I15" i="1" s="1"/>
  <c r="I16" i="1" s="1"/>
  <c r="I18" i="1" s="1"/>
  <c r="I22" i="1" s="1"/>
  <c r="J10" i="1"/>
  <c r="J11" i="1" s="1"/>
  <c r="J14" i="1" s="1"/>
  <c r="J15" i="1" s="1"/>
  <c r="J16" i="1" s="1"/>
  <c r="J18" i="1" s="1"/>
  <c r="J22" i="1" s="1"/>
  <c r="N5" i="1" l="1"/>
  <c r="V7" i="1" s="1"/>
  <c r="X10" i="1" l="1"/>
  <c r="X11" i="1" s="1"/>
  <c r="X8" i="1"/>
  <c r="X9" i="1"/>
  <c r="X6" i="1"/>
  <c r="AA7" i="1" s="1"/>
  <c r="X7" i="1"/>
  <c r="AA5" i="1" l="1"/>
  <c r="AA8" i="1" s="1"/>
  <c r="AA16" i="1"/>
  <c r="AA9" i="1" l="1"/>
  <c r="AA10" i="1" l="1"/>
  <c r="AA11" i="1" l="1"/>
  <c r="AA12" i="1" l="1"/>
  <c r="AA13" i="1" l="1"/>
  <c r="AA14" i="1" l="1"/>
  <c r="AA15" i="1" l="1"/>
  <c r="AB7" i="1" s="1" a="1"/>
  <c r="AB14" i="1" l="1"/>
  <c r="AB10" i="1"/>
  <c r="AB11" i="1"/>
  <c r="AB12" i="1"/>
  <c r="AB13" i="1"/>
  <c r="AB7" i="1"/>
  <c r="AB15" i="1"/>
  <c r="AB8" i="1"/>
  <c r="AB16" i="1"/>
  <c r="AB9" i="1"/>
</calcChain>
</file>

<file path=xl/sharedStrings.xml><?xml version="1.0" encoding="utf-8"?>
<sst xmlns="http://schemas.openxmlformats.org/spreadsheetml/2006/main" count="79" uniqueCount="65">
  <si>
    <t>Inputs</t>
  </si>
  <si>
    <t>Licnese Fee</t>
  </si>
  <si>
    <t>License Fee</t>
  </si>
  <si>
    <t xml:space="preserve">Equipment </t>
  </si>
  <si>
    <t>Price</t>
  </si>
  <si>
    <t>Quantity</t>
  </si>
  <si>
    <t>Growth</t>
  </si>
  <si>
    <t>Variable Cost %</t>
  </si>
  <si>
    <t>Fixed Cost</t>
  </si>
  <si>
    <t>Depreciation</t>
  </si>
  <si>
    <t>Tax Rate</t>
  </si>
  <si>
    <t>Discount Rate</t>
  </si>
  <si>
    <t>Project: Two year hottog stand at Fairground</t>
  </si>
  <si>
    <t>Model</t>
  </si>
  <si>
    <t>Year 0</t>
  </si>
  <si>
    <t>Year 1</t>
  </si>
  <si>
    <t>Year 2</t>
  </si>
  <si>
    <t>Lab 2 Model 1</t>
  </si>
  <si>
    <t>Total Sales</t>
  </si>
  <si>
    <t>Variable Costs</t>
  </si>
  <si>
    <t>Gross Proft</t>
  </si>
  <si>
    <t>Fixed Costs</t>
  </si>
  <si>
    <t>Earnings before Tax</t>
  </si>
  <si>
    <t>Taxes</t>
  </si>
  <si>
    <t>Net Income</t>
  </si>
  <si>
    <t>Plus: Depreciation</t>
  </si>
  <si>
    <t>Cash Flow</t>
  </si>
  <si>
    <t>Equipment Lease</t>
  </si>
  <si>
    <t>Net Cash Flow</t>
  </si>
  <si>
    <t>Outputs</t>
  </si>
  <si>
    <t xml:space="preserve">NPV = </t>
  </si>
  <si>
    <t xml:space="preserve">Spreadsheets offer a poswerful way for the average person to perform data analysitcs to better guide decisions. However, there is a broad lack of consistency in formating and design that often hinders the efficacy of spreadsheets in business applications. By instutiing a consistent design with structure and style, spreadsheets can become more useful. The incorpation of three components, inputs/data, model/computations, and outputs/deliverables is straighforward and intuitive. I like this design, and I would like to explore further whether having all three on one sheet is preferable to having three different sheets contianing one part each. Next, the use of color in modeling is often done wrong. However, by keeping it simple and consistent, color can help someone immediatly make sense of a spreadsheet. I prefer to stick with the default color schemes for inputs, calculations, and outputs so anyone can immediately understand the color coordination. A spreadsheet should be easily understandable, and this format ensures that it is. </t>
  </si>
  <si>
    <t xml:space="preserve">Estimating a parameter is a mixed bag. It has to be done, but there is a tension because it must be remembered that it won't be that exact number in reality, especially if the parameter is supposed to be its average. For example, if average quantity demanded is assumed and used in this model, that is merely a measure of centrality, and actual quantity can drastically differ. On its own, an error in this estimation isn't deadly. However, once this parameter is used to estimate another parameter, profit, and profit is used to estimate NPV, it is a fatal catastrophe. A small mistake in the first estimation leads to a greater error in the second, which disintergates into chaos by the third. This is a well known phenomenon known as the three body problem and it pervades forecasting. This could be solved in part by running many different scenarios and introducing randomness into the estimation of each parameter, traingulating around NPV values that occur more often. </t>
  </si>
  <si>
    <t>Scenario=</t>
  </si>
  <si>
    <t>More than one variable changes</t>
  </si>
  <si>
    <t>A set of conditions for analysis</t>
  </si>
  <si>
    <t>NPV</t>
  </si>
  <si>
    <t>Prob</t>
  </si>
  <si>
    <t>Low Q 4000, $6</t>
  </si>
  <si>
    <t>Mid Q 6000, $5</t>
  </si>
  <si>
    <t>High Q 8000, $4</t>
  </si>
  <si>
    <t>Average</t>
  </si>
  <si>
    <t xml:space="preserve">Semsitivity </t>
  </si>
  <si>
    <t>of NPV to only one variable change, identify key model variables</t>
  </si>
  <si>
    <t>Base</t>
  </si>
  <si>
    <t>Low</t>
  </si>
  <si>
    <t>High</t>
  </si>
  <si>
    <t>Low NPV</t>
  </si>
  <si>
    <t>High NPV</t>
  </si>
  <si>
    <t>NPV Range</t>
  </si>
  <si>
    <t>Trial Result</t>
  </si>
  <si>
    <t>Low/Single</t>
  </si>
  <si>
    <t xml:space="preserve">Simulation Data </t>
  </si>
  <si>
    <t>Trial #</t>
  </si>
  <si>
    <t>Result</t>
  </si>
  <si>
    <t>Min</t>
  </si>
  <si>
    <t>Max</t>
  </si>
  <si>
    <t>Mean</t>
  </si>
  <si>
    <t>STD</t>
  </si>
  <si>
    <t>Loss Count</t>
  </si>
  <si>
    <t>Loss Percent</t>
  </si>
  <si>
    <t>Frequency Table</t>
  </si>
  <si>
    <t>Step Size</t>
  </si>
  <si>
    <t>Bin</t>
  </si>
  <si>
    <t>Freq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</si>
</sst>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6" x14ac:knownFonts="1">
    <font>
      <sz val="12"/>
      <color theme="1"/>
      <name val="Calibri"/>
      <family val="2"/>
      <scheme val="minor"/>
    </font>
    <font>
      <sz val="12"/>
      <color theme="1"/>
      <name val="Calibri"/>
      <family val="2"/>
      <scheme val="minor"/>
    </font>
    <font>
      <sz val="12"/>
      <color rgb="FF3F3F76"/>
      <name val="Calibri"/>
      <family val="2"/>
      <scheme val="minor"/>
    </font>
    <font>
      <b/>
      <sz val="12"/>
      <color rgb="FF3F3F3F"/>
      <name val="Calibri"/>
      <family val="2"/>
      <scheme val="minor"/>
    </font>
    <font>
      <b/>
      <sz val="12"/>
      <color theme="1"/>
      <name val="Calibri"/>
      <family val="2"/>
      <scheme val="minor"/>
    </font>
    <font>
      <sz val="11"/>
      <color rgb="FF000000"/>
      <name val="Calibri"/>
      <family val="2"/>
      <scheme val="minor"/>
    </font>
  </fonts>
  <fills count="12">
    <fill>
      <patternFill patternType="none"/>
    </fill>
    <fill>
      <patternFill patternType="gray125"/>
    </fill>
    <fill>
      <patternFill patternType="solid">
        <fgColor rgb="FFFFCC99"/>
      </patternFill>
    </fill>
    <fill>
      <patternFill patternType="solid">
        <fgColor rgb="FFF2F2F2"/>
      </patternFill>
    </fill>
    <fill>
      <patternFill patternType="solid">
        <fgColor theme="5" tint="0.79998168889431442"/>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5" tint="0.79998168889431442"/>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tint="-0.249977111117893"/>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right/>
      <top style="thin">
        <color indexed="64"/>
      </top>
      <bottom/>
      <diagonal/>
    </border>
  </borders>
  <cellStyleXfs count="8">
    <xf numFmtId="0" fontId="0" fillId="0" borderId="0"/>
    <xf numFmtId="0" fontId="2" fillId="2" borderId="1" applyNumberFormat="0" applyAlignment="0" applyProtection="0"/>
    <xf numFmtId="0" fontId="3" fillId="3" borderId="2"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2">
    <xf numFmtId="0" fontId="0" fillId="0" borderId="0" xfId="0"/>
    <xf numFmtId="0" fontId="4" fillId="0" borderId="0" xfId="0" applyFont="1"/>
    <xf numFmtId="0" fontId="0" fillId="0" borderId="3" xfId="0" applyBorder="1"/>
    <xf numFmtId="44" fontId="0" fillId="0" borderId="0" xfId="0" applyNumberFormat="1"/>
    <xf numFmtId="44" fontId="0" fillId="0" borderId="3" xfId="0" applyNumberFormat="1" applyBorder="1"/>
    <xf numFmtId="0" fontId="2" fillId="2" borderId="1" xfId="1"/>
    <xf numFmtId="9" fontId="2" fillId="2" borderId="1" xfId="1" applyNumberFormat="1"/>
    <xf numFmtId="44" fontId="3" fillId="3" borderId="2" xfId="2" applyNumberFormat="1"/>
    <xf numFmtId="0" fontId="1" fillId="6" borderId="1" xfId="5" applyBorder="1"/>
    <xf numFmtId="0" fontId="1" fillId="6" borderId="0" xfId="5"/>
    <xf numFmtId="0" fontId="1" fillId="4" borderId="0" xfId="3"/>
    <xf numFmtId="0" fontId="1" fillId="5" borderId="0" xfId="4"/>
    <xf numFmtId="44" fontId="4" fillId="0" borderId="0" xfId="0" applyNumberFormat="1" applyFont="1"/>
    <xf numFmtId="0" fontId="5" fillId="0" borderId="0" xfId="0" applyFont="1"/>
    <xf numFmtId="0" fontId="3" fillId="3" borderId="2" xfId="2"/>
    <xf numFmtId="0" fontId="0" fillId="7" borderId="4" xfId="0" applyFill="1" applyBorder="1"/>
    <xf numFmtId="0" fontId="0" fillId="7" borderId="0" xfId="0" applyFill="1"/>
    <xf numFmtId="0" fontId="0" fillId="7" borderId="3" xfId="0" applyFill="1" applyBorder="1"/>
    <xf numFmtId="0" fontId="4" fillId="8" borderId="0" xfId="0" applyFont="1" applyFill="1"/>
    <xf numFmtId="0" fontId="1" fillId="6" borderId="0" xfId="5" applyBorder="1"/>
    <xf numFmtId="44" fontId="2" fillId="9" borderId="1" xfId="1" applyNumberFormat="1" applyFill="1"/>
    <xf numFmtId="164" fontId="2" fillId="9" borderId="1" xfId="1" applyNumberFormat="1" applyFill="1"/>
    <xf numFmtId="9" fontId="2" fillId="9" borderId="1" xfId="7" applyFont="1" applyFill="1" applyBorder="1"/>
    <xf numFmtId="44" fontId="2" fillId="10" borderId="1" xfId="1" applyNumberFormat="1" applyFill="1"/>
    <xf numFmtId="0" fontId="1" fillId="10" borderId="0" xfId="3" applyFill="1"/>
    <xf numFmtId="44" fontId="1" fillId="10" borderId="0" xfId="6" applyFill="1"/>
    <xf numFmtId="0" fontId="2" fillId="10" borderId="1" xfId="1" applyFill="1"/>
    <xf numFmtId="9" fontId="2" fillId="10" borderId="1" xfId="1" applyNumberFormat="1" applyFill="1"/>
    <xf numFmtId="9" fontId="1" fillId="10" borderId="0" xfId="7" applyFill="1"/>
    <xf numFmtId="0" fontId="0" fillId="11" borderId="0" xfId="0" applyFill="1"/>
    <xf numFmtId="0" fontId="4" fillId="11" borderId="0" xfId="0" applyFont="1" applyFill="1"/>
    <xf numFmtId="44" fontId="0" fillId="0" borderId="0" xfId="6" applyFont="1"/>
  </cellXfs>
  <cellStyles count="8">
    <cellStyle name="20% - Accent2" xfId="3" builtinId="34"/>
    <cellStyle name="20% - Accent3" xfId="4" builtinId="38"/>
    <cellStyle name="60% - Accent3" xfId="5" builtinId="40"/>
    <cellStyle name="Currency" xfId="6" builtinId="4"/>
    <cellStyle name="Input" xfId="1" builtinId="20"/>
    <cellStyle name="Normal" xfId="0" builtinId="0"/>
    <cellStyle name="Output" xfId="2" builtinId="21"/>
    <cellStyle name="Percent" xfId="7" builtinId="5"/>
  </cellStyles>
  <dxfs count="1">
    <dxf>
      <font>
        <color rgb="FF9C0006"/>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Hotdog</a:t>
            </a:r>
            <a:r>
              <a:rPr lang="en-US" baseline="0"/>
              <a:t> Tornado Chart</a:t>
            </a:r>
            <a:endParaRPr lang="en-US"/>
          </a:p>
        </c:rich>
      </c:tx>
      <c:layout>
        <c:manualLayout>
          <c:xMode val="edge"/>
          <c:yMode val="edge"/>
          <c:x val="0.39923072907155499"/>
          <c:y val="4.1258265189214084E-2"/>
        </c:manualLayout>
      </c:layout>
      <c:overlay val="0"/>
      <c:spPr>
        <a:noFill/>
        <a:ln>
          <a:noFill/>
        </a:ln>
        <a:effectLst/>
      </c:spPr>
    </c:title>
    <c:autoTitleDeleted val="0"/>
    <c:plotArea>
      <c:layout/>
      <c:barChart>
        <c:barDir val="bar"/>
        <c:grouping val="clustered"/>
        <c:varyColors val="0"/>
        <c:ser>
          <c:idx val="2"/>
          <c:order val="0"/>
          <c:spPr>
            <a:solidFill>
              <a:srgbClr val="C00000"/>
            </a:solidFill>
          </c:spPr>
          <c:invertIfNegative val="0"/>
          <c:cat>
            <c:strRef>
              <c:f>Sheet1!$P$21:$P$25</c:f>
              <c:strCache>
                <c:ptCount val="5"/>
                <c:pt idx="0">
                  <c:v>Fixed Cost</c:v>
                </c:pt>
                <c:pt idx="1">
                  <c:v>Growth</c:v>
                </c:pt>
                <c:pt idx="2">
                  <c:v>Variable Cost %</c:v>
                </c:pt>
                <c:pt idx="3">
                  <c:v>Quantity</c:v>
                </c:pt>
                <c:pt idx="4">
                  <c:v>Price</c:v>
                </c:pt>
              </c:strCache>
            </c:strRef>
          </c:cat>
          <c:val>
            <c:numRef>
              <c:f>Sheet1!$Q$21:$Q$25</c:f>
              <c:numCache>
                <c:formatCode>General</c:formatCode>
                <c:ptCount val="5"/>
                <c:pt idx="0">
                  <c:v>369</c:v>
                </c:pt>
                <c:pt idx="1">
                  <c:v>266</c:v>
                </c:pt>
                <c:pt idx="2">
                  <c:v>1500</c:v>
                </c:pt>
                <c:pt idx="3">
                  <c:v>-972</c:v>
                </c:pt>
                <c:pt idx="4">
                  <c:v>-2267</c:v>
                </c:pt>
              </c:numCache>
            </c:numRef>
          </c:val>
          <c:extLst>
            <c:ext xmlns:c16="http://schemas.microsoft.com/office/drawing/2014/chart" uri="{C3380CC4-5D6E-409C-BE32-E72D297353CC}">
              <c16:uniqueId val="{00000007-4E5E-4F4A-9EE7-5BDA2C8F2973}"/>
            </c:ext>
          </c:extLst>
        </c:ser>
        <c:ser>
          <c:idx val="3"/>
          <c:order val="1"/>
          <c:spPr>
            <a:solidFill>
              <a:srgbClr val="C00000"/>
            </a:solidFill>
          </c:spPr>
          <c:invertIfNegative val="0"/>
          <c:cat>
            <c:strRef>
              <c:f>Sheet1!$P$21:$P$25</c:f>
              <c:strCache>
                <c:ptCount val="5"/>
                <c:pt idx="0">
                  <c:v>Fixed Cost</c:v>
                </c:pt>
                <c:pt idx="1">
                  <c:v>Growth</c:v>
                </c:pt>
                <c:pt idx="2">
                  <c:v>Variable Cost %</c:v>
                </c:pt>
                <c:pt idx="3">
                  <c:v>Quantity</c:v>
                </c:pt>
                <c:pt idx="4">
                  <c:v>Price</c:v>
                </c:pt>
              </c:strCache>
            </c:strRef>
          </c:cat>
          <c:val>
            <c:numRef>
              <c:f>Sheet1!$R$21:$R$25</c:f>
              <c:numCache>
                <c:formatCode>General</c:formatCode>
                <c:ptCount val="5"/>
                <c:pt idx="0">
                  <c:v>277</c:v>
                </c:pt>
                <c:pt idx="1">
                  <c:v>380</c:v>
                </c:pt>
                <c:pt idx="2">
                  <c:v>-854</c:v>
                </c:pt>
                <c:pt idx="3">
                  <c:v>1618</c:v>
                </c:pt>
                <c:pt idx="4">
                  <c:v>2913</c:v>
                </c:pt>
              </c:numCache>
            </c:numRef>
          </c:val>
          <c:extLst>
            <c:ext xmlns:c16="http://schemas.microsoft.com/office/drawing/2014/chart" uri="{C3380CC4-5D6E-409C-BE32-E72D297353CC}">
              <c16:uniqueId val="{00000008-4E5E-4F4A-9EE7-5BDA2C8F2973}"/>
            </c:ext>
          </c:extLst>
        </c:ser>
        <c:ser>
          <c:idx val="0"/>
          <c:order val="2"/>
          <c:spPr>
            <a:solidFill>
              <a:srgbClr val="C00000"/>
            </a:solidFill>
            <a:ln>
              <a:noFill/>
            </a:ln>
            <a:effectLst/>
          </c:spPr>
          <c:invertIfNegative val="0"/>
          <c:cat>
            <c:strRef>
              <c:f>Sheet1!$P$21:$P$25</c:f>
              <c:strCache>
                <c:ptCount val="5"/>
                <c:pt idx="0">
                  <c:v>Fixed Cost</c:v>
                </c:pt>
                <c:pt idx="1">
                  <c:v>Growth</c:v>
                </c:pt>
                <c:pt idx="2">
                  <c:v>Variable Cost %</c:v>
                </c:pt>
                <c:pt idx="3">
                  <c:v>Quantity</c:v>
                </c:pt>
                <c:pt idx="4">
                  <c:v>Price</c:v>
                </c:pt>
              </c:strCache>
            </c:strRef>
          </c:cat>
          <c:val>
            <c:numRef>
              <c:f>Sheet1!$Q$21:$Q$25</c:f>
              <c:numCache>
                <c:formatCode>General</c:formatCode>
                <c:ptCount val="5"/>
                <c:pt idx="0">
                  <c:v>369</c:v>
                </c:pt>
                <c:pt idx="1">
                  <c:v>266</c:v>
                </c:pt>
                <c:pt idx="2">
                  <c:v>1500</c:v>
                </c:pt>
                <c:pt idx="3">
                  <c:v>-972</c:v>
                </c:pt>
                <c:pt idx="4">
                  <c:v>-2267</c:v>
                </c:pt>
              </c:numCache>
            </c:numRef>
          </c:val>
          <c:extLst>
            <c:ext xmlns:c16="http://schemas.microsoft.com/office/drawing/2014/chart" uri="{C3380CC4-5D6E-409C-BE32-E72D297353CC}">
              <c16:uniqueId val="{00000004-4E5E-4F4A-9EE7-5BDA2C8F2973}"/>
            </c:ext>
          </c:extLst>
        </c:ser>
        <c:ser>
          <c:idx val="1"/>
          <c:order val="3"/>
          <c:spPr>
            <a:solidFill>
              <a:srgbClr val="C00000"/>
            </a:solidFill>
            <a:ln>
              <a:noFill/>
            </a:ln>
            <a:effectLst/>
          </c:spPr>
          <c:invertIfNegative val="0"/>
          <c:cat>
            <c:strRef>
              <c:f>Sheet1!$P$21:$P$25</c:f>
              <c:strCache>
                <c:ptCount val="5"/>
                <c:pt idx="0">
                  <c:v>Fixed Cost</c:v>
                </c:pt>
                <c:pt idx="1">
                  <c:v>Growth</c:v>
                </c:pt>
                <c:pt idx="2">
                  <c:v>Variable Cost %</c:v>
                </c:pt>
                <c:pt idx="3">
                  <c:v>Quantity</c:v>
                </c:pt>
                <c:pt idx="4">
                  <c:v>Price</c:v>
                </c:pt>
              </c:strCache>
            </c:strRef>
          </c:cat>
          <c:val>
            <c:numRef>
              <c:f>Sheet1!$R$21:$R$25</c:f>
              <c:numCache>
                <c:formatCode>General</c:formatCode>
                <c:ptCount val="5"/>
                <c:pt idx="0">
                  <c:v>277</c:v>
                </c:pt>
                <c:pt idx="1">
                  <c:v>380</c:v>
                </c:pt>
                <c:pt idx="2">
                  <c:v>-854</c:v>
                </c:pt>
                <c:pt idx="3">
                  <c:v>1618</c:v>
                </c:pt>
                <c:pt idx="4">
                  <c:v>2913</c:v>
                </c:pt>
              </c:numCache>
            </c:numRef>
          </c:val>
          <c:extLst>
            <c:ext xmlns:c16="http://schemas.microsoft.com/office/drawing/2014/chart" uri="{C3380CC4-5D6E-409C-BE32-E72D297353CC}">
              <c16:uniqueId val="{00000006-4E5E-4F4A-9EE7-5BDA2C8F2973}"/>
            </c:ext>
          </c:extLst>
        </c:ser>
        <c:dLbls>
          <c:showLegendKey val="0"/>
          <c:showVal val="0"/>
          <c:showCatName val="0"/>
          <c:showSerName val="0"/>
          <c:showPercent val="0"/>
          <c:showBubbleSize val="0"/>
        </c:dLbls>
        <c:gapWidth val="81"/>
        <c:overlap val="100"/>
        <c:axId val="1367440527"/>
        <c:axId val="1024567184"/>
      </c:barChart>
      <c:catAx>
        <c:axId val="1367440527"/>
        <c:scaling>
          <c:orientation val="minMax"/>
        </c:scaling>
        <c:delete val="0"/>
        <c:axPos val="l"/>
        <c:numFmt formatCode="General" sourceLinked="1"/>
        <c:majorTickMark val="none"/>
        <c:minorTickMark val="none"/>
        <c:tickLblPos val="low"/>
        <c:spPr>
          <a:noFill/>
          <a:ln w="2857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567184"/>
        <c:crossesAt val="323"/>
        <c:auto val="1"/>
        <c:lblAlgn val="ctr"/>
        <c:lblOffset val="100"/>
        <c:noMultiLvlLbl val="0"/>
      </c:catAx>
      <c:valAx>
        <c:axId val="1024567184"/>
        <c:scaling>
          <c:orientation val="minMax"/>
          <c:max val="2913"/>
          <c:min val="-2267"/>
        </c:scaling>
        <c:delete val="1"/>
        <c:axPos val="b"/>
        <c:numFmt formatCode="General" sourceLinked="1"/>
        <c:majorTickMark val="none"/>
        <c:minorTickMark val="none"/>
        <c:tickLblPos val="nextTo"/>
        <c:crossAx val="136744052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Sheet1!$AB$7:$AB$16</c:f>
              <c:numCache>
                <c:formatCode>General</c:formatCode>
                <c:ptCount val="10"/>
                <c:pt idx="0">
                  <c:v>1</c:v>
                </c:pt>
                <c:pt idx="1">
                  <c:v>4</c:v>
                </c:pt>
                <c:pt idx="2">
                  <c:v>8</c:v>
                </c:pt>
                <c:pt idx="3">
                  <c:v>7</c:v>
                </c:pt>
                <c:pt idx="4">
                  <c:v>6</c:v>
                </c:pt>
                <c:pt idx="5">
                  <c:v>7</c:v>
                </c:pt>
                <c:pt idx="6">
                  <c:v>6</c:v>
                </c:pt>
                <c:pt idx="7">
                  <c:v>4</c:v>
                </c:pt>
                <c:pt idx="8">
                  <c:v>3</c:v>
                </c:pt>
                <c:pt idx="9">
                  <c:v>4</c:v>
                </c:pt>
              </c:numCache>
            </c:numRef>
          </c:val>
          <c:extLst>
            <c:ext xmlns:c16="http://schemas.microsoft.com/office/drawing/2014/chart" uri="{C3380CC4-5D6E-409C-BE32-E72D297353CC}">
              <c16:uniqueId val="{00000000-4F47-6943-B0A2-6A31C42B9C1B}"/>
            </c:ext>
          </c:extLst>
        </c:ser>
        <c:dLbls>
          <c:showLegendKey val="0"/>
          <c:showVal val="0"/>
          <c:showCatName val="0"/>
          <c:showSerName val="0"/>
          <c:showPercent val="0"/>
          <c:showBubbleSize val="0"/>
        </c:dLbls>
        <c:gapWidth val="219"/>
        <c:overlap val="-27"/>
        <c:axId val="1700914752"/>
        <c:axId val="766694159"/>
      </c:barChart>
      <c:catAx>
        <c:axId val="1700914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694159"/>
        <c:crosses val="autoZero"/>
        <c:auto val="1"/>
        <c:lblAlgn val="ctr"/>
        <c:lblOffset val="100"/>
        <c:noMultiLvlLbl val="0"/>
      </c:catAx>
      <c:valAx>
        <c:axId val="766694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914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660400</xdr:colOff>
      <xdr:row>55</xdr:row>
      <xdr:rowOff>186267</xdr:rowOff>
    </xdr:from>
    <xdr:to>
      <xdr:col>5</xdr:col>
      <xdr:colOff>795338</xdr:colOff>
      <xdr:row>81</xdr:row>
      <xdr:rowOff>147638</xdr:rowOff>
    </xdr:to>
    <xdr:sp macro="" textlink="">
      <xdr:nvSpPr>
        <xdr:cNvPr id="2" name="TextBox 1">
          <a:extLst>
            <a:ext uri="{FF2B5EF4-FFF2-40B4-BE49-F238E27FC236}">
              <a16:creationId xmlns:a16="http://schemas.microsoft.com/office/drawing/2014/main" id="{E2B58320-FFD1-3418-8926-7106CF30A554}"/>
            </a:ext>
          </a:extLst>
        </xdr:cNvPr>
        <xdr:cNvSpPr txBox="1"/>
      </xdr:nvSpPr>
      <xdr:spPr>
        <a:xfrm>
          <a:off x="660400" y="11362267"/>
          <a:ext cx="4783138" cy="524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Spreadsheets</a:t>
          </a:r>
          <a:r>
            <a:rPr lang="en-US" sz="1100" baseline="0"/>
            <a:t> offer a poswerful way for the average person to perform data analysitcs to better guide decisions. However, there is a broad lack of consistency in formating and design that often hinders the efficacy of spreadsheets in business applications. By instutiing a consistent design with structure and style, spreadsheets can become more useful. The incorpation of three components, inputs/data, model/computations, and outputs/deliverables is straighforward and intuitive. I like this design, and I would like to explore further whether having all three on one sheet is preferable to having three different sheets contianing one part each. Next, the use of color in modeling is often done wrong. However, by keeping it simple and consistent, color can help someone immediatly make sense of a spreadsheet. I prefer to stick with the default color schemes for inputs, calculations, and outputs so anyone can immediately understand the color coordination. A spreadsheet should be easily understandable, and this format ensures that it is. </a:t>
          </a:r>
        </a:p>
        <a:p>
          <a:endParaRPr lang="en-US" sz="1100" baseline="0"/>
        </a:p>
        <a:p>
          <a:r>
            <a:rPr lang="en-US" sz="1100" baseline="0"/>
            <a:t>Estimating a parameter is a mixed bag. It has to be done, but there is a tension because it must be remembered that it won't be that exact number in reality, especially if the parameter is supposed to be its average. For example, if average quantity demanded is assumed and used in this model, that is merely a measure of centrality, and actual quantity can drastically differ. On its own, an error in this estimation isn't deadly. However, once this parameter is used to estimate another parameter, profit, and profit is used to estimate NPV, it is a fatal catastrophe. A small mistake in the first estimation leads to a greater error in the second, which disintergates into chaos by the third. This is a well known phenomenon known as the three body problem and it pervades forecasting. This could be solved in part by running many different scenarios and introducing randomness into the estimation of each parameter, traingulating around NPV values that occur more often. </a:t>
          </a:r>
        </a:p>
        <a:p>
          <a:endParaRPr lang="en-US" sz="1100"/>
        </a:p>
      </xdr:txBody>
    </xdr:sp>
    <xdr:clientData/>
  </xdr:twoCellAnchor>
  <xdr:twoCellAnchor>
    <xdr:from>
      <xdr:col>9</xdr:col>
      <xdr:colOff>116285</xdr:colOff>
      <xdr:row>26</xdr:row>
      <xdr:rowOff>17463</xdr:rowOff>
    </xdr:from>
    <xdr:to>
      <xdr:col>14</xdr:col>
      <xdr:colOff>4366</xdr:colOff>
      <xdr:row>39</xdr:row>
      <xdr:rowOff>180975</xdr:rowOff>
    </xdr:to>
    <xdr:graphicFrame macro="">
      <xdr:nvGraphicFramePr>
        <xdr:cNvPr id="3" name="Chart 2">
          <a:extLst>
            <a:ext uri="{FF2B5EF4-FFF2-40B4-BE49-F238E27FC236}">
              <a16:creationId xmlns:a16="http://schemas.microsoft.com/office/drawing/2014/main" id="{846A75D4-6D4F-8FC8-D8A0-9D1D835121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50592</xdr:colOff>
      <xdr:row>56</xdr:row>
      <xdr:rowOff>40182</xdr:rowOff>
    </xdr:from>
    <xdr:to>
      <xdr:col>10</xdr:col>
      <xdr:colOff>15123</xdr:colOff>
      <xdr:row>63</xdr:row>
      <xdr:rowOff>191110</xdr:rowOff>
    </xdr:to>
    <xdr:sp macro="" textlink="">
      <xdr:nvSpPr>
        <xdr:cNvPr id="4" name="TextBox 3">
          <a:extLst>
            <a:ext uri="{FF2B5EF4-FFF2-40B4-BE49-F238E27FC236}">
              <a16:creationId xmlns:a16="http://schemas.microsoft.com/office/drawing/2014/main" id="{3B9CD8E8-4ECC-DE14-A272-B97029302B3A}"/>
            </a:ext>
          </a:extLst>
        </xdr:cNvPr>
        <xdr:cNvSpPr txBox="1"/>
      </xdr:nvSpPr>
      <xdr:spPr>
        <a:xfrm>
          <a:off x="7795510" y="11699198"/>
          <a:ext cx="4232564" cy="160830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scenario</a:t>
          </a:r>
          <a:r>
            <a:rPr lang="en-US" sz="1100" baseline="0"/>
            <a:t> analysis is important because it quantifies what happens to NPV when quantity and price both increase and decrease. This provides three cases to traingulate NPV around, and when combined with an estimated probability for each scenario, an "average" or expected value for NPV can be computed. However, even though three scenarios provide a much more robust analysis than only one would, it does not come close to the many simulations and scenarios that Monte Carlo can calculate</a:t>
          </a:r>
        </a:p>
        <a:p>
          <a:endParaRPr lang="en-US" sz="1100"/>
        </a:p>
      </xdr:txBody>
    </xdr:sp>
    <xdr:clientData/>
  </xdr:twoCellAnchor>
  <xdr:twoCellAnchor>
    <xdr:from>
      <xdr:col>6</xdr:col>
      <xdr:colOff>173427</xdr:colOff>
      <xdr:row>65</xdr:row>
      <xdr:rowOff>42680</xdr:rowOff>
    </xdr:from>
    <xdr:to>
      <xdr:col>10</xdr:col>
      <xdr:colOff>103115</xdr:colOff>
      <xdr:row>73</xdr:row>
      <xdr:rowOff>27103</xdr:rowOff>
    </xdr:to>
    <xdr:sp macro="" textlink="">
      <xdr:nvSpPr>
        <xdr:cNvPr id="5" name="TextBox 4">
          <a:extLst>
            <a:ext uri="{FF2B5EF4-FFF2-40B4-BE49-F238E27FC236}">
              <a16:creationId xmlns:a16="http://schemas.microsoft.com/office/drawing/2014/main" id="{AE34F3AB-ACCC-6802-92AE-55378C2ABFC9}"/>
            </a:ext>
          </a:extLst>
        </xdr:cNvPr>
        <xdr:cNvSpPr txBox="1"/>
      </xdr:nvSpPr>
      <xdr:spPr>
        <a:xfrm>
          <a:off x="7918345" y="13575467"/>
          <a:ext cx="4197721" cy="1649997"/>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sensitivity analysis shows the numerical proportion each</a:t>
          </a:r>
          <a:r>
            <a:rPr lang="en-US" sz="1100" baseline="0"/>
            <a:t> parameter contributes to the NPV calculation. It does this by estimating a low, base and high case and shows which input affects NPV the most. This analysis shows us that price, quantity and variable cost have a large impact on NPV where Growth and Fixed cost have a near 0 impact. However, it does not cover the same range, and thus the different and numerous interactions that would occer between many different values for each input</a:t>
          </a:r>
          <a:endParaRPr lang="en-US" sz="1100"/>
        </a:p>
      </xdr:txBody>
    </xdr:sp>
    <xdr:clientData/>
  </xdr:twoCellAnchor>
  <xdr:twoCellAnchor>
    <xdr:from>
      <xdr:col>6</xdr:col>
      <xdr:colOff>392034</xdr:colOff>
      <xdr:row>74</xdr:row>
      <xdr:rowOff>25400</xdr:rowOff>
    </xdr:from>
    <xdr:to>
      <xdr:col>9</xdr:col>
      <xdr:colOff>354767</xdr:colOff>
      <xdr:row>81</xdr:row>
      <xdr:rowOff>0</xdr:rowOff>
    </xdr:to>
    <xdr:sp macro="" textlink="">
      <xdr:nvSpPr>
        <xdr:cNvPr id="6" name="TextBox 5">
          <a:extLst>
            <a:ext uri="{FF2B5EF4-FFF2-40B4-BE49-F238E27FC236}">
              <a16:creationId xmlns:a16="http://schemas.microsoft.com/office/drawing/2014/main" id="{7CA40AFF-0A8A-DA5B-8449-00434FF1DEBE}"/>
            </a:ext>
          </a:extLst>
        </xdr:cNvPr>
        <xdr:cNvSpPr txBox="1"/>
      </xdr:nvSpPr>
      <xdr:spPr>
        <a:xfrm>
          <a:off x="8136952" y="15431957"/>
          <a:ext cx="3273061" cy="1431977"/>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torando</a:t>
          </a:r>
          <a:r>
            <a:rPr lang="en-US" sz="1100" baseline="0"/>
            <a:t> chart is a graphically represenation of the low and high NPV sensitivity analysis. This helps us interpret the proportion of the impact that each input has on NPV. It is a lot of work to make and @risk seems to be able to create it automatically. Besides that, it has the same downfalls compared to MC that the sensitivity analysis does. </a:t>
          </a:r>
          <a:endParaRPr lang="en-US" sz="1100"/>
        </a:p>
      </xdr:txBody>
    </xdr:sp>
    <xdr:clientData/>
  </xdr:twoCellAnchor>
  <xdr:twoCellAnchor>
    <xdr:from>
      <xdr:col>28</xdr:col>
      <xdr:colOff>119944</xdr:colOff>
      <xdr:row>2</xdr:row>
      <xdr:rowOff>110068</xdr:rowOff>
    </xdr:from>
    <xdr:to>
      <xdr:col>33</xdr:col>
      <xdr:colOff>529166</xdr:colOff>
      <xdr:row>16</xdr:row>
      <xdr:rowOff>87490</xdr:rowOff>
    </xdr:to>
    <xdr:graphicFrame macro="">
      <xdr:nvGraphicFramePr>
        <xdr:cNvPr id="7" name="Chart 6">
          <a:extLst>
            <a:ext uri="{FF2B5EF4-FFF2-40B4-BE49-F238E27FC236}">
              <a16:creationId xmlns:a16="http://schemas.microsoft.com/office/drawing/2014/main" id="{CE65DA85-363F-C4AC-F6E4-7FEEDDA6B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685800</xdr:colOff>
      <xdr:row>17</xdr:row>
      <xdr:rowOff>101600</xdr:rowOff>
    </xdr:from>
    <xdr:to>
      <xdr:col>33</xdr:col>
      <xdr:colOff>482600</xdr:colOff>
      <xdr:row>20</xdr:row>
      <xdr:rowOff>177800</xdr:rowOff>
    </xdr:to>
    <xdr:sp macro="" textlink="">
      <xdr:nvSpPr>
        <xdr:cNvPr id="8" name="TextBox 7">
          <a:extLst>
            <a:ext uri="{FF2B5EF4-FFF2-40B4-BE49-F238E27FC236}">
              <a16:creationId xmlns:a16="http://schemas.microsoft.com/office/drawing/2014/main" id="{22978A04-734F-73B4-F63A-C4915286D162}"/>
            </a:ext>
          </a:extLst>
        </xdr:cNvPr>
        <xdr:cNvSpPr txBox="1"/>
      </xdr:nvSpPr>
      <xdr:spPr>
        <a:xfrm>
          <a:off x="26365200" y="3556000"/>
          <a:ext cx="66548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run</a:t>
          </a:r>
          <a:r>
            <a:rPr lang="en-US" sz="1100" baseline="0"/>
            <a:t> trials until @risk comes to convergence, as n goes up, variability between moments goes down, ie stdev, mean, etc</a:t>
          </a:r>
          <a:endParaRPr lang="en-US" sz="11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0.53773</cdr:x>
      <cdr:y>0.92261</cdr:y>
    </cdr:from>
    <cdr:to>
      <cdr:x>0.73405</cdr:x>
      <cdr:y>0.99499</cdr:y>
    </cdr:to>
    <cdr:sp macro="" textlink="">
      <cdr:nvSpPr>
        <cdr:cNvPr id="2" name="TextBox 1">
          <a:extLst xmlns:a="http://schemas.openxmlformats.org/drawingml/2006/main">
            <a:ext uri="{FF2B5EF4-FFF2-40B4-BE49-F238E27FC236}">
              <a16:creationId xmlns:a16="http://schemas.microsoft.com/office/drawing/2014/main" id="{27F98C50-7010-AB0F-FA01-D0ADD58ADBF8}"/>
            </a:ext>
          </a:extLst>
        </cdr:cNvPr>
        <cdr:cNvSpPr txBox="1"/>
      </cdr:nvSpPr>
      <cdr:spPr>
        <a:xfrm xmlns:a="http://schemas.openxmlformats.org/drawingml/2006/main">
          <a:off x="2441093" y="2555957"/>
          <a:ext cx="891228" cy="20052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Base</a:t>
          </a:r>
        </a:p>
        <a:p xmlns:a="http://schemas.openxmlformats.org/drawingml/2006/main">
          <a:endParaRPr lang="en-US" sz="1100"/>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2BCEC-8276-1B48-ABD8-0C6482FB1C33}">
  <dimension ref="A1:AB56"/>
  <sheetViews>
    <sheetView tabSelected="1" topLeftCell="B49" zoomScale="90" workbookViewId="0">
      <selection activeCell="I83" sqref="I83"/>
    </sheetView>
  </sheetViews>
  <sheetFormatPr baseColWidth="10" defaultRowHeight="16" x14ac:dyDescent="0.2"/>
  <cols>
    <col min="2" max="2" width="37.5" bestFit="1" customWidth="1"/>
    <col min="3" max="3" width="14.83203125" customWidth="1"/>
    <col min="4" max="4" width="15.1640625" customWidth="1"/>
    <col min="5" max="5" width="12.33203125" bestFit="1" customWidth="1"/>
    <col min="7" max="7" width="17.5" bestFit="1" customWidth="1"/>
    <col min="8" max="8" width="13.33203125" bestFit="1" customWidth="1"/>
    <col min="9" max="10" width="12.6640625" bestFit="1" customWidth="1"/>
    <col min="12" max="12" width="14.6640625" bestFit="1" customWidth="1"/>
    <col min="14" max="14" width="12.1640625" bestFit="1" customWidth="1"/>
    <col min="21" max="21" width="14.83203125" bestFit="1" customWidth="1"/>
    <col min="22" max="22" width="12.6640625" bestFit="1" customWidth="1"/>
    <col min="24" max="24" width="13.5" bestFit="1" customWidth="1"/>
    <col min="27" max="27" width="13" bestFit="1" customWidth="1"/>
  </cols>
  <sheetData>
    <row r="1" spans="1:28" x14ac:dyDescent="0.2">
      <c r="A1" t="s">
        <v>17</v>
      </c>
    </row>
    <row r="2" spans="1:28" x14ac:dyDescent="0.2">
      <c r="B2" t="s">
        <v>12</v>
      </c>
    </row>
    <row r="4" spans="1:28" x14ac:dyDescent="0.2">
      <c r="B4" s="8" t="s">
        <v>0</v>
      </c>
      <c r="C4" s="19"/>
      <c r="D4" s="19"/>
      <c r="G4" s="9" t="s">
        <v>13</v>
      </c>
      <c r="H4" s="9" t="s">
        <v>14</v>
      </c>
      <c r="I4" s="9" t="s">
        <v>15</v>
      </c>
      <c r="J4" s="9" t="s">
        <v>16</v>
      </c>
      <c r="L4" s="9" t="s">
        <v>29</v>
      </c>
      <c r="U4" s="30" t="s">
        <v>52</v>
      </c>
      <c r="V4" s="29"/>
      <c r="W4" s="29"/>
      <c r="X4" s="29"/>
      <c r="Z4" s="29" t="s">
        <v>61</v>
      </c>
      <c r="AA4" s="29"/>
    </row>
    <row r="5" spans="1:28" x14ac:dyDescent="0.2">
      <c r="C5" t="s">
        <v>51</v>
      </c>
      <c r="D5" t="s">
        <v>46</v>
      </c>
      <c r="E5" t="s">
        <v>50</v>
      </c>
      <c r="G5" t="s">
        <v>4</v>
      </c>
      <c r="I5" s="3">
        <f ca="1">E8</f>
        <v>5</v>
      </c>
      <c r="J5" s="3">
        <f ca="1">I5</f>
        <v>5</v>
      </c>
      <c r="M5" s="11" t="s">
        <v>30</v>
      </c>
      <c r="N5" s="7">
        <f ca="1">NPV(E15,I22:J22)+H22</f>
        <v>775.46761623219572</v>
      </c>
      <c r="Z5" t="s">
        <v>62</v>
      </c>
      <c r="AA5" s="3">
        <f ca="1">(X7-X6)/9</f>
        <v>1416.8094649486895</v>
      </c>
    </row>
    <row r="6" spans="1:28" x14ac:dyDescent="0.2">
      <c r="B6" s="10" t="s">
        <v>2</v>
      </c>
      <c r="C6" s="23">
        <v>4000</v>
      </c>
      <c r="D6" s="24"/>
      <c r="E6" s="20">
        <f>C6</f>
        <v>4000</v>
      </c>
      <c r="G6" t="s">
        <v>5</v>
      </c>
      <c r="I6">
        <f ca="1">E9</f>
        <v>5343</v>
      </c>
      <c r="J6">
        <f ca="1">I6*(1+E10)</f>
        <v>5663.58</v>
      </c>
      <c r="U6" t="s">
        <v>53</v>
      </c>
      <c r="V6" t="s">
        <v>54</v>
      </c>
      <c r="W6" s="16" t="s">
        <v>55</v>
      </c>
      <c r="X6" s="23">
        <f ca="1">MIN(V7:V56)</f>
        <v>-1091.7135178715398</v>
      </c>
      <c r="Z6" t="s">
        <v>63</v>
      </c>
      <c r="AB6" t="s">
        <v>64</v>
      </c>
    </row>
    <row r="7" spans="1:28" x14ac:dyDescent="0.2">
      <c r="B7" s="10" t="s">
        <v>3</v>
      </c>
      <c r="C7" s="23">
        <v>10000</v>
      </c>
      <c r="D7" s="24"/>
      <c r="E7" s="20">
        <f>C7</f>
        <v>10000</v>
      </c>
      <c r="U7">
        <v>1</v>
      </c>
      <c r="V7" s="31">
        <f ca="1">N5</f>
        <v>775.46761623219572</v>
      </c>
      <c r="W7" s="16" t="s">
        <v>56</v>
      </c>
      <c r="X7" s="23">
        <f ca="1">MAX(V7:V56)</f>
        <v>11659.571666666667</v>
      </c>
      <c r="Z7">
        <v>1</v>
      </c>
      <c r="AA7" s="7">
        <f ca="1">X6</f>
        <v>-1091.7135178715398</v>
      </c>
      <c r="AB7" s="14">
        <f t="array" aca="1" ref="AB7:AB16" ca="1">FREQUENCY(V7:V56,AA7:AA16)</f>
        <v>1</v>
      </c>
    </row>
    <row r="8" spans="1:28" x14ac:dyDescent="0.2">
      <c r="B8" s="10" t="s">
        <v>4</v>
      </c>
      <c r="C8" s="23">
        <v>4</v>
      </c>
      <c r="D8" s="25">
        <v>6</v>
      </c>
      <c r="E8" s="20">
        <f ca="1">RANDBETWEEN(C8,D8)</f>
        <v>5</v>
      </c>
      <c r="G8" s="1" t="s">
        <v>18</v>
      </c>
      <c r="I8" s="12">
        <f ca="1">I5*I6</f>
        <v>26715</v>
      </c>
      <c r="J8" s="12">
        <f ca="1">J5*J6</f>
        <v>28317.9</v>
      </c>
      <c r="U8">
        <v>2</v>
      </c>
      <c r="V8" s="31">
        <f t="dataTable" ref="V8:V56" dt2D="0" dtr="0" r1="V5" ca="1"/>
        <v>5087.5830885868418</v>
      </c>
      <c r="W8" s="16" t="s">
        <v>57</v>
      </c>
      <c r="X8" s="23">
        <f ca="1">AVERAGE(V7:V56)</f>
        <v>4524.6090053616026</v>
      </c>
      <c r="Z8">
        <v>2</v>
      </c>
      <c r="AA8" s="7">
        <f ca="1">AA7+$AA$5</f>
        <v>325.09594707714973</v>
      </c>
      <c r="AB8" s="14">
        <f ca="1"/>
        <v>4</v>
      </c>
    </row>
    <row r="9" spans="1:28" x14ac:dyDescent="0.2">
      <c r="B9" s="10" t="s">
        <v>5</v>
      </c>
      <c r="C9" s="26">
        <v>5000</v>
      </c>
      <c r="D9" s="24">
        <v>8000</v>
      </c>
      <c r="E9" s="21">
        <f t="shared" ref="E9:E12" ca="1" si="0">RANDBETWEEN(C9,D9)</f>
        <v>5343</v>
      </c>
      <c r="L9" t="s">
        <v>33</v>
      </c>
      <c r="M9" t="s">
        <v>34</v>
      </c>
      <c r="U9">
        <v>3</v>
      </c>
      <c r="V9" s="31">
        <v>1873.4125000000022</v>
      </c>
      <c r="W9" s="16" t="s">
        <v>58</v>
      </c>
      <c r="X9" s="26">
        <f ca="1">STDEV(V7:V56)</f>
        <v>3452.9166237419313</v>
      </c>
      <c r="Z9">
        <v>3</v>
      </c>
      <c r="AA9" s="7">
        <f t="shared" ref="AA9:AA15" ca="1" si="1">AA8+$AA$5</f>
        <v>1741.9054120258393</v>
      </c>
      <c r="AB9" s="14">
        <f ca="1"/>
        <v>8</v>
      </c>
    </row>
    <row r="10" spans="1:28" x14ac:dyDescent="0.2">
      <c r="B10" s="10" t="s">
        <v>6</v>
      </c>
      <c r="C10" s="27">
        <v>0.06</v>
      </c>
      <c r="D10" s="28">
        <v>0.08</v>
      </c>
      <c r="E10" s="22">
        <f ca="1">RANDBETWEEN(C10*100,D10*100)/100</f>
        <v>0.06</v>
      </c>
      <c r="G10" s="2" t="s">
        <v>19</v>
      </c>
      <c r="H10" s="2"/>
      <c r="I10" s="4">
        <f ca="1">I8*$E$11</f>
        <v>12021.75</v>
      </c>
      <c r="J10" s="4">
        <f ca="1">J8*$E$11</f>
        <v>12743.055</v>
      </c>
      <c r="M10" t="s">
        <v>35</v>
      </c>
      <c r="U10">
        <v>4</v>
      </c>
      <c r="V10" s="31">
        <v>1175.3943832303175</v>
      </c>
      <c r="W10" s="16" t="s">
        <v>59</v>
      </c>
      <c r="X10" s="26">
        <f ca="1">COUNTIF(V7:V56,"&lt;0")</f>
        <v>3</v>
      </c>
      <c r="Z10">
        <v>4</v>
      </c>
      <c r="AA10" s="7">
        <f t="shared" ca="1" si="1"/>
        <v>3158.714876974529</v>
      </c>
      <c r="AB10" s="14">
        <f ca="1"/>
        <v>7</v>
      </c>
    </row>
    <row r="11" spans="1:28" x14ac:dyDescent="0.2">
      <c r="B11" s="10" t="s">
        <v>7</v>
      </c>
      <c r="C11" s="27">
        <v>0.45</v>
      </c>
      <c r="D11" s="28">
        <v>0.45</v>
      </c>
      <c r="E11" s="22">
        <f ca="1">RANDBETWEEN(C11*100,D11*100)/100</f>
        <v>0.45</v>
      </c>
      <c r="G11" t="s">
        <v>20</v>
      </c>
      <c r="I11" s="3">
        <f ca="1">I8-I10</f>
        <v>14693.25</v>
      </c>
      <c r="J11" s="3">
        <f ca="1">J8-J10</f>
        <v>15574.845000000001</v>
      </c>
      <c r="U11">
        <v>5</v>
      </c>
      <c r="V11" s="31">
        <v>1077.3333333333358</v>
      </c>
      <c r="W11" s="16" t="s">
        <v>60</v>
      </c>
      <c r="X11" s="27">
        <f ca="1">X10/COUNT(V7:V56)</f>
        <v>0.06</v>
      </c>
      <c r="Z11">
        <v>5</v>
      </c>
      <c r="AA11" s="7">
        <f t="shared" ca="1" si="1"/>
        <v>4575.5243419232183</v>
      </c>
      <c r="AB11" s="14">
        <f ca="1"/>
        <v>6</v>
      </c>
    </row>
    <row r="12" spans="1:28" x14ac:dyDescent="0.2">
      <c r="B12" s="10" t="s">
        <v>8</v>
      </c>
      <c r="C12" s="23">
        <v>500</v>
      </c>
      <c r="D12" s="25">
        <v>600</v>
      </c>
      <c r="E12" s="21">
        <f t="shared" ca="1" si="0"/>
        <v>580</v>
      </c>
      <c r="G12" t="s">
        <v>21</v>
      </c>
      <c r="I12" s="3">
        <f ca="1">$E$12</f>
        <v>580</v>
      </c>
      <c r="J12" s="3">
        <f ca="1">$E$12</f>
        <v>580</v>
      </c>
      <c r="M12" s="1" t="s">
        <v>36</v>
      </c>
      <c r="N12" s="1" t="s">
        <v>37</v>
      </c>
      <c r="U12">
        <v>6</v>
      </c>
      <c r="V12" s="31">
        <v>9465.965416666666</v>
      </c>
      <c r="Z12">
        <v>6</v>
      </c>
      <c r="AA12" s="7">
        <f t="shared" ca="1" si="1"/>
        <v>5992.3338068719077</v>
      </c>
      <c r="AB12" s="14">
        <f ca="1"/>
        <v>7</v>
      </c>
    </row>
    <row r="13" spans="1:28" x14ac:dyDescent="0.2">
      <c r="B13" s="10" t="s">
        <v>9</v>
      </c>
      <c r="C13" s="23">
        <v>3000</v>
      </c>
      <c r="D13" s="24"/>
      <c r="E13" s="20">
        <f>C13</f>
        <v>3000</v>
      </c>
      <c r="G13" s="2" t="s">
        <v>9</v>
      </c>
      <c r="H13" s="2"/>
      <c r="I13" s="4">
        <f>$E$13</f>
        <v>3000</v>
      </c>
      <c r="J13" s="4">
        <f>$E$13</f>
        <v>3000</v>
      </c>
      <c r="L13" s="15" t="s">
        <v>38</v>
      </c>
      <c r="M13" s="5">
        <v>-195</v>
      </c>
      <c r="N13" s="6">
        <v>0.2</v>
      </c>
      <c r="U13">
        <v>7</v>
      </c>
      <c r="V13" s="31">
        <v>3372.8612799672192</v>
      </c>
      <c r="Z13">
        <v>7</v>
      </c>
      <c r="AA13" s="7">
        <f t="shared" ca="1" si="1"/>
        <v>7409.143271820597</v>
      </c>
      <c r="AB13" s="14">
        <f ca="1"/>
        <v>6</v>
      </c>
    </row>
    <row r="14" spans="1:28" x14ac:dyDescent="0.2">
      <c r="B14" s="10" t="s">
        <v>10</v>
      </c>
      <c r="C14" s="27">
        <v>0.4</v>
      </c>
      <c r="D14" s="24"/>
      <c r="E14" s="20">
        <f>C14</f>
        <v>0.4</v>
      </c>
      <c r="G14" t="s">
        <v>22</v>
      </c>
      <c r="I14" s="3">
        <f ca="1">I11-I12-I13</f>
        <v>11113.25</v>
      </c>
      <c r="J14" s="3">
        <f ca="1">J11-J12-J13</f>
        <v>11994.845000000001</v>
      </c>
      <c r="L14" s="16" t="s">
        <v>39</v>
      </c>
      <c r="M14" s="5">
        <v>2913</v>
      </c>
      <c r="N14" s="6">
        <v>0.45</v>
      </c>
      <c r="U14">
        <v>8</v>
      </c>
      <c r="V14" s="31">
        <v>-211.17000000000189</v>
      </c>
      <c r="Z14">
        <v>8</v>
      </c>
      <c r="AA14" s="7">
        <f t="shared" ca="1" si="1"/>
        <v>8825.9527367692863</v>
      </c>
      <c r="AB14" s="14">
        <f ca="1"/>
        <v>4</v>
      </c>
    </row>
    <row r="15" spans="1:28" x14ac:dyDescent="0.2">
      <c r="B15" s="10" t="s">
        <v>11</v>
      </c>
      <c r="C15" s="27">
        <v>0.2</v>
      </c>
      <c r="D15" s="28">
        <v>0.22</v>
      </c>
      <c r="E15" s="22">
        <f ca="1">RANDBETWEEN(C15*100,D15*100)/100</f>
        <v>0.22</v>
      </c>
      <c r="G15" s="2" t="s">
        <v>23</v>
      </c>
      <c r="H15" s="2"/>
      <c r="I15" s="4">
        <f ca="1">I14*$E$14</f>
        <v>4445.3</v>
      </c>
      <c r="J15" s="4">
        <f ca="1">J14*$E$14</f>
        <v>4797.938000000001</v>
      </c>
      <c r="L15" s="17" t="s">
        <v>40</v>
      </c>
      <c r="M15" s="5">
        <v>3948</v>
      </c>
      <c r="N15" s="6">
        <v>0.35</v>
      </c>
      <c r="U15">
        <v>9</v>
      </c>
      <c r="V15" s="31">
        <v>6579.2945444772922</v>
      </c>
      <c r="Z15">
        <v>9</v>
      </c>
      <c r="AA15" s="7">
        <f t="shared" ca="1" si="1"/>
        <v>10242.762201717976</v>
      </c>
      <c r="AB15" s="14">
        <f ca="1"/>
        <v>3</v>
      </c>
    </row>
    <row r="16" spans="1:28" x14ac:dyDescent="0.2">
      <c r="G16" t="s">
        <v>24</v>
      </c>
      <c r="I16" s="3">
        <f ca="1">I14-I15</f>
        <v>6667.95</v>
      </c>
      <c r="J16" s="3">
        <f ca="1">J14-J15</f>
        <v>7196.9070000000002</v>
      </c>
      <c r="L16" s="1" t="s">
        <v>41</v>
      </c>
      <c r="M16" s="14">
        <f>M13*N13+M14*N14+M15*N15</f>
        <v>2653.65</v>
      </c>
      <c r="U16">
        <v>10</v>
      </c>
      <c r="V16" s="31">
        <v>226.24187046492807</v>
      </c>
      <c r="Z16">
        <v>10</v>
      </c>
      <c r="AA16" s="7">
        <f ca="1">X7</f>
        <v>11659.571666666667</v>
      </c>
      <c r="AB16" s="14">
        <f ca="1"/>
        <v>4</v>
      </c>
    </row>
    <row r="17" spans="7:22" x14ac:dyDescent="0.2">
      <c r="G17" s="2" t="s">
        <v>25</v>
      </c>
      <c r="H17" s="2"/>
      <c r="I17" s="4">
        <f>I13</f>
        <v>3000</v>
      </c>
      <c r="J17" s="4">
        <f>J13</f>
        <v>3000</v>
      </c>
      <c r="U17">
        <v>11</v>
      </c>
      <c r="V17" s="31">
        <v>6467.4249999999993</v>
      </c>
    </row>
    <row r="18" spans="7:22" x14ac:dyDescent="0.2">
      <c r="G18" t="s">
        <v>26</v>
      </c>
      <c r="I18" s="3">
        <f ca="1">I16+I17</f>
        <v>9667.9500000000007</v>
      </c>
      <c r="J18" s="3">
        <f ca="1">J16+J17</f>
        <v>10196.906999999999</v>
      </c>
      <c r="U18">
        <v>12</v>
      </c>
      <c r="V18" s="31">
        <v>6761.1085729642546</v>
      </c>
    </row>
    <row r="19" spans="7:22" x14ac:dyDescent="0.2">
      <c r="L19" t="s">
        <v>42</v>
      </c>
      <c r="M19" t="s">
        <v>43</v>
      </c>
      <c r="U19">
        <v>13</v>
      </c>
      <c r="V19" s="31">
        <v>10495.572706782325</v>
      </c>
    </row>
    <row r="20" spans="7:22" x14ac:dyDescent="0.2">
      <c r="G20" t="s">
        <v>1</v>
      </c>
      <c r="H20" s="3">
        <f>E6</f>
        <v>4000</v>
      </c>
      <c r="M20" s="1" t="s">
        <v>44</v>
      </c>
      <c r="N20" s="1" t="s">
        <v>45</v>
      </c>
      <c r="O20" s="1" t="s">
        <v>46</v>
      </c>
      <c r="Q20" s="18" t="s">
        <v>47</v>
      </c>
      <c r="R20" s="18" t="s">
        <v>48</v>
      </c>
      <c r="S20" s="18" t="s">
        <v>49</v>
      </c>
      <c r="U20">
        <v>14</v>
      </c>
      <c r="V20" s="31">
        <v>1935.224402042466</v>
      </c>
    </row>
    <row r="21" spans="7:22" x14ac:dyDescent="0.2">
      <c r="G21" s="2" t="s">
        <v>27</v>
      </c>
      <c r="H21" s="4">
        <f>E7</f>
        <v>10000</v>
      </c>
      <c r="I21" s="2"/>
      <c r="J21" s="2"/>
      <c r="L21" s="10" t="s">
        <v>8</v>
      </c>
      <c r="M21" s="5">
        <v>500</v>
      </c>
      <c r="N21" s="5">
        <v>450</v>
      </c>
      <c r="O21" s="5">
        <v>550</v>
      </c>
      <c r="P21" s="10" t="s">
        <v>8</v>
      </c>
      <c r="Q21" s="14">
        <v>369</v>
      </c>
      <c r="R21" s="14">
        <v>277</v>
      </c>
      <c r="S21" s="14">
        <f>ABS(Q21-R21)</f>
        <v>92</v>
      </c>
      <c r="U21">
        <v>15</v>
      </c>
      <c r="V21" s="31">
        <v>6554.4036549314696</v>
      </c>
    </row>
    <row r="22" spans="7:22" x14ac:dyDescent="0.2">
      <c r="G22" t="s">
        <v>28</v>
      </c>
      <c r="H22" s="3">
        <f>-SUM(H20:H21)</f>
        <v>-14000</v>
      </c>
      <c r="I22" s="3">
        <f ca="1">I18</f>
        <v>9667.9500000000007</v>
      </c>
      <c r="J22" s="3">
        <f ca="1">J18</f>
        <v>10196.906999999999</v>
      </c>
      <c r="L22" s="10" t="s">
        <v>6</v>
      </c>
      <c r="M22" s="5">
        <v>0.06</v>
      </c>
      <c r="N22" s="5">
        <v>0.05</v>
      </c>
      <c r="O22" s="5">
        <v>7.0000000000000007E-2</v>
      </c>
      <c r="P22" s="10" t="s">
        <v>6</v>
      </c>
      <c r="Q22" s="14">
        <v>266</v>
      </c>
      <c r="R22" s="14">
        <v>380</v>
      </c>
      <c r="S22" s="14">
        <f>ABS(Q22-R22)</f>
        <v>114</v>
      </c>
      <c r="U22">
        <v>16</v>
      </c>
      <c r="V22" s="31">
        <v>1796.7313894114468</v>
      </c>
    </row>
    <row r="23" spans="7:22" x14ac:dyDescent="0.2">
      <c r="L23" s="10" t="s">
        <v>7</v>
      </c>
      <c r="M23" s="5">
        <v>0.45</v>
      </c>
      <c r="N23" s="5">
        <v>0.4</v>
      </c>
      <c r="O23" s="5">
        <v>0.5</v>
      </c>
      <c r="P23" s="10" t="s">
        <v>7</v>
      </c>
      <c r="Q23" s="14">
        <v>1500</v>
      </c>
      <c r="R23" s="14">
        <v>-854</v>
      </c>
      <c r="S23" s="14">
        <f>ABS(Q23-R23)</f>
        <v>2354</v>
      </c>
      <c r="U23">
        <v>17</v>
      </c>
      <c r="V23" s="31">
        <v>4976.0541666666686</v>
      </c>
    </row>
    <row r="24" spans="7:22" x14ac:dyDescent="0.2">
      <c r="L24" s="10" t="s">
        <v>5</v>
      </c>
      <c r="M24" s="5">
        <v>5000</v>
      </c>
      <c r="N24" s="5">
        <v>4500</v>
      </c>
      <c r="O24" s="5">
        <v>5500</v>
      </c>
      <c r="P24" s="10" t="s">
        <v>5</v>
      </c>
      <c r="Q24" s="14">
        <v>-972</v>
      </c>
      <c r="R24" s="14">
        <v>1618</v>
      </c>
      <c r="S24" s="14">
        <f>ABS(Q24-R24)</f>
        <v>2590</v>
      </c>
      <c r="U24">
        <v>18</v>
      </c>
      <c r="V24" s="31">
        <v>8568.3700000000026</v>
      </c>
    </row>
    <row r="25" spans="7:22" x14ac:dyDescent="0.2">
      <c r="L25" s="10" t="s">
        <v>4</v>
      </c>
      <c r="M25" s="5">
        <v>5</v>
      </c>
      <c r="N25" s="5">
        <v>4</v>
      </c>
      <c r="O25" s="5">
        <v>6</v>
      </c>
      <c r="P25" s="10" t="s">
        <v>4</v>
      </c>
      <c r="Q25" s="14">
        <v>-2267</v>
      </c>
      <c r="R25" s="14">
        <v>2913</v>
      </c>
      <c r="S25" s="14">
        <f>ABS(Q25-R25)</f>
        <v>5180</v>
      </c>
      <c r="U25">
        <v>19</v>
      </c>
      <c r="V25" s="31">
        <v>1253.0583333333361</v>
      </c>
    </row>
    <row r="26" spans="7:22" x14ac:dyDescent="0.2">
      <c r="U26">
        <v>20</v>
      </c>
      <c r="V26" s="31">
        <v>5712.3945176027992</v>
      </c>
    </row>
    <row r="27" spans="7:22" x14ac:dyDescent="0.2">
      <c r="U27">
        <v>21</v>
      </c>
      <c r="V27" s="31">
        <v>9789.8105348024728</v>
      </c>
    </row>
    <row r="28" spans="7:22" x14ac:dyDescent="0.2">
      <c r="U28">
        <v>22</v>
      </c>
      <c r="V28" s="31">
        <v>11250.406393005942</v>
      </c>
    </row>
    <row r="29" spans="7:22" x14ac:dyDescent="0.2">
      <c r="U29">
        <v>23</v>
      </c>
      <c r="V29" s="31">
        <v>-1091.7135178715398</v>
      </c>
    </row>
    <row r="30" spans="7:22" x14ac:dyDescent="0.2">
      <c r="U30">
        <v>24</v>
      </c>
      <c r="V30" s="31">
        <v>-428.46277882289542</v>
      </c>
    </row>
    <row r="31" spans="7:22" x14ac:dyDescent="0.2">
      <c r="U31">
        <v>25</v>
      </c>
      <c r="V31" s="31">
        <v>7233.8133333333353</v>
      </c>
    </row>
    <row r="32" spans="7:22" x14ac:dyDescent="0.2">
      <c r="U32">
        <v>26</v>
      </c>
      <c r="V32">
        <v>2863.0497916808963</v>
      </c>
    </row>
    <row r="33" spans="21:22" x14ac:dyDescent="0.2">
      <c r="U33">
        <v>27</v>
      </c>
      <c r="V33">
        <v>2686.9763504434304</v>
      </c>
    </row>
    <row r="34" spans="21:22" x14ac:dyDescent="0.2">
      <c r="U34">
        <v>28</v>
      </c>
      <c r="V34">
        <v>8103.7578034287253</v>
      </c>
    </row>
    <row r="35" spans="21:22" x14ac:dyDescent="0.2">
      <c r="U35">
        <v>29</v>
      </c>
      <c r="V35">
        <v>3743.3822826309734</v>
      </c>
    </row>
    <row r="36" spans="21:22" x14ac:dyDescent="0.2">
      <c r="U36">
        <v>30</v>
      </c>
      <c r="V36">
        <v>10255.00676183321</v>
      </c>
    </row>
    <row r="37" spans="21:22" x14ac:dyDescent="0.2">
      <c r="U37">
        <v>31</v>
      </c>
      <c r="V37">
        <v>7308.1337006181166</v>
      </c>
    </row>
    <row r="38" spans="21:22" x14ac:dyDescent="0.2">
      <c r="U38">
        <v>32</v>
      </c>
      <c r="V38">
        <v>5547.4824124035258</v>
      </c>
    </row>
    <row r="39" spans="21:22" x14ac:dyDescent="0.2">
      <c r="U39">
        <v>33</v>
      </c>
      <c r="V39">
        <v>1052.5968171572968</v>
      </c>
    </row>
    <row r="40" spans="21:22" x14ac:dyDescent="0.2">
      <c r="U40">
        <v>34</v>
      </c>
      <c r="V40">
        <v>643.47499999999854</v>
      </c>
    </row>
    <row r="41" spans="21:22" x14ac:dyDescent="0.2">
      <c r="U41">
        <v>35</v>
      </c>
      <c r="V41">
        <v>7796.8895833333336</v>
      </c>
    </row>
    <row r="42" spans="21:22" x14ac:dyDescent="0.2">
      <c r="U42">
        <v>36</v>
      </c>
      <c r="V42">
        <v>1576.6433986749526</v>
      </c>
    </row>
    <row r="43" spans="21:22" x14ac:dyDescent="0.2">
      <c r="U43">
        <v>37</v>
      </c>
      <c r="V43">
        <v>3813.8081160978218</v>
      </c>
    </row>
    <row r="44" spans="21:22" x14ac:dyDescent="0.2">
      <c r="U44">
        <v>38</v>
      </c>
      <c r="V44">
        <v>4625.7866666666632</v>
      </c>
    </row>
    <row r="45" spans="21:22" x14ac:dyDescent="0.2">
      <c r="U45">
        <v>39</v>
      </c>
      <c r="V45">
        <v>3225.0031249999993</v>
      </c>
    </row>
    <row r="46" spans="21:22" x14ac:dyDescent="0.2">
      <c r="U46">
        <v>40</v>
      </c>
      <c r="V46">
        <v>9909.3341666666674</v>
      </c>
    </row>
    <row r="47" spans="21:22" x14ac:dyDescent="0.2">
      <c r="U47">
        <v>41</v>
      </c>
      <c r="V47">
        <v>2395.2708333333358</v>
      </c>
    </row>
    <row r="48" spans="21:22" x14ac:dyDescent="0.2">
      <c r="U48">
        <v>42</v>
      </c>
      <c r="V48">
        <v>3205.5442085460891</v>
      </c>
    </row>
    <row r="49" spans="21:22" x14ac:dyDescent="0.2">
      <c r="U49">
        <v>43</v>
      </c>
      <c r="V49">
        <v>305.4504165546914</v>
      </c>
    </row>
    <row r="50" spans="21:22" x14ac:dyDescent="0.2">
      <c r="U50">
        <v>44</v>
      </c>
      <c r="V50">
        <v>4757.6583333333365</v>
      </c>
    </row>
    <row r="51" spans="21:22" x14ac:dyDescent="0.2">
      <c r="U51">
        <v>45</v>
      </c>
      <c r="V51">
        <v>1471.720000000003</v>
      </c>
    </row>
    <row r="52" spans="21:22" x14ac:dyDescent="0.2">
      <c r="U52">
        <v>46</v>
      </c>
      <c r="V52">
        <v>1992.1850000000031</v>
      </c>
    </row>
    <row r="53" spans="21:22" x14ac:dyDescent="0.2">
      <c r="U53">
        <v>47</v>
      </c>
      <c r="V53">
        <v>3401.3705993012591</v>
      </c>
    </row>
    <row r="54" spans="21:22" x14ac:dyDescent="0.2">
      <c r="U54">
        <v>48</v>
      </c>
      <c r="V54">
        <v>7483.1678164059849</v>
      </c>
    </row>
    <row r="55" spans="21:22" x14ac:dyDescent="0.2">
      <c r="U55">
        <v>49</v>
      </c>
      <c r="V55">
        <v>5710.604676162322</v>
      </c>
    </row>
    <row r="56" spans="21:22" x14ac:dyDescent="0.2">
      <c r="U56">
        <v>50</v>
      </c>
      <c r="V56">
        <v>11659.571666666667</v>
      </c>
    </row>
  </sheetData>
  <sortState xmlns:xlrd2="http://schemas.microsoft.com/office/spreadsheetml/2017/richdata2" ref="L21:S25">
    <sortCondition ref="S21:S25"/>
  </sortState>
  <conditionalFormatting sqref="H22">
    <cfRule type="cellIs" dxfId="0" priority="1" operator="lessThan">
      <formula>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1F0C4-C3E7-F54C-8646-71CACDA71A6A}">
  <dimension ref="A1:A2"/>
  <sheetViews>
    <sheetView workbookViewId="0">
      <selection activeCell="A6" sqref="A6"/>
    </sheetView>
  </sheetViews>
  <sheetFormatPr baseColWidth="10" defaultRowHeight="16" x14ac:dyDescent="0.2"/>
  <cols>
    <col min="1" max="1" width="255.83203125" bestFit="1" customWidth="1"/>
  </cols>
  <sheetData>
    <row r="1" spans="1:1" x14ac:dyDescent="0.2">
      <c r="A1" s="13" t="s">
        <v>31</v>
      </c>
    </row>
    <row r="2" spans="1:1" x14ac:dyDescent="0.2">
      <c r="A2" s="1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Old 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2022-09-02T15:15:57Z</dcterms:created>
  <dcterms:modified xsi:type="dcterms:W3CDTF">2022-10-19T03:39:13Z</dcterms:modified>
</cp:coreProperties>
</file>