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Spreadsheet Analysis/"/>
    </mc:Choice>
  </mc:AlternateContent>
  <xr:revisionPtr revIDLastSave="0" documentId="8_{2C28102E-B3D3-5B4E-822E-9889FFFAC559}" xr6:coauthVersionLast="47" xr6:coauthVersionMax="47" xr10:uidLastSave="{00000000-0000-0000-0000-000000000000}"/>
  <bookViews>
    <workbookView xWindow="0" yWindow="500" windowWidth="28800" windowHeight="17500" activeTab="3" xr2:uid="{CDEE39BD-B477-7843-9BC9-BC07B0133C1D}"/>
  </bookViews>
  <sheets>
    <sheet name="Interface" sheetId="3" r:id="rId1"/>
    <sheet name="Data" sheetId="1" r:id="rId2"/>
    <sheet name="Monthly Data" sheetId="4" r:id="rId3"/>
    <sheet name="Model" sheetId="2" r:id="rId4"/>
  </sheets>
  <definedNames>
    <definedName name="Cash_Flows">'Monthly Data'!$B$25:$N$25</definedName>
    <definedName name="DemParA">Data!$B$11</definedName>
    <definedName name="Equipment_Cost">Data!$B$4</definedName>
    <definedName name="Loan_Amount">Interface!$B$6</definedName>
    <definedName name="Loan_Payment">'Monthly Data'!$B$19:$N$19</definedName>
    <definedName name="Loan_Period">Data!$B$8</definedName>
    <definedName name="Loan_Rate">Data!$B$5</definedName>
    <definedName name="Monthly_Demand">'Monthly Data'!$B$6:$N$6</definedName>
    <definedName name="Monthly_Revenue">Model!$B$6:$N$6</definedName>
    <definedName name="Months">'Monthly Data'!$B$3:$N$3</definedName>
    <definedName name="Price">Data!$B$15</definedName>
    <definedName name="Revenue">'Monthly Data'!$B$10:$N$10</definedName>
    <definedName name="Shipping">Data!$B$7</definedName>
    <definedName name="Total_Unit_Cost">'Monthly Data'!$B$15:$N$15</definedName>
    <definedName name="Unit_Cost">Data!$B$6</definedName>
    <definedName name="x">Data!$B$12</definedName>
    <definedName name="xy">'Monthly Data'!$B$15</definedName>
    <definedName name="xyz">'Monthly Data'!$B$15:$D$15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" i="3" l="1"/>
  <c r="M23" i="3"/>
  <c r="M16" i="3"/>
  <c r="M17" i="3" s="1"/>
  <c r="M18" i="3" s="1"/>
  <c r="M19" i="3" s="1"/>
  <c r="M20" i="3" s="1"/>
  <c r="M21" i="3" s="1"/>
  <c r="M22" i="3" s="1"/>
  <c r="M15" i="3"/>
  <c r="J15" i="3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C9" i="3"/>
  <c r="D9" i="3"/>
  <c r="E9" i="3"/>
  <c r="F9" i="3"/>
  <c r="G9" i="3"/>
  <c r="H9" i="3"/>
  <c r="I9" i="3"/>
  <c r="J9" i="3"/>
  <c r="K9" i="3"/>
  <c r="L9" i="3"/>
  <c r="M9" i="3"/>
  <c r="N9" i="3"/>
  <c r="B9" i="3"/>
  <c r="B24" i="4"/>
  <c r="B23" i="4"/>
  <c r="B25" i="4" s="1"/>
  <c r="B10" i="3" s="1"/>
  <c r="B11" i="3" s="1"/>
  <c r="C18" i="4"/>
  <c r="C19" i="4" s="1"/>
  <c r="C23" i="4" s="1"/>
  <c r="D18" i="4"/>
  <c r="D19" i="4" s="1"/>
  <c r="D23" i="4" s="1"/>
  <c r="E18" i="4"/>
  <c r="E19" i="4" s="1"/>
  <c r="E23" i="4" s="1"/>
  <c r="F18" i="4"/>
  <c r="F19" i="4" s="1"/>
  <c r="F23" i="4" s="1"/>
  <c r="G18" i="4"/>
  <c r="H18" i="4"/>
  <c r="I18" i="4"/>
  <c r="J18" i="4"/>
  <c r="J19" i="4" s="1"/>
  <c r="J23" i="4" s="1"/>
  <c r="K18" i="4"/>
  <c r="K19" i="4" s="1"/>
  <c r="K23" i="4" s="1"/>
  <c r="L18" i="4"/>
  <c r="L19" i="4" s="1"/>
  <c r="L23" i="4" s="1"/>
  <c r="M18" i="4"/>
  <c r="M19" i="4" s="1"/>
  <c r="M23" i="4" s="1"/>
  <c r="N18" i="4"/>
  <c r="N19" i="4" s="1"/>
  <c r="N23" i="4" s="1"/>
  <c r="B18" i="4"/>
  <c r="C17" i="4"/>
  <c r="D17" i="4"/>
  <c r="E17" i="4"/>
  <c r="F17" i="4"/>
  <c r="G17" i="4"/>
  <c r="H17" i="4"/>
  <c r="I17" i="4"/>
  <c r="J17" i="4"/>
  <c r="K17" i="4"/>
  <c r="L17" i="4"/>
  <c r="M17" i="4"/>
  <c r="N17" i="4"/>
  <c r="B17" i="4"/>
  <c r="C12" i="4"/>
  <c r="D12" i="4"/>
  <c r="E12" i="4"/>
  <c r="F12" i="4"/>
  <c r="G12" i="4"/>
  <c r="H12" i="4"/>
  <c r="I12" i="4"/>
  <c r="J12" i="4"/>
  <c r="K12" i="4"/>
  <c r="L12" i="4"/>
  <c r="M12" i="4"/>
  <c r="N12" i="4"/>
  <c r="C13" i="4"/>
  <c r="D13" i="4"/>
  <c r="E13" i="4"/>
  <c r="F13" i="4"/>
  <c r="G13" i="4"/>
  <c r="H13" i="4"/>
  <c r="I13" i="4"/>
  <c r="J13" i="4"/>
  <c r="K13" i="4"/>
  <c r="L13" i="4"/>
  <c r="M13" i="4"/>
  <c r="N13" i="4"/>
  <c r="B13" i="4"/>
  <c r="B12" i="4"/>
  <c r="B4" i="4"/>
  <c r="C9" i="4"/>
  <c r="D9" i="4"/>
  <c r="E9" i="4"/>
  <c r="F9" i="4"/>
  <c r="G9" i="4"/>
  <c r="H9" i="4"/>
  <c r="I9" i="4"/>
  <c r="J9" i="4"/>
  <c r="K9" i="4"/>
  <c r="L9" i="4"/>
  <c r="M9" i="4"/>
  <c r="N9" i="4"/>
  <c r="B9" i="4"/>
  <c r="C25" i="4" l="1"/>
  <c r="C10" i="3" s="1"/>
  <c r="C11" i="3" s="1"/>
  <c r="I19" i="4"/>
  <c r="I23" i="4" s="1"/>
  <c r="H19" i="4"/>
  <c r="H23" i="4" s="1"/>
  <c r="G19" i="4"/>
  <c r="G23" i="4" s="1"/>
  <c r="D25" i="4" l="1"/>
  <c r="C3" i="2"/>
  <c r="D3" i="2"/>
  <c r="E3" i="2"/>
  <c r="F3" i="2"/>
  <c r="G3" i="2"/>
  <c r="H3" i="2"/>
  <c r="I3" i="2"/>
  <c r="J3" i="2"/>
  <c r="K3" i="2"/>
  <c r="L3" i="2"/>
  <c r="M3" i="2"/>
  <c r="N3" i="2"/>
  <c r="B3" i="2"/>
  <c r="N5" i="2"/>
  <c r="B5" i="4"/>
  <c r="B6" i="4" s="1"/>
  <c r="B14" i="4" s="1"/>
  <c r="B15" i="4" s="1"/>
  <c r="B22" i="4" s="1"/>
  <c r="C5" i="2"/>
  <c r="D5" i="2"/>
  <c r="E5" i="2"/>
  <c r="F5" i="2"/>
  <c r="G5" i="2"/>
  <c r="H5" i="2"/>
  <c r="I5" i="2"/>
  <c r="J5" i="2"/>
  <c r="K5" i="2"/>
  <c r="L5" i="2"/>
  <c r="M5" i="2"/>
  <c r="B5" i="2"/>
  <c r="D4" i="4"/>
  <c r="E4" i="4"/>
  <c r="F4" i="4"/>
  <c r="G4" i="4"/>
  <c r="H4" i="4"/>
  <c r="I4" i="4"/>
  <c r="J4" i="4"/>
  <c r="K4" i="4"/>
  <c r="L4" i="4"/>
  <c r="M4" i="4"/>
  <c r="N4" i="4"/>
  <c r="D5" i="4"/>
  <c r="E5" i="4"/>
  <c r="F5" i="4"/>
  <c r="G5" i="4"/>
  <c r="H5" i="4"/>
  <c r="I5" i="4"/>
  <c r="J5" i="4"/>
  <c r="K5" i="4"/>
  <c r="L5" i="4"/>
  <c r="M5" i="4"/>
  <c r="N5" i="4"/>
  <c r="C5" i="4"/>
  <c r="C4" i="4"/>
  <c r="C6" i="4" s="1"/>
  <c r="C14" i="4" s="1"/>
  <c r="C15" i="4" s="1"/>
  <c r="C22" i="4" s="1"/>
  <c r="D10" i="3" l="1"/>
  <c r="E25" i="4"/>
  <c r="D6" i="4"/>
  <c r="K6" i="4"/>
  <c r="K14" i="4" s="1"/>
  <c r="K15" i="4" s="1"/>
  <c r="K22" i="4" s="1"/>
  <c r="C4" i="2"/>
  <c r="C6" i="2" s="1"/>
  <c r="C21" i="4" s="1"/>
  <c r="C8" i="4"/>
  <c r="C10" i="4" s="1"/>
  <c r="K4" i="2"/>
  <c r="K6" i="2" s="1"/>
  <c r="K21" i="4" s="1"/>
  <c r="K8" i="4"/>
  <c r="K10" i="4" s="1"/>
  <c r="J6" i="4"/>
  <c r="J14" i="4" s="1"/>
  <c r="J15" i="4" s="1"/>
  <c r="J22" i="4" s="1"/>
  <c r="I6" i="4"/>
  <c r="I14" i="4" s="1"/>
  <c r="I15" i="4" s="1"/>
  <c r="I22" i="4" s="1"/>
  <c r="H6" i="4"/>
  <c r="H14" i="4" s="1"/>
  <c r="H15" i="4" s="1"/>
  <c r="H22" i="4" s="1"/>
  <c r="G6" i="4"/>
  <c r="G14" i="4" s="1"/>
  <c r="G15" i="4" s="1"/>
  <c r="G22" i="4" s="1"/>
  <c r="B4" i="2"/>
  <c r="B6" i="2" s="1"/>
  <c r="B21" i="4" s="1"/>
  <c r="B8" i="4"/>
  <c r="B10" i="4" s="1"/>
  <c r="M6" i="4"/>
  <c r="M14" i="4" s="1"/>
  <c r="M15" i="4" s="1"/>
  <c r="M22" i="4" s="1"/>
  <c r="E6" i="4"/>
  <c r="E14" i="4" s="1"/>
  <c r="E15" i="4" s="1"/>
  <c r="E22" i="4" s="1"/>
  <c r="L6" i="4"/>
  <c r="L14" i="4" s="1"/>
  <c r="L15" i="4" s="1"/>
  <c r="L22" i="4" s="1"/>
  <c r="D4" i="2"/>
  <c r="D6" i="2" s="1"/>
  <c r="D21" i="4" s="1"/>
  <c r="N6" i="4"/>
  <c r="N14" i="4" s="1"/>
  <c r="N15" i="4" s="1"/>
  <c r="N22" i="4" s="1"/>
  <c r="F6" i="4"/>
  <c r="F14" i="4" s="1"/>
  <c r="F15" i="4" s="1"/>
  <c r="F22" i="4" s="1"/>
  <c r="E10" i="3" l="1"/>
  <c r="E11" i="3" s="1"/>
  <c r="F25" i="4"/>
  <c r="D11" i="3"/>
  <c r="D8" i="4"/>
  <c r="D10" i="4" s="1"/>
  <c r="D14" i="4"/>
  <c r="D15" i="4" s="1"/>
  <c r="D22" i="4" s="1"/>
  <c r="G4" i="2"/>
  <c r="G6" i="2" s="1"/>
  <c r="G21" i="4" s="1"/>
  <c r="G8" i="4"/>
  <c r="G10" i="4" s="1"/>
  <c r="H8" i="4"/>
  <c r="H10" i="4" s="1"/>
  <c r="H4" i="2"/>
  <c r="H6" i="2" s="1"/>
  <c r="H21" i="4" s="1"/>
  <c r="L4" i="2"/>
  <c r="L6" i="2" s="1"/>
  <c r="L21" i="4" s="1"/>
  <c r="L8" i="4"/>
  <c r="L10" i="4" s="1"/>
  <c r="F4" i="2"/>
  <c r="F6" i="2" s="1"/>
  <c r="F21" i="4" s="1"/>
  <c r="F8" i="4"/>
  <c r="F10" i="4" s="1"/>
  <c r="J4" i="2"/>
  <c r="J6" i="2" s="1"/>
  <c r="J21" i="4" s="1"/>
  <c r="J8" i="4"/>
  <c r="J10" i="4" s="1"/>
  <c r="M4" i="2"/>
  <c r="M6" i="2" s="1"/>
  <c r="M21" i="4" s="1"/>
  <c r="M8" i="4"/>
  <c r="M10" i="4" s="1"/>
  <c r="N4" i="2"/>
  <c r="N6" i="2" s="1"/>
  <c r="N21" i="4" s="1"/>
  <c r="N8" i="4"/>
  <c r="N10" i="4" s="1"/>
  <c r="I4" i="2"/>
  <c r="I6" i="2" s="1"/>
  <c r="I21" i="4" s="1"/>
  <c r="I8" i="4"/>
  <c r="I10" i="4" s="1"/>
  <c r="E4" i="2"/>
  <c r="E6" i="2" s="1"/>
  <c r="E21" i="4" s="1"/>
  <c r="E8" i="4"/>
  <c r="E10" i="4" s="1"/>
  <c r="F10" i="3" l="1"/>
  <c r="G25" i="4"/>
  <c r="H25" i="4" l="1"/>
  <c r="G10" i="3"/>
  <c r="G11" i="3" s="1"/>
  <c r="F11" i="3"/>
  <c r="H10" i="3" l="1"/>
  <c r="I25" i="4"/>
  <c r="J25" i="4" l="1"/>
  <c r="I10" i="3"/>
  <c r="I11" i="3" s="1"/>
  <c r="H11" i="3"/>
  <c r="J10" i="3" l="1"/>
  <c r="J11" i="3" s="1"/>
  <c r="K25" i="4"/>
  <c r="K10" i="3" l="1"/>
  <c r="K11" i="3" s="1"/>
  <c r="L25" i="4"/>
  <c r="L10" i="3" l="1"/>
  <c r="L11" i="3" s="1"/>
  <c r="M25" i="4"/>
  <c r="N25" i="4" s="1"/>
  <c r="M10" i="3" l="1"/>
  <c r="M11" i="3" s="1"/>
  <c r="N10" i="3"/>
  <c r="N11" i="3" l="1"/>
  <c r="O11" i="3" s="1"/>
  <c r="O10" i="3"/>
  <c r="K14" i="3" l="1"/>
  <c r="N14" i="3"/>
</calcChain>
</file>

<file path=xl/sharedStrings.xml><?xml version="1.0" encoding="utf-8"?>
<sst xmlns="http://schemas.openxmlformats.org/spreadsheetml/2006/main" count="40" uniqueCount="30">
  <si>
    <t>Data</t>
  </si>
  <si>
    <t xml:space="preserve">Equipment Cost </t>
  </si>
  <si>
    <t>Costs</t>
  </si>
  <si>
    <t>Loan Rate</t>
  </si>
  <si>
    <t>Unit Cost</t>
  </si>
  <si>
    <t xml:space="preserve">Shipping </t>
  </si>
  <si>
    <t>Demand</t>
  </si>
  <si>
    <t>Price</t>
  </si>
  <si>
    <t>DemParA</t>
  </si>
  <si>
    <t>x</t>
  </si>
  <si>
    <t>Monthly Data</t>
  </si>
  <si>
    <t>Loan Period</t>
  </si>
  <si>
    <t>Months</t>
  </si>
  <si>
    <t>Model</t>
  </si>
  <si>
    <t>Monthly Demand</t>
  </si>
  <si>
    <t>Monthly Revenue</t>
  </si>
  <si>
    <t>Revenue</t>
  </si>
  <si>
    <t xml:space="preserve">Unit Cost </t>
  </si>
  <si>
    <t xml:space="preserve">Demand </t>
  </si>
  <si>
    <t>Total Unit Cost</t>
  </si>
  <si>
    <t>Shipping Cost</t>
  </si>
  <si>
    <t>Loan Amount</t>
  </si>
  <si>
    <t xml:space="preserve">Loan Payment </t>
  </si>
  <si>
    <t>Rate</t>
  </si>
  <si>
    <t xml:space="preserve">Revenue </t>
  </si>
  <si>
    <t xml:space="preserve">Costs </t>
  </si>
  <si>
    <t xml:space="preserve">Loan </t>
  </si>
  <si>
    <t>Cash Flows</t>
  </si>
  <si>
    <t>Equipment Cost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</si>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</sst>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2" applyNumberFormat="0" applyAlignment="0" applyProtection="0"/>
  </cellStyleXfs>
  <cellXfs count="16">
    <xf numFmtId="0" fontId="0" fillId="0" borderId="0" xfId="0"/>
    <xf numFmtId="0" fontId="3" fillId="0" borderId="0" xfId="0" applyFont="1"/>
    <xf numFmtId="44" fontId="0" fillId="0" borderId="0" xfId="1" applyFont="1"/>
    <xf numFmtId="164" fontId="0" fillId="0" borderId="0" xfId="2" applyNumberFormat="1" applyFont="1"/>
    <xf numFmtId="0" fontId="2" fillId="0" borderId="1" xfId="0" applyFont="1" applyBorder="1"/>
    <xf numFmtId="0" fontId="4" fillId="0" borderId="0" xfId="0" applyFont="1"/>
    <xf numFmtId="0" fontId="0" fillId="0" borderId="0" xfId="1" applyNumberFormat="1" applyFont="1" applyBorder="1"/>
    <xf numFmtId="44" fontId="2" fillId="0" borderId="1" xfId="1" applyFont="1" applyBorder="1"/>
    <xf numFmtId="0" fontId="2" fillId="0" borderId="0" xfId="0" applyFont="1"/>
    <xf numFmtId="44" fontId="2" fillId="0" borderId="0" xfId="1" applyFont="1" applyFill="1" applyBorder="1"/>
    <xf numFmtId="44" fontId="0" fillId="0" borderId="0" xfId="0" applyNumberFormat="1"/>
    <xf numFmtId="44" fontId="6" fillId="0" borderId="1" xfId="1" applyFont="1" applyBorder="1"/>
    <xf numFmtId="44" fontId="5" fillId="0" borderId="0" xfId="1" applyFont="1"/>
    <xf numFmtId="0" fontId="6" fillId="0" borderId="1" xfId="0" applyFont="1" applyBorder="1"/>
    <xf numFmtId="0" fontId="0" fillId="0" borderId="0" xfId="1" applyNumberFormat="1" applyFont="1"/>
    <xf numFmtId="44" fontId="7" fillId="2" borderId="2" xfId="3" applyNumberFormat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Interface!$A$10</c:f>
              <c:strCache>
                <c:ptCount val="1"/>
                <c:pt idx="0">
                  <c:v>Cash Flows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Interface!$B$9:$N$9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Interface!$B$10:$N$10</c:f>
              <c:numCache>
                <c:formatCode>_("$"* #,##0.00_);_("$"* \(#,##0.00\);_("$"* "-"??_);_(@_)</c:formatCode>
                <c:ptCount val="13"/>
                <c:pt idx="0">
                  <c:v>380</c:v>
                </c:pt>
                <c:pt idx="1">
                  <c:v>208.15486639402849</c:v>
                </c:pt>
                <c:pt idx="2">
                  <c:v>80.309732788056976</c:v>
                </c:pt>
                <c:pt idx="3">
                  <c:v>18.464599182085465</c:v>
                </c:pt>
                <c:pt idx="4">
                  <c:v>0.61946557611395292</c:v>
                </c:pt>
                <c:pt idx="5">
                  <c:v>48.774331970142441</c:v>
                </c:pt>
                <c:pt idx="6">
                  <c:v>184.92919836417093</c:v>
                </c:pt>
                <c:pt idx="7">
                  <c:v>431.08406475819942</c:v>
                </c:pt>
                <c:pt idx="8">
                  <c:v>787.23893115222791</c:v>
                </c:pt>
                <c:pt idx="9">
                  <c:v>1275.3937975462563</c:v>
                </c:pt>
                <c:pt idx="10">
                  <c:v>1917.5486639402848</c:v>
                </c:pt>
                <c:pt idx="11">
                  <c:v>2735.7035303343132</c:v>
                </c:pt>
                <c:pt idx="12">
                  <c:v>3751.8583967283416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5-7A4A-99E8-17277BF7D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718832"/>
        <c:axId val="595720480"/>
      </c:lineChart>
      <c:catAx>
        <c:axId val="59571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20480"/>
        <c:crosses val="autoZero"/>
        <c:auto val="1"/>
        <c:lblAlgn val="ctr"/>
        <c:lblOffset val="100"/>
        <c:noMultiLvlLbl val="0"/>
      </c:catAx>
      <c:valAx>
        <c:axId val="5957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1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34324</xdr:colOff>
      <xdr:row>13</xdr:row>
      <xdr:rowOff>11671</xdr:rowOff>
    </xdr:from>
    <xdr:to>
      <xdr:col>7</xdr:col>
      <xdr:colOff>34324</xdr:colOff>
      <xdr:row>29</xdr:row>
      <xdr:rowOff>22884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F29677-C8DC-6803-EC9A-0FB3C371A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89647</xdr:colOff>
      <xdr:row>0</xdr:row>
      <xdr:rowOff>119529</xdr:rowOff>
    </xdr:from>
    <xdr:to>
      <xdr:col>6</xdr:col>
      <xdr:colOff>209176</xdr:colOff>
      <xdr:row>4</xdr:row>
      <xdr:rowOff>119529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5060959F-09A5-DF18-EB58-9808CD6FB0BB}"/>
            </a:ext>
          </a:extLst>
        </xdr:cNvPr>
        <xdr:cNvSpPr/>
      </xdr:nvSpPr>
      <xdr:spPr>
        <a:xfrm>
          <a:off x="89647" y="119529"/>
          <a:ext cx="5199529" cy="8367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600"/>
            <a:t>The optimal loan amount is $5160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2061-3350-E045-AB1E-A86684A1A32F}">
  <dimension ref="A6:O60"/>
  <sheetViews>
    <sheetView zoomScale="85" workbookViewId="0">
      <selection activeCell="G7" sqref="G7"/>
    </sheetView>
  </sheetViews>
  <sheetFormatPr baseColWidth="10" defaultRowHeight="16" x14ac:dyDescent="0.2"/>
  <cols>
    <col min="1" max="1" width="12" bestFit="1" customWidth="1"/>
    <col min="2" max="2" width="11.5" bestFit="1" customWidth="1"/>
    <col min="15" max="15" width="11.5" bestFit="1" customWidth="1"/>
  </cols>
  <sheetData>
    <row r="6" spans="1:15" x14ac:dyDescent="0.2">
      <c r="A6" t="s">
        <v>21</v>
      </c>
      <c r="B6" s="15">
        <v>5160</v>
      </c>
    </row>
    <row r="7" spans="1:15" x14ac:dyDescent="0.2">
      <c r="B7" s="10"/>
    </row>
    <row r="8" spans="1:15" x14ac:dyDescent="0.2">
      <c r="B8" s="10"/>
    </row>
    <row r="9" spans="1:15" x14ac:dyDescent="0.2">
      <c r="A9" t="s">
        <v>29</v>
      </c>
      <c r="B9">
        <f t="shared" ref="B9:N9" si="0">Months</f>
        <v>0</v>
      </c>
      <c r="C9">
        <f t="shared" si="0"/>
        <v>1</v>
      </c>
      <c r="D9">
        <f t="shared" si="0"/>
        <v>2</v>
      </c>
      <c r="E9">
        <f t="shared" si="0"/>
        <v>3</v>
      </c>
      <c r="F9">
        <f t="shared" si="0"/>
        <v>4</v>
      </c>
      <c r="G9">
        <f t="shared" si="0"/>
        <v>5</v>
      </c>
      <c r="H9">
        <f t="shared" si="0"/>
        <v>6</v>
      </c>
      <c r="I9">
        <f t="shared" si="0"/>
        <v>7</v>
      </c>
      <c r="J9">
        <f t="shared" si="0"/>
        <v>8</v>
      </c>
      <c r="K9">
        <f t="shared" si="0"/>
        <v>9</v>
      </c>
      <c r="L9">
        <f t="shared" si="0"/>
        <v>10</v>
      </c>
      <c r="M9">
        <f t="shared" si="0"/>
        <v>11</v>
      </c>
      <c r="N9">
        <f t="shared" si="0"/>
        <v>12</v>
      </c>
    </row>
    <row r="10" spans="1:15" x14ac:dyDescent="0.2">
      <c r="A10" t="s">
        <v>27</v>
      </c>
      <c r="B10" s="2">
        <f t="shared" ref="B10:M10" si="1">Cash_Flows</f>
        <v>380</v>
      </c>
      <c r="C10" s="2">
        <f t="shared" si="1"/>
        <v>208.15486639402849</v>
      </c>
      <c r="D10" s="2">
        <f t="shared" si="1"/>
        <v>80.309732788056976</v>
      </c>
      <c r="E10" s="2">
        <f t="shared" si="1"/>
        <v>18.464599182085465</v>
      </c>
      <c r="F10" s="2">
        <f t="shared" si="1"/>
        <v>0.61946557611395292</v>
      </c>
      <c r="G10" s="2">
        <f t="shared" si="1"/>
        <v>48.774331970142441</v>
      </c>
      <c r="H10" s="2">
        <f t="shared" si="1"/>
        <v>184.92919836417093</v>
      </c>
      <c r="I10" s="2">
        <f t="shared" si="1"/>
        <v>431.08406475819942</v>
      </c>
      <c r="J10" s="2">
        <f t="shared" si="1"/>
        <v>787.23893115222791</v>
      </c>
      <c r="K10" s="2">
        <f t="shared" si="1"/>
        <v>1275.3937975462563</v>
      </c>
      <c r="L10" s="2">
        <f t="shared" si="1"/>
        <v>1917.5486639402848</v>
      </c>
      <c r="M10" s="2">
        <f t="shared" si="1"/>
        <v>2735.7035303343132</v>
      </c>
      <c r="N10" s="2">
        <f>Cash_Flows</f>
        <v>3751.8583967283416</v>
      </c>
      <c r="O10" s="10">
        <f>SUM(B10:N10)</f>
        <v>11820.079578734221</v>
      </c>
    </row>
    <row r="11" spans="1:15" x14ac:dyDescent="0.2">
      <c r="B11">
        <f>IF(B10&lt;0,1,0)</f>
        <v>0</v>
      </c>
      <c r="C11">
        <f t="shared" ref="C11:N11" si="2">IF(C10&lt;0,1,0)</f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 s="14">
        <f>SUM(B11:N11)</f>
        <v>0</v>
      </c>
    </row>
    <row r="14" spans="1:15" x14ac:dyDescent="0.2">
      <c r="J14">
        <v>5100</v>
      </c>
      <c r="K14">
        <f>O11</f>
        <v>0</v>
      </c>
      <c r="M14">
        <v>5150</v>
      </c>
      <c r="N14">
        <f>O11</f>
        <v>0</v>
      </c>
    </row>
    <row r="15" spans="1:15" x14ac:dyDescent="0.2">
      <c r="J15">
        <f>J14+10</f>
        <v>5110</v>
      </c>
      <c r="K15">
        <f t="dataTable" ref="K15:K60" dt2D="0" dtr="0" r1="B6" ca="1"/>
        <v>2</v>
      </c>
      <c r="M15">
        <f>M14+1</f>
        <v>5151</v>
      </c>
      <c r="N15">
        <f t="dataTable" ref="N15:N24" dt2D="0" dtr="0" r1="B6"/>
        <v>1</v>
      </c>
    </row>
    <row r="16" spans="1:15" x14ac:dyDescent="0.2">
      <c r="J16">
        <f t="shared" ref="J16:J60" si="3">J15+10</f>
        <v>5120</v>
      </c>
      <c r="K16">
        <v>2</v>
      </c>
      <c r="M16">
        <f t="shared" ref="M16:M22" si="4">M15+1</f>
        <v>5152</v>
      </c>
      <c r="N16">
        <v>1</v>
      </c>
    </row>
    <row r="17" spans="10:14" x14ac:dyDescent="0.2">
      <c r="J17">
        <f t="shared" si="3"/>
        <v>5130</v>
      </c>
      <c r="K17">
        <v>2</v>
      </c>
      <c r="M17">
        <f t="shared" si="4"/>
        <v>5153</v>
      </c>
      <c r="N17">
        <v>1</v>
      </c>
    </row>
    <row r="18" spans="10:14" x14ac:dyDescent="0.2">
      <c r="J18">
        <f t="shared" si="3"/>
        <v>5140</v>
      </c>
      <c r="K18">
        <v>1</v>
      </c>
      <c r="M18">
        <f t="shared" si="4"/>
        <v>5154</v>
      </c>
      <c r="N18">
        <v>1</v>
      </c>
    </row>
    <row r="19" spans="10:14" x14ac:dyDescent="0.2">
      <c r="J19">
        <f t="shared" si="3"/>
        <v>5150</v>
      </c>
      <c r="K19">
        <v>1</v>
      </c>
      <c r="M19">
        <f t="shared" si="4"/>
        <v>5155</v>
      </c>
      <c r="N19">
        <v>1</v>
      </c>
    </row>
    <row r="20" spans="10:14" x14ac:dyDescent="0.2">
      <c r="J20">
        <f t="shared" si="3"/>
        <v>5160</v>
      </c>
      <c r="K20">
        <v>0</v>
      </c>
      <c r="M20">
        <f t="shared" si="4"/>
        <v>5156</v>
      </c>
      <c r="N20">
        <v>1</v>
      </c>
    </row>
    <row r="21" spans="10:14" x14ac:dyDescent="0.2">
      <c r="J21">
        <f t="shared" si="3"/>
        <v>5170</v>
      </c>
      <c r="K21">
        <v>0</v>
      </c>
      <c r="M21">
        <f t="shared" si="4"/>
        <v>5157</v>
      </c>
      <c r="N21">
        <v>1</v>
      </c>
    </row>
    <row r="22" spans="10:14" x14ac:dyDescent="0.2">
      <c r="J22">
        <f t="shared" si="3"/>
        <v>5180</v>
      </c>
      <c r="K22">
        <v>0</v>
      </c>
      <c r="M22">
        <f t="shared" si="4"/>
        <v>5158</v>
      </c>
      <c r="N22">
        <v>1</v>
      </c>
    </row>
    <row r="23" spans="10:14" x14ac:dyDescent="0.2">
      <c r="J23">
        <f t="shared" si="3"/>
        <v>5190</v>
      </c>
      <c r="K23">
        <v>0</v>
      </c>
      <c r="M23">
        <f>M22+1</f>
        <v>5159</v>
      </c>
      <c r="N23">
        <v>1</v>
      </c>
    </row>
    <row r="24" spans="10:14" x14ac:dyDescent="0.2">
      <c r="J24">
        <f t="shared" si="3"/>
        <v>5200</v>
      </c>
      <c r="K24">
        <v>0</v>
      </c>
      <c r="M24">
        <f>M23+1</f>
        <v>5160</v>
      </c>
      <c r="N24">
        <v>0</v>
      </c>
    </row>
    <row r="25" spans="10:14" x14ac:dyDescent="0.2">
      <c r="J25">
        <f t="shared" si="3"/>
        <v>5210</v>
      </c>
      <c r="K25">
        <v>0</v>
      </c>
    </row>
    <row r="26" spans="10:14" x14ac:dyDescent="0.2">
      <c r="J26">
        <f t="shared" si="3"/>
        <v>5220</v>
      </c>
      <c r="K26">
        <v>0</v>
      </c>
    </row>
    <row r="27" spans="10:14" x14ac:dyDescent="0.2">
      <c r="J27">
        <f t="shared" si="3"/>
        <v>5230</v>
      </c>
      <c r="K27">
        <v>0</v>
      </c>
    </row>
    <row r="28" spans="10:14" x14ac:dyDescent="0.2">
      <c r="J28">
        <f t="shared" si="3"/>
        <v>5240</v>
      </c>
      <c r="K28">
        <v>0</v>
      </c>
    </row>
    <row r="29" spans="10:14" x14ac:dyDescent="0.2">
      <c r="J29">
        <f t="shared" si="3"/>
        <v>5250</v>
      </c>
      <c r="K29">
        <v>0</v>
      </c>
    </row>
    <row r="30" spans="10:14" x14ac:dyDescent="0.2">
      <c r="J30">
        <f t="shared" si="3"/>
        <v>5260</v>
      </c>
      <c r="K30">
        <v>0</v>
      </c>
    </row>
    <row r="31" spans="10:14" x14ac:dyDescent="0.2">
      <c r="J31">
        <f t="shared" si="3"/>
        <v>5270</v>
      </c>
      <c r="K31">
        <v>0</v>
      </c>
    </row>
    <row r="32" spans="10:14" x14ac:dyDescent="0.2">
      <c r="J32">
        <f t="shared" si="3"/>
        <v>5280</v>
      </c>
      <c r="K32">
        <v>0</v>
      </c>
    </row>
    <row r="33" spans="10:11" x14ac:dyDescent="0.2">
      <c r="J33">
        <f t="shared" si="3"/>
        <v>5290</v>
      </c>
      <c r="K33">
        <v>0</v>
      </c>
    </row>
    <row r="34" spans="10:11" x14ac:dyDescent="0.2">
      <c r="J34">
        <f t="shared" si="3"/>
        <v>5300</v>
      </c>
      <c r="K34">
        <v>0</v>
      </c>
    </row>
    <row r="35" spans="10:11" x14ac:dyDescent="0.2">
      <c r="J35">
        <f t="shared" si="3"/>
        <v>5310</v>
      </c>
      <c r="K35">
        <v>0</v>
      </c>
    </row>
    <row r="36" spans="10:11" x14ac:dyDescent="0.2">
      <c r="J36">
        <f t="shared" si="3"/>
        <v>5320</v>
      </c>
      <c r="K36">
        <v>0</v>
      </c>
    </row>
    <row r="37" spans="10:11" x14ac:dyDescent="0.2">
      <c r="J37">
        <f t="shared" si="3"/>
        <v>5330</v>
      </c>
      <c r="K37">
        <v>0</v>
      </c>
    </row>
    <row r="38" spans="10:11" x14ac:dyDescent="0.2">
      <c r="J38">
        <f t="shared" si="3"/>
        <v>5340</v>
      </c>
      <c r="K38">
        <v>0</v>
      </c>
    </row>
    <row r="39" spans="10:11" x14ac:dyDescent="0.2">
      <c r="J39">
        <f t="shared" si="3"/>
        <v>5350</v>
      </c>
      <c r="K39">
        <v>0</v>
      </c>
    </row>
    <row r="40" spans="10:11" x14ac:dyDescent="0.2">
      <c r="J40">
        <f t="shared" si="3"/>
        <v>5360</v>
      </c>
      <c r="K40">
        <v>0</v>
      </c>
    </row>
    <row r="41" spans="10:11" x14ac:dyDescent="0.2">
      <c r="J41">
        <f t="shared" si="3"/>
        <v>5370</v>
      </c>
      <c r="K41">
        <v>0</v>
      </c>
    </row>
    <row r="42" spans="10:11" x14ac:dyDescent="0.2">
      <c r="J42">
        <f t="shared" si="3"/>
        <v>5380</v>
      </c>
      <c r="K42">
        <v>0</v>
      </c>
    </row>
    <row r="43" spans="10:11" x14ac:dyDescent="0.2">
      <c r="J43">
        <f t="shared" si="3"/>
        <v>5390</v>
      </c>
      <c r="K43">
        <v>0</v>
      </c>
    </row>
    <row r="44" spans="10:11" x14ac:dyDescent="0.2">
      <c r="J44">
        <f t="shared" si="3"/>
        <v>5400</v>
      </c>
      <c r="K44">
        <v>0</v>
      </c>
    </row>
    <row r="45" spans="10:11" x14ac:dyDescent="0.2">
      <c r="J45">
        <f t="shared" si="3"/>
        <v>5410</v>
      </c>
      <c r="K45">
        <v>0</v>
      </c>
    </row>
    <row r="46" spans="10:11" x14ac:dyDescent="0.2">
      <c r="J46">
        <f t="shared" si="3"/>
        <v>5420</v>
      </c>
      <c r="K46">
        <v>0</v>
      </c>
    </row>
    <row r="47" spans="10:11" x14ac:dyDescent="0.2">
      <c r="J47">
        <f t="shared" si="3"/>
        <v>5430</v>
      </c>
      <c r="K47">
        <v>0</v>
      </c>
    </row>
    <row r="48" spans="10:11" x14ac:dyDescent="0.2">
      <c r="J48">
        <f t="shared" si="3"/>
        <v>5440</v>
      </c>
      <c r="K48">
        <v>0</v>
      </c>
    </row>
    <row r="49" spans="10:11" x14ac:dyDescent="0.2">
      <c r="J49">
        <f t="shared" si="3"/>
        <v>5450</v>
      </c>
      <c r="K49">
        <v>0</v>
      </c>
    </row>
    <row r="50" spans="10:11" x14ac:dyDescent="0.2">
      <c r="J50">
        <f t="shared" si="3"/>
        <v>5460</v>
      </c>
      <c r="K50">
        <v>0</v>
      </c>
    </row>
    <row r="51" spans="10:11" x14ac:dyDescent="0.2">
      <c r="J51">
        <f t="shared" si="3"/>
        <v>5470</v>
      </c>
      <c r="K51">
        <v>0</v>
      </c>
    </row>
    <row r="52" spans="10:11" x14ac:dyDescent="0.2">
      <c r="J52">
        <f t="shared" si="3"/>
        <v>5480</v>
      </c>
      <c r="K52">
        <v>0</v>
      </c>
    </row>
    <row r="53" spans="10:11" x14ac:dyDescent="0.2">
      <c r="J53">
        <f t="shared" si="3"/>
        <v>5490</v>
      </c>
      <c r="K53">
        <v>0</v>
      </c>
    </row>
    <row r="54" spans="10:11" x14ac:dyDescent="0.2">
      <c r="J54">
        <f t="shared" si="3"/>
        <v>5500</v>
      </c>
      <c r="K54">
        <v>0</v>
      </c>
    </row>
    <row r="55" spans="10:11" x14ac:dyDescent="0.2">
      <c r="J55">
        <f t="shared" si="3"/>
        <v>5510</v>
      </c>
      <c r="K55">
        <v>0</v>
      </c>
    </row>
    <row r="56" spans="10:11" x14ac:dyDescent="0.2">
      <c r="J56">
        <f t="shared" si="3"/>
        <v>5520</v>
      </c>
      <c r="K56">
        <v>0</v>
      </c>
    </row>
    <row r="57" spans="10:11" x14ac:dyDescent="0.2">
      <c r="J57">
        <f t="shared" si="3"/>
        <v>5530</v>
      </c>
      <c r="K57">
        <v>0</v>
      </c>
    </row>
    <row r="58" spans="10:11" x14ac:dyDescent="0.2">
      <c r="J58">
        <f t="shared" si="3"/>
        <v>5540</v>
      </c>
      <c r="K58">
        <v>0</v>
      </c>
    </row>
    <row r="59" spans="10:11" x14ac:dyDescent="0.2">
      <c r="J59">
        <f t="shared" si="3"/>
        <v>5550</v>
      </c>
      <c r="K59">
        <v>0</v>
      </c>
    </row>
    <row r="60" spans="10:11" x14ac:dyDescent="0.2">
      <c r="J60">
        <f t="shared" si="3"/>
        <v>5560</v>
      </c>
      <c r="K6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E8AC-6E2B-F842-8A0B-D6FC9423BB33}">
  <dimension ref="A1:B15"/>
  <sheetViews>
    <sheetView topLeftCell="A2" zoomScale="200" workbookViewId="0">
      <selection activeCell="B5" sqref="A4:B5"/>
    </sheetView>
  </sheetViews>
  <sheetFormatPr baseColWidth="10" defaultRowHeight="16" x14ac:dyDescent="0.2"/>
  <cols>
    <col min="1" max="1" width="14.5" bestFit="1" customWidth="1"/>
  </cols>
  <sheetData>
    <row r="1" spans="1:2" x14ac:dyDescent="0.2">
      <c r="A1" t="s">
        <v>0</v>
      </c>
    </row>
    <row r="3" spans="1:2" x14ac:dyDescent="0.2">
      <c r="A3" s="1" t="s">
        <v>2</v>
      </c>
    </row>
    <row r="4" spans="1:2" x14ac:dyDescent="0.2">
      <c r="A4" t="s">
        <v>1</v>
      </c>
      <c r="B4" s="2">
        <v>5000</v>
      </c>
    </row>
    <row r="5" spans="1:2" x14ac:dyDescent="0.2">
      <c r="A5" t="s">
        <v>3</v>
      </c>
      <c r="B5" s="3">
        <v>2.5000000000000001E-2</v>
      </c>
    </row>
    <row r="6" spans="1:2" x14ac:dyDescent="0.2">
      <c r="A6" t="s">
        <v>4</v>
      </c>
      <c r="B6" s="2">
        <v>10</v>
      </c>
    </row>
    <row r="7" spans="1:2" x14ac:dyDescent="0.2">
      <c r="A7" t="s">
        <v>5</v>
      </c>
      <c r="B7" s="2">
        <v>8</v>
      </c>
    </row>
    <row r="8" spans="1:2" x14ac:dyDescent="0.2">
      <c r="A8" t="s">
        <v>11</v>
      </c>
      <c r="B8" s="6">
        <v>12</v>
      </c>
    </row>
    <row r="10" spans="1:2" x14ac:dyDescent="0.2">
      <c r="A10" s="1" t="s">
        <v>6</v>
      </c>
    </row>
    <row r="11" spans="1:2" x14ac:dyDescent="0.2">
      <c r="A11" t="s">
        <v>8</v>
      </c>
      <c r="B11">
        <v>10</v>
      </c>
    </row>
    <row r="12" spans="1:2" x14ac:dyDescent="0.2">
      <c r="A12" t="s">
        <v>9</v>
      </c>
      <c r="B12">
        <v>0.157</v>
      </c>
    </row>
    <row r="13" spans="1:2" x14ac:dyDescent="0.2">
      <c r="A13" s="5"/>
    </row>
    <row r="14" spans="1:2" x14ac:dyDescent="0.2">
      <c r="A14" s="1" t="s">
        <v>7</v>
      </c>
    </row>
    <row r="15" spans="1:2" x14ac:dyDescent="0.2">
      <c r="A15" t="s">
        <v>7</v>
      </c>
      <c r="B1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C5C7-4315-F24E-B3D3-A7FAD7AF5EDC}">
  <dimension ref="A1:O25"/>
  <sheetViews>
    <sheetView zoomScale="108" workbookViewId="0">
      <selection activeCell="N26" sqref="N26"/>
    </sheetView>
  </sheetViews>
  <sheetFormatPr baseColWidth="10" defaultRowHeight="16" x14ac:dyDescent="0.2"/>
  <cols>
    <col min="1" max="1" width="15.1640625" bestFit="1" customWidth="1"/>
    <col min="2" max="2" width="15.1640625" customWidth="1"/>
    <col min="3" max="12" width="11" bestFit="1" customWidth="1"/>
    <col min="13" max="14" width="11.5" bestFit="1" customWidth="1"/>
  </cols>
  <sheetData>
    <row r="1" spans="1:14" x14ac:dyDescent="0.2">
      <c r="A1" t="s">
        <v>10</v>
      </c>
    </row>
    <row r="3" spans="1:14" x14ac:dyDescent="0.2">
      <c r="A3" t="s">
        <v>12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2">
      <c r="A4" t="s">
        <v>8</v>
      </c>
      <c r="B4">
        <f>DemParA</f>
        <v>10</v>
      </c>
      <c r="C4">
        <f t="shared" ref="C4:N4" si="0">DemParA</f>
        <v>10</v>
      </c>
      <c r="D4">
        <f t="shared" si="0"/>
        <v>10</v>
      </c>
      <c r="E4">
        <f t="shared" si="0"/>
        <v>10</v>
      </c>
      <c r="F4">
        <f t="shared" si="0"/>
        <v>10</v>
      </c>
      <c r="G4">
        <f t="shared" si="0"/>
        <v>10</v>
      </c>
      <c r="H4">
        <f t="shared" si="0"/>
        <v>10</v>
      </c>
      <c r="I4">
        <f t="shared" si="0"/>
        <v>10</v>
      </c>
      <c r="J4">
        <f t="shared" si="0"/>
        <v>10</v>
      </c>
      <c r="K4">
        <f t="shared" si="0"/>
        <v>10</v>
      </c>
      <c r="L4">
        <f t="shared" si="0"/>
        <v>10</v>
      </c>
      <c r="M4">
        <f t="shared" si="0"/>
        <v>10</v>
      </c>
      <c r="N4">
        <f t="shared" si="0"/>
        <v>10</v>
      </c>
    </row>
    <row r="5" spans="1:14" x14ac:dyDescent="0.2">
      <c r="A5" t="s">
        <v>9</v>
      </c>
      <c r="B5">
        <f t="shared" ref="B5:N5" si="1">x</f>
        <v>0.157</v>
      </c>
      <c r="C5">
        <f t="shared" si="1"/>
        <v>0.157</v>
      </c>
      <c r="D5">
        <f t="shared" si="1"/>
        <v>0.157</v>
      </c>
      <c r="E5">
        <f t="shared" si="1"/>
        <v>0.157</v>
      </c>
      <c r="F5">
        <f t="shared" si="1"/>
        <v>0.157</v>
      </c>
      <c r="G5">
        <f t="shared" si="1"/>
        <v>0.157</v>
      </c>
      <c r="H5">
        <f t="shared" si="1"/>
        <v>0.157</v>
      </c>
      <c r="I5">
        <f t="shared" si="1"/>
        <v>0.157</v>
      </c>
      <c r="J5">
        <f t="shared" si="1"/>
        <v>0.157</v>
      </c>
      <c r="K5">
        <f t="shared" si="1"/>
        <v>0.157</v>
      </c>
      <c r="L5">
        <f t="shared" si="1"/>
        <v>0.157</v>
      </c>
      <c r="M5">
        <f t="shared" si="1"/>
        <v>0.157</v>
      </c>
      <c r="N5">
        <f t="shared" si="1"/>
        <v>0.157</v>
      </c>
    </row>
    <row r="6" spans="1:14" x14ac:dyDescent="0.2">
      <c r="A6" s="4" t="s">
        <v>14</v>
      </c>
      <c r="B6" s="4">
        <f>ROUNDUP(B4*EXP(B5*B3),0)</f>
        <v>10</v>
      </c>
      <c r="C6" s="4">
        <f t="shared" ref="C6:M6" si="2">ROUNDUP(C4*EXP(C5*C3),0)</f>
        <v>12</v>
      </c>
      <c r="D6" s="4">
        <f>ROUNDUP(D4*EXP(D5*D3),0)</f>
        <v>14</v>
      </c>
      <c r="E6" s="4">
        <f t="shared" si="2"/>
        <v>17</v>
      </c>
      <c r="F6" s="4">
        <f t="shared" si="2"/>
        <v>19</v>
      </c>
      <c r="G6" s="4">
        <f t="shared" si="2"/>
        <v>22</v>
      </c>
      <c r="H6" s="4">
        <f t="shared" si="2"/>
        <v>26</v>
      </c>
      <c r="I6" s="4">
        <f t="shared" si="2"/>
        <v>31</v>
      </c>
      <c r="J6" s="4">
        <f t="shared" si="2"/>
        <v>36</v>
      </c>
      <c r="K6" s="4">
        <f t="shared" si="2"/>
        <v>42</v>
      </c>
      <c r="L6" s="4">
        <f t="shared" si="2"/>
        <v>49</v>
      </c>
      <c r="M6" s="4">
        <f t="shared" si="2"/>
        <v>57</v>
      </c>
      <c r="N6" s="4">
        <f>ROUNDUP(N4*EXP(N5*N3),0)</f>
        <v>66</v>
      </c>
    </row>
    <row r="8" spans="1:14" x14ac:dyDescent="0.2">
      <c r="A8" t="s">
        <v>14</v>
      </c>
      <c r="B8">
        <f t="shared" ref="B8:N8" si="3">Monthly_Demand</f>
        <v>10</v>
      </c>
      <c r="C8">
        <f t="shared" si="3"/>
        <v>12</v>
      </c>
      <c r="D8">
        <f t="shared" si="3"/>
        <v>14</v>
      </c>
      <c r="E8">
        <f t="shared" si="3"/>
        <v>17</v>
      </c>
      <c r="F8">
        <f t="shared" si="3"/>
        <v>19</v>
      </c>
      <c r="G8">
        <f t="shared" si="3"/>
        <v>22</v>
      </c>
      <c r="H8">
        <f t="shared" si="3"/>
        <v>26</v>
      </c>
      <c r="I8">
        <f t="shared" si="3"/>
        <v>31</v>
      </c>
      <c r="J8">
        <f t="shared" si="3"/>
        <v>36</v>
      </c>
      <c r="K8">
        <f t="shared" si="3"/>
        <v>42</v>
      </c>
      <c r="L8">
        <f t="shared" si="3"/>
        <v>49</v>
      </c>
      <c r="M8">
        <f t="shared" si="3"/>
        <v>57</v>
      </c>
      <c r="N8">
        <f t="shared" si="3"/>
        <v>66</v>
      </c>
    </row>
    <row r="9" spans="1:14" x14ac:dyDescent="0.2">
      <c r="A9" t="s">
        <v>7</v>
      </c>
      <c r="B9" s="2">
        <f t="shared" ref="B9:N9" si="4">Price</f>
        <v>40</v>
      </c>
      <c r="C9" s="2">
        <f t="shared" si="4"/>
        <v>40</v>
      </c>
      <c r="D9" s="2">
        <f t="shared" si="4"/>
        <v>40</v>
      </c>
      <c r="E9" s="2">
        <f t="shared" si="4"/>
        <v>40</v>
      </c>
      <c r="F9" s="2">
        <f t="shared" si="4"/>
        <v>40</v>
      </c>
      <c r="G9" s="2">
        <f t="shared" si="4"/>
        <v>40</v>
      </c>
      <c r="H9" s="2">
        <f t="shared" si="4"/>
        <v>40</v>
      </c>
      <c r="I9" s="2">
        <f t="shared" si="4"/>
        <v>40</v>
      </c>
      <c r="J9" s="2">
        <f t="shared" si="4"/>
        <v>40</v>
      </c>
      <c r="K9" s="2">
        <f t="shared" si="4"/>
        <v>40</v>
      </c>
      <c r="L9" s="2">
        <f t="shared" si="4"/>
        <v>40</v>
      </c>
      <c r="M9" s="2">
        <f t="shared" si="4"/>
        <v>40</v>
      </c>
      <c r="N9" s="2">
        <f t="shared" si="4"/>
        <v>40</v>
      </c>
    </row>
    <row r="10" spans="1:14" x14ac:dyDescent="0.2">
      <c r="A10" s="4" t="s">
        <v>16</v>
      </c>
      <c r="B10" s="4">
        <f>B8*B9</f>
        <v>400</v>
      </c>
      <c r="C10" s="4">
        <f t="shared" ref="C10:N10" si="5">C8*C9</f>
        <v>480</v>
      </c>
      <c r="D10" s="4">
        <f t="shared" si="5"/>
        <v>560</v>
      </c>
      <c r="E10" s="4">
        <f t="shared" si="5"/>
        <v>680</v>
      </c>
      <c r="F10" s="4">
        <f t="shared" si="5"/>
        <v>760</v>
      </c>
      <c r="G10" s="4">
        <f t="shared" si="5"/>
        <v>880</v>
      </c>
      <c r="H10" s="4">
        <f t="shared" si="5"/>
        <v>1040</v>
      </c>
      <c r="I10" s="4">
        <f t="shared" si="5"/>
        <v>1240</v>
      </c>
      <c r="J10" s="4">
        <f t="shared" si="5"/>
        <v>1440</v>
      </c>
      <c r="K10" s="4">
        <f t="shared" si="5"/>
        <v>1680</v>
      </c>
      <c r="L10" s="4">
        <f t="shared" si="5"/>
        <v>1960</v>
      </c>
      <c r="M10" s="4">
        <f t="shared" si="5"/>
        <v>2280</v>
      </c>
      <c r="N10" s="4">
        <f t="shared" si="5"/>
        <v>2640</v>
      </c>
    </row>
    <row r="11" spans="1:14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">
      <c r="A12" t="s">
        <v>20</v>
      </c>
      <c r="B12" s="2">
        <f t="shared" ref="B12:N12" si="6">Shipping</f>
        <v>8</v>
      </c>
      <c r="C12" s="2">
        <f t="shared" si="6"/>
        <v>8</v>
      </c>
      <c r="D12" s="2">
        <f t="shared" si="6"/>
        <v>8</v>
      </c>
      <c r="E12" s="2">
        <f t="shared" si="6"/>
        <v>8</v>
      </c>
      <c r="F12" s="2">
        <f t="shared" si="6"/>
        <v>8</v>
      </c>
      <c r="G12" s="2">
        <f t="shared" si="6"/>
        <v>8</v>
      </c>
      <c r="H12" s="2">
        <f t="shared" si="6"/>
        <v>8</v>
      </c>
      <c r="I12" s="2">
        <f t="shared" si="6"/>
        <v>8</v>
      </c>
      <c r="J12" s="2">
        <f t="shared" si="6"/>
        <v>8</v>
      </c>
      <c r="K12" s="2">
        <f t="shared" si="6"/>
        <v>8</v>
      </c>
      <c r="L12" s="2">
        <f t="shared" si="6"/>
        <v>8</v>
      </c>
      <c r="M12" s="2">
        <f t="shared" si="6"/>
        <v>8</v>
      </c>
      <c r="N12" s="2">
        <f t="shared" si="6"/>
        <v>8</v>
      </c>
    </row>
    <row r="13" spans="1:14" x14ac:dyDescent="0.2">
      <c r="A13" t="s">
        <v>17</v>
      </c>
      <c r="B13" s="2">
        <f t="shared" ref="B13:N13" si="7">Unit_Cost</f>
        <v>10</v>
      </c>
      <c r="C13" s="2">
        <f t="shared" si="7"/>
        <v>10</v>
      </c>
      <c r="D13" s="2">
        <f t="shared" si="7"/>
        <v>10</v>
      </c>
      <c r="E13" s="2">
        <f t="shared" si="7"/>
        <v>10</v>
      </c>
      <c r="F13" s="2">
        <f t="shared" si="7"/>
        <v>10</v>
      </c>
      <c r="G13" s="2">
        <f t="shared" si="7"/>
        <v>10</v>
      </c>
      <c r="H13" s="2">
        <f t="shared" si="7"/>
        <v>10</v>
      </c>
      <c r="I13" s="2">
        <f t="shared" si="7"/>
        <v>10</v>
      </c>
      <c r="J13" s="2">
        <f t="shared" si="7"/>
        <v>10</v>
      </c>
      <c r="K13" s="2">
        <f t="shared" si="7"/>
        <v>10</v>
      </c>
      <c r="L13" s="2">
        <f t="shared" si="7"/>
        <v>10</v>
      </c>
      <c r="M13" s="2">
        <f t="shared" si="7"/>
        <v>10</v>
      </c>
      <c r="N13" s="2">
        <f t="shared" si="7"/>
        <v>10</v>
      </c>
    </row>
    <row r="14" spans="1:14" x14ac:dyDescent="0.2">
      <c r="A14" t="s">
        <v>18</v>
      </c>
      <c r="B14">
        <f t="shared" ref="B14:N14" si="8">Monthly_Demand</f>
        <v>10</v>
      </c>
      <c r="C14">
        <f t="shared" si="8"/>
        <v>12</v>
      </c>
      <c r="D14">
        <f t="shared" si="8"/>
        <v>14</v>
      </c>
      <c r="E14">
        <f t="shared" si="8"/>
        <v>17</v>
      </c>
      <c r="F14">
        <f t="shared" si="8"/>
        <v>19</v>
      </c>
      <c r="G14">
        <f t="shared" si="8"/>
        <v>22</v>
      </c>
      <c r="H14">
        <f t="shared" si="8"/>
        <v>26</v>
      </c>
      <c r="I14">
        <f t="shared" si="8"/>
        <v>31</v>
      </c>
      <c r="J14">
        <f t="shared" si="8"/>
        <v>36</v>
      </c>
      <c r="K14">
        <f t="shared" si="8"/>
        <v>42</v>
      </c>
      <c r="L14">
        <f t="shared" si="8"/>
        <v>49</v>
      </c>
      <c r="M14">
        <f t="shared" si="8"/>
        <v>57</v>
      </c>
      <c r="N14">
        <f t="shared" si="8"/>
        <v>66</v>
      </c>
    </row>
    <row r="15" spans="1:14" x14ac:dyDescent="0.2">
      <c r="A15" s="4" t="s">
        <v>19</v>
      </c>
      <c r="B15" s="13">
        <f>-(SUM(B12:B13)*B14)</f>
        <v>-180</v>
      </c>
      <c r="C15" s="13">
        <f>-(SUM(C12:C13)*C14)</f>
        <v>-216</v>
      </c>
      <c r="D15" s="13">
        <f t="shared" ref="D15:N15" si="9">-(SUM(D12:D13)*D14)</f>
        <v>-252</v>
      </c>
      <c r="E15" s="13">
        <f t="shared" si="9"/>
        <v>-306</v>
      </c>
      <c r="F15" s="13">
        <f t="shared" si="9"/>
        <v>-342</v>
      </c>
      <c r="G15" s="13">
        <f t="shared" si="9"/>
        <v>-396</v>
      </c>
      <c r="H15" s="13">
        <f t="shared" si="9"/>
        <v>-468</v>
      </c>
      <c r="I15" s="13">
        <f t="shared" si="9"/>
        <v>-558</v>
      </c>
      <c r="J15" s="13">
        <f t="shared" si="9"/>
        <v>-648</v>
      </c>
      <c r="K15" s="13">
        <f t="shared" si="9"/>
        <v>-756</v>
      </c>
      <c r="L15" s="13">
        <f t="shared" si="9"/>
        <v>-882</v>
      </c>
      <c r="M15" s="13">
        <f t="shared" si="9"/>
        <v>-1026</v>
      </c>
      <c r="N15" s="13">
        <f t="shared" si="9"/>
        <v>-1188</v>
      </c>
    </row>
    <row r="17" spans="1:15" x14ac:dyDescent="0.2">
      <c r="A17" t="s">
        <v>23</v>
      </c>
      <c r="B17" s="3">
        <f t="shared" ref="B17:N17" si="10">Loan_Rate</f>
        <v>2.5000000000000001E-2</v>
      </c>
      <c r="C17" s="3">
        <f t="shared" si="10"/>
        <v>2.5000000000000001E-2</v>
      </c>
      <c r="D17" s="3">
        <f t="shared" si="10"/>
        <v>2.5000000000000001E-2</v>
      </c>
      <c r="E17" s="3">
        <f t="shared" si="10"/>
        <v>2.5000000000000001E-2</v>
      </c>
      <c r="F17" s="3">
        <f t="shared" si="10"/>
        <v>2.5000000000000001E-2</v>
      </c>
      <c r="G17" s="3">
        <f t="shared" si="10"/>
        <v>2.5000000000000001E-2</v>
      </c>
      <c r="H17" s="3">
        <f t="shared" si="10"/>
        <v>2.5000000000000001E-2</v>
      </c>
      <c r="I17" s="3">
        <f t="shared" si="10"/>
        <v>2.5000000000000001E-2</v>
      </c>
      <c r="J17" s="3">
        <f t="shared" si="10"/>
        <v>2.5000000000000001E-2</v>
      </c>
      <c r="K17" s="3">
        <f t="shared" si="10"/>
        <v>2.5000000000000001E-2</v>
      </c>
      <c r="L17" s="3">
        <f t="shared" si="10"/>
        <v>2.5000000000000001E-2</v>
      </c>
      <c r="M17" s="3">
        <f t="shared" si="10"/>
        <v>2.5000000000000001E-2</v>
      </c>
      <c r="N17" s="3">
        <f t="shared" si="10"/>
        <v>2.5000000000000001E-2</v>
      </c>
    </row>
    <row r="18" spans="1:15" x14ac:dyDescent="0.2">
      <c r="A18" t="s">
        <v>21</v>
      </c>
      <c r="B18" s="2">
        <f t="shared" ref="B18:N18" si="11">Loan_Amount</f>
        <v>5160</v>
      </c>
      <c r="C18" s="2">
        <f t="shared" si="11"/>
        <v>5160</v>
      </c>
      <c r="D18" s="2">
        <f t="shared" si="11"/>
        <v>5160</v>
      </c>
      <c r="E18" s="2">
        <f t="shared" si="11"/>
        <v>5160</v>
      </c>
      <c r="F18" s="2">
        <f t="shared" si="11"/>
        <v>5160</v>
      </c>
      <c r="G18" s="2">
        <f t="shared" si="11"/>
        <v>5160</v>
      </c>
      <c r="H18" s="2">
        <f t="shared" si="11"/>
        <v>5160</v>
      </c>
      <c r="I18" s="2">
        <f t="shared" si="11"/>
        <v>5160</v>
      </c>
      <c r="J18" s="2">
        <f t="shared" si="11"/>
        <v>5160</v>
      </c>
      <c r="K18" s="2">
        <f t="shared" si="11"/>
        <v>5160</v>
      </c>
      <c r="L18" s="2">
        <f t="shared" si="11"/>
        <v>5160</v>
      </c>
      <c r="M18" s="2">
        <f t="shared" si="11"/>
        <v>5160</v>
      </c>
      <c r="N18" s="2">
        <f t="shared" si="11"/>
        <v>5160</v>
      </c>
    </row>
    <row r="19" spans="1:15" x14ac:dyDescent="0.2">
      <c r="A19" s="4" t="s">
        <v>22</v>
      </c>
      <c r="B19" s="7">
        <v>0</v>
      </c>
      <c r="C19" s="11">
        <f>PMT(C17/12,12,-C18)</f>
        <v>435.84513360597151</v>
      </c>
      <c r="D19" s="11">
        <f t="shared" ref="D19:N19" si="12">PMT(D17/12,12,-D18)</f>
        <v>435.84513360597151</v>
      </c>
      <c r="E19" s="11">
        <f t="shared" si="12"/>
        <v>435.84513360597151</v>
      </c>
      <c r="F19" s="11">
        <f t="shared" si="12"/>
        <v>435.84513360597151</v>
      </c>
      <c r="G19" s="11">
        <f t="shared" si="12"/>
        <v>435.84513360597151</v>
      </c>
      <c r="H19" s="11">
        <f t="shared" si="12"/>
        <v>435.84513360597151</v>
      </c>
      <c r="I19" s="11">
        <f t="shared" si="12"/>
        <v>435.84513360597151</v>
      </c>
      <c r="J19" s="11">
        <f t="shared" si="12"/>
        <v>435.84513360597151</v>
      </c>
      <c r="K19" s="11">
        <f t="shared" si="12"/>
        <v>435.84513360597151</v>
      </c>
      <c r="L19" s="11">
        <f t="shared" si="12"/>
        <v>435.84513360597151</v>
      </c>
      <c r="M19" s="11">
        <f t="shared" si="12"/>
        <v>435.84513360597151</v>
      </c>
      <c r="N19" s="11">
        <f t="shared" si="12"/>
        <v>435.84513360597151</v>
      </c>
      <c r="O19" s="9"/>
    </row>
    <row r="21" spans="1:15" x14ac:dyDescent="0.2">
      <c r="A21" t="s">
        <v>24</v>
      </c>
      <c r="B21" s="2">
        <f t="shared" ref="B21:N21" si="13">Monthly_Revenue</f>
        <v>400</v>
      </c>
      <c r="C21" s="2">
        <f t="shared" si="13"/>
        <v>480</v>
      </c>
      <c r="D21" s="2">
        <f t="shared" si="13"/>
        <v>560</v>
      </c>
      <c r="E21" s="2">
        <f t="shared" si="13"/>
        <v>680</v>
      </c>
      <c r="F21" s="2">
        <f t="shared" si="13"/>
        <v>760</v>
      </c>
      <c r="G21" s="2">
        <f t="shared" si="13"/>
        <v>880</v>
      </c>
      <c r="H21" s="2">
        <f t="shared" si="13"/>
        <v>1040</v>
      </c>
      <c r="I21" s="2">
        <f t="shared" si="13"/>
        <v>1240</v>
      </c>
      <c r="J21" s="2">
        <f t="shared" si="13"/>
        <v>1440</v>
      </c>
      <c r="K21" s="2">
        <f t="shared" si="13"/>
        <v>1680</v>
      </c>
      <c r="L21" s="2">
        <f t="shared" si="13"/>
        <v>1960</v>
      </c>
      <c r="M21" s="2">
        <f t="shared" si="13"/>
        <v>2280</v>
      </c>
      <c r="N21" s="2">
        <f t="shared" si="13"/>
        <v>2640</v>
      </c>
    </row>
    <row r="22" spans="1:15" x14ac:dyDescent="0.2">
      <c r="A22" t="s">
        <v>25</v>
      </c>
      <c r="B22" s="12">
        <f t="shared" ref="B22:N22" si="14">Total_Unit_Cost</f>
        <v>-180</v>
      </c>
      <c r="C22" s="12">
        <f t="shared" si="14"/>
        <v>-216</v>
      </c>
      <c r="D22" s="12">
        <f t="shared" si="14"/>
        <v>-252</v>
      </c>
      <c r="E22" s="12">
        <f t="shared" si="14"/>
        <v>-306</v>
      </c>
      <c r="F22" s="12">
        <f t="shared" si="14"/>
        <v>-342</v>
      </c>
      <c r="G22" s="12">
        <f t="shared" si="14"/>
        <v>-396</v>
      </c>
      <c r="H22" s="12">
        <f t="shared" si="14"/>
        <v>-468</v>
      </c>
      <c r="I22" s="12">
        <f t="shared" si="14"/>
        <v>-558</v>
      </c>
      <c r="J22" s="12">
        <f t="shared" si="14"/>
        <v>-648</v>
      </c>
      <c r="K22" s="12">
        <f t="shared" si="14"/>
        <v>-756</v>
      </c>
      <c r="L22" s="12">
        <f t="shared" si="14"/>
        <v>-882</v>
      </c>
      <c r="M22" s="12">
        <f t="shared" si="14"/>
        <v>-1026</v>
      </c>
      <c r="N22" s="12">
        <f t="shared" si="14"/>
        <v>-1188</v>
      </c>
    </row>
    <row r="23" spans="1:15" x14ac:dyDescent="0.2">
      <c r="A23" t="s">
        <v>26</v>
      </c>
      <c r="B23" s="12">
        <f>Loan_Amount</f>
        <v>5160</v>
      </c>
      <c r="C23" s="12">
        <f t="shared" ref="C23:N23" si="15">-Loan_Payment</f>
        <v>-435.84513360597151</v>
      </c>
      <c r="D23" s="12">
        <f t="shared" si="15"/>
        <v>-435.84513360597151</v>
      </c>
      <c r="E23" s="12">
        <f t="shared" si="15"/>
        <v>-435.84513360597151</v>
      </c>
      <c r="F23" s="12">
        <f t="shared" si="15"/>
        <v>-435.84513360597151</v>
      </c>
      <c r="G23" s="12">
        <f t="shared" si="15"/>
        <v>-435.84513360597151</v>
      </c>
      <c r="H23" s="12">
        <f t="shared" si="15"/>
        <v>-435.84513360597151</v>
      </c>
      <c r="I23" s="12">
        <f t="shared" si="15"/>
        <v>-435.84513360597151</v>
      </c>
      <c r="J23" s="12">
        <f t="shared" si="15"/>
        <v>-435.84513360597151</v>
      </c>
      <c r="K23" s="12">
        <f t="shared" si="15"/>
        <v>-435.84513360597151</v>
      </c>
      <c r="L23" s="12">
        <f t="shared" si="15"/>
        <v>-435.84513360597151</v>
      </c>
      <c r="M23" s="12">
        <f t="shared" si="15"/>
        <v>-435.84513360597151</v>
      </c>
      <c r="N23" s="12">
        <f t="shared" si="15"/>
        <v>-435.84513360597151</v>
      </c>
    </row>
    <row r="24" spans="1:15" x14ac:dyDescent="0.2">
      <c r="A24" t="s">
        <v>28</v>
      </c>
      <c r="B24" s="12">
        <f>-Equipment_Cost</f>
        <v>-5000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5" x14ac:dyDescent="0.2">
      <c r="A25" s="4" t="s">
        <v>27</v>
      </c>
      <c r="B25" s="7">
        <f>SUM(B21:B24)</f>
        <v>380</v>
      </c>
      <c r="C25" s="7">
        <f>SUM(C21:C24,B25)</f>
        <v>208.15486639402849</v>
      </c>
      <c r="D25" s="7">
        <f t="shared" ref="D25:M25" si="16">SUM(D21:D24,C25)</f>
        <v>80.309732788056976</v>
      </c>
      <c r="E25" s="7">
        <f t="shared" si="16"/>
        <v>18.464599182085465</v>
      </c>
      <c r="F25" s="7">
        <f t="shared" si="16"/>
        <v>0.61946557611395292</v>
      </c>
      <c r="G25" s="7">
        <f t="shared" si="16"/>
        <v>48.774331970142441</v>
      </c>
      <c r="H25" s="7">
        <f t="shared" si="16"/>
        <v>184.92919836417093</v>
      </c>
      <c r="I25" s="7">
        <f t="shared" si="16"/>
        <v>431.08406475819942</v>
      </c>
      <c r="J25" s="7">
        <f>SUM(J21:J24,I25)</f>
        <v>787.23893115222791</v>
      </c>
      <c r="K25" s="7">
        <f t="shared" si="16"/>
        <v>1275.3937975462563</v>
      </c>
      <c r="L25" s="7">
        <f t="shared" si="16"/>
        <v>1917.5486639402848</v>
      </c>
      <c r="M25" s="7">
        <f t="shared" si="16"/>
        <v>2735.7035303343132</v>
      </c>
      <c r="N25" s="7">
        <f>SUM(N21:N24,M25)</f>
        <v>3751.8583967283416</v>
      </c>
      <c r="O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968F-C219-D04A-93C4-0BB42542A12A}">
  <dimension ref="A1:N6"/>
  <sheetViews>
    <sheetView tabSelected="1" zoomScale="90" workbookViewId="0">
      <selection activeCell="A11" sqref="A11"/>
    </sheetView>
  </sheetViews>
  <sheetFormatPr baseColWidth="10" defaultRowHeight="16" x14ac:dyDescent="0.2"/>
  <cols>
    <col min="1" max="1" width="16.6640625" bestFit="1" customWidth="1"/>
  </cols>
  <sheetData>
    <row r="1" spans="1:14" x14ac:dyDescent="0.2">
      <c r="A1" t="s">
        <v>13</v>
      </c>
    </row>
    <row r="3" spans="1:14" x14ac:dyDescent="0.2">
      <c r="A3" t="s">
        <v>12</v>
      </c>
      <c r="B3">
        <f t="shared" ref="B3:N3" si="0">Months</f>
        <v>0</v>
      </c>
      <c r="C3">
        <f t="shared" si="0"/>
        <v>1</v>
      </c>
      <c r="D3">
        <f t="shared" si="0"/>
        <v>2</v>
      </c>
      <c r="E3">
        <f t="shared" si="0"/>
        <v>3</v>
      </c>
      <c r="F3">
        <f t="shared" si="0"/>
        <v>4</v>
      </c>
      <c r="G3">
        <f t="shared" si="0"/>
        <v>5</v>
      </c>
      <c r="H3">
        <f t="shared" si="0"/>
        <v>6</v>
      </c>
      <c r="I3">
        <f t="shared" si="0"/>
        <v>7</v>
      </c>
      <c r="J3">
        <f t="shared" si="0"/>
        <v>8</v>
      </c>
      <c r="K3">
        <f t="shared" si="0"/>
        <v>9</v>
      </c>
      <c r="L3">
        <f t="shared" si="0"/>
        <v>10</v>
      </c>
      <c r="M3">
        <f t="shared" si="0"/>
        <v>11</v>
      </c>
      <c r="N3">
        <f t="shared" si="0"/>
        <v>12</v>
      </c>
    </row>
    <row r="4" spans="1:14" x14ac:dyDescent="0.2">
      <c r="A4" t="s">
        <v>6</v>
      </c>
      <c r="B4">
        <f t="shared" ref="B4:N4" si="1">Monthly_Demand</f>
        <v>10</v>
      </c>
      <c r="C4">
        <f t="shared" si="1"/>
        <v>12</v>
      </c>
      <c r="D4">
        <f t="shared" si="1"/>
        <v>14</v>
      </c>
      <c r="E4">
        <f t="shared" si="1"/>
        <v>17</v>
      </c>
      <c r="F4">
        <f t="shared" si="1"/>
        <v>19</v>
      </c>
      <c r="G4">
        <f t="shared" si="1"/>
        <v>22</v>
      </c>
      <c r="H4">
        <f t="shared" si="1"/>
        <v>26</v>
      </c>
      <c r="I4">
        <f t="shared" si="1"/>
        <v>31</v>
      </c>
      <c r="J4">
        <f t="shared" si="1"/>
        <v>36</v>
      </c>
      <c r="K4">
        <f t="shared" si="1"/>
        <v>42</v>
      </c>
      <c r="L4">
        <f t="shared" si="1"/>
        <v>49</v>
      </c>
      <c r="M4">
        <f t="shared" si="1"/>
        <v>57</v>
      </c>
      <c r="N4">
        <f t="shared" si="1"/>
        <v>66</v>
      </c>
    </row>
    <row r="5" spans="1:14" x14ac:dyDescent="0.2">
      <c r="A5" t="s">
        <v>7</v>
      </c>
      <c r="B5">
        <f t="shared" ref="B5:N5" si="2">Price</f>
        <v>40</v>
      </c>
      <c r="C5">
        <f t="shared" si="2"/>
        <v>40</v>
      </c>
      <c r="D5">
        <f t="shared" si="2"/>
        <v>40</v>
      </c>
      <c r="E5">
        <f t="shared" si="2"/>
        <v>40</v>
      </c>
      <c r="F5">
        <f t="shared" si="2"/>
        <v>40</v>
      </c>
      <c r="G5">
        <f t="shared" si="2"/>
        <v>40</v>
      </c>
      <c r="H5">
        <f t="shared" si="2"/>
        <v>40</v>
      </c>
      <c r="I5">
        <f t="shared" si="2"/>
        <v>40</v>
      </c>
      <c r="J5">
        <f t="shared" si="2"/>
        <v>40</v>
      </c>
      <c r="K5">
        <f t="shared" si="2"/>
        <v>40</v>
      </c>
      <c r="L5">
        <f t="shared" si="2"/>
        <v>40</v>
      </c>
      <c r="M5">
        <f t="shared" si="2"/>
        <v>40</v>
      </c>
      <c r="N5">
        <f t="shared" si="2"/>
        <v>40</v>
      </c>
    </row>
    <row r="6" spans="1:14" x14ac:dyDescent="0.2">
      <c r="A6" s="4" t="s">
        <v>15</v>
      </c>
      <c r="B6" s="7">
        <f>B4*B5</f>
        <v>400</v>
      </c>
      <c r="C6" s="7">
        <f t="shared" ref="C6:N6" si="3">C4*C5</f>
        <v>480</v>
      </c>
      <c r="D6" s="7">
        <f t="shared" si="3"/>
        <v>560</v>
      </c>
      <c r="E6" s="7">
        <f t="shared" si="3"/>
        <v>680</v>
      </c>
      <c r="F6" s="7">
        <f t="shared" si="3"/>
        <v>760</v>
      </c>
      <c r="G6" s="7">
        <f t="shared" si="3"/>
        <v>880</v>
      </c>
      <c r="H6" s="7">
        <f t="shared" si="3"/>
        <v>1040</v>
      </c>
      <c r="I6" s="7">
        <f t="shared" si="3"/>
        <v>1240</v>
      </c>
      <c r="J6" s="7">
        <f t="shared" si="3"/>
        <v>1440</v>
      </c>
      <c r="K6" s="7">
        <f t="shared" si="3"/>
        <v>1680</v>
      </c>
      <c r="L6" s="7">
        <f t="shared" si="3"/>
        <v>1960</v>
      </c>
      <c r="M6" s="7">
        <f t="shared" si="3"/>
        <v>2280</v>
      </c>
      <c r="N6" s="7">
        <f t="shared" si="3"/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Interface</vt:lpstr>
      <vt:lpstr>Data</vt:lpstr>
      <vt:lpstr>Monthly Data</vt:lpstr>
      <vt:lpstr>Model</vt:lpstr>
      <vt:lpstr>Cash_Flows</vt:lpstr>
      <vt:lpstr>DemParA</vt:lpstr>
      <vt:lpstr>Equipment_Cost</vt:lpstr>
      <vt:lpstr>Loan_Amount</vt:lpstr>
      <vt:lpstr>Loan_Payment</vt:lpstr>
      <vt:lpstr>Loan_Period</vt:lpstr>
      <vt:lpstr>Loan_Rate</vt:lpstr>
      <vt:lpstr>Monthly_Demand</vt:lpstr>
      <vt:lpstr>Monthly_Revenue</vt:lpstr>
      <vt:lpstr>Months</vt:lpstr>
      <vt:lpstr>Price</vt:lpstr>
      <vt:lpstr>Revenue</vt:lpstr>
      <vt:lpstr>Shipping</vt:lpstr>
      <vt:lpstr>Total_Unit_Cost</vt:lpstr>
      <vt:lpstr>Unit_Cost</vt:lpstr>
      <vt:lpstr>x</vt:lpstr>
      <vt:lpstr>xy</vt:lpstr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2022-09-15T14:47:22Z</dcterms:created>
  <dcterms:modified xsi:type="dcterms:W3CDTF">2022-09-20T14:49:42Z</dcterms:modified>
</cp:coreProperties>
</file>