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esktop/Spreadsheet Analysis/"/>
    </mc:Choice>
  </mc:AlternateContent>
  <xr:revisionPtr revIDLastSave="0" documentId="13_ncr:1_{5FFDC4EC-2B75-8147-98FA-C5FED8B6D027}" xr6:coauthVersionLast="47" xr6:coauthVersionMax="47" xr10:uidLastSave="{00000000-0000-0000-0000-000000000000}"/>
  <bookViews>
    <workbookView xWindow="0" yWindow="500" windowWidth="28800" windowHeight="17500" xr2:uid="{E8299E9E-C328-0246-AE0F-5AB0A0E56305}"/>
  </bookViews>
  <sheets>
    <sheet name="Interface" sheetId="5" r:id="rId1"/>
    <sheet name="Data" sheetId="1" r:id="rId2"/>
    <sheet name="Stores" sheetId="3" r:id="rId3"/>
    <sheet name="Model" sheetId="4" r:id="rId4"/>
    <sheet name="Data Stores" sheetId="2" r:id="rId5"/>
  </sheets>
  <definedNames>
    <definedName name="Delivery_Costs">'Data Stores'!$B$4:$D$4</definedName>
    <definedName name="Demand">Data!$B$10</definedName>
    <definedName name="DemParA">Data!$B$7</definedName>
    <definedName name="DemParB">Data!$B$8</definedName>
    <definedName name="Distribution_of_Demand">'Data Stores'!$B$5:$D$5</definedName>
    <definedName name="Fixed_Cost">Data!$B$3</definedName>
    <definedName name="Fixed_Cost_per_store">Model!$B$14</definedName>
    <definedName name="Net_Profit_Margin">Stores!$B$23:$D$23</definedName>
    <definedName name="Number_of_Stores">Data!$B$12</definedName>
    <definedName name="Price">Data!$B$6</definedName>
    <definedName name="Profit_less_fixed_cost_per_store">Stores!$B$28:$D$28</definedName>
    <definedName name="Store">'Data Stores'!$B$3:$D$3</definedName>
    <definedName name="Store_Cash_Flows">Stores!$B$19:$D$19</definedName>
    <definedName name="Store_Demand">Stores!$B$6:$D$6</definedName>
    <definedName name="Store_Revenue">Stores!$B$10:$D$10</definedName>
    <definedName name="Store_Unit_Cost">Stores!$B$15:$D$15</definedName>
    <definedName name="Total_Profit">Model!$B$10</definedName>
    <definedName name="Unit_Cost">Data!$B$4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3" l="1"/>
  <c r="D27" i="3"/>
  <c r="B27" i="3"/>
  <c r="B14" i="4"/>
  <c r="B13" i="4"/>
  <c r="B12" i="4"/>
  <c r="B19" i="5"/>
  <c r="B9" i="4"/>
  <c r="B6" i="1"/>
  <c r="C14" i="3" l="1"/>
  <c r="D14" i="3"/>
  <c r="B14" i="3"/>
  <c r="F33" i="5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" i="5"/>
  <c r="F6" i="5" s="1"/>
  <c r="F7" i="5" s="1"/>
  <c r="F8" i="5" s="1"/>
  <c r="F9" i="5" s="1"/>
  <c r="F10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C13" i="3"/>
  <c r="D13" i="3"/>
  <c r="C12" i="5"/>
  <c r="D12" i="5"/>
  <c r="B12" i="5"/>
  <c r="D9" i="3"/>
  <c r="C9" i="5"/>
  <c r="D9" i="5"/>
  <c r="B9" i="5"/>
  <c r="G31" i="5" s="1"/>
  <c r="B13" i="3"/>
  <c r="C5" i="3"/>
  <c r="D5" i="3"/>
  <c r="B5" i="3"/>
  <c r="C3" i="3"/>
  <c r="D3" i="3"/>
  <c r="B3" i="3"/>
  <c r="G3" i="5" l="1"/>
  <c r="B3" i="4"/>
  <c r="B6" i="4" s="1"/>
  <c r="B10" i="1"/>
  <c r="C4" i="3" s="1"/>
  <c r="C6" i="3" s="1"/>
  <c r="B9" i="3"/>
  <c r="C9" i="3"/>
  <c r="B17" i="5" l="1"/>
  <c r="D4" i="3"/>
  <c r="D6" i="3" s="1"/>
  <c r="D12" i="3" s="1"/>
  <c r="D15" i="3" s="1"/>
  <c r="B4" i="3"/>
  <c r="B6" i="3" s="1"/>
  <c r="B8" i="3" s="1"/>
  <c r="B10" i="3" s="1"/>
  <c r="B25" i="3" s="1"/>
  <c r="C12" i="3"/>
  <c r="C15" i="3" s="1"/>
  <c r="C8" i="3"/>
  <c r="C10" i="3" s="1"/>
  <c r="C18" i="3" l="1"/>
  <c r="C26" i="3"/>
  <c r="C22" i="3"/>
  <c r="C25" i="3"/>
  <c r="C28" i="3" s="1"/>
  <c r="C11" i="5" s="1"/>
  <c r="D18" i="3"/>
  <c r="D26" i="3"/>
  <c r="D8" i="3"/>
  <c r="D10" i="3" s="1"/>
  <c r="C17" i="3"/>
  <c r="B18" i="5"/>
  <c r="B12" i="3"/>
  <c r="B15" i="3" s="1"/>
  <c r="B22" i="3"/>
  <c r="B17" i="3"/>
  <c r="D22" i="3" l="1"/>
  <c r="D25" i="3"/>
  <c r="D28" i="3" s="1"/>
  <c r="D11" i="5" s="1"/>
  <c r="B18" i="3"/>
  <c r="B26" i="3"/>
  <c r="B28" i="3" s="1"/>
  <c r="B11" i="5" s="1"/>
  <c r="B19" i="3"/>
  <c r="C19" i="3"/>
  <c r="D17" i="3"/>
  <c r="D19" i="3" s="1"/>
  <c r="B8" i="4" l="1"/>
  <c r="B10" i="4" s="1"/>
  <c r="B14" i="5" s="1"/>
  <c r="D21" i="3"/>
  <c r="D23" i="3" s="1"/>
  <c r="D13" i="5" s="1"/>
  <c r="D10" i="5"/>
  <c r="C21" i="3"/>
  <c r="C23" i="3" s="1"/>
  <c r="C13" i="5" s="1"/>
  <c r="C10" i="5"/>
  <c r="B10" i="5"/>
  <c r="B21" i="3"/>
  <c r="B23" i="3" l="1"/>
  <c r="B13" i="5" s="1"/>
</calcChain>
</file>

<file path=xl/sharedStrings.xml><?xml version="1.0" encoding="utf-8"?>
<sst xmlns="http://schemas.openxmlformats.org/spreadsheetml/2006/main" count="68" uniqueCount="42">
  <si>
    <t>Data</t>
  </si>
  <si>
    <t>Data Stores</t>
  </si>
  <si>
    <t>Store</t>
  </si>
  <si>
    <t>Store 1</t>
  </si>
  <si>
    <t>Store 2</t>
  </si>
  <si>
    <t>Store 3</t>
  </si>
  <si>
    <t>Delivery Costs</t>
  </si>
  <si>
    <t>Distribution of Demand</t>
  </si>
  <si>
    <t>Fixed Cost</t>
  </si>
  <si>
    <t>Price</t>
  </si>
  <si>
    <t>Unit Cost</t>
  </si>
  <si>
    <t xml:space="preserve">Price </t>
  </si>
  <si>
    <t>DemParA</t>
  </si>
  <si>
    <t>DemParB</t>
  </si>
  <si>
    <t>Demand</t>
  </si>
  <si>
    <t>Stores</t>
  </si>
  <si>
    <t>Model</t>
  </si>
  <si>
    <t>Interface</t>
  </si>
  <si>
    <t>Input</t>
  </si>
  <si>
    <t>Output</t>
  </si>
  <si>
    <t>Total Profit</t>
  </si>
  <si>
    <t>Demand Distribution</t>
  </si>
  <si>
    <t>Store Demand</t>
  </si>
  <si>
    <t>Validation</t>
  </si>
  <si>
    <t>If green, good</t>
  </si>
  <si>
    <t>Store Revenue</t>
  </si>
  <si>
    <t xml:space="preserve">Store Demand </t>
  </si>
  <si>
    <t>Store Unit Cost</t>
  </si>
  <si>
    <t>Number of Stores</t>
  </si>
  <si>
    <t xml:space="preserve">Store Revenue </t>
  </si>
  <si>
    <t>Net Profit Margin</t>
  </si>
  <si>
    <t>Delivery Cost</t>
  </si>
  <si>
    <t>Demand Dist</t>
  </si>
  <si>
    <t>Store Cash Flows</t>
  </si>
  <si>
    <t>Total Cash Flows</t>
  </si>
  <si>
    <t>Total Fixed Costs</t>
  </si>
  <si>
    <t>Cash flows (profit before fixed costs)</t>
  </si>
  <si>
    <t>Fixed Cost per store</t>
  </si>
  <si>
    <t>Fixed Cost per Store</t>
  </si>
  <si>
    <t>Profit less fixed cost per store</t>
  </si>
  <si>
    <t>Profit Less Fixed Cost per Store</t>
  </si>
  <si>
    <t>Alden Butzke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</si>
</sst>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3" borderId="3" applyNumberFormat="0" applyAlignment="0" applyProtection="0"/>
  </cellStyleXfs>
  <cellXfs count="18">
    <xf numFmtId="0" fontId="0" fillId="0" borderId="0" xfId="0"/>
    <xf numFmtId="0" fontId="4" fillId="0" borderId="0" xfId="0" applyFont="1"/>
    <xf numFmtId="44" fontId="0" fillId="0" borderId="0" xfId="1" applyFont="1"/>
    <xf numFmtId="9" fontId="0" fillId="0" borderId="0" xfId="2" applyFont="1"/>
    <xf numFmtId="164" fontId="0" fillId="0" borderId="0" xfId="0" applyNumberFormat="1"/>
    <xf numFmtId="44" fontId="2" fillId="2" borderId="1" xfId="3" applyNumberFormat="1"/>
    <xf numFmtId="1" fontId="3" fillId="0" borderId="2" xfId="0" applyNumberFormat="1" applyFont="1" applyBorder="1"/>
    <xf numFmtId="44" fontId="3" fillId="0" borderId="2" xfId="1" applyFont="1" applyBorder="1"/>
    <xf numFmtId="164" fontId="3" fillId="0" borderId="2" xfId="1" applyNumberFormat="1" applyFont="1" applyBorder="1"/>
    <xf numFmtId="9" fontId="3" fillId="0" borderId="2" xfId="2" applyFont="1" applyBorder="1"/>
    <xf numFmtId="0" fontId="3" fillId="0" borderId="2" xfId="0" applyFont="1" applyBorder="1"/>
    <xf numFmtId="0" fontId="3" fillId="0" borderId="0" xfId="0" applyFont="1"/>
    <xf numFmtId="44" fontId="0" fillId="0" borderId="0" xfId="0" applyNumberFormat="1"/>
    <xf numFmtId="1" fontId="3" fillId="0" borderId="0" xfId="0" applyNumberFormat="1" applyFont="1" applyBorder="1"/>
    <xf numFmtId="44" fontId="3" fillId="0" borderId="0" xfId="1" applyFont="1" applyBorder="1"/>
    <xf numFmtId="44" fontId="5" fillId="3" borderId="3" xfId="4" applyNumberFormat="1"/>
    <xf numFmtId="0" fontId="5" fillId="3" borderId="3" xfId="4"/>
    <xf numFmtId="9" fontId="5" fillId="3" borderId="3" xfId="4" applyNumberFormat="1"/>
  </cellXfs>
  <cellStyles count="5">
    <cellStyle name="Currency" xfId="1" builtinId="4"/>
    <cellStyle name="Input" xfId="3" builtinId="20"/>
    <cellStyle name="Normal" xfId="0" builtinId="0"/>
    <cellStyle name="Output" xfId="4" builtinId="21"/>
    <cellStyle name="Percent" xfId="2" builtinId="5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</a:t>
            </a:r>
            <a:r>
              <a:rPr lang="en-US" baseline="0"/>
              <a:t> Margin against Price by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Interface!$G$3</c:f>
              <c:strCache>
                <c:ptCount val="1"/>
                <c:pt idx="0">
                  <c:v>Store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Interface!$F$4:$F$29</c:f>
              <c:numCache>
                <c:formatCode>General</c:formatCode>
                <c:ptCount val="26"/>
                <c:pt idx="0">
                  <c:v>9</c:v>
                </c:pt>
                <c:pt idx="1">
                  <c:v>9.25</c:v>
                </c:pt>
                <c:pt idx="2">
                  <c:v>9.5</c:v>
                </c:pt>
                <c:pt idx="3">
                  <c:v>9.75</c:v>
                </c:pt>
                <c:pt idx="4">
                  <c:v>10</c:v>
                </c:pt>
                <c:pt idx="5">
                  <c:v>10.25</c:v>
                </c:pt>
                <c:pt idx="6">
                  <c:v>10.5</c:v>
                </c:pt>
                <c:pt idx="8">
                  <c:v>10.75</c:v>
                </c:pt>
                <c:pt idx="9">
                  <c:v>11</c:v>
                </c:pt>
                <c:pt idx="10">
                  <c:v>11.25</c:v>
                </c:pt>
                <c:pt idx="11">
                  <c:v>11.5</c:v>
                </c:pt>
                <c:pt idx="12">
                  <c:v>11.75</c:v>
                </c:pt>
                <c:pt idx="13">
                  <c:v>12</c:v>
                </c:pt>
                <c:pt idx="14">
                  <c:v>12.25</c:v>
                </c:pt>
                <c:pt idx="15">
                  <c:v>12.5</c:v>
                </c:pt>
                <c:pt idx="16">
                  <c:v>12.75</c:v>
                </c:pt>
                <c:pt idx="17">
                  <c:v>13</c:v>
                </c:pt>
                <c:pt idx="18">
                  <c:v>13.25</c:v>
                </c:pt>
                <c:pt idx="19">
                  <c:v>13.5</c:v>
                </c:pt>
                <c:pt idx="20">
                  <c:v>13.75</c:v>
                </c:pt>
                <c:pt idx="21">
                  <c:v>14</c:v>
                </c:pt>
                <c:pt idx="22">
                  <c:v>14.25</c:v>
                </c:pt>
                <c:pt idx="23">
                  <c:v>14.5</c:v>
                </c:pt>
                <c:pt idx="24">
                  <c:v>14.75</c:v>
                </c:pt>
                <c:pt idx="25">
                  <c:v>15</c:v>
                </c:pt>
              </c:numCache>
            </c:numRef>
          </c:xVal>
          <c:yVal>
            <c:numRef>
              <c:f>Interface!$G$4:$G$29</c:f>
              <c:numCache>
                <c:formatCode>0%</c:formatCode>
                <c:ptCount val="26"/>
                <c:pt idx="0">
                  <c:v>0.11111111111111109</c:v>
                </c:pt>
                <c:pt idx="1">
                  <c:v>0.13513513513513517</c:v>
                </c:pt>
                <c:pt idx="2">
                  <c:v>0.15789473684210523</c:v>
                </c:pt>
                <c:pt idx="3">
                  <c:v>0.17948717948717954</c:v>
                </c:pt>
                <c:pt idx="4">
                  <c:v>0.2</c:v>
                </c:pt>
                <c:pt idx="5">
                  <c:v>0.21951219512195125</c:v>
                </c:pt>
                <c:pt idx="6">
                  <c:v>0.23809523809523803</c:v>
                </c:pt>
                <c:pt idx="8">
                  <c:v>0.25581395348837216</c:v>
                </c:pt>
                <c:pt idx="9">
                  <c:v>0.27272727272727271</c:v>
                </c:pt>
                <c:pt idx="10">
                  <c:v>0.28888888888888886</c:v>
                </c:pt>
                <c:pt idx="11">
                  <c:v>0.30434782608695649</c:v>
                </c:pt>
                <c:pt idx="12">
                  <c:v>0.31914893617021278</c:v>
                </c:pt>
                <c:pt idx="13">
                  <c:v>0.33333333333333337</c:v>
                </c:pt>
                <c:pt idx="14">
                  <c:v>0.34693877551020408</c:v>
                </c:pt>
                <c:pt idx="15">
                  <c:v>0.36</c:v>
                </c:pt>
                <c:pt idx="16">
                  <c:v>0.37254901960784315</c:v>
                </c:pt>
                <c:pt idx="17">
                  <c:v>0.38461538461538464</c:v>
                </c:pt>
                <c:pt idx="18">
                  <c:v>0.39622641509433959</c:v>
                </c:pt>
                <c:pt idx="19">
                  <c:v>0.40740740740740744</c:v>
                </c:pt>
                <c:pt idx="20">
                  <c:v>0.41818181818181821</c:v>
                </c:pt>
                <c:pt idx="21">
                  <c:v>0.4285714285714286</c:v>
                </c:pt>
                <c:pt idx="22">
                  <c:v>0.43859649122807021</c:v>
                </c:pt>
                <c:pt idx="23">
                  <c:v>0.44827586206896558</c:v>
                </c:pt>
                <c:pt idx="24">
                  <c:v>0.4576271186440678</c:v>
                </c:pt>
                <c:pt idx="25">
                  <c:v>0.46666666666666667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3-4649-85EB-8CB3F11F5738}"/>
            </c:ext>
          </c:extLst>
        </c:ser>
        <c:ser>
          <c:idx val="1"/>
          <c:order val="1"/>
          <c:tx>
            <c:strRef>
              <c:f>Interface!$H$3</c:f>
              <c:strCache>
                <c:ptCount val="1"/>
                <c:pt idx="0">
                  <c:v>Store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Interface!$F$4:$F$29</c:f>
              <c:numCache>
                <c:formatCode>General</c:formatCode>
                <c:ptCount val="26"/>
                <c:pt idx="0">
                  <c:v>9</c:v>
                </c:pt>
                <c:pt idx="1">
                  <c:v>9.25</c:v>
                </c:pt>
                <c:pt idx="2">
                  <c:v>9.5</c:v>
                </c:pt>
                <c:pt idx="3">
                  <c:v>9.75</c:v>
                </c:pt>
                <c:pt idx="4">
                  <c:v>10</c:v>
                </c:pt>
                <c:pt idx="5">
                  <c:v>10.25</c:v>
                </c:pt>
                <c:pt idx="6">
                  <c:v>10.5</c:v>
                </c:pt>
                <c:pt idx="8">
                  <c:v>10.75</c:v>
                </c:pt>
                <c:pt idx="9">
                  <c:v>11</c:v>
                </c:pt>
                <c:pt idx="10">
                  <c:v>11.25</c:v>
                </c:pt>
                <c:pt idx="11">
                  <c:v>11.5</c:v>
                </c:pt>
                <c:pt idx="12">
                  <c:v>11.75</c:v>
                </c:pt>
                <c:pt idx="13">
                  <c:v>12</c:v>
                </c:pt>
                <c:pt idx="14">
                  <c:v>12.25</c:v>
                </c:pt>
                <c:pt idx="15">
                  <c:v>12.5</c:v>
                </c:pt>
                <c:pt idx="16">
                  <c:v>12.75</c:v>
                </c:pt>
                <c:pt idx="17">
                  <c:v>13</c:v>
                </c:pt>
                <c:pt idx="18">
                  <c:v>13.25</c:v>
                </c:pt>
                <c:pt idx="19">
                  <c:v>13.5</c:v>
                </c:pt>
                <c:pt idx="20">
                  <c:v>13.75</c:v>
                </c:pt>
                <c:pt idx="21">
                  <c:v>14</c:v>
                </c:pt>
                <c:pt idx="22">
                  <c:v>14.25</c:v>
                </c:pt>
                <c:pt idx="23">
                  <c:v>14.5</c:v>
                </c:pt>
                <c:pt idx="24">
                  <c:v>14.75</c:v>
                </c:pt>
                <c:pt idx="25">
                  <c:v>15</c:v>
                </c:pt>
              </c:numCache>
            </c:numRef>
          </c:xVal>
          <c:yVal>
            <c:numRef>
              <c:f>Interface!$H$4:$H$29</c:f>
              <c:numCache>
                <c:formatCode>0%</c:formatCode>
                <c:ptCount val="26"/>
                <c:pt idx="0">
                  <c:v>-0.11111111111111113</c:v>
                </c:pt>
                <c:pt idx="1">
                  <c:v>-8.1081081081081072E-2</c:v>
                </c:pt>
                <c:pt idx="2">
                  <c:v>-5.2631578947368508E-2</c:v>
                </c:pt>
                <c:pt idx="3">
                  <c:v>-2.5641025641025637E-2</c:v>
                </c:pt>
                <c:pt idx="4">
                  <c:v>0</c:v>
                </c:pt>
                <c:pt idx="5">
                  <c:v>2.4390243902439154E-2</c:v>
                </c:pt>
                <c:pt idx="6">
                  <c:v>4.7619047619047547E-2</c:v>
                </c:pt>
                <c:pt idx="8">
                  <c:v>6.9767441860465032E-2</c:v>
                </c:pt>
                <c:pt idx="9">
                  <c:v>9.0909090909090925E-2</c:v>
                </c:pt>
                <c:pt idx="10">
                  <c:v>0.11111111111111108</c:v>
                </c:pt>
                <c:pt idx="11">
                  <c:v>0.13043478260869557</c:v>
                </c:pt>
                <c:pt idx="12">
                  <c:v>0.14893617021276589</c:v>
                </c:pt>
                <c:pt idx="13">
                  <c:v>0.16666666666666669</c:v>
                </c:pt>
                <c:pt idx="14">
                  <c:v>0.18367346938775511</c:v>
                </c:pt>
                <c:pt idx="15">
                  <c:v>0.20000000000000007</c:v>
                </c:pt>
                <c:pt idx="16">
                  <c:v>0.2156862745098039</c:v>
                </c:pt>
                <c:pt idx="17">
                  <c:v>0.23076923076923078</c:v>
                </c:pt>
                <c:pt idx="18">
                  <c:v>0.24528301886792445</c:v>
                </c:pt>
                <c:pt idx="19">
                  <c:v>0.2592592592592593</c:v>
                </c:pt>
                <c:pt idx="20">
                  <c:v>0.27272727272727271</c:v>
                </c:pt>
                <c:pt idx="21">
                  <c:v>0.28571428571428564</c:v>
                </c:pt>
                <c:pt idx="22">
                  <c:v>0.2982456140350877</c:v>
                </c:pt>
                <c:pt idx="23">
                  <c:v>0.31034482758620691</c:v>
                </c:pt>
                <c:pt idx="24">
                  <c:v>0.32203389830508472</c:v>
                </c:pt>
                <c:pt idx="25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3-4649-85EB-8CB3F11F5738}"/>
            </c:ext>
          </c:extLst>
        </c:ser>
        <c:ser>
          <c:idx val="2"/>
          <c:order val="2"/>
          <c:tx>
            <c:strRef>
              <c:f>Interface!$I$3</c:f>
              <c:strCache>
                <c:ptCount val="1"/>
                <c:pt idx="0">
                  <c:v>Store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Interface!$F$4:$F$29</c:f>
              <c:numCache>
                <c:formatCode>General</c:formatCode>
                <c:ptCount val="26"/>
                <c:pt idx="0">
                  <c:v>9</c:v>
                </c:pt>
                <c:pt idx="1">
                  <c:v>9.25</c:v>
                </c:pt>
                <c:pt idx="2">
                  <c:v>9.5</c:v>
                </c:pt>
                <c:pt idx="3">
                  <c:v>9.75</c:v>
                </c:pt>
                <c:pt idx="4">
                  <c:v>10</c:v>
                </c:pt>
                <c:pt idx="5">
                  <c:v>10.25</c:v>
                </c:pt>
                <c:pt idx="6">
                  <c:v>10.5</c:v>
                </c:pt>
                <c:pt idx="8">
                  <c:v>10.75</c:v>
                </c:pt>
                <c:pt idx="9">
                  <c:v>11</c:v>
                </c:pt>
                <c:pt idx="10">
                  <c:v>11.25</c:v>
                </c:pt>
                <c:pt idx="11">
                  <c:v>11.5</c:v>
                </c:pt>
                <c:pt idx="12">
                  <c:v>11.75</c:v>
                </c:pt>
                <c:pt idx="13">
                  <c:v>12</c:v>
                </c:pt>
                <c:pt idx="14">
                  <c:v>12.25</c:v>
                </c:pt>
                <c:pt idx="15">
                  <c:v>12.5</c:v>
                </c:pt>
                <c:pt idx="16">
                  <c:v>12.75</c:v>
                </c:pt>
                <c:pt idx="17">
                  <c:v>13</c:v>
                </c:pt>
                <c:pt idx="18">
                  <c:v>13.25</c:v>
                </c:pt>
                <c:pt idx="19">
                  <c:v>13.5</c:v>
                </c:pt>
                <c:pt idx="20">
                  <c:v>13.75</c:v>
                </c:pt>
                <c:pt idx="21">
                  <c:v>14</c:v>
                </c:pt>
                <c:pt idx="22">
                  <c:v>14.25</c:v>
                </c:pt>
                <c:pt idx="23">
                  <c:v>14.5</c:v>
                </c:pt>
                <c:pt idx="24">
                  <c:v>14.75</c:v>
                </c:pt>
                <c:pt idx="25">
                  <c:v>15</c:v>
                </c:pt>
              </c:numCache>
            </c:numRef>
          </c:xVal>
          <c:yVal>
            <c:numRef>
              <c:f>Interface!$I$4:$I$29</c:f>
              <c:numCache>
                <c:formatCode>0%</c:formatCode>
                <c:ptCount val="26"/>
                <c:pt idx="0">
                  <c:v>0.22222222222222224</c:v>
                </c:pt>
                <c:pt idx="1">
                  <c:v>0.24324324324324328</c:v>
                </c:pt>
                <c:pt idx="2">
                  <c:v>0.26315789473684209</c:v>
                </c:pt>
                <c:pt idx="3">
                  <c:v>0.28205128205128199</c:v>
                </c:pt>
                <c:pt idx="4">
                  <c:v>0.3</c:v>
                </c:pt>
                <c:pt idx="5">
                  <c:v>0.31707317073170738</c:v>
                </c:pt>
                <c:pt idx="6">
                  <c:v>0.33333333333333331</c:v>
                </c:pt>
                <c:pt idx="8">
                  <c:v>0.34883720930232553</c:v>
                </c:pt>
                <c:pt idx="9">
                  <c:v>0.36363636363636359</c:v>
                </c:pt>
                <c:pt idx="10">
                  <c:v>0.37777777777777782</c:v>
                </c:pt>
                <c:pt idx="11">
                  <c:v>0.39130434782608686</c:v>
                </c:pt>
                <c:pt idx="12">
                  <c:v>0.40425531914893614</c:v>
                </c:pt>
                <c:pt idx="13">
                  <c:v>0.41666666666666663</c:v>
                </c:pt>
                <c:pt idx="14">
                  <c:v>0.42857142857142849</c:v>
                </c:pt>
                <c:pt idx="15">
                  <c:v>0.44000000000000006</c:v>
                </c:pt>
                <c:pt idx="16">
                  <c:v>0.45098039215686275</c:v>
                </c:pt>
                <c:pt idx="17">
                  <c:v>0.46153846153846151</c:v>
                </c:pt>
                <c:pt idx="18">
                  <c:v>0.47169811320754712</c:v>
                </c:pt>
                <c:pt idx="19">
                  <c:v>0.48148148148148145</c:v>
                </c:pt>
                <c:pt idx="20">
                  <c:v>0.49090909090909096</c:v>
                </c:pt>
                <c:pt idx="21">
                  <c:v>0.5</c:v>
                </c:pt>
                <c:pt idx="22">
                  <c:v>0.50877192982456143</c:v>
                </c:pt>
                <c:pt idx="23">
                  <c:v>0.51724137931034486</c:v>
                </c:pt>
                <c:pt idx="24">
                  <c:v>0.52542372881355937</c:v>
                </c:pt>
                <c:pt idx="25">
                  <c:v>0.53333333333333333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43-4649-85EB-8CB3F11F5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870384"/>
        <c:axId val="1459304879"/>
      </c:scatterChart>
      <c:valAx>
        <c:axId val="1252870384"/>
        <c:scaling>
          <c:orientation val="minMax"/>
          <c:max val="15"/>
          <c:min val="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04879"/>
        <c:crosses val="autoZero"/>
        <c:crossBetween val="midCat"/>
      </c:valAx>
      <c:valAx>
        <c:axId val="145930487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Flows against Price by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Interface!$G$31</c:f>
              <c:strCache>
                <c:ptCount val="1"/>
                <c:pt idx="0">
                  <c:v>Store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Interface!$F$32:$F$56</c:f>
              <c:numCache>
                <c:formatCode>General</c:formatCode>
                <c:ptCount val="25"/>
                <c:pt idx="0">
                  <c:v>9</c:v>
                </c:pt>
                <c:pt idx="1">
                  <c:v>9.25</c:v>
                </c:pt>
                <c:pt idx="2">
                  <c:v>9.5</c:v>
                </c:pt>
                <c:pt idx="3">
                  <c:v>9.75</c:v>
                </c:pt>
                <c:pt idx="4">
                  <c:v>10</c:v>
                </c:pt>
                <c:pt idx="5">
                  <c:v>10.25</c:v>
                </c:pt>
                <c:pt idx="6">
                  <c:v>10.5</c:v>
                </c:pt>
                <c:pt idx="7">
                  <c:v>10.75</c:v>
                </c:pt>
                <c:pt idx="8">
                  <c:v>11</c:v>
                </c:pt>
                <c:pt idx="9">
                  <c:v>11.25</c:v>
                </c:pt>
                <c:pt idx="10">
                  <c:v>11.5</c:v>
                </c:pt>
                <c:pt idx="11">
                  <c:v>11.75</c:v>
                </c:pt>
                <c:pt idx="12">
                  <c:v>12</c:v>
                </c:pt>
                <c:pt idx="13">
                  <c:v>12.25</c:v>
                </c:pt>
                <c:pt idx="14">
                  <c:v>12.5</c:v>
                </c:pt>
                <c:pt idx="15">
                  <c:v>12.75</c:v>
                </c:pt>
                <c:pt idx="16">
                  <c:v>13</c:v>
                </c:pt>
                <c:pt idx="17">
                  <c:v>13.25</c:v>
                </c:pt>
                <c:pt idx="18">
                  <c:v>13.5</c:v>
                </c:pt>
                <c:pt idx="19">
                  <c:v>13.75</c:v>
                </c:pt>
                <c:pt idx="20">
                  <c:v>14</c:v>
                </c:pt>
                <c:pt idx="21">
                  <c:v>14.25</c:v>
                </c:pt>
                <c:pt idx="22">
                  <c:v>14.5</c:v>
                </c:pt>
                <c:pt idx="23">
                  <c:v>14.75</c:v>
                </c:pt>
                <c:pt idx="24">
                  <c:v>15</c:v>
                </c:pt>
              </c:numCache>
            </c:numRef>
          </c:xVal>
          <c:yVal>
            <c:numRef>
              <c:f>Interface!$G$32:$G$56</c:f>
              <c:numCache>
                <c:formatCode>_("$"* #,##0.00_);_("$"* \(#,##0.00\);_("$"* "-"??_);_(@_)</c:formatCode>
                <c:ptCount val="25"/>
                <c:pt idx="0">
                  <c:v>53.19061204388845</c:v>
                </c:pt>
                <c:pt idx="1">
                  <c:v>66.439982623808874</c:v>
                </c:pt>
                <c:pt idx="2">
                  <c:v>79.670082305376354</c:v>
                </c:pt>
                <c:pt idx="3">
                  <c:v>92.880932089979524</c:v>
                </c:pt>
                <c:pt idx="4">
                  <c:v>106.07255295866719</c:v>
                </c:pt>
                <c:pt idx="5">
                  <c:v>119.24496587216794</c:v>
                </c:pt>
                <c:pt idx="6">
                  <c:v>132.39819177090726</c:v>
                </c:pt>
                <c:pt idx="7">
                  <c:v>145.53225157502737</c:v>
                </c:pt>
                <c:pt idx="8">
                  <c:v>158.64716618440417</c:v>
                </c:pt>
                <c:pt idx="9">
                  <c:v>171.74295647866734</c:v>
                </c:pt>
                <c:pt idx="10">
                  <c:v>184.81964331721707</c:v>
                </c:pt>
                <c:pt idx="11">
                  <c:v>197.87724753924351</c:v>
                </c:pt>
                <c:pt idx="12">
                  <c:v>210.91578996374449</c:v>
                </c:pt>
                <c:pt idx="13">
                  <c:v>223.9352913895446</c:v>
                </c:pt>
                <c:pt idx="14">
                  <c:v>236.93577259531253</c:v>
                </c:pt>
                <c:pt idx="15">
                  <c:v>249.91725433958027</c:v>
                </c:pt>
                <c:pt idx="16">
                  <c:v>262.87975736076072</c:v>
                </c:pt>
                <c:pt idx="17">
                  <c:v>275.8233023771669</c:v>
                </c:pt>
                <c:pt idx="18">
                  <c:v>288.74791008702869</c:v>
                </c:pt>
                <c:pt idx="19">
                  <c:v>301.65360116851264</c:v>
                </c:pt>
                <c:pt idx="20">
                  <c:v>314.54039627973884</c:v>
                </c:pt>
                <c:pt idx="21">
                  <c:v>327.40831605880101</c:v>
                </c:pt>
                <c:pt idx="22">
                  <c:v>340.25738112378201</c:v>
                </c:pt>
                <c:pt idx="23">
                  <c:v>353.08761207277433</c:v>
                </c:pt>
                <c:pt idx="24">
                  <c:v>365.89902948389715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5-7240-AB74-78E45C0AD313}"/>
            </c:ext>
          </c:extLst>
        </c:ser>
        <c:ser>
          <c:idx val="1"/>
          <c:order val="1"/>
          <c:tx>
            <c:strRef>
              <c:f>Interface!$H$31</c:f>
              <c:strCache>
                <c:ptCount val="1"/>
                <c:pt idx="0">
                  <c:v>Store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92808020981781E-2"/>
                  <c:y val="0.6551675613783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Interface!$F$32:$F$56</c:f>
              <c:numCache>
                <c:formatCode>General</c:formatCode>
                <c:ptCount val="25"/>
                <c:pt idx="0">
                  <c:v>9</c:v>
                </c:pt>
                <c:pt idx="1">
                  <c:v>9.25</c:v>
                </c:pt>
                <c:pt idx="2">
                  <c:v>9.5</c:v>
                </c:pt>
                <c:pt idx="3">
                  <c:v>9.75</c:v>
                </c:pt>
                <c:pt idx="4">
                  <c:v>10</c:v>
                </c:pt>
                <c:pt idx="5">
                  <c:v>10.25</c:v>
                </c:pt>
                <c:pt idx="6">
                  <c:v>10.5</c:v>
                </c:pt>
                <c:pt idx="7">
                  <c:v>10.75</c:v>
                </c:pt>
                <c:pt idx="8">
                  <c:v>11</c:v>
                </c:pt>
                <c:pt idx="9">
                  <c:v>11.25</c:v>
                </c:pt>
                <c:pt idx="10">
                  <c:v>11.5</c:v>
                </c:pt>
                <c:pt idx="11">
                  <c:v>11.75</c:v>
                </c:pt>
                <c:pt idx="12">
                  <c:v>12</c:v>
                </c:pt>
                <c:pt idx="13">
                  <c:v>12.25</c:v>
                </c:pt>
                <c:pt idx="14">
                  <c:v>12.5</c:v>
                </c:pt>
                <c:pt idx="15">
                  <c:v>12.75</c:v>
                </c:pt>
                <c:pt idx="16">
                  <c:v>13</c:v>
                </c:pt>
                <c:pt idx="17">
                  <c:v>13.25</c:v>
                </c:pt>
                <c:pt idx="18">
                  <c:v>13.5</c:v>
                </c:pt>
                <c:pt idx="19">
                  <c:v>13.75</c:v>
                </c:pt>
                <c:pt idx="20">
                  <c:v>14</c:v>
                </c:pt>
                <c:pt idx="21">
                  <c:v>14.25</c:v>
                </c:pt>
                <c:pt idx="22">
                  <c:v>14.5</c:v>
                </c:pt>
                <c:pt idx="23">
                  <c:v>14.75</c:v>
                </c:pt>
                <c:pt idx="24">
                  <c:v>15</c:v>
                </c:pt>
              </c:numCache>
            </c:numRef>
          </c:xVal>
          <c:yVal>
            <c:numRef>
              <c:f>Interface!$H$32:$H$56</c:f>
              <c:numCache>
                <c:formatCode>_("$"* #,##0.00_);_("$"* \(#,##0.00\);_("$"* "-"??_);_(@_)</c:formatCode>
                <c:ptCount val="25"/>
                <c:pt idx="0">
                  <c:v>-58.646059433005234</c:v>
                </c:pt>
                <c:pt idx="1">
                  <c:v>-43.952603889596617</c:v>
                </c:pt>
                <c:pt idx="2">
                  <c:v>-29.280457599411875</c:v>
                </c:pt>
                <c:pt idx="3">
                  <c:v>-14.629597362157938</c:v>
                </c:pt>
                <c:pt idx="4">
                  <c:v>0</c:v>
                </c:pt>
                <c:pt idx="5">
                  <c:v>14.608357642459396</c:v>
                </c:pt>
                <c:pt idx="6">
                  <c:v>29.195498698200026</c:v>
                </c:pt>
                <c:pt idx="7">
                  <c:v>43.761446277805362</c:v>
                </c:pt>
                <c:pt idx="8">
                  <c:v>58.306223469481893</c:v>
                </c:pt>
                <c:pt idx="9">
                  <c:v>72.829853339079818</c:v>
                </c:pt>
                <c:pt idx="10">
                  <c:v>87.332358930113514</c:v>
                </c:pt>
                <c:pt idx="11">
                  <c:v>101.81376326378165</c:v>
                </c:pt>
                <c:pt idx="12">
                  <c:v>116.27408933898732</c:v>
                </c:pt>
                <c:pt idx="13">
                  <c:v>130.71336013235862</c:v>
                </c:pt>
                <c:pt idx="14">
                  <c:v>145.1315985982684</c:v>
                </c:pt>
                <c:pt idx="15">
                  <c:v>159.52882766885489</c:v>
                </c:pt>
                <c:pt idx="16">
                  <c:v>173.90507025404168</c:v>
                </c:pt>
                <c:pt idx="17">
                  <c:v>188.26034924155829</c:v>
                </c:pt>
                <c:pt idx="18">
                  <c:v>202.59468749695952</c:v>
                </c:pt>
                <c:pt idx="19">
                  <c:v>216.90810786364614</c:v>
                </c:pt>
                <c:pt idx="20">
                  <c:v>231.20063316288486</c:v>
                </c:pt>
                <c:pt idx="21">
                  <c:v>245.47228619382918</c:v>
                </c:pt>
                <c:pt idx="22">
                  <c:v>259.72308973353768</c:v>
                </c:pt>
                <c:pt idx="23">
                  <c:v>273.95306653699583</c:v>
                </c:pt>
                <c:pt idx="24">
                  <c:v>288.16223933713513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5-7240-AB74-78E45C0AD313}"/>
            </c:ext>
          </c:extLst>
        </c:ser>
        <c:ser>
          <c:idx val="2"/>
          <c:order val="2"/>
          <c:tx>
            <c:strRef>
              <c:f>Interface!$I$31</c:f>
              <c:strCache>
                <c:ptCount val="1"/>
                <c:pt idx="0">
                  <c:v>Store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730181476875055E-2"/>
                  <c:y val="0.487014760668088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Interface!$F$32:$F$56</c:f>
              <c:numCache>
                <c:formatCode>General</c:formatCode>
                <c:ptCount val="25"/>
                <c:pt idx="0">
                  <c:v>9</c:v>
                </c:pt>
                <c:pt idx="1">
                  <c:v>9.25</c:v>
                </c:pt>
                <c:pt idx="2">
                  <c:v>9.5</c:v>
                </c:pt>
                <c:pt idx="3">
                  <c:v>9.75</c:v>
                </c:pt>
                <c:pt idx="4">
                  <c:v>10</c:v>
                </c:pt>
                <c:pt idx="5">
                  <c:v>10.25</c:v>
                </c:pt>
                <c:pt idx="6">
                  <c:v>10.5</c:v>
                </c:pt>
                <c:pt idx="7">
                  <c:v>10.75</c:v>
                </c:pt>
                <c:pt idx="8">
                  <c:v>11</c:v>
                </c:pt>
                <c:pt idx="9">
                  <c:v>11.25</c:v>
                </c:pt>
                <c:pt idx="10">
                  <c:v>11.5</c:v>
                </c:pt>
                <c:pt idx="11">
                  <c:v>11.75</c:v>
                </c:pt>
                <c:pt idx="12">
                  <c:v>12</c:v>
                </c:pt>
                <c:pt idx="13">
                  <c:v>12.25</c:v>
                </c:pt>
                <c:pt idx="14">
                  <c:v>12.5</c:v>
                </c:pt>
                <c:pt idx="15">
                  <c:v>12.75</c:v>
                </c:pt>
                <c:pt idx="16">
                  <c:v>13</c:v>
                </c:pt>
                <c:pt idx="17">
                  <c:v>13.25</c:v>
                </c:pt>
                <c:pt idx="18">
                  <c:v>13.5</c:v>
                </c:pt>
                <c:pt idx="19">
                  <c:v>13.75</c:v>
                </c:pt>
                <c:pt idx="20">
                  <c:v>14</c:v>
                </c:pt>
                <c:pt idx="21">
                  <c:v>14.25</c:v>
                </c:pt>
                <c:pt idx="22">
                  <c:v>14.5</c:v>
                </c:pt>
                <c:pt idx="23">
                  <c:v>14.75</c:v>
                </c:pt>
                <c:pt idx="24">
                  <c:v>15</c:v>
                </c:pt>
              </c:numCache>
            </c:numRef>
          </c:xVal>
          <c:yVal>
            <c:numRef>
              <c:f>Interface!$I$32:$I$56</c:f>
              <c:numCache>
                <c:formatCode>_("$"* #,##0.00_);_("$"* \(#,##0.00\);_("$"* "-"??_);_(@_)</c:formatCode>
                <c:ptCount val="25"/>
                <c:pt idx="0">
                  <c:v>49.09902650205089</c:v>
                </c:pt>
                <c:pt idx="1">
                  <c:v>55.196293256702745</c:v>
                </c:pt>
                <c:pt idx="2">
                  <c:v>61.284678696443365</c:v>
                </c:pt>
                <c:pt idx="3">
                  <c:v>67.364192504820267</c:v>
                </c:pt>
                <c:pt idx="4">
                  <c:v>73.434844356000355</c:v>
                </c:pt>
                <c:pt idx="5">
                  <c:v>79.496643914778616</c:v>
                </c:pt>
                <c:pt idx="6">
                  <c:v>85.549600836586251</c:v>
                </c:pt>
                <c:pt idx="7">
                  <c:v>91.593724767499708</c:v>
                </c:pt>
                <c:pt idx="8">
                  <c:v>97.629025344248731</c:v>
                </c:pt>
                <c:pt idx="9">
                  <c:v>103.65551219422528</c:v>
                </c:pt>
                <c:pt idx="10">
                  <c:v>109.67319493549144</c:v>
                </c:pt>
                <c:pt idx="11">
                  <c:v>115.6820831767885</c:v>
                </c:pt>
                <c:pt idx="12">
                  <c:v>121.68218651754484</c:v>
                </c:pt>
                <c:pt idx="13">
                  <c:v>127.67351454788513</c:v>
                </c:pt>
                <c:pt idx="14">
                  <c:v>133.65607684863784</c:v>
                </c:pt>
                <c:pt idx="15">
                  <c:v>139.62988299134443</c:v>
                </c:pt>
                <c:pt idx="16">
                  <c:v>145.59494253826745</c:v>
                </c:pt>
                <c:pt idx="17">
                  <c:v>151.55126504239939</c:v>
                </c:pt>
                <c:pt idx="18">
                  <c:v>157.49886004747017</c:v>
                </c:pt>
                <c:pt idx="19">
                  <c:v>163.43773708795666</c:v>
                </c:pt>
                <c:pt idx="20">
                  <c:v>169.36790568909009</c:v>
                </c:pt>
                <c:pt idx="21">
                  <c:v>175.2893753668657</c:v>
                </c:pt>
                <c:pt idx="22">
                  <c:v>181.20215562804955</c:v>
                </c:pt>
                <c:pt idx="23">
                  <c:v>187.1062559701881</c:v>
                </c:pt>
                <c:pt idx="24">
                  <c:v>193.00168588161608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C5-7240-AB74-78E45C0AD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385216"/>
        <c:axId val="1163386864"/>
      </c:scatterChart>
      <c:valAx>
        <c:axId val="1163385216"/>
        <c:scaling>
          <c:orientation val="minMax"/>
          <c:max val="15"/>
          <c:min val="9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86864"/>
        <c:crosses val="autoZero"/>
        <c:crossBetween val="midCat"/>
      </c:valAx>
      <c:valAx>
        <c:axId val="116338686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1</xdr:row>
      <xdr:rowOff>165099</xdr:rowOff>
    </xdr:from>
    <xdr:to>
      <xdr:col>16</xdr:col>
      <xdr:colOff>812800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99B04-08C9-B4DA-8F61-5335C491F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54899</xdr:colOff>
      <xdr:row>29</xdr:row>
      <xdr:rowOff>190234</xdr:rowOff>
    </xdr:from>
    <xdr:to>
      <xdr:col>16</xdr:col>
      <xdr:colOff>812799</xdr:colOff>
      <xdr:row>49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901EB-9C83-1064-B4D6-2E0E006B3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41638</xdr:colOff>
      <xdr:row>20</xdr:row>
      <xdr:rowOff>62458</xdr:rowOff>
    </xdr:from>
    <xdr:to>
      <xdr:col>5</xdr:col>
      <xdr:colOff>33866</xdr:colOff>
      <xdr:row>47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4EDBFF7-50B5-6DCE-B703-BB348364CB1E}"/>
            </a:ext>
          </a:extLst>
        </xdr:cNvPr>
        <xdr:cNvSpPr txBox="1"/>
      </xdr:nvSpPr>
      <xdr:spPr>
        <a:xfrm>
          <a:off x="41638" y="4126458"/>
          <a:ext cx="6071295" cy="5423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At $10, the cash flows for each store before fixed</a:t>
          </a:r>
          <a:r>
            <a:rPr lang="en-US" sz="1800" baseline="0"/>
            <a:t> costs</a:t>
          </a:r>
          <a:r>
            <a:rPr lang="en-US" sz="1800"/>
            <a:t> are $106.07, $0, and $73.43 respectivley, the</a:t>
          </a:r>
          <a:r>
            <a:rPr lang="en-US" sz="1800" baseline="0"/>
            <a:t> net profit margins are 20%, 0%, and 30%, and total profit after fixed costs is $39.51. </a:t>
          </a:r>
        </a:p>
        <a:p>
          <a:endParaRPr lang="en-US" sz="1800" baseline="0"/>
        </a:p>
        <a:p>
          <a:r>
            <a:rPr lang="en-US" sz="1800" baseline="0"/>
            <a:t>Total Profit = Total Cash flows - Fixed Costs</a:t>
          </a:r>
        </a:p>
        <a:p>
          <a:endParaRPr lang="en-US" sz="1800" baseline="0"/>
        </a:p>
        <a:p>
          <a:r>
            <a:rPr lang="en-US" sz="1800" baseline="0"/>
            <a:t>At $10, the net profit less fixed cost per store are $59.41, -$46.67, and $26.67 respectively. Total profit is the same, but the profit per store has been adjusted by fixed costs (IE net profit less fixed costs per store is equal to cash flows - fixed costs per store, or x-46.67). </a:t>
          </a:r>
        </a:p>
        <a:p>
          <a:endParaRPr lang="en-US" sz="1800" baseline="0"/>
        </a:p>
        <a:p>
          <a:r>
            <a:rPr lang="en-US" sz="1800"/>
            <a:t>Stores 2 and 3 have the same cash</a:t>
          </a:r>
          <a:r>
            <a:rPr lang="en-US" sz="1800" baseline="0"/>
            <a:t> flows before fixed costs and net profit, despite different demand distributions around $12.17. This can be found by visual inspection and by approximating the equation of each line and setting them equal to each other to solve for x .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7015-44C1-6D4C-A762-56765D8653C9}">
  <dimension ref="A1:I56"/>
  <sheetViews>
    <sheetView tabSelected="1" zoomScale="75" zoomScaleNormal="93" workbookViewId="0">
      <selection activeCell="D4" sqref="D4"/>
    </sheetView>
  </sheetViews>
  <sheetFormatPr baseColWidth="10" defaultRowHeight="16" x14ac:dyDescent="0.2"/>
  <cols>
    <col min="1" max="1" width="32" bestFit="1" customWidth="1"/>
    <col min="2" max="2" width="15" bestFit="1" customWidth="1"/>
  </cols>
  <sheetData>
    <row r="1" spans="1:9" x14ac:dyDescent="0.2">
      <c r="A1" t="s">
        <v>17</v>
      </c>
      <c r="B1" t="s">
        <v>41</v>
      </c>
    </row>
    <row r="3" spans="1:9" x14ac:dyDescent="0.2">
      <c r="A3" s="11" t="s">
        <v>18</v>
      </c>
      <c r="G3" t="str">
        <f>B9</f>
        <v>Store 1</v>
      </c>
      <c r="H3" t="s">
        <v>4</v>
      </c>
      <c r="I3" t="s">
        <v>5</v>
      </c>
    </row>
    <row r="4" spans="1:9" x14ac:dyDescent="0.2">
      <c r="A4" t="s">
        <v>9</v>
      </c>
      <c r="B4" s="5">
        <v>10</v>
      </c>
      <c r="F4">
        <v>9</v>
      </c>
      <c r="G4" s="3">
        <v>0.11111111111111109</v>
      </c>
      <c r="H4" s="3">
        <v>-0.11111111111111113</v>
      </c>
      <c r="I4" s="3">
        <v>0.22222222222222224</v>
      </c>
    </row>
    <row r="5" spans="1:9" x14ac:dyDescent="0.2">
      <c r="F5">
        <f>F4+0.25</f>
        <v>9.25</v>
      </c>
      <c r="G5" s="3">
        <v>0.13513513513513517</v>
      </c>
      <c r="H5" s="3">
        <v>-8.1081081081081072E-2</v>
      </c>
      <c r="I5" s="3">
        <v>0.24324324324324328</v>
      </c>
    </row>
    <row r="6" spans="1:9" x14ac:dyDescent="0.2">
      <c r="F6">
        <f t="shared" ref="F6:F29" si="0">F5+0.25</f>
        <v>9.5</v>
      </c>
      <c r="G6" s="3">
        <v>0.15789473684210523</v>
      </c>
      <c r="H6" s="3">
        <v>-5.2631578947368508E-2</v>
      </c>
      <c r="I6" s="3">
        <v>0.26315789473684209</v>
      </c>
    </row>
    <row r="7" spans="1:9" x14ac:dyDescent="0.2">
      <c r="F7">
        <f t="shared" si="0"/>
        <v>9.75</v>
      </c>
      <c r="G7" s="3">
        <v>0.17948717948717954</v>
      </c>
      <c r="H7" s="3">
        <v>-2.5641025641025637E-2</v>
      </c>
      <c r="I7" s="3">
        <v>0.28205128205128199</v>
      </c>
    </row>
    <row r="8" spans="1:9" x14ac:dyDescent="0.2">
      <c r="A8" s="11" t="s">
        <v>19</v>
      </c>
      <c r="F8">
        <f t="shared" si="0"/>
        <v>10</v>
      </c>
      <c r="G8" s="3">
        <v>0.2</v>
      </c>
      <c r="H8" s="3">
        <v>0</v>
      </c>
      <c r="I8" s="3">
        <v>0.3</v>
      </c>
    </row>
    <row r="9" spans="1:9" x14ac:dyDescent="0.2">
      <c r="A9" t="s">
        <v>15</v>
      </c>
      <c r="B9" t="str">
        <f>Store</f>
        <v>Store 1</v>
      </c>
      <c r="C9" t="str">
        <f>Store</f>
        <v>Store 2</v>
      </c>
      <c r="D9" t="str">
        <f>Store</f>
        <v>Store 3</v>
      </c>
      <c r="F9">
        <f t="shared" si="0"/>
        <v>10.25</v>
      </c>
      <c r="G9" s="3">
        <v>0.21951219512195125</v>
      </c>
      <c r="H9" s="3">
        <v>2.4390243902439154E-2</v>
      </c>
      <c r="I9" s="3">
        <v>0.31707317073170738</v>
      </c>
    </row>
    <row r="10" spans="1:9" x14ac:dyDescent="0.2">
      <c r="A10" t="s">
        <v>36</v>
      </c>
      <c r="B10" s="15">
        <f>Store_Cash_Flows</f>
        <v>106.07255295866719</v>
      </c>
      <c r="C10" s="15">
        <f>Store_Cash_Flows</f>
        <v>0</v>
      </c>
      <c r="D10" s="15">
        <f>Store_Cash_Flows</f>
        <v>73.434844356000355</v>
      </c>
      <c r="F10">
        <f t="shared" si="0"/>
        <v>10.5</v>
      </c>
      <c r="G10" s="3">
        <v>0.23809523809523803</v>
      </c>
      <c r="H10" s="3">
        <v>4.7619047619047547E-2</v>
      </c>
      <c r="I10" s="3">
        <v>0.33333333333333331</v>
      </c>
    </row>
    <row r="11" spans="1:9" x14ac:dyDescent="0.2">
      <c r="A11" t="s">
        <v>40</v>
      </c>
      <c r="B11" s="15">
        <f>Profit_less_fixed_cost_per_store</f>
        <v>59.405886292000503</v>
      </c>
      <c r="C11" s="15">
        <f>Profit_less_fixed_cost_per_store</f>
        <v>-46.666666666666629</v>
      </c>
      <c r="D11" s="15">
        <f>Profit_less_fixed_cost_per_store</f>
        <v>26.768177689333697</v>
      </c>
      <c r="G11" s="3"/>
      <c r="H11" s="3"/>
      <c r="I11" s="3"/>
    </row>
    <row r="12" spans="1:9" x14ac:dyDescent="0.2">
      <c r="A12" t="s">
        <v>21</v>
      </c>
      <c r="B12" s="16">
        <f>Distribution_of_Demand</f>
        <v>0.39</v>
      </c>
      <c r="C12" s="16">
        <f>Distribution_of_Demand</f>
        <v>0.43</v>
      </c>
      <c r="D12" s="16">
        <f>Distribution_of_Demand</f>
        <v>0.18</v>
      </c>
      <c r="F12">
        <f>F10+0.25</f>
        <v>10.75</v>
      </c>
      <c r="G12" s="3">
        <v>0.25581395348837216</v>
      </c>
      <c r="H12" s="3">
        <v>6.9767441860465032E-2</v>
      </c>
      <c r="I12" s="3">
        <v>0.34883720930232553</v>
      </c>
    </row>
    <row r="13" spans="1:9" x14ac:dyDescent="0.2">
      <c r="A13" t="s">
        <v>30</v>
      </c>
      <c r="B13" s="17">
        <f>Net_Profit_Margin</f>
        <v>0.2</v>
      </c>
      <c r="C13" s="17">
        <f>Net_Profit_Margin</f>
        <v>0</v>
      </c>
      <c r="D13" s="17">
        <f>Net_Profit_Margin</f>
        <v>0.3</v>
      </c>
      <c r="F13">
        <f t="shared" si="0"/>
        <v>11</v>
      </c>
      <c r="G13" s="3">
        <v>0.27272727272727271</v>
      </c>
      <c r="H13" s="3">
        <v>9.0909090909090925E-2</v>
      </c>
      <c r="I13" s="3">
        <v>0.36363636363636359</v>
      </c>
    </row>
    <row r="14" spans="1:9" x14ac:dyDescent="0.2">
      <c r="A14" t="s">
        <v>20</v>
      </c>
      <c r="B14" s="15">
        <f>Total_Profit</f>
        <v>39.507397314667543</v>
      </c>
      <c r="C14" s="3"/>
      <c r="D14" s="3"/>
      <c r="F14">
        <f t="shared" si="0"/>
        <v>11.25</v>
      </c>
      <c r="G14" s="3">
        <v>0.28888888888888886</v>
      </c>
      <c r="H14" s="3">
        <v>0.11111111111111108</v>
      </c>
      <c r="I14" s="3">
        <v>0.37777777777777782</v>
      </c>
    </row>
    <row r="15" spans="1:9" x14ac:dyDescent="0.2">
      <c r="F15">
        <f t="shared" si="0"/>
        <v>11.5</v>
      </c>
      <c r="G15" s="3">
        <v>0.30434782608695649</v>
      </c>
      <c r="H15" s="3">
        <v>0.13043478260869557</v>
      </c>
      <c r="I15" s="3">
        <v>0.39130434782608686</v>
      </c>
    </row>
    <row r="16" spans="1:9" x14ac:dyDescent="0.2">
      <c r="A16" t="s">
        <v>23</v>
      </c>
      <c r="B16" t="s">
        <v>24</v>
      </c>
      <c r="F16">
        <f t="shared" si="0"/>
        <v>11.75</v>
      </c>
      <c r="G16" s="3">
        <v>0.31914893617021278</v>
      </c>
      <c r="H16" s="3">
        <v>0.14893617021276589</v>
      </c>
      <c r="I16" s="3">
        <v>0.40425531914893614</v>
      </c>
    </row>
    <row r="17" spans="1:9" x14ac:dyDescent="0.2">
      <c r="A17" t="s">
        <v>14</v>
      </c>
      <c r="B17" s="4">
        <f>Demand</f>
        <v>135.99045251111178</v>
      </c>
      <c r="F17">
        <f t="shared" si="0"/>
        <v>12</v>
      </c>
      <c r="G17" s="3">
        <v>0.33333333333333337</v>
      </c>
      <c r="H17" s="3">
        <v>0.16666666666666669</v>
      </c>
      <c r="I17" s="3">
        <v>0.41666666666666663</v>
      </c>
    </row>
    <row r="18" spans="1:9" x14ac:dyDescent="0.2">
      <c r="A18" t="s">
        <v>22</v>
      </c>
      <c r="B18" s="4">
        <f>SUM(Store_Demand)</f>
        <v>135.99045251111178</v>
      </c>
      <c r="F18">
        <f t="shared" si="0"/>
        <v>12.25</v>
      </c>
      <c r="G18" s="3">
        <v>0.34693877551020408</v>
      </c>
      <c r="H18" s="3">
        <v>0.18367346938775511</v>
      </c>
      <c r="I18" s="3">
        <v>0.42857142857142849</v>
      </c>
    </row>
    <row r="19" spans="1:9" x14ac:dyDescent="0.2">
      <c r="A19" t="s">
        <v>32</v>
      </c>
      <c r="B19">
        <f>SUM(Distribution_of_Demand)</f>
        <v>1</v>
      </c>
      <c r="F19">
        <f t="shared" si="0"/>
        <v>12.5</v>
      </c>
      <c r="G19" s="3">
        <v>0.36</v>
      </c>
      <c r="H19" s="3">
        <v>0.20000000000000007</v>
      </c>
      <c r="I19" s="3">
        <v>0.44000000000000006</v>
      </c>
    </row>
    <row r="20" spans="1:9" x14ac:dyDescent="0.2">
      <c r="F20">
        <f t="shared" si="0"/>
        <v>12.75</v>
      </c>
      <c r="G20" s="3">
        <v>0.37254901960784315</v>
      </c>
      <c r="H20" s="3">
        <v>0.2156862745098039</v>
      </c>
      <c r="I20" s="3">
        <v>0.45098039215686275</v>
      </c>
    </row>
    <row r="21" spans="1:9" x14ac:dyDescent="0.2">
      <c r="F21">
        <f t="shared" si="0"/>
        <v>13</v>
      </c>
      <c r="G21" s="3">
        <v>0.38461538461538464</v>
      </c>
      <c r="H21" s="3">
        <v>0.23076923076923078</v>
      </c>
      <c r="I21" s="3">
        <v>0.46153846153846151</v>
      </c>
    </row>
    <row r="22" spans="1:9" x14ac:dyDescent="0.2">
      <c r="F22">
        <f t="shared" si="0"/>
        <v>13.25</v>
      </c>
      <c r="G22" s="3">
        <v>0.39622641509433959</v>
      </c>
      <c r="H22" s="3">
        <v>0.24528301886792445</v>
      </c>
      <c r="I22" s="3">
        <v>0.47169811320754712</v>
      </c>
    </row>
    <row r="23" spans="1:9" x14ac:dyDescent="0.2">
      <c r="F23">
        <f t="shared" si="0"/>
        <v>13.5</v>
      </c>
      <c r="G23" s="3">
        <v>0.40740740740740744</v>
      </c>
      <c r="H23" s="3">
        <v>0.2592592592592593</v>
      </c>
      <c r="I23" s="3">
        <v>0.48148148148148145</v>
      </c>
    </row>
    <row r="24" spans="1:9" x14ac:dyDescent="0.2">
      <c r="F24">
        <f t="shared" si="0"/>
        <v>13.75</v>
      </c>
      <c r="G24" s="3">
        <v>0.41818181818181821</v>
      </c>
      <c r="H24" s="3">
        <v>0.27272727272727271</v>
      </c>
      <c r="I24" s="3">
        <v>0.49090909090909096</v>
      </c>
    </row>
    <row r="25" spans="1:9" x14ac:dyDescent="0.2">
      <c r="F25">
        <f t="shared" si="0"/>
        <v>14</v>
      </c>
      <c r="G25" s="3">
        <v>0.4285714285714286</v>
      </c>
      <c r="H25" s="3">
        <v>0.28571428571428564</v>
      </c>
      <c r="I25" s="3">
        <v>0.5</v>
      </c>
    </row>
    <row r="26" spans="1:9" x14ac:dyDescent="0.2">
      <c r="F26">
        <f t="shared" si="0"/>
        <v>14.25</v>
      </c>
      <c r="G26" s="3">
        <v>0.43859649122807021</v>
      </c>
      <c r="H26" s="3">
        <v>0.2982456140350877</v>
      </c>
      <c r="I26" s="3">
        <v>0.50877192982456143</v>
      </c>
    </row>
    <row r="27" spans="1:9" x14ac:dyDescent="0.2">
      <c r="F27">
        <f>F26+0.25</f>
        <v>14.5</v>
      </c>
      <c r="G27" s="3">
        <v>0.44827586206896558</v>
      </c>
      <c r="H27" s="3">
        <v>0.31034482758620691</v>
      </c>
      <c r="I27" s="3">
        <v>0.51724137931034486</v>
      </c>
    </row>
    <row r="28" spans="1:9" x14ac:dyDescent="0.2">
      <c r="F28">
        <f t="shared" si="0"/>
        <v>14.75</v>
      </c>
      <c r="G28" s="3">
        <v>0.4576271186440678</v>
      </c>
      <c r="H28" s="3">
        <v>0.32203389830508472</v>
      </c>
      <c r="I28" s="3">
        <v>0.52542372881355937</v>
      </c>
    </row>
    <row r="29" spans="1:9" x14ac:dyDescent="0.2">
      <c r="F29">
        <f t="shared" si="0"/>
        <v>15</v>
      </c>
      <c r="G29" s="3">
        <v>0.46666666666666667</v>
      </c>
      <c r="H29" s="3">
        <v>0.33333333333333331</v>
      </c>
      <c r="I29" s="3">
        <v>0.53333333333333333</v>
      </c>
    </row>
    <row r="30" spans="1:9" x14ac:dyDescent="0.2">
      <c r="G30" s="3"/>
      <c r="H30" s="3"/>
      <c r="I30" s="3"/>
    </row>
    <row r="31" spans="1:9" x14ac:dyDescent="0.2">
      <c r="G31" t="str">
        <f>B9</f>
        <v>Store 1</v>
      </c>
      <c r="H31" t="s">
        <v>4</v>
      </c>
      <c r="I31" t="s">
        <v>5</v>
      </c>
    </row>
    <row r="32" spans="1:9" x14ac:dyDescent="0.2">
      <c r="F32">
        <v>9</v>
      </c>
      <c r="G32" s="12">
        <v>53.19061204388845</v>
      </c>
      <c r="H32" s="12">
        <v>-58.646059433005234</v>
      </c>
      <c r="I32" s="12">
        <v>49.09902650205089</v>
      </c>
    </row>
    <row r="33" spans="6:9" x14ac:dyDescent="0.2">
      <c r="F33">
        <f>F32+0.25</f>
        <v>9.25</v>
      </c>
      <c r="G33" s="2">
        <v>66.439982623808874</v>
      </c>
      <c r="H33" s="2">
        <v>-43.952603889596617</v>
      </c>
      <c r="I33" s="2">
        <v>55.196293256702745</v>
      </c>
    </row>
    <row r="34" spans="6:9" x14ac:dyDescent="0.2">
      <c r="F34">
        <f t="shared" ref="F34:F56" si="1">F33+0.25</f>
        <v>9.5</v>
      </c>
      <c r="G34" s="2">
        <v>79.670082305376354</v>
      </c>
      <c r="H34" s="2">
        <v>-29.280457599411875</v>
      </c>
      <c r="I34" s="2">
        <v>61.284678696443365</v>
      </c>
    </row>
    <row r="35" spans="6:9" x14ac:dyDescent="0.2">
      <c r="F35">
        <f t="shared" si="1"/>
        <v>9.75</v>
      </c>
      <c r="G35" s="2">
        <v>92.880932089979524</v>
      </c>
      <c r="H35" s="2">
        <v>-14.629597362157938</v>
      </c>
      <c r="I35" s="2">
        <v>67.364192504820267</v>
      </c>
    </row>
    <row r="36" spans="6:9" x14ac:dyDescent="0.2">
      <c r="F36">
        <f t="shared" si="1"/>
        <v>10</v>
      </c>
      <c r="G36" s="2">
        <v>106.07255295866719</v>
      </c>
      <c r="H36" s="2">
        <v>0</v>
      </c>
      <c r="I36" s="2">
        <v>73.434844356000355</v>
      </c>
    </row>
    <row r="37" spans="6:9" x14ac:dyDescent="0.2">
      <c r="F37">
        <f t="shared" si="1"/>
        <v>10.25</v>
      </c>
      <c r="G37" s="2">
        <v>119.24496587216794</v>
      </c>
      <c r="H37" s="2">
        <v>14.608357642459396</v>
      </c>
      <c r="I37" s="2">
        <v>79.496643914778616</v>
      </c>
    </row>
    <row r="38" spans="6:9" x14ac:dyDescent="0.2">
      <c r="F38">
        <f t="shared" si="1"/>
        <v>10.5</v>
      </c>
      <c r="G38" s="2">
        <v>132.39819177090726</v>
      </c>
      <c r="H38" s="2">
        <v>29.195498698200026</v>
      </c>
      <c r="I38" s="2">
        <v>85.549600836586251</v>
      </c>
    </row>
    <row r="39" spans="6:9" x14ac:dyDescent="0.2">
      <c r="F39">
        <f t="shared" si="1"/>
        <v>10.75</v>
      </c>
      <c r="G39" s="2">
        <v>145.53225157502737</v>
      </c>
      <c r="H39" s="2">
        <v>43.761446277805362</v>
      </c>
      <c r="I39" s="2">
        <v>91.593724767499708</v>
      </c>
    </row>
    <row r="40" spans="6:9" x14ac:dyDescent="0.2">
      <c r="F40">
        <f t="shared" si="1"/>
        <v>11</v>
      </c>
      <c r="G40" s="2">
        <v>158.64716618440417</v>
      </c>
      <c r="H40" s="2">
        <v>58.306223469481893</v>
      </c>
      <c r="I40" s="2">
        <v>97.629025344248731</v>
      </c>
    </row>
    <row r="41" spans="6:9" x14ac:dyDescent="0.2">
      <c r="F41">
        <f t="shared" si="1"/>
        <v>11.25</v>
      </c>
      <c r="G41" s="2">
        <v>171.74295647866734</v>
      </c>
      <c r="H41" s="2">
        <v>72.829853339079818</v>
      </c>
      <c r="I41" s="2">
        <v>103.65551219422528</v>
      </c>
    </row>
    <row r="42" spans="6:9" x14ac:dyDescent="0.2">
      <c r="F42">
        <f t="shared" si="1"/>
        <v>11.5</v>
      </c>
      <c r="G42" s="2">
        <v>184.81964331721707</v>
      </c>
      <c r="H42" s="2">
        <v>87.332358930113514</v>
      </c>
      <c r="I42" s="2">
        <v>109.67319493549144</v>
      </c>
    </row>
    <row r="43" spans="6:9" x14ac:dyDescent="0.2">
      <c r="F43">
        <f t="shared" si="1"/>
        <v>11.75</v>
      </c>
      <c r="G43" s="2">
        <v>197.87724753924351</v>
      </c>
      <c r="H43" s="2">
        <v>101.81376326378165</v>
      </c>
      <c r="I43" s="2">
        <v>115.6820831767885</v>
      </c>
    </row>
    <row r="44" spans="6:9" x14ac:dyDescent="0.2">
      <c r="F44">
        <f t="shared" si="1"/>
        <v>12</v>
      </c>
      <c r="G44" s="2">
        <v>210.91578996374449</v>
      </c>
      <c r="H44" s="2">
        <v>116.27408933898732</v>
      </c>
      <c r="I44" s="2">
        <v>121.68218651754484</v>
      </c>
    </row>
    <row r="45" spans="6:9" x14ac:dyDescent="0.2">
      <c r="F45">
        <f t="shared" si="1"/>
        <v>12.25</v>
      </c>
      <c r="G45" s="2">
        <v>223.9352913895446</v>
      </c>
      <c r="H45" s="2">
        <v>130.71336013235862</v>
      </c>
      <c r="I45" s="2">
        <v>127.67351454788513</v>
      </c>
    </row>
    <row r="46" spans="6:9" x14ac:dyDescent="0.2">
      <c r="F46">
        <f t="shared" si="1"/>
        <v>12.5</v>
      </c>
      <c r="G46" s="2">
        <v>236.93577259531253</v>
      </c>
      <c r="H46" s="2">
        <v>145.1315985982684</v>
      </c>
      <c r="I46" s="2">
        <v>133.65607684863784</v>
      </c>
    </row>
    <row r="47" spans="6:9" x14ac:dyDescent="0.2">
      <c r="F47">
        <f t="shared" si="1"/>
        <v>12.75</v>
      </c>
      <c r="G47" s="2">
        <v>249.91725433958027</v>
      </c>
      <c r="H47" s="2">
        <v>159.52882766885489</v>
      </c>
      <c r="I47" s="2">
        <v>139.62988299134443</v>
      </c>
    </row>
    <row r="48" spans="6:9" x14ac:dyDescent="0.2">
      <c r="F48">
        <f t="shared" si="1"/>
        <v>13</v>
      </c>
      <c r="G48" s="2">
        <v>262.87975736076072</v>
      </c>
      <c r="H48" s="2">
        <v>173.90507025404168</v>
      </c>
      <c r="I48" s="2">
        <v>145.59494253826745</v>
      </c>
    </row>
    <row r="49" spans="6:9" x14ac:dyDescent="0.2">
      <c r="F49">
        <f t="shared" si="1"/>
        <v>13.25</v>
      </c>
      <c r="G49" s="2">
        <v>275.8233023771669</v>
      </c>
      <c r="H49" s="2">
        <v>188.26034924155829</v>
      </c>
      <c r="I49" s="2">
        <v>151.55126504239939</v>
      </c>
    </row>
    <row r="50" spans="6:9" x14ac:dyDescent="0.2">
      <c r="F50">
        <f t="shared" si="1"/>
        <v>13.5</v>
      </c>
      <c r="G50" s="2">
        <v>288.74791008702869</v>
      </c>
      <c r="H50" s="2">
        <v>202.59468749695952</v>
      </c>
      <c r="I50" s="2">
        <v>157.49886004747017</v>
      </c>
    </row>
    <row r="51" spans="6:9" x14ac:dyDescent="0.2">
      <c r="F51">
        <f t="shared" si="1"/>
        <v>13.75</v>
      </c>
      <c r="G51" s="2">
        <v>301.65360116851264</v>
      </c>
      <c r="H51" s="2">
        <v>216.90810786364614</v>
      </c>
      <c r="I51" s="2">
        <v>163.43773708795666</v>
      </c>
    </row>
    <row r="52" spans="6:9" x14ac:dyDescent="0.2">
      <c r="F52">
        <f t="shared" si="1"/>
        <v>14</v>
      </c>
      <c r="G52" s="2">
        <v>314.54039627973884</v>
      </c>
      <c r="H52" s="2">
        <v>231.20063316288486</v>
      </c>
      <c r="I52" s="2">
        <v>169.36790568909009</v>
      </c>
    </row>
    <row r="53" spans="6:9" x14ac:dyDescent="0.2">
      <c r="F53">
        <f t="shared" si="1"/>
        <v>14.25</v>
      </c>
      <c r="G53" s="2">
        <v>327.40831605880101</v>
      </c>
      <c r="H53" s="2">
        <v>245.47228619382918</v>
      </c>
      <c r="I53" s="2">
        <v>175.2893753668657</v>
      </c>
    </row>
    <row r="54" spans="6:9" x14ac:dyDescent="0.2">
      <c r="F54">
        <f>F53+0.25</f>
        <v>14.5</v>
      </c>
      <c r="G54" s="2">
        <v>340.25738112378201</v>
      </c>
      <c r="H54" s="2">
        <v>259.72308973353768</v>
      </c>
      <c r="I54" s="2">
        <v>181.20215562804955</v>
      </c>
    </row>
    <row r="55" spans="6:9" x14ac:dyDescent="0.2">
      <c r="F55">
        <f t="shared" si="1"/>
        <v>14.75</v>
      </c>
      <c r="G55" s="2">
        <v>353.08761207277433</v>
      </c>
      <c r="H55" s="2">
        <v>273.95306653699583</v>
      </c>
      <c r="I55" s="2">
        <v>187.1062559701881</v>
      </c>
    </row>
    <row r="56" spans="6:9" x14ac:dyDescent="0.2">
      <c r="F56">
        <f t="shared" si="1"/>
        <v>15</v>
      </c>
      <c r="G56" s="2">
        <v>365.89902948389715</v>
      </c>
      <c r="H56" s="2">
        <v>288.16223933713513</v>
      </c>
      <c r="I56" s="2">
        <v>193.00168588161608</v>
      </c>
    </row>
  </sheetData>
  <conditionalFormatting sqref="B17:B18">
    <cfRule type="cellIs" dxfId="2" priority="2" operator="equal">
      <formula>$B$17</formula>
    </cfRule>
  </conditionalFormatting>
  <conditionalFormatting sqref="B19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3A86-F63A-7541-8C07-69150AEDCB80}">
  <dimension ref="A1:C12"/>
  <sheetViews>
    <sheetView workbookViewId="0">
      <selection activeCell="B12" sqref="A12:B12"/>
    </sheetView>
  </sheetViews>
  <sheetFormatPr baseColWidth="10" defaultRowHeight="16" x14ac:dyDescent="0.2"/>
  <cols>
    <col min="1" max="1" width="17.6640625" bestFit="1" customWidth="1"/>
    <col min="2" max="2" width="11.6640625" bestFit="1" customWidth="1"/>
  </cols>
  <sheetData>
    <row r="1" spans="1:3" x14ac:dyDescent="0.2">
      <c r="A1" t="s">
        <v>0</v>
      </c>
    </row>
    <row r="2" spans="1:3" x14ac:dyDescent="0.2">
      <c r="C2" s="1"/>
    </row>
    <row r="3" spans="1:3" x14ac:dyDescent="0.2">
      <c r="A3" t="s">
        <v>8</v>
      </c>
      <c r="B3" s="2">
        <v>140</v>
      </c>
    </row>
    <row r="4" spans="1:3" x14ac:dyDescent="0.2">
      <c r="A4" t="s">
        <v>10</v>
      </c>
      <c r="B4" s="2">
        <v>5</v>
      </c>
    </row>
    <row r="6" spans="1:3" x14ac:dyDescent="0.2">
      <c r="A6" t="s">
        <v>11</v>
      </c>
      <c r="B6" s="2">
        <f>Interface!B4</f>
        <v>10</v>
      </c>
    </row>
    <row r="7" spans="1:3" x14ac:dyDescent="0.2">
      <c r="A7" t="s">
        <v>12</v>
      </c>
      <c r="B7">
        <v>140</v>
      </c>
    </row>
    <row r="8" spans="1:3" x14ac:dyDescent="0.2">
      <c r="A8" t="s">
        <v>13</v>
      </c>
      <c r="B8">
        <v>1.00291</v>
      </c>
    </row>
    <row r="10" spans="1:3" x14ac:dyDescent="0.2">
      <c r="A10" t="s">
        <v>14</v>
      </c>
      <c r="B10" s="4">
        <f>B7*(B8^-B6)</f>
        <v>135.99045251111178</v>
      </c>
    </row>
    <row r="12" spans="1:3" x14ac:dyDescent="0.2">
      <c r="A12" t="s">
        <v>28</v>
      </c>
      <c r="B1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3FF2-95AD-3649-811A-EBDC6A1FCD3D}">
  <dimension ref="A1:D28"/>
  <sheetViews>
    <sheetView workbookViewId="0">
      <selection activeCell="B38" sqref="B38"/>
    </sheetView>
  </sheetViews>
  <sheetFormatPr baseColWidth="10" defaultRowHeight="16" x14ac:dyDescent="0.2"/>
  <cols>
    <col min="1" max="1" width="26" bestFit="1" customWidth="1"/>
  </cols>
  <sheetData>
    <row r="1" spans="1:4" x14ac:dyDescent="0.2">
      <c r="A1" t="s">
        <v>15</v>
      </c>
    </row>
    <row r="3" spans="1:4" x14ac:dyDescent="0.2">
      <c r="A3" t="s">
        <v>2</v>
      </c>
      <c r="B3" t="str">
        <f>Store</f>
        <v>Store 1</v>
      </c>
      <c r="C3" t="str">
        <f>Store</f>
        <v>Store 2</v>
      </c>
      <c r="D3" t="str">
        <f>Store</f>
        <v>Store 3</v>
      </c>
    </row>
    <row r="4" spans="1:4" x14ac:dyDescent="0.2">
      <c r="A4" t="s">
        <v>14</v>
      </c>
      <c r="B4">
        <f>+Demand</f>
        <v>135.99045251111178</v>
      </c>
      <c r="C4">
        <f>+Demand</f>
        <v>135.99045251111178</v>
      </c>
      <c r="D4">
        <f>+Demand</f>
        <v>135.99045251111178</v>
      </c>
    </row>
    <row r="5" spans="1:4" x14ac:dyDescent="0.2">
      <c r="A5" t="s">
        <v>21</v>
      </c>
      <c r="B5">
        <f>Distribution_of_Demand</f>
        <v>0.39</v>
      </c>
      <c r="C5">
        <f>Distribution_of_Demand</f>
        <v>0.43</v>
      </c>
      <c r="D5">
        <f>Distribution_of_Demand</f>
        <v>0.18</v>
      </c>
    </row>
    <row r="6" spans="1:4" x14ac:dyDescent="0.2">
      <c r="A6" s="6" t="s">
        <v>22</v>
      </c>
      <c r="B6" s="6">
        <f>B4*B5</f>
        <v>53.036276479333594</v>
      </c>
      <c r="C6" s="6">
        <f>C4*C5</f>
        <v>58.475894579778064</v>
      </c>
      <c r="D6" s="6">
        <f t="shared" ref="D6" si="0">D4*D5</f>
        <v>24.478281452000122</v>
      </c>
    </row>
    <row r="8" spans="1:4" x14ac:dyDescent="0.2">
      <c r="A8" t="s">
        <v>22</v>
      </c>
      <c r="B8">
        <f>Store_Demand</f>
        <v>53.036276479333594</v>
      </c>
      <c r="C8">
        <f>Store_Demand</f>
        <v>58.475894579778064</v>
      </c>
      <c r="D8">
        <f>Store_Demand</f>
        <v>24.478281452000122</v>
      </c>
    </row>
    <row r="9" spans="1:4" x14ac:dyDescent="0.2">
      <c r="A9" t="s">
        <v>9</v>
      </c>
      <c r="B9">
        <f>Price</f>
        <v>10</v>
      </c>
      <c r="C9">
        <f>Price</f>
        <v>10</v>
      </c>
      <c r="D9">
        <f>Price</f>
        <v>10</v>
      </c>
    </row>
    <row r="10" spans="1:4" x14ac:dyDescent="0.2">
      <c r="A10" s="6" t="s">
        <v>25</v>
      </c>
      <c r="B10" s="7">
        <f>B8*B9</f>
        <v>530.36276479333594</v>
      </c>
      <c r="C10" s="7">
        <f>C8*C9</f>
        <v>584.7589457977806</v>
      </c>
      <c r="D10" s="7">
        <f>D8*D9</f>
        <v>244.78281452000121</v>
      </c>
    </row>
    <row r="12" spans="1:4" x14ac:dyDescent="0.2">
      <c r="A12" t="s">
        <v>26</v>
      </c>
      <c r="B12">
        <f>Store_Demand</f>
        <v>53.036276479333594</v>
      </c>
      <c r="C12">
        <f>Store_Demand</f>
        <v>58.475894579778064</v>
      </c>
      <c r="D12">
        <f>Store_Demand</f>
        <v>24.478281452000122</v>
      </c>
    </row>
    <row r="13" spans="1:4" x14ac:dyDescent="0.2">
      <c r="A13" t="s">
        <v>10</v>
      </c>
      <c r="B13" s="2">
        <f>-Unit_Cost</f>
        <v>-5</v>
      </c>
      <c r="C13" s="2">
        <f>-Unit_Cost</f>
        <v>-5</v>
      </c>
      <c r="D13" s="2">
        <f>-Unit_Cost</f>
        <v>-5</v>
      </c>
    </row>
    <row r="14" spans="1:4" x14ac:dyDescent="0.2">
      <c r="A14" t="s">
        <v>31</v>
      </c>
      <c r="B14" s="2">
        <f>Delivery_Costs</f>
        <v>3</v>
      </c>
      <c r="C14" s="2">
        <f>Delivery_Costs</f>
        <v>5</v>
      </c>
      <c r="D14" s="2">
        <f>Delivery_Costs</f>
        <v>2</v>
      </c>
    </row>
    <row r="15" spans="1:4" x14ac:dyDescent="0.2">
      <c r="A15" s="6" t="s">
        <v>27</v>
      </c>
      <c r="B15" s="7">
        <f>B12*(B13-B14)</f>
        <v>-424.29021183466875</v>
      </c>
      <c r="C15" s="7">
        <f t="shared" ref="C15:D15" si="1">C12*(C13-C14)</f>
        <v>-584.7589457977806</v>
      </c>
      <c r="D15" s="7">
        <f t="shared" si="1"/>
        <v>-171.34797016400086</v>
      </c>
    </row>
    <row r="17" spans="1:4" x14ac:dyDescent="0.2">
      <c r="A17" t="s">
        <v>29</v>
      </c>
      <c r="B17">
        <f>Store_Revenue</f>
        <v>530.36276479333594</v>
      </c>
      <c r="C17">
        <f>Store_Revenue</f>
        <v>584.7589457977806</v>
      </c>
      <c r="D17">
        <f>Store_Revenue</f>
        <v>244.78281452000121</v>
      </c>
    </row>
    <row r="18" spans="1:4" x14ac:dyDescent="0.2">
      <c r="A18" t="s">
        <v>27</v>
      </c>
      <c r="B18">
        <f>Store_Unit_Cost</f>
        <v>-424.29021183466875</v>
      </c>
      <c r="C18">
        <f>Store_Unit_Cost</f>
        <v>-584.7589457977806</v>
      </c>
      <c r="D18">
        <f>Store_Unit_Cost</f>
        <v>-171.34797016400086</v>
      </c>
    </row>
    <row r="19" spans="1:4" x14ac:dyDescent="0.2">
      <c r="A19" s="6" t="s">
        <v>33</v>
      </c>
      <c r="B19" s="7">
        <f>SUM(B17:B18)</f>
        <v>106.07255295866719</v>
      </c>
      <c r="C19" s="7">
        <f>SUM(C17:C18)</f>
        <v>0</v>
      </c>
      <c r="D19" s="7">
        <f>SUM(D17:D18)</f>
        <v>73.434844356000355</v>
      </c>
    </row>
    <row r="20" spans="1:4" x14ac:dyDescent="0.2">
      <c r="A20" s="13"/>
      <c r="B20" s="14"/>
      <c r="C20" s="14"/>
      <c r="D20" s="14"/>
    </row>
    <row r="21" spans="1:4" x14ac:dyDescent="0.2">
      <c r="A21" t="s">
        <v>33</v>
      </c>
      <c r="B21">
        <f>Store_Cash_Flows</f>
        <v>106.07255295866719</v>
      </c>
      <c r="C21">
        <f>Store_Cash_Flows</f>
        <v>0</v>
      </c>
      <c r="D21">
        <f>Store_Cash_Flows</f>
        <v>73.434844356000355</v>
      </c>
    </row>
    <row r="22" spans="1:4" x14ac:dyDescent="0.2">
      <c r="A22" t="s">
        <v>29</v>
      </c>
      <c r="B22">
        <f>Store_Revenue</f>
        <v>530.36276479333594</v>
      </c>
      <c r="C22">
        <f>Store_Revenue</f>
        <v>584.7589457977806</v>
      </c>
      <c r="D22">
        <f>Store_Revenue</f>
        <v>244.78281452000121</v>
      </c>
    </row>
    <row r="23" spans="1:4" x14ac:dyDescent="0.2">
      <c r="A23" s="10" t="s">
        <v>30</v>
      </c>
      <c r="B23" s="9">
        <f>B21/B22</f>
        <v>0.2</v>
      </c>
      <c r="C23" s="9">
        <f>C21/C22</f>
        <v>0</v>
      </c>
      <c r="D23" s="9">
        <f>D21/D22</f>
        <v>0.3</v>
      </c>
    </row>
    <row r="25" spans="1:4" x14ac:dyDescent="0.2">
      <c r="A25" t="s">
        <v>25</v>
      </c>
      <c r="B25">
        <f>Store_Revenue</f>
        <v>530.36276479333594</v>
      </c>
      <c r="C25">
        <f>Store_Revenue</f>
        <v>584.7589457977806</v>
      </c>
      <c r="D25">
        <f>Store_Revenue</f>
        <v>244.78281452000121</v>
      </c>
    </row>
    <row r="26" spans="1:4" x14ac:dyDescent="0.2">
      <c r="A26" t="s">
        <v>27</v>
      </c>
      <c r="B26">
        <f>Store_Unit_Cost</f>
        <v>-424.29021183466875</v>
      </c>
      <c r="C26">
        <f>Store_Unit_Cost</f>
        <v>-584.7589457977806</v>
      </c>
      <c r="D26">
        <f>Store_Unit_Cost</f>
        <v>-171.34797016400086</v>
      </c>
    </row>
    <row r="27" spans="1:4" x14ac:dyDescent="0.2">
      <c r="A27" t="s">
        <v>38</v>
      </c>
      <c r="B27">
        <f>Fixed_Cost_per_store</f>
        <v>46.666666666666664</v>
      </c>
      <c r="C27">
        <f>Fixed_Cost_per_store</f>
        <v>46.666666666666664</v>
      </c>
      <c r="D27">
        <f>Fixed_Cost_per_store</f>
        <v>46.666666666666664</v>
      </c>
    </row>
    <row r="28" spans="1:4" x14ac:dyDescent="0.2">
      <c r="A28" s="6" t="s">
        <v>39</v>
      </c>
      <c r="B28" s="7">
        <f>B25+(B26-B27)</f>
        <v>59.405886292000503</v>
      </c>
      <c r="C28" s="7">
        <f t="shared" ref="C28:D28" si="2">C25+(C26-C27)</f>
        <v>-46.666666666666629</v>
      </c>
      <c r="D28" s="7">
        <f t="shared" si="2"/>
        <v>26.768177689333697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0C92-4A63-B44E-A7F7-482665E22FB1}">
  <dimension ref="A1:D14"/>
  <sheetViews>
    <sheetView workbookViewId="0">
      <selection activeCell="B10" sqref="B10"/>
    </sheetView>
  </sheetViews>
  <sheetFormatPr baseColWidth="10" defaultRowHeight="16" x14ac:dyDescent="0.2"/>
  <cols>
    <col min="1" max="1" width="17.5" bestFit="1" customWidth="1"/>
  </cols>
  <sheetData>
    <row r="1" spans="1:4" x14ac:dyDescent="0.2">
      <c r="A1" t="s">
        <v>16</v>
      </c>
    </row>
    <row r="3" spans="1:4" x14ac:dyDescent="0.2">
      <c r="A3" t="s">
        <v>11</v>
      </c>
      <c r="B3" s="2">
        <f>Price</f>
        <v>10</v>
      </c>
    </row>
    <row r="4" spans="1:4" x14ac:dyDescent="0.2">
      <c r="A4" t="s">
        <v>12</v>
      </c>
      <c r="B4">
        <v>140</v>
      </c>
    </row>
    <row r="5" spans="1:4" x14ac:dyDescent="0.2">
      <c r="A5" t="s">
        <v>13</v>
      </c>
      <c r="B5">
        <v>1.00291</v>
      </c>
    </row>
    <row r="6" spans="1:4" x14ac:dyDescent="0.2">
      <c r="A6" s="7" t="s">
        <v>14</v>
      </c>
      <c r="B6" s="8">
        <f>B4*(B5^-B3)</f>
        <v>135.99045251111178</v>
      </c>
    </row>
    <row r="7" spans="1:4" x14ac:dyDescent="0.2">
      <c r="B7" s="4"/>
    </row>
    <row r="8" spans="1:4" x14ac:dyDescent="0.2">
      <c r="A8" t="s">
        <v>34</v>
      </c>
      <c r="B8" s="2">
        <f>SUM(Store_Cash_Flows)</f>
        <v>179.50739731466754</v>
      </c>
    </row>
    <row r="9" spans="1:4" x14ac:dyDescent="0.2">
      <c r="A9" t="s">
        <v>35</v>
      </c>
      <c r="B9" s="4">
        <f>Fixed_Cost</f>
        <v>140</v>
      </c>
    </row>
    <row r="10" spans="1:4" x14ac:dyDescent="0.2">
      <c r="A10" s="7" t="s">
        <v>20</v>
      </c>
      <c r="B10" s="7">
        <f>B8-B9</f>
        <v>39.507397314667543</v>
      </c>
    </row>
    <row r="11" spans="1:4" x14ac:dyDescent="0.2">
      <c r="C11" s="4"/>
      <c r="D11" s="4"/>
    </row>
    <row r="12" spans="1:4" ht="17" customHeight="1" x14ac:dyDescent="0.2">
      <c r="A12" t="s">
        <v>8</v>
      </c>
      <c r="B12">
        <f>Fixed_Cost</f>
        <v>140</v>
      </c>
    </row>
    <row r="13" spans="1:4" ht="17" customHeight="1" x14ac:dyDescent="0.2">
      <c r="A13" t="s">
        <v>28</v>
      </c>
      <c r="B13">
        <f>Number_of_Stores</f>
        <v>3</v>
      </c>
    </row>
    <row r="14" spans="1:4" x14ac:dyDescent="0.2">
      <c r="A14" s="7" t="s">
        <v>37</v>
      </c>
      <c r="B14" s="7">
        <f>B12/B13</f>
        <v>46.666666666666664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4426E-74AC-0D48-90C2-F7894F196AF3}">
  <dimension ref="A1:D5"/>
  <sheetViews>
    <sheetView workbookViewId="0">
      <selection activeCell="E37" sqref="E37"/>
    </sheetView>
  </sheetViews>
  <sheetFormatPr baseColWidth="10" defaultRowHeight="16" x14ac:dyDescent="0.2"/>
  <cols>
    <col min="1" max="1" width="20.33203125" bestFit="1" customWidth="1"/>
  </cols>
  <sheetData>
    <row r="1" spans="1:4" x14ac:dyDescent="0.2">
      <c r="A1" t="s">
        <v>1</v>
      </c>
    </row>
    <row r="3" spans="1:4" x14ac:dyDescent="0.2">
      <c r="A3" t="s">
        <v>2</v>
      </c>
      <c r="B3" t="s">
        <v>3</v>
      </c>
      <c r="C3" t="s">
        <v>4</v>
      </c>
      <c r="D3" t="s">
        <v>5</v>
      </c>
    </row>
    <row r="4" spans="1:4" x14ac:dyDescent="0.2">
      <c r="A4" t="s">
        <v>6</v>
      </c>
      <c r="B4" s="2">
        <v>3</v>
      </c>
      <c r="C4" s="2">
        <v>5</v>
      </c>
      <c r="D4" s="2">
        <v>2</v>
      </c>
    </row>
    <row r="5" spans="1:4" x14ac:dyDescent="0.2">
      <c r="A5" t="s">
        <v>7</v>
      </c>
      <c r="B5" s="3">
        <v>0.39</v>
      </c>
      <c r="C5" s="3">
        <v>0.43</v>
      </c>
      <c r="D5" s="3"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Interface</vt:lpstr>
      <vt:lpstr>Data</vt:lpstr>
      <vt:lpstr>Stores</vt:lpstr>
      <vt:lpstr>Model</vt:lpstr>
      <vt:lpstr>Data Stores</vt:lpstr>
      <vt:lpstr>Delivery_Costs</vt:lpstr>
      <vt:lpstr>Demand</vt:lpstr>
      <vt:lpstr>DemParA</vt:lpstr>
      <vt:lpstr>DemParB</vt:lpstr>
      <vt:lpstr>Distribution_of_Demand</vt:lpstr>
      <vt:lpstr>Fixed_Cost</vt:lpstr>
      <vt:lpstr>Fixed_Cost_per_store</vt:lpstr>
      <vt:lpstr>Net_Profit_Margin</vt:lpstr>
      <vt:lpstr>Number_of_Stores</vt:lpstr>
      <vt:lpstr>Price</vt:lpstr>
      <vt:lpstr>Profit_less_fixed_cost_per_store</vt:lpstr>
      <vt:lpstr>Store</vt:lpstr>
      <vt:lpstr>Store_Cash_Flows</vt:lpstr>
      <vt:lpstr>Store_Demand</vt:lpstr>
      <vt:lpstr>Store_Revenue</vt:lpstr>
      <vt:lpstr>Store_Unit_Cost</vt:lpstr>
      <vt:lpstr>Total_Profit</vt:lpstr>
      <vt:lpstr>Unit_Cost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2022-09-27T21:43:42Z</dcterms:created>
  <dcterms:modified xsi:type="dcterms:W3CDTF">2022-09-28T03:07:40Z</dcterms:modified>
</cp:coreProperties>
</file>