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8CD2232E-EE3A-9243-90C0-31603C383CAF}" xr6:coauthVersionLast="47" xr6:coauthVersionMax="47" xr10:uidLastSave="{00000000-0000-0000-0000-000000000000}"/>
  <bookViews>
    <workbookView xWindow="0" yWindow="500" windowWidth="28800" windowHeight="17500" activeTab="7" xr2:uid="{88FEB3F9-02B2-ED49-92D4-C9D0C407B956}"/>
  </bookViews>
  <sheets>
    <sheet name="Algebraic Solutions" sheetId="18" r:id="rId1"/>
    <sheet name="Collab" sheetId="19" r:id="rId2"/>
    <sheet name="7.2" sheetId="1" r:id="rId3"/>
    <sheet name="7.6" sheetId="2" r:id="rId4"/>
    <sheet name="Scenario 7.6" sheetId="14" r:id="rId5"/>
    <sheet name="7.14" sheetId="3" r:id="rId6"/>
    <sheet name="7.19A" sheetId="4" r:id="rId7"/>
    <sheet name="7.19B Actual Answer" sheetId="21" r:id="rId8"/>
    <sheet name="7.19B First Try" sheetId="15" r:id="rId9"/>
    <sheet name="Answer Report for 7.19B" sheetId="16" r:id="rId10"/>
    <sheet name="Copy of 7.19b" sheetId="17" r:id="rId11"/>
  </sheets>
  <definedNames>
    <definedName name="solver_adj" localSheetId="5" hidden="1">'7.14'!$B$5:$F$5</definedName>
    <definedName name="solver_adj" localSheetId="6" hidden="1">'7.19A'!$A$26:$L$26,'7.19A'!$B$31:$F$33</definedName>
    <definedName name="solver_adj" localSheetId="7" hidden="1">'7.19B Actual Answer'!$A$26:$L$26,'7.19B Actual Answer'!$B$31:$F$33,'7.19B Actual Answer'!$I$37:$I$43</definedName>
    <definedName name="solver_adj" localSheetId="8" hidden="1">'7.19B First Try'!$A$26:$L$26,'7.19B First Try'!$B$32:$F$34,'7.19B First Try'!$J$32:$J$35,'7.19B First Try'!$J$42:$J$44</definedName>
    <definedName name="solver_adj" localSheetId="2" hidden="1">'7.2'!$B$13:$B$18</definedName>
    <definedName name="solver_adj" localSheetId="3" hidden="1">'7.6'!$C$5:$I$5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2" hidden="1">0.0001</definedName>
    <definedName name="solver_cvg" localSheetId="3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3</definedName>
    <definedName name="solver_eng" localSheetId="2" hidden="1">2</definedName>
    <definedName name="solver_eng" localSheetId="3" hidden="1">2</definedName>
    <definedName name="solver_eng" localSheetId="10" hidden="1">3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2" hidden="1">2147483647</definedName>
    <definedName name="solver_itr" localSheetId="3" hidden="1">2147483647</definedName>
    <definedName name="solver_lhs1" localSheetId="5" hidden="1">'7.14'!$B$12</definedName>
    <definedName name="solver_lhs1" localSheetId="6" hidden="1">'7.19A'!$A$27</definedName>
    <definedName name="solver_lhs1" localSheetId="7" hidden="1">'7.19B Actual Answer'!$A$26:$L$26</definedName>
    <definedName name="solver_lhs1" localSheetId="8" hidden="1">'7.19B First Try'!$A$28</definedName>
    <definedName name="solver_lhs1" localSheetId="2" hidden="1">'7.2'!$B$13:$B$18</definedName>
    <definedName name="solver_lhs1" localSheetId="3" hidden="1">'7.6'!$C$10</definedName>
    <definedName name="solver_lhs10" localSheetId="7" hidden="1">'7.19B Actual Answer'!$I$37:$I$43</definedName>
    <definedName name="solver_lhs10" localSheetId="8" hidden="1">'7.19B First Try'!$J$42:$J$44</definedName>
    <definedName name="solver_lhs11" localSheetId="7" hidden="1">'7.19B Actual Answer'!$I$37:$I$43</definedName>
    <definedName name="solver_lhs12" localSheetId="7" hidden="1">'7.19B Actual Answer'!$I$37:$I$43</definedName>
    <definedName name="solver_lhs13" localSheetId="7" hidden="1">'7.19B Actual Answer'!$J$27</definedName>
    <definedName name="solver_lhs2" localSheetId="5" hidden="1">'7.14'!$B$13</definedName>
    <definedName name="solver_lhs2" localSheetId="6" hidden="1">'7.19A'!$B$34:$F$34</definedName>
    <definedName name="solver_lhs2" localSheetId="7" hidden="1">'7.19B Actual Answer'!$A$27</definedName>
    <definedName name="solver_lhs2" localSheetId="8" hidden="1">'7.19B First Try'!$B$40:$F$40</definedName>
    <definedName name="solver_lhs2" localSheetId="2" hidden="1">'7.2'!$B$21</definedName>
    <definedName name="solver_lhs2" localSheetId="3" hidden="1">'7.6'!$C$12</definedName>
    <definedName name="solver_lhs3" localSheetId="5" hidden="1">'7.14'!$B$5:$F$5</definedName>
    <definedName name="solver_lhs3" localSheetId="6" hidden="1">'7.19A'!$D$27</definedName>
    <definedName name="solver_lhs3" localSheetId="7" hidden="1">'7.19B Actual Answer'!$B$34:$F$34</definedName>
    <definedName name="solver_lhs3" localSheetId="8" hidden="1">'7.19B First Try'!$D$28</definedName>
    <definedName name="solver_lhs3" localSheetId="2" hidden="1">'7.2'!$B$23</definedName>
    <definedName name="solver_lhs3" localSheetId="3" hidden="1">'7.6'!$C$5:$I$5</definedName>
    <definedName name="solver_lhs4" localSheetId="5" hidden="1">'7.14'!$G$6:$G$9</definedName>
    <definedName name="solver_lhs4" localSheetId="6" hidden="1">'7.19A'!$G$27</definedName>
    <definedName name="solver_lhs4" localSheetId="7" hidden="1">'7.19B Actual Answer'!$D$27</definedName>
    <definedName name="solver_lhs4" localSheetId="8" hidden="1">'7.19B First Try'!$G$28</definedName>
    <definedName name="solver_lhs4" localSheetId="3" hidden="1">'7.6'!$C$9</definedName>
    <definedName name="solver_lhs5" localSheetId="6" hidden="1">'7.19A'!$G$31:$G$33</definedName>
    <definedName name="solver_lhs5" localSheetId="7" hidden="1">'7.19B Actual Answer'!$G$27</definedName>
    <definedName name="solver_lhs5" localSheetId="8" hidden="1">'7.19B First Try'!$G$37</definedName>
    <definedName name="solver_lhs5" localSheetId="3" hidden="1">'7.6'!$J$7</definedName>
    <definedName name="solver_lhs6" localSheetId="6" hidden="1">'7.19A'!$J$27</definedName>
    <definedName name="solver_lhs6" localSheetId="7" hidden="1">'7.19B Actual Answer'!$G$31</definedName>
    <definedName name="solver_lhs6" localSheetId="8" hidden="1">'7.19B First Try'!$G$38</definedName>
    <definedName name="solver_lhs6" localSheetId="3" hidden="1">'7.6'!$J$7</definedName>
    <definedName name="solver_lhs7" localSheetId="7" hidden="1">'7.19B Actual Answer'!$G$31:$G$33</definedName>
    <definedName name="solver_lhs7" localSheetId="8" hidden="1">'7.19B First Try'!$G$39</definedName>
    <definedName name="solver_lhs8" localSheetId="7" hidden="1">'7.19B Actual Answer'!$G$32</definedName>
    <definedName name="solver_lhs8" localSheetId="8" hidden="1">'7.19B First Try'!$J$28</definedName>
    <definedName name="solver_lhs9" localSheetId="7" hidden="1">'7.19B Actual Answer'!$G$33</definedName>
    <definedName name="solver_lhs9" localSheetId="8" hidden="1">'7.19B First Try'!$J$32:$J$35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8" hidden="1">2</definedName>
    <definedName name="solver_lin" localSheetId="2" hidden="1">1</definedName>
    <definedName name="solver_lin" localSheetId="3" hidden="1">1</definedName>
    <definedName name="solver_lin" localSheetId="10" hidden="1">2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2" hidden="1">2147483647</definedName>
    <definedName name="solver_mip" localSheetId="3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2" hidden="1">30</definedName>
    <definedName name="solver_mni" localSheetId="3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2" hidden="1">0.075</definedName>
    <definedName name="solver_mrt" localSheetId="3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2" hidden="1">2</definedName>
    <definedName name="solver_msl" localSheetId="3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2" hidden="1">1</definedName>
    <definedName name="solver_neg" localSheetId="3" hidden="1">1</definedName>
    <definedName name="solver_neg" localSheetId="10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2" hidden="1">2147483647</definedName>
    <definedName name="solver_nod" localSheetId="3" hidden="1">2147483647</definedName>
    <definedName name="solver_num" localSheetId="5" hidden="1">4</definedName>
    <definedName name="solver_num" localSheetId="6" hidden="1">6</definedName>
    <definedName name="solver_num" localSheetId="7" hidden="1">13</definedName>
    <definedName name="solver_num" localSheetId="8" hidden="1">10</definedName>
    <definedName name="solver_num" localSheetId="2" hidden="1">3</definedName>
    <definedName name="solver_num" localSheetId="3" hidden="1">5</definedName>
    <definedName name="solver_num" localSheetId="10" hidden="1">0</definedName>
    <definedName name="solver_opt" localSheetId="5" hidden="1">'7.14'!$G$5</definedName>
    <definedName name="solver_opt" localSheetId="6" hidden="1">'7.19A'!$B$42</definedName>
    <definedName name="solver_opt" localSheetId="7" hidden="1">'7.19B Actual Answer'!$B$42</definedName>
    <definedName name="solver_opt" localSheetId="8" hidden="1">'7.19B First Try'!$B$48</definedName>
    <definedName name="solver_opt" localSheetId="2" hidden="1">'7.2'!$B$20</definedName>
    <definedName name="solver_opt" localSheetId="3" hidden="1">'7.6'!$J$5</definedName>
    <definedName name="solver_opt" localSheetId="10" hidden="1">'Copy of 7.19b'!$B$6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2" hidden="1">0.000001</definedName>
    <definedName name="solver_pre" localSheetId="3" hidden="1">0.000001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2" hidden="1">1</definedName>
    <definedName name="solver_rbv" localSheetId="3" hidden="1">1</definedName>
    <definedName name="solver_rel1" localSheetId="5" hidden="1">1</definedName>
    <definedName name="solver_rel1" localSheetId="6" hidden="1">1</definedName>
    <definedName name="solver_rel1" localSheetId="7" hidden="1">4</definedName>
    <definedName name="solver_rel1" localSheetId="8" hidden="1">1</definedName>
    <definedName name="solver_rel1" localSheetId="2" hidden="1">5</definedName>
    <definedName name="solver_rel1" localSheetId="3" hidden="1">1</definedName>
    <definedName name="solver_rel10" localSheetId="7" hidden="1">1</definedName>
    <definedName name="solver_rel10" localSheetId="8" hidden="1">5</definedName>
    <definedName name="solver_rel11" localSheetId="7" hidden="1">5</definedName>
    <definedName name="solver_rel12" localSheetId="7" hidden="1">4</definedName>
    <definedName name="solver_rel13" localSheetId="7" hidden="1">1</definedName>
    <definedName name="solver_rel2" localSheetId="5" hidden="1">1</definedName>
    <definedName name="solver_rel2" localSheetId="6" hidden="1">3</definedName>
    <definedName name="solver_rel2" localSheetId="7" hidden="1">1</definedName>
    <definedName name="solver_rel2" localSheetId="8" hidden="1">3</definedName>
    <definedName name="solver_rel2" localSheetId="2" hidden="1">1</definedName>
    <definedName name="solver_rel2" localSheetId="3" hidden="1">1</definedName>
    <definedName name="solver_rel3" localSheetId="5" hidden="1">5</definedName>
    <definedName name="solver_rel3" localSheetId="6" hidden="1">1</definedName>
    <definedName name="solver_rel3" localSheetId="7" hidden="1">3</definedName>
    <definedName name="solver_rel3" localSheetId="8" hidden="1">1</definedName>
    <definedName name="solver_rel3" localSheetId="2" hidden="1">1</definedName>
    <definedName name="solver_rel3" localSheetId="3" hidden="1">5</definedName>
    <definedName name="solver_rel4" localSheetId="5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3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3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3" hidden="1">1</definedName>
    <definedName name="solver_rel7" localSheetId="7" hidden="1">1</definedName>
    <definedName name="solver_rel7" localSheetId="8" hidden="1">1</definedName>
    <definedName name="solver_rel8" localSheetId="7" hidden="1">1</definedName>
    <definedName name="solver_rel8" localSheetId="8" hidden="1">1</definedName>
    <definedName name="solver_rel9" localSheetId="7" hidden="1">1</definedName>
    <definedName name="solver_rel9" localSheetId="8" hidden="1">5</definedName>
    <definedName name="solver_rhs1" localSheetId="5" hidden="1">'7.14'!$D$12</definedName>
    <definedName name="solver_rhs1" localSheetId="6" hidden="1">'7.19A'!$C$27</definedName>
    <definedName name="solver_rhs1" localSheetId="7" hidden="1">"integer"</definedName>
    <definedName name="solver_rhs1" localSheetId="8" hidden="1">'7.19B First Try'!$C$28</definedName>
    <definedName name="solver_rhs1" localSheetId="2" hidden="1">"binary"</definedName>
    <definedName name="solver_rhs1" localSheetId="3" hidden="1">'7.6'!$E$10</definedName>
    <definedName name="solver_rhs10" localSheetId="7" hidden="1">1</definedName>
    <definedName name="solver_rhs10" localSheetId="8" hidden="1">"binary"</definedName>
    <definedName name="solver_rhs11" localSheetId="7" hidden="1">"binary"</definedName>
    <definedName name="solver_rhs12" localSheetId="7" hidden="1">"integer"</definedName>
    <definedName name="solver_rhs13" localSheetId="7" hidden="1">'7.19B Actual Answer'!$L$27</definedName>
    <definedName name="solver_rhs2" localSheetId="5" hidden="1">'7.14'!$D$13</definedName>
    <definedName name="solver_rhs2" localSheetId="6" hidden="1">'7.19A'!$B$17:$F$17</definedName>
    <definedName name="solver_rhs2" localSheetId="7" hidden="1">'7.19B Actual Answer'!$C$27</definedName>
    <definedName name="solver_rhs2" localSheetId="8" hidden="1">'7.19B First Try'!$B$17:$F$17</definedName>
    <definedName name="solver_rhs2" localSheetId="2" hidden="1">'7.2'!$D$21</definedName>
    <definedName name="solver_rhs2" localSheetId="3" hidden="1">'7.6'!$E$12</definedName>
    <definedName name="solver_rhs3" localSheetId="5" hidden="1">"binary"</definedName>
    <definedName name="solver_rhs3" localSheetId="6" hidden="1">'7.19A'!$F$27</definedName>
    <definedName name="solver_rhs3" localSheetId="7" hidden="1">'7.19B Actual Answer'!$B$17:$F$17</definedName>
    <definedName name="solver_rhs3" localSheetId="8" hidden="1">'7.19B First Try'!$F$28</definedName>
    <definedName name="solver_rhs3" localSheetId="2" hidden="1">'7.2'!$D$23</definedName>
    <definedName name="solver_rhs3" localSheetId="3" hidden="1">"binary"</definedName>
    <definedName name="solver_rhs4" localSheetId="5" hidden="1">'7.14'!$J$6:$J$9</definedName>
    <definedName name="solver_rhs4" localSheetId="6" hidden="1">'7.19A'!$I$27</definedName>
    <definedName name="solver_rhs4" localSheetId="7" hidden="1">'7.19B Actual Answer'!$F$27</definedName>
    <definedName name="solver_rhs4" localSheetId="8" hidden="1">'7.19B First Try'!$I$28</definedName>
    <definedName name="solver_rhs4" localSheetId="3" hidden="1">'7.6'!$E$9</definedName>
    <definedName name="solver_rhs5" localSheetId="6" hidden="1">'7.19A'!$B$36:$B$38</definedName>
    <definedName name="solver_rhs5" localSheetId="7" hidden="1">'7.19B Actual Answer'!$I$27</definedName>
    <definedName name="solver_rhs5" localSheetId="8" hidden="1">'7.19B First Try'!$B$42</definedName>
    <definedName name="solver_rhs5" localSheetId="3" hidden="1">'7.6'!$L$7</definedName>
    <definedName name="solver_rhs6" localSheetId="6" hidden="1">'7.19A'!$L$27</definedName>
    <definedName name="solver_rhs6" localSheetId="7" hidden="1">'7.19B Actual Answer'!$B$36</definedName>
    <definedName name="solver_rhs6" localSheetId="8" hidden="1">'7.19B First Try'!$B$43</definedName>
    <definedName name="solver_rhs6" localSheetId="3" hidden="1">'7.6'!$L$7</definedName>
    <definedName name="solver_rhs7" localSheetId="7" hidden="1">'7.19B Actual Answer'!$H$13:$H$15</definedName>
    <definedName name="solver_rhs7" localSheetId="8" hidden="1">'7.19B First Try'!$B$44</definedName>
    <definedName name="solver_rhs8" localSheetId="7" hidden="1">'7.19B Actual Answer'!$B$37</definedName>
    <definedName name="solver_rhs8" localSheetId="8" hidden="1">'7.19B First Try'!$L$28</definedName>
    <definedName name="solver_rhs9" localSheetId="7" hidden="1">'7.19B Actual Answer'!$B$38</definedName>
    <definedName name="solver_rhs9" localSheetId="8" hidden="1">"binary"</definedName>
    <definedName name="solver_rlx" localSheetId="5" hidden="1">2</definedName>
    <definedName name="solver_rlx" localSheetId="6" hidden="1">1</definedName>
    <definedName name="solver_rlx" localSheetId="7" hidden="1">1</definedName>
    <definedName name="solver_rlx" localSheetId="8" hidden="1">2</definedName>
    <definedName name="solver_rlx" localSheetId="2" hidden="1">2</definedName>
    <definedName name="solver_rlx" localSheetId="3" hidden="1">1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2" hidden="1">0</definedName>
    <definedName name="solver_rsd" localSheetId="3" hidden="1">0</definedName>
    <definedName name="solver_scl" localSheetId="5" hidden="1">1</definedName>
    <definedName name="solver_scl" localSheetId="6" hidden="1">2</definedName>
    <definedName name="solver_scl" localSheetId="7" hidden="1">2</definedName>
    <definedName name="solver_scl" localSheetId="8" hidden="1">1</definedName>
    <definedName name="solver_scl" localSheetId="2" hidden="1">1</definedName>
    <definedName name="solver_scl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2" hidden="1">2</definedName>
    <definedName name="solver_sho" localSheetId="3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2" hidden="1">100</definedName>
    <definedName name="solver_ssz" localSheetId="3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2" hidden="1">2147483647</definedName>
    <definedName name="solver_tim" localSheetId="3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2" hidden="1">0.01</definedName>
    <definedName name="solver_tol" localSheetId="3" hidden="1">0.01</definedName>
    <definedName name="solver_typ" localSheetId="5" hidden="1">1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2" hidden="1">1</definedName>
    <definedName name="solver_typ" localSheetId="3" hidden="1">1</definedName>
    <definedName name="solver_typ" localSheetId="10" hidden="1">1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2" hidden="1">0</definedName>
    <definedName name="solver_val" localSheetId="3" hidden="1">0</definedName>
    <definedName name="solver_val" localSheetId="10" hidden="1">0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2" hidden="1">2</definedName>
    <definedName name="solver_ver" localSheetId="3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21" l="1"/>
  <c r="K38" i="21" s="1"/>
  <c r="M39" i="21"/>
  <c r="K39" i="21" s="1"/>
  <c r="M40" i="21"/>
  <c r="K40" i="21" s="1"/>
  <c r="M41" i="21"/>
  <c r="K41" i="21" s="1"/>
  <c r="M42" i="21"/>
  <c r="K42" i="21" s="1"/>
  <c r="M43" i="21"/>
  <c r="K43" i="21" s="1"/>
  <c r="M37" i="21"/>
  <c r="K37" i="21" s="1"/>
  <c r="H14" i="21"/>
  <c r="H15" i="21"/>
  <c r="H13" i="21"/>
  <c r="F5" i="21"/>
  <c r="F27" i="21" s="1"/>
  <c r="F6" i="21"/>
  <c r="I27" i="21" s="1"/>
  <c r="F7" i="21"/>
  <c r="L27" i="21" s="1"/>
  <c r="F4" i="21"/>
  <c r="C27" i="21" s="1"/>
  <c r="B21" i="21"/>
  <c r="B41" i="21"/>
  <c r="B38" i="21"/>
  <c r="B37" i="21"/>
  <c r="B36" i="21"/>
  <c r="F34" i="21"/>
  <c r="E34" i="21"/>
  <c r="D34" i="21"/>
  <c r="C34" i="21"/>
  <c r="B34" i="21"/>
  <c r="G33" i="21"/>
  <c r="G32" i="21"/>
  <c r="G31" i="21"/>
  <c r="J27" i="21"/>
  <c r="G27" i="21"/>
  <c r="D27" i="21"/>
  <c r="A27" i="21"/>
  <c r="D23" i="21"/>
  <c r="C23" i="21"/>
  <c r="B23" i="21"/>
  <c r="D22" i="21"/>
  <c r="C22" i="21"/>
  <c r="B22" i="21"/>
  <c r="D21" i="21"/>
  <c r="C21" i="21"/>
  <c r="D20" i="21"/>
  <c r="C20" i="21"/>
  <c r="B20" i="21"/>
  <c r="C21" i="17"/>
  <c r="D21" i="17"/>
  <c r="B22" i="17"/>
  <c r="C22" i="17"/>
  <c r="A27" i="17"/>
  <c r="B20" i="17" s="1"/>
  <c r="B27" i="17"/>
  <c r="C20" i="17" s="1"/>
  <c r="C27" i="17"/>
  <c r="D20" i="17" s="1"/>
  <c r="D27" i="17"/>
  <c r="D28" i="17" s="1"/>
  <c r="E27" i="17"/>
  <c r="F27" i="17"/>
  <c r="G27" i="17"/>
  <c r="H27" i="17"/>
  <c r="G28" i="17" s="1"/>
  <c r="I27" i="17"/>
  <c r="D22" i="17" s="1"/>
  <c r="J27" i="17"/>
  <c r="B23" i="17" s="1"/>
  <c r="K27" i="17"/>
  <c r="C23" i="17" s="1"/>
  <c r="L27" i="17"/>
  <c r="D23" i="17" s="1"/>
  <c r="G32" i="17"/>
  <c r="G33" i="17"/>
  <c r="G34" i="17"/>
  <c r="B40" i="21" l="1"/>
  <c r="C41" i="21"/>
  <c r="J28" i="17"/>
  <c r="B21" i="17"/>
  <c r="A28" i="17"/>
  <c r="B42" i="21" l="1"/>
  <c r="F39" i="17" l="1"/>
  <c r="E39" i="17"/>
  <c r="D39" i="17"/>
  <c r="C39" i="17"/>
  <c r="B39" i="17"/>
  <c r="G39" i="17" s="1"/>
  <c r="F38" i="17"/>
  <c r="E38" i="17"/>
  <c r="D38" i="17"/>
  <c r="C38" i="17"/>
  <c r="B38" i="17"/>
  <c r="F37" i="17"/>
  <c r="E37" i="17"/>
  <c r="D37" i="17"/>
  <c r="C37" i="17"/>
  <c r="B37" i="17"/>
  <c r="F35" i="17"/>
  <c r="E35" i="17"/>
  <c r="D35" i="17"/>
  <c r="C35" i="17"/>
  <c r="B35" i="17"/>
  <c r="C47" i="17"/>
  <c r="E46" i="17"/>
  <c r="B42" i="17"/>
  <c r="B44" i="17"/>
  <c r="B43" i="17"/>
  <c r="C46" i="17"/>
  <c r="C39" i="15"/>
  <c r="D39" i="15"/>
  <c r="E39" i="15"/>
  <c r="F39" i="15"/>
  <c r="B39" i="15"/>
  <c r="C38" i="15"/>
  <c r="D38" i="15"/>
  <c r="E38" i="15"/>
  <c r="F38" i="15"/>
  <c r="B38" i="15"/>
  <c r="C37" i="15"/>
  <c r="D37" i="15"/>
  <c r="E37" i="15"/>
  <c r="F37" i="15"/>
  <c r="B37" i="15"/>
  <c r="G27" i="15"/>
  <c r="F27" i="15"/>
  <c r="D27" i="15"/>
  <c r="B21" i="15" s="1"/>
  <c r="C27" i="15"/>
  <c r="D20" i="15" s="1"/>
  <c r="K27" i="15"/>
  <c r="C23" i="15" s="1"/>
  <c r="L27" i="15"/>
  <c r="D23" i="15" s="1"/>
  <c r="J27" i="15"/>
  <c r="H27" i="15"/>
  <c r="C22" i="15" s="1"/>
  <c r="I27" i="15"/>
  <c r="D22" i="15" s="1"/>
  <c r="E27" i="15"/>
  <c r="C21" i="15" s="1"/>
  <c r="B27" i="15"/>
  <c r="C20" i="15" s="1"/>
  <c r="A27" i="15"/>
  <c r="B20" i="15" s="1"/>
  <c r="B35" i="15"/>
  <c r="F35" i="15"/>
  <c r="E35" i="15"/>
  <c r="D35" i="15"/>
  <c r="C35" i="15"/>
  <c r="G34" i="15"/>
  <c r="G33" i="15"/>
  <c r="G32" i="15"/>
  <c r="F34" i="4"/>
  <c r="B41" i="4"/>
  <c r="B38" i="4"/>
  <c r="B37" i="4"/>
  <c r="G32" i="4"/>
  <c r="G33" i="4"/>
  <c r="G31" i="4"/>
  <c r="C34" i="4"/>
  <c r="D34" i="4"/>
  <c r="E34" i="4"/>
  <c r="B34" i="4"/>
  <c r="B36" i="4"/>
  <c r="J27" i="4"/>
  <c r="G27" i="4"/>
  <c r="D27" i="4"/>
  <c r="A27" i="4"/>
  <c r="C23" i="4"/>
  <c r="D23" i="4"/>
  <c r="B23" i="4"/>
  <c r="C22" i="4"/>
  <c r="D22" i="4"/>
  <c r="B22" i="4"/>
  <c r="C21" i="4"/>
  <c r="D21" i="4"/>
  <c r="B21" i="4"/>
  <c r="C20" i="4"/>
  <c r="D20" i="4"/>
  <c r="B20" i="4"/>
  <c r="G5" i="3"/>
  <c r="J6" i="3"/>
  <c r="G7" i="3"/>
  <c r="G8" i="3"/>
  <c r="G9" i="3"/>
  <c r="G6" i="3"/>
  <c r="K6" i="3" s="1"/>
  <c r="J7" i="3" s="1"/>
  <c r="K7" i="3" s="1"/>
  <c r="J8" i="3" s="1"/>
  <c r="B13" i="3"/>
  <c r="D12" i="3"/>
  <c r="B12" i="3"/>
  <c r="C12" i="2"/>
  <c r="E12" i="2"/>
  <c r="C10" i="2"/>
  <c r="C9" i="2"/>
  <c r="J7" i="2"/>
  <c r="J5" i="2"/>
  <c r="B47" i="17" l="1"/>
  <c r="F40" i="17"/>
  <c r="D40" i="17"/>
  <c r="G37" i="17"/>
  <c r="B40" i="17"/>
  <c r="C40" i="17"/>
  <c r="G38" i="17"/>
  <c r="F46" i="17"/>
  <c r="E40" i="17"/>
  <c r="D46" i="17"/>
  <c r="C41" i="4"/>
  <c r="B43" i="15"/>
  <c r="B44" i="15"/>
  <c r="B42" i="15"/>
  <c r="G37" i="15"/>
  <c r="C40" i="15"/>
  <c r="G39" i="15"/>
  <c r="G38" i="15"/>
  <c r="B47" i="15"/>
  <c r="E40" i="15"/>
  <c r="D40" i="15"/>
  <c r="B40" i="15"/>
  <c r="F40" i="15"/>
  <c r="C46" i="15"/>
  <c r="J28" i="15"/>
  <c r="G28" i="15"/>
  <c r="D28" i="15"/>
  <c r="B22" i="15"/>
  <c r="E46" i="15" s="1"/>
  <c r="B23" i="15"/>
  <c r="F46" i="15" s="1"/>
  <c r="A28" i="15"/>
  <c r="D21" i="15"/>
  <c r="D46" i="15" s="1"/>
  <c r="C47" i="15"/>
  <c r="B40" i="4"/>
  <c r="K8" i="3"/>
  <c r="J9" i="3" s="1"/>
  <c r="B46" i="17" l="1"/>
  <c r="B48" i="17" s="1"/>
  <c r="B42" i="4"/>
  <c r="B23" i="1"/>
  <c r="F18" i="1"/>
  <c r="F14" i="1"/>
  <c r="F15" i="1"/>
  <c r="F16" i="1"/>
  <c r="F17" i="1"/>
  <c r="F13" i="1"/>
  <c r="D15" i="1"/>
  <c r="D16" i="1"/>
  <c r="D17" i="1"/>
  <c r="D18" i="1"/>
  <c r="D14" i="1"/>
  <c r="D13" i="1"/>
  <c r="B21" i="1" l="1"/>
  <c r="B20" i="1"/>
  <c r="B46" i="15"/>
  <c r="B48" i="15" s="1"/>
</calcChain>
</file>

<file path=xl/sharedStrings.xml><?xml version="1.0" encoding="utf-8"?>
<sst xmlns="http://schemas.openxmlformats.org/spreadsheetml/2006/main" count="528" uniqueCount="221">
  <si>
    <t>Factory NPV</t>
  </si>
  <si>
    <t xml:space="preserve">Factory Cost </t>
  </si>
  <si>
    <t>Warehouse NPV</t>
  </si>
  <si>
    <t>Warehouse Cost</t>
  </si>
  <si>
    <t xml:space="preserve">only built if factory is built </t>
  </si>
  <si>
    <t>Maximum Capital</t>
  </si>
  <si>
    <t xml:space="preserve">Decision </t>
  </si>
  <si>
    <t xml:space="preserve">Build or No </t>
  </si>
  <si>
    <t>1 LA Factory</t>
  </si>
  <si>
    <t>2 SF Factory</t>
  </si>
  <si>
    <t>3 LA Warehouse</t>
  </si>
  <si>
    <t>4 SF Warehouse</t>
  </si>
  <si>
    <t>NPV</t>
  </si>
  <si>
    <t>3 SD Factory</t>
  </si>
  <si>
    <t xml:space="preserve">5 SD Warehouse </t>
  </si>
  <si>
    <t>Total NPV</t>
  </si>
  <si>
    <t>Cost</t>
  </si>
  <si>
    <t>Total Cost</t>
  </si>
  <si>
    <t>&lt;=</t>
  </si>
  <si>
    <t xml:space="preserve">Max Total NPV </t>
  </si>
  <si>
    <t xml:space="preserve">Total Warehouse </t>
  </si>
  <si>
    <t>Project</t>
  </si>
  <si>
    <t>Invest or no</t>
  </si>
  <si>
    <t>profit</t>
  </si>
  <si>
    <t>capital cost</t>
  </si>
  <si>
    <t>max profit</t>
  </si>
  <si>
    <t>sum34</t>
  </si>
  <si>
    <t>sum12</t>
  </si>
  <si>
    <t>summe12</t>
  </si>
  <si>
    <t>summe34</t>
  </si>
  <si>
    <t>Microsoft Excel 16.67 Answer Report</t>
  </si>
  <si>
    <t>Result: Solver found a solution.  All constraints and optimality conditions are satisfied.</t>
  </si>
  <si>
    <t>Solver Engine</t>
  </si>
  <si>
    <t>Solver Options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</si>
  <si>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</si>
  <si>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</si>
  <si>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</si>
  <si>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</si>
  <si>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</si>
  <si>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</si>
  <si>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</si>
  <si>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</si>
  <si>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</si>
  <si>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</si>
  <si>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</si>
  <si>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$J$5</t>
  </si>
  <si>
    <t>$C$5</t>
  </si>
  <si>
    <t>Contin</t>
  </si>
  <si>
    <t>$D$5</t>
  </si>
  <si>
    <t>$E$5</t>
  </si>
  <si>
    <t>$F$5</t>
  </si>
  <si>
    <t>$G$5</t>
  </si>
  <si>
    <t>$H$5</t>
  </si>
  <si>
    <t>$I$5</t>
  </si>
  <si>
    <t>Binding</t>
  </si>
  <si>
    <t>Binary</t>
  </si>
  <si>
    <t>Created by Microsoft Office User on 12/1/2022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</si>
  <si>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</si>
  <si>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</si>
  <si>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</si>
  <si>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</si>
  <si>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</si>
  <si>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</si>
  <si>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</si>
  <si>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Projects</t>
  </si>
  <si>
    <t>y1</t>
  </si>
  <si>
    <t>y2</t>
  </si>
  <si>
    <t>y3</t>
  </si>
  <si>
    <t>y4</t>
  </si>
  <si>
    <t>Do or no</t>
  </si>
  <si>
    <t>max npv</t>
  </si>
  <si>
    <t>p1</t>
  </si>
  <si>
    <t>p2</t>
  </si>
  <si>
    <t>sump3,p4</t>
  </si>
  <si>
    <t>over</t>
  </si>
  <si>
    <t>max</t>
  </si>
  <si>
    <t>real max</t>
  </si>
  <si>
    <t>Plant</t>
  </si>
  <si>
    <t>Atlanta</t>
  </si>
  <si>
    <t>Kansas</t>
  </si>
  <si>
    <t>Aberdeen</t>
  </si>
  <si>
    <t>Austin</t>
  </si>
  <si>
    <t>Nashville</t>
  </si>
  <si>
    <t>San Jose</t>
  </si>
  <si>
    <t>Houston</t>
  </si>
  <si>
    <t>Cost/unit</t>
  </si>
  <si>
    <t>Capacity/week</t>
  </si>
  <si>
    <t>Warehouse</t>
  </si>
  <si>
    <t>Sears</t>
  </si>
  <si>
    <t>Best Buy</t>
  </si>
  <si>
    <t>Fry's</t>
  </si>
  <si>
    <t>Comp</t>
  </si>
  <si>
    <t>Office Max</t>
  </si>
  <si>
    <t>Customer Demand</t>
  </si>
  <si>
    <t>Total Nashville Q</t>
  </si>
  <si>
    <t>Total San Jose Q</t>
  </si>
  <si>
    <t>Total Houston Q</t>
  </si>
  <si>
    <t>Cost Warehouse</t>
  </si>
  <si>
    <t>Cost Shipping</t>
  </si>
  <si>
    <t>Min Total Cost</t>
  </si>
  <si>
    <t>Atlanta Cost</t>
  </si>
  <si>
    <t>Kansas Cost</t>
  </si>
  <si>
    <t>Aberdeen Cost</t>
  </si>
  <si>
    <t>Austin Cost</t>
  </si>
  <si>
    <t>Worksheet: [Butzke.Alden.IPChp7.Problems.xlsx]7.19B</t>
  </si>
  <si>
    <t>Report Created: 12/1/22 8:55:44 PM</t>
  </si>
  <si>
    <t>Engine: GRG Nonlinear</t>
  </si>
  <si>
    <t>Solution Time: 166130.797 Seconds.</t>
  </si>
  <si>
    <t>Iterations: 29 Subproblems: 14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</si>
  <si>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</si>
  <si>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</si>
  <si>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</si>
  <si>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</si>
  <si>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$B$48</t>
  </si>
  <si>
    <t>Min Total Cost Sears</t>
  </si>
  <si>
    <t>$A$26</t>
  </si>
  <si>
    <t>$B$26</t>
  </si>
  <si>
    <t>$C$26</t>
  </si>
  <si>
    <t>$D$26</t>
  </si>
  <si>
    <t>$E$26</t>
  </si>
  <si>
    <t>$F$26</t>
  </si>
  <si>
    <t>$G$26</t>
  </si>
  <si>
    <t>$H$26</t>
  </si>
  <si>
    <t>$I$26</t>
  </si>
  <si>
    <t>$J$26</t>
  </si>
  <si>
    <t>$K$26</t>
  </si>
  <si>
    <t>$L$26</t>
  </si>
  <si>
    <t>$B$32</t>
  </si>
  <si>
    <t>Nashville Sears</t>
  </si>
  <si>
    <t>$C$32</t>
  </si>
  <si>
    <t>Nashville Best Buy</t>
  </si>
  <si>
    <t>$D$32</t>
  </si>
  <si>
    <t>Nashville Fry's</t>
  </si>
  <si>
    <t>$E$32</t>
  </si>
  <si>
    <t>Nashville Comp</t>
  </si>
  <si>
    <t>$F$32</t>
  </si>
  <si>
    <t>Nashville Office Max</t>
  </si>
  <si>
    <t>$B$33</t>
  </si>
  <si>
    <t>San Jose Sears</t>
  </si>
  <si>
    <t>$C$33</t>
  </si>
  <si>
    <t>San Jose Best Buy</t>
  </si>
  <si>
    <t>$D$33</t>
  </si>
  <si>
    <t>San Jose Fry's</t>
  </si>
  <si>
    <t>$E$33</t>
  </si>
  <si>
    <t>San Jose Comp</t>
  </si>
  <si>
    <t>$F$33</t>
  </si>
  <si>
    <t>San Jose Office Max</t>
  </si>
  <si>
    <t>$B$34</t>
  </si>
  <si>
    <t>Houston Sears</t>
  </si>
  <si>
    <t>$C$34</t>
  </si>
  <si>
    <t>Houston Best Buy</t>
  </si>
  <si>
    <t>$D$34</t>
  </si>
  <si>
    <t>Houston Fry's</t>
  </si>
  <si>
    <t>$E$34</t>
  </si>
  <si>
    <t>Houston Comp</t>
  </si>
  <si>
    <t>$F$34</t>
  </si>
  <si>
    <t>Houston Office Max</t>
  </si>
  <si>
    <t>$J$32</t>
  </si>
  <si>
    <t>$J$33</t>
  </si>
  <si>
    <t>$J$34</t>
  </si>
  <si>
    <t>$J$35</t>
  </si>
  <si>
    <t>$J$42</t>
  </si>
  <si>
    <t>$J$43</t>
  </si>
  <si>
    <t>$J$44</t>
  </si>
  <si>
    <t>$A$28</t>
  </si>
  <si>
    <t>$A$28&lt;=$C$28</t>
  </si>
  <si>
    <t>Not Binding</t>
  </si>
  <si>
    <t>$B$40</t>
  </si>
  <si>
    <t>$B$40&gt;=$B$17</t>
  </si>
  <si>
    <t>$C$40</t>
  </si>
  <si>
    <t>$C$40&gt;=$C$17</t>
  </si>
  <si>
    <t>$D$40</t>
  </si>
  <si>
    <t>$D$40&gt;=$D$17</t>
  </si>
  <si>
    <t>$E$40</t>
  </si>
  <si>
    <t>$E$40&gt;=$E$17</t>
  </si>
  <si>
    <t>$F$40</t>
  </si>
  <si>
    <t>$F$40&gt;=$F$17</t>
  </si>
  <si>
    <t>$D$28</t>
  </si>
  <si>
    <t>&lt;= Houston</t>
  </si>
  <si>
    <t>$D$28&lt;=$F$28</t>
  </si>
  <si>
    <t>$G$28</t>
  </si>
  <si>
    <t>&lt;= Cost/unit</t>
  </si>
  <si>
    <t>$G$28&lt;=$I$28</t>
  </si>
  <si>
    <t>$G$37</t>
  </si>
  <si>
    <t>Nashville Cost/unit</t>
  </si>
  <si>
    <t>$G$37&lt;=$B$42</t>
  </si>
  <si>
    <t>$G$38</t>
  </si>
  <si>
    <t>San Jose Cost/unit</t>
  </si>
  <si>
    <t>$G$38&lt;=$B$43</t>
  </si>
  <si>
    <t>$G$39</t>
  </si>
  <si>
    <t>Houston Cost/unit</t>
  </si>
  <si>
    <t>$G$39&lt;=$B$44</t>
  </si>
  <si>
    <t>$J$28</t>
  </si>
  <si>
    <t>$J$28&lt;=$L$28</t>
  </si>
  <si>
    <t>$J$32:$J$35=Binary</t>
  </si>
  <si>
    <t>$J$42:$J$44=Binary</t>
  </si>
  <si>
    <t>$A$26:$L$26</t>
  </si>
  <si>
    <t>$B$32:$F$34</t>
  </si>
  <si>
    <t>$J$32:$J$35</t>
  </si>
  <si>
    <t>$J$42:$J$44</t>
  </si>
  <si>
    <t>$B$40:$F$40 &gt;= $B$17:$F$17</t>
  </si>
  <si>
    <t>AT - N</t>
  </si>
  <si>
    <t>AT - SJ</t>
  </si>
  <si>
    <t>AT - Houston</t>
  </si>
  <si>
    <t>KS - Nash</t>
  </si>
  <si>
    <t>KS - SJ</t>
  </si>
  <si>
    <t>KS - Hous</t>
  </si>
  <si>
    <t>AB - Nash</t>
  </si>
  <si>
    <t>AB - SJ</t>
  </si>
  <si>
    <t>AB - Hous</t>
  </si>
  <si>
    <t>AS - Nash</t>
  </si>
  <si>
    <t>AS - SJ</t>
  </si>
  <si>
    <t>AS - Hous</t>
  </si>
  <si>
    <t xml:space="preserve">11,000 off, why? </t>
  </si>
  <si>
    <t>Amaya</t>
  </si>
  <si>
    <t>JJ</t>
  </si>
  <si>
    <t>Jennifer</t>
  </si>
  <si>
    <t>Binary Change</t>
  </si>
  <si>
    <t>Place</t>
  </si>
  <si>
    <t>Fixed Cost</t>
  </si>
  <si>
    <t xml:space="preserve">Rounded Binary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</si>
</sst>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34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4" borderId="1" xfId="2"/>
    <xf numFmtId="0" fontId="3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6" xfId="0" applyFill="1" applyBorder="1" applyAlignment="1"/>
    <xf numFmtId="0" fontId="6" fillId="6" borderId="7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0" fillId="0" borderId="8" xfId="0" applyFill="1" applyBorder="1" applyAlignment="1"/>
    <xf numFmtId="0" fontId="7" fillId="7" borderId="0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9" fillId="0" borderId="0" xfId="0" applyFont="1" applyFill="1" applyBorder="1" applyAlignment="1">
      <alignment vertical="top" wrapText="1"/>
    </xf>
    <xf numFmtId="0" fontId="0" fillId="8" borderId="0" xfId="0" applyFill="1" applyBorder="1" applyAlignme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4" fontId="3" fillId="5" borderId="0" xfId="1" applyFont="1" applyFill="1"/>
    <xf numFmtId="44" fontId="0" fillId="0" borderId="3" xfId="0" applyNumberFormat="1" applyFill="1" applyBorder="1" applyAlignment="1"/>
    <xf numFmtId="0" fontId="5" fillId="0" borderId="4" xfId="0" applyFont="1" applyFill="1" applyBorder="1" applyAlignment="1">
      <alignment horizontal="left"/>
    </xf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21166</xdr:rowOff>
    </xdr:from>
    <xdr:to>
      <xdr:col>17</xdr:col>
      <xdr:colOff>795865</xdr:colOff>
      <xdr:row>56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4F8FD6-3B83-25ED-71EA-DAC83CB5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366"/>
          <a:ext cx="14901332" cy="1117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3</xdr:row>
      <xdr:rowOff>88900</xdr:rowOff>
    </xdr:from>
    <xdr:to>
      <xdr:col>12</xdr:col>
      <xdr:colOff>279400</xdr:colOff>
      <xdr:row>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F46AEA-9B43-3C4B-F6B8-667D35B45075}"/>
            </a:ext>
          </a:extLst>
        </xdr:cNvPr>
        <xdr:cNvSpPr txBox="1"/>
      </xdr:nvSpPr>
      <xdr:spPr>
        <a:xfrm>
          <a:off x="7086600" y="698500"/>
          <a:ext cx="32258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tried</a:t>
          </a:r>
          <a:r>
            <a:rPr lang="en-US" sz="1100" baseline="0"/>
            <a:t> an if statement to force the binary constraint because solver is not enforcing it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55218</xdr:colOff>
      <xdr:row>31</xdr:row>
      <xdr:rowOff>55217</xdr:rowOff>
    </xdr:from>
    <xdr:to>
      <xdr:col>11</xdr:col>
      <xdr:colOff>800652</xdr:colOff>
      <xdr:row>33</xdr:row>
      <xdr:rowOff>124239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A59688-D648-CC88-3F77-674877C33B9C}"/>
            </a:ext>
          </a:extLst>
        </xdr:cNvPr>
        <xdr:cNvSpPr txBox="1"/>
      </xdr:nvSpPr>
      <xdr:spPr>
        <a:xfrm>
          <a:off x="8517283" y="6474239"/>
          <a:ext cx="1573695" cy="483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Shutdown Atlanta</a:t>
          </a:r>
          <a:r>
            <a:rPr lang="en-US" sz="1100" baseline="0"/>
            <a:t> and Kansas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47DB-B525-AC4E-9E17-C874AD00CFE3}">
  <dimension ref="A1"/>
  <sheetViews>
    <sheetView zoomScale="75" workbookViewId="0">
      <selection activeCell="T41" sqref="T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6F28-E064-F941-BE26-C6E67439F035}">
  <dimension ref="A1:G82"/>
  <sheetViews>
    <sheetView showGridLines="0" workbookViewId="0"/>
  </sheetViews>
  <sheetFormatPr baseColWidth="10" defaultRowHeight="16" outlineLevelRow="1" x14ac:dyDescent="0.2"/>
  <cols>
    <col min="1" max="1" width="2.33203125" customWidth="1"/>
    <col min="2" max="2" width="17.33203125" bestFit="1" customWidth="1"/>
    <col min="3" max="3" width="18.33203125" bestFit="1" customWidth="1"/>
    <col min="4" max="4" width="12.83203125" bestFit="1" customWidth="1"/>
    <col min="5" max="5" width="13.6640625" bestFit="1" customWidth="1"/>
    <col min="6" max="6" width="10.83203125" bestFit="1" customWidth="1"/>
    <col min="7" max="7" width="10.1640625" bestFit="1" customWidth="1"/>
  </cols>
  <sheetData>
    <row r="1" spans="1:5" x14ac:dyDescent="0.2">
      <c r="A1" s="6" t="s">
        <v>30</v>
      </c>
    </row>
    <row r="2" spans="1:5" x14ac:dyDescent="0.2">
      <c r="A2" s="6" t="s">
        <v>104</v>
      </c>
    </row>
    <row r="3" spans="1:5" x14ac:dyDescent="0.2">
      <c r="A3" s="6" t="s">
        <v>105</v>
      </c>
    </row>
    <row r="4" spans="1:5" x14ac:dyDescent="0.2">
      <c r="A4" s="6" t="s">
        <v>31</v>
      </c>
    </row>
    <row r="5" spans="1:5" x14ac:dyDescent="0.2">
      <c r="A5" s="6" t="s">
        <v>32</v>
      </c>
    </row>
    <row r="6" spans="1:5" hidden="1" outlineLevel="1" x14ac:dyDescent="0.2">
      <c r="A6" s="6"/>
      <c r="B6" t="s">
        <v>106</v>
      </c>
    </row>
    <row r="7" spans="1:5" hidden="1" outlineLevel="1" x14ac:dyDescent="0.2">
      <c r="A7" s="6"/>
      <c r="B7" t="s">
        <v>107</v>
      </c>
    </row>
    <row r="8" spans="1:5" hidden="1" outlineLevel="1" x14ac:dyDescent="0.2">
      <c r="A8" s="6"/>
      <c r="B8" t="s">
        <v>108</v>
      </c>
    </row>
    <row r="9" spans="1:5" collapsed="1" x14ac:dyDescent="0.2">
      <c r="A9" s="6" t="s">
        <v>33</v>
      </c>
    </row>
    <row r="10" spans="1:5" hidden="1" outlineLevel="1" x14ac:dyDescent="0.2">
      <c r="B10" t="s">
        <v>109</v>
      </c>
    </row>
    <row r="11" spans="1:5" hidden="1" outlineLevel="1" x14ac:dyDescent="0.2">
      <c r="B11" t="s">
        <v>110</v>
      </c>
    </row>
    <row r="12" spans="1:5" hidden="1" outlineLevel="1" x14ac:dyDescent="0.2">
      <c r="B12" t="s">
        <v>111</v>
      </c>
    </row>
    <row r="13" spans="1:5" collapsed="1" x14ac:dyDescent="0.2"/>
    <row r="14" spans="1:5" ht="17" thickBot="1" x14ac:dyDescent="0.25">
      <c r="A14" t="s">
        <v>112</v>
      </c>
    </row>
    <row r="15" spans="1:5" ht="17" thickBot="1" x14ac:dyDescent="0.25">
      <c r="B15" s="8" t="s">
        <v>34</v>
      </c>
      <c r="C15" s="8" t="s">
        <v>35</v>
      </c>
      <c r="D15" s="8" t="s">
        <v>36</v>
      </c>
      <c r="E15" s="8" t="s">
        <v>37</v>
      </c>
    </row>
    <row r="16" spans="1:5" ht="17" thickBot="1" x14ac:dyDescent="0.25">
      <c r="B16" s="7" t="s">
        <v>113</v>
      </c>
      <c r="C16" s="7" t="s">
        <v>114</v>
      </c>
      <c r="D16" s="32">
        <v>215100</v>
      </c>
      <c r="E16" s="32">
        <v>198499.99979999999</v>
      </c>
    </row>
    <row r="19" spans="1:6" ht="17" thickBot="1" x14ac:dyDescent="0.25">
      <c r="A19" t="s">
        <v>38</v>
      </c>
    </row>
    <row r="20" spans="1:6" ht="17" thickBot="1" x14ac:dyDescent="0.25">
      <c r="B20" s="8" t="s">
        <v>34</v>
      </c>
      <c r="C20" s="8" t="s">
        <v>35</v>
      </c>
      <c r="D20" s="8" t="s">
        <v>36</v>
      </c>
      <c r="E20" s="8" t="s">
        <v>37</v>
      </c>
      <c r="F20" s="8" t="s">
        <v>39</v>
      </c>
    </row>
    <row r="21" spans="1:6" x14ac:dyDescent="0.2">
      <c r="B21" s="15" t="s">
        <v>196</v>
      </c>
      <c r="C21" s="14"/>
      <c r="D21" s="14"/>
      <c r="E21" s="14"/>
      <c r="F21" s="14"/>
    </row>
    <row r="22" spans="1:6" hidden="1" outlineLevel="1" x14ac:dyDescent="0.2">
      <c r="B22" s="10" t="s">
        <v>115</v>
      </c>
      <c r="C22" s="10" t="s">
        <v>81</v>
      </c>
      <c r="D22" s="12">
        <v>200</v>
      </c>
      <c r="E22" s="12">
        <v>1777721.4866503337</v>
      </c>
      <c r="F22" s="10" t="s">
        <v>47</v>
      </c>
    </row>
    <row r="23" spans="1:6" hidden="1" outlineLevel="1" x14ac:dyDescent="0.2">
      <c r="B23" s="10" t="s">
        <v>116</v>
      </c>
      <c r="C23" s="10" t="s">
        <v>82</v>
      </c>
      <c r="D23" s="12">
        <v>0</v>
      </c>
      <c r="E23" s="12">
        <v>0</v>
      </c>
      <c r="F23" s="10" t="s">
        <v>47</v>
      </c>
    </row>
    <row r="24" spans="1:6" hidden="1" outlineLevel="1" x14ac:dyDescent="0.2">
      <c r="B24" s="10" t="s">
        <v>117</v>
      </c>
      <c r="C24" s="10" t="s">
        <v>83</v>
      </c>
      <c r="D24" s="12">
        <v>0</v>
      </c>
      <c r="E24" s="12">
        <v>0</v>
      </c>
      <c r="F24" s="10" t="s">
        <v>47</v>
      </c>
    </row>
    <row r="25" spans="1:6" hidden="1" outlineLevel="1" x14ac:dyDescent="0.2">
      <c r="B25" s="10" t="s">
        <v>118</v>
      </c>
      <c r="C25" s="10" t="s">
        <v>84</v>
      </c>
      <c r="D25" s="12">
        <v>0</v>
      </c>
      <c r="E25" s="12">
        <v>0</v>
      </c>
      <c r="F25" s="10" t="s">
        <v>47</v>
      </c>
    </row>
    <row r="26" spans="1:6" hidden="1" outlineLevel="1" x14ac:dyDescent="0.2">
      <c r="B26" s="10" t="s">
        <v>119</v>
      </c>
      <c r="C26" s="10" t="s">
        <v>91</v>
      </c>
      <c r="D26" s="12">
        <v>0</v>
      </c>
      <c r="E26" s="12">
        <v>0</v>
      </c>
      <c r="F26" s="10" t="s">
        <v>47</v>
      </c>
    </row>
    <row r="27" spans="1:6" hidden="1" outlineLevel="1" x14ac:dyDescent="0.2">
      <c r="B27" s="10" t="s">
        <v>120</v>
      </c>
      <c r="C27" s="10" t="s">
        <v>92</v>
      </c>
      <c r="D27" s="12">
        <v>0</v>
      </c>
      <c r="E27" s="12">
        <v>0</v>
      </c>
      <c r="F27" s="10" t="s">
        <v>47</v>
      </c>
    </row>
    <row r="28" spans="1:6" hidden="1" outlineLevel="1" x14ac:dyDescent="0.2">
      <c r="B28" s="10" t="s">
        <v>121</v>
      </c>
      <c r="C28" s="10" t="s">
        <v>85</v>
      </c>
      <c r="D28" s="12">
        <v>0</v>
      </c>
      <c r="E28" s="12">
        <v>0</v>
      </c>
      <c r="F28" s="10" t="s">
        <v>47</v>
      </c>
    </row>
    <row r="29" spans="1:6" hidden="1" outlineLevel="1" x14ac:dyDescent="0.2">
      <c r="B29" s="10" t="s">
        <v>122</v>
      </c>
      <c r="C29" s="10" t="s">
        <v>86</v>
      </c>
      <c r="D29" s="12">
        <v>300</v>
      </c>
      <c r="E29" s="12">
        <v>300</v>
      </c>
      <c r="F29" s="10" t="s">
        <v>47</v>
      </c>
    </row>
    <row r="30" spans="1:6" hidden="1" outlineLevel="1" x14ac:dyDescent="0.2">
      <c r="B30" s="10" t="s">
        <v>123</v>
      </c>
      <c r="C30" s="10"/>
      <c r="D30" s="12">
        <v>0</v>
      </c>
      <c r="E30" s="12">
        <v>0</v>
      </c>
      <c r="F30" s="10" t="s">
        <v>47</v>
      </c>
    </row>
    <row r="31" spans="1:6" hidden="1" outlineLevel="1" x14ac:dyDescent="0.2">
      <c r="B31" s="10" t="s">
        <v>124</v>
      </c>
      <c r="C31" s="10"/>
      <c r="D31" s="12">
        <v>50</v>
      </c>
      <c r="E31" s="12">
        <v>250.00000000003712</v>
      </c>
      <c r="F31" s="10" t="s">
        <v>47</v>
      </c>
    </row>
    <row r="32" spans="1:6" hidden="1" outlineLevel="1" x14ac:dyDescent="0.2">
      <c r="B32" s="10" t="s">
        <v>125</v>
      </c>
      <c r="C32" s="10"/>
      <c r="D32" s="12">
        <v>0</v>
      </c>
      <c r="E32" s="12">
        <v>0</v>
      </c>
      <c r="F32" s="10" t="s">
        <v>47</v>
      </c>
    </row>
    <row r="33" spans="2:6" hidden="1" outlineLevel="1" x14ac:dyDescent="0.2">
      <c r="B33" s="10" t="s">
        <v>126</v>
      </c>
      <c r="C33" s="10"/>
      <c r="D33" s="12">
        <v>125</v>
      </c>
      <c r="E33" s="12">
        <v>124.99999900000461</v>
      </c>
      <c r="F33" s="10" t="s">
        <v>47</v>
      </c>
    </row>
    <row r="34" spans="2:6" collapsed="1" x14ac:dyDescent="0.2">
      <c r="B34" s="10"/>
      <c r="C34" s="10"/>
      <c r="D34" s="12"/>
      <c r="E34" s="12"/>
      <c r="F34" s="10"/>
    </row>
    <row r="35" spans="2:6" x14ac:dyDescent="0.2">
      <c r="B35" s="33" t="s">
        <v>197</v>
      </c>
      <c r="C35" s="10"/>
      <c r="D35" s="12"/>
      <c r="E35" s="12"/>
      <c r="F35" s="10"/>
    </row>
    <row r="36" spans="2:6" hidden="1" outlineLevel="1" x14ac:dyDescent="0.2">
      <c r="B36" s="10" t="s">
        <v>127</v>
      </c>
      <c r="C36" s="10" t="s">
        <v>128</v>
      </c>
      <c r="D36" s="12">
        <v>0</v>
      </c>
      <c r="E36" s="12">
        <v>0</v>
      </c>
      <c r="F36" s="10" t="s">
        <v>47</v>
      </c>
    </row>
    <row r="37" spans="2:6" hidden="1" outlineLevel="1" x14ac:dyDescent="0.2">
      <c r="B37" s="10" t="s">
        <v>129</v>
      </c>
      <c r="C37" s="10" t="s">
        <v>130</v>
      </c>
      <c r="D37" s="12">
        <v>0</v>
      </c>
      <c r="E37" s="12">
        <v>0</v>
      </c>
      <c r="F37" s="10" t="s">
        <v>47</v>
      </c>
    </row>
    <row r="38" spans="2:6" hidden="1" outlineLevel="1" x14ac:dyDescent="0.2">
      <c r="B38" s="10" t="s">
        <v>131</v>
      </c>
      <c r="C38" s="10" t="s">
        <v>132</v>
      </c>
      <c r="D38" s="12">
        <v>0</v>
      </c>
      <c r="E38" s="12">
        <v>0</v>
      </c>
      <c r="F38" s="10" t="s">
        <v>47</v>
      </c>
    </row>
    <row r="39" spans="2:6" hidden="1" outlineLevel="1" x14ac:dyDescent="0.2">
      <c r="B39" s="10" t="s">
        <v>133</v>
      </c>
      <c r="C39" s="10" t="s">
        <v>134</v>
      </c>
      <c r="D39" s="12">
        <v>100</v>
      </c>
      <c r="E39" s="12">
        <v>100.00000000000003</v>
      </c>
      <c r="F39" s="10" t="s">
        <v>47</v>
      </c>
    </row>
    <row r="40" spans="2:6" hidden="1" outlineLevel="1" x14ac:dyDescent="0.2">
      <c r="B40" s="10" t="s">
        <v>135</v>
      </c>
      <c r="C40" s="10" t="s">
        <v>136</v>
      </c>
      <c r="D40" s="12">
        <v>150</v>
      </c>
      <c r="E40" s="12">
        <v>150</v>
      </c>
      <c r="F40" s="10" t="s">
        <v>47</v>
      </c>
    </row>
    <row r="41" spans="2:6" hidden="1" outlineLevel="1" x14ac:dyDescent="0.2">
      <c r="B41" s="10" t="s">
        <v>137</v>
      </c>
      <c r="C41" s="10" t="s">
        <v>138</v>
      </c>
      <c r="D41" s="12">
        <v>100</v>
      </c>
      <c r="E41" s="12">
        <v>100</v>
      </c>
      <c r="F41" s="10" t="s">
        <v>47</v>
      </c>
    </row>
    <row r="42" spans="2:6" hidden="1" outlineLevel="1" x14ac:dyDescent="0.2">
      <c r="B42" s="10" t="s">
        <v>139</v>
      </c>
      <c r="C42" s="10" t="s">
        <v>140</v>
      </c>
      <c r="D42" s="12">
        <v>0</v>
      </c>
      <c r="E42" s="12">
        <v>0</v>
      </c>
      <c r="F42" s="10" t="s">
        <v>47</v>
      </c>
    </row>
    <row r="43" spans="2:6" hidden="1" outlineLevel="1" x14ac:dyDescent="0.2">
      <c r="B43" s="10" t="s">
        <v>141</v>
      </c>
      <c r="C43" s="10" t="s">
        <v>142</v>
      </c>
      <c r="D43" s="12">
        <v>0</v>
      </c>
      <c r="E43" s="12">
        <v>0</v>
      </c>
      <c r="F43" s="10" t="s">
        <v>47</v>
      </c>
    </row>
    <row r="44" spans="2:6" hidden="1" outlineLevel="1" x14ac:dyDescent="0.2">
      <c r="B44" s="10" t="s">
        <v>143</v>
      </c>
      <c r="C44" s="10" t="s">
        <v>144</v>
      </c>
      <c r="D44" s="12">
        <v>200</v>
      </c>
      <c r="E44" s="12">
        <v>199.99999999999997</v>
      </c>
      <c r="F44" s="10" t="s">
        <v>47</v>
      </c>
    </row>
    <row r="45" spans="2:6" hidden="1" outlineLevel="1" x14ac:dyDescent="0.2">
      <c r="B45" s="10" t="s">
        <v>145</v>
      </c>
      <c r="C45" s="10" t="s">
        <v>146</v>
      </c>
      <c r="D45" s="12">
        <v>0</v>
      </c>
      <c r="E45" s="12">
        <v>0</v>
      </c>
      <c r="F45" s="10" t="s">
        <v>47</v>
      </c>
    </row>
    <row r="46" spans="2:6" hidden="1" outlineLevel="1" x14ac:dyDescent="0.2">
      <c r="B46" s="10" t="s">
        <v>147</v>
      </c>
      <c r="C46" s="10" t="s">
        <v>148</v>
      </c>
      <c r="D46" s="12">
        <v>0</v>
      </c>
      <c r="E46" s="12">
        <v>0</v>
      </c>
      <c r="F46" s="10" t="s">
        <v>47</v>
      </c>
    </row>
    <row r="47" spans="2:6" hidden="1" outlineLevel="1" x14ac:dyDescent="0.2">
      <c r="B47" s="10" t="s">
        <v>149</v>
      </c>
      <c r="C47" s="10" t="s">
        <v>150</v>
      </c>
      <c r="D47" s="12">
        <v>50</v>
      </c>
      <c r="E47" s="12">
        <v>50</v>
      </c>
      <c r="F47" s="10" t="s">
        <v>47</v>
      </c>
    </row>
    <row r="48" spans="2:6" hidden="1" outlineLevel="1" x14ac:dyDescent="0.2">
      <c r="B48" s="10" t="s">
        <v>151</v>
      </c>
      <c r="C48" s="10" t="s">
        <v>152</v>
      </c>
      <c r="D48" s="12">
        <v>75</v>
      </c>
      <c r="E48" s="12">
        <v>75</v>
      </c>
      <c r="F48" s="10" t="s">
        <v>47</v>
      </c>
    </row>
    <row r="49" spans="2:6" hidden="1" outlineLevel="1" x14ac:dyDescent="0.2">
      <c r="B49" s="10" t="s">
        <v>153</v>
      </c>
      <c r="C49" s="10" t="s">
        <v>154</v>
      </c>
      <c r="D49" s="12">
        <v>0</v>
      </c>
      <c r="E49" s="12">
        <v>0</v>
      </c>
      <c r="F49" s="10" t="s">
        <v>47</v>
      </c>
    </row>
    <row r="50" spans="2:6" hidden="1" outlineLevel="1" x14ac:dyDescent="0.2">
      <c r="B50" s="10" t="s">
        <v>155</v>
      </c>
      <c r="C50" s="10" t="s">
        <v>156</v>
      </c>
      <c r="D50" s="12">
        <v>0</v>
      </c>
      <c r="E50" s="12">
        <v>0</v>
      </c>
      <c r="F50" s="10" t="s">
        <v>47</v>
      </c>
    </row>
    <row r="51" spans="2:6" collapsed="1" x14ac:dyDescent="0.2">
      <c r="B51" s="10"/>
      <c r="C51" s="10"/>
      <c r="D51" s="12"/>
      <c r="E51" s="12"/>
      <c r="F51" s="10"/>
    </row>
    <row r="52" spans="2:6" x14ac:dyDescent="0.2">
      <c r="B52" s="33" t="s">
        <v>198</v>
      </c>
      <c r="C52" s="10"/>
      <c r="D52" s="12"/>
      <c r="E52" s="12"/>
      <c r="F52" s="10"/>
    </row>
    <row r="53" spans="2:6" hidden="1" outlineLevel="1" x14ac:dyDescent="0.2">
      <c r="B53" s="10" t="s">
        <v>157</v>
      </c>
      <c r="C53" s="10" t="s">
        <v>78</v>
      </c>
      <c r="D53" s="12">
        <v>1</v>
      </c>
      <c r="E53" s="12">
        <v>0</v>
      </c>
      <c r="F53" s="10" t="s">
        <v>55</v>
      </c>
    </row>
    <row r="54" spans="2:6" hidden="1" outlineLevel="1" x14ac:dyDescent="0.2">
      <c r="B54" s="10" t="s">
        <v>158</v>
      </c>
      <c r="C54" s="10" t="s">
        <v>79</v>
      </c>
      <c r="D54" s="12">
        <v>1</v>
      </c>
      <c r="E54" s="12">
        <v>0</v>
      </c>
      <c r="F54" s="10" t="s">
        <v>55</v>
      </c>
    </row>
    <row r="55" spans="2:6" hidden="1" outlineLevel="1" x14ac:dyDescent="0.2">
      <c r="B55" s="10" t="s">
        <v>159</v>
      </c>
      <c r="C55" s="10" t="s">
        <v>80</v>
      </c>
      <c r="D55" s="12">
        <v>1</v>
      </c>
      <c r="E55" s="12">
        <v>1</v>
      </c>
      <c r="F55" s="10" t="s">
        <v>55</v>
      </c>
    </row>
    <row r="56" spans="2:6" hidden="1" outlineLevel="1" x14ac:dyDescent="0.2">
      <c r="B56" s="10" t="s">
        <v>160</v>
      </c>
      <c r="C56" s="10" t="s">
        <v>81</v>
      </c>
      <c r="D56" s="12">
        <v>1</v>
      </c>
      <c r="E56" s="12">
        <v>1</v>
      </c>
      <c r="F56" s="10" t="s">
        <v>55</v>
      </c>
    </row>
    <row r="57" spans="2:6" collapsed="1" x14ac:dyDescent="0.2">
      <c r="B57" s="10"/>
      <c r="C57" s="10"/>
      <c r="D57" s="12"/>
      <c r="E57" s="12"/>
      <c r="F57" s="10"/>
    </row>
    <row r="58" spans="2:6" x14ac:dyDescent="0.2">
      <c r="B58" s="33" t="s">
        <v>199</v>
      </c>
      <c r="C58" s="10"/>
      <c r="D58" s="12"/>
      <c r="E58" s="12"/>
      <c r="F58" s="10"/>
    </row>
    <row r="59" spans="2:6" hidden="1" outlineLevel="1" x14ac:dyDescent="0.2">
      <c r="B59" s="10" t="s">
        <v>161</v>
      </c>
      <c r="C59" s="10" t="s">
        <v>82</v>
      </c>
      <c r="D59" s="12">
        <v>1</v>
      </c>
      <c r="E59" s="12">
        <v>1</v>
      </c>
      <c r="F59" s="10" t="s">
        <v>55</v>
      </c>
    </row>
    <row r="60" spans="2:6" hidden="1" outlineLevel="1" x14ac:dyDescent="0.2">
      <c r="B60" s="10" t="s">
        <v>162</v>
      </c>
      <c r="C60" s="10" t="s">
        <v>83</v>
      </c>
      <c r="D60" s="12">
        <v>1</v>
      </c>
      <c r="E60" s="12">
        <v>1</v>
      </c>
      <c r="F60" s="10" t="s">
        <v>55</v>
      </c>
    </row>
    <row r="61" spans="2:6" ht="17" hidden="1" outlineLevel="1" thickBot="1" x14ac:dyDescent="0.25">
      <c r="B61" s="7" t="s">
        <v>163</v>
      </c>
      <c r="C61" s="7" t="s">
        <v>84</v>
      </c>
      <c r="D61" s="11">
        <v>1</v>
      </c>
      <c r="E61" s="11">
        <v>1</v>
      </c>
      <c r="F61" s="7" t="s">
        <v>55</v>
      </c>
    </row>
    <row r="62" spans="2:6" collapsed="1" x14ac:dyDescent="0.2">
      <c r="B62" s="9"/>
      <c r="C62" s="9"/>
      <c r="D62" s="13"/>
      <c r="E62" s="13"/>
      <c r="F62" s="9"/>
    </row>
    <row r="65" spans="1:7" ht="17" thickBot="1" x14ac:dyDescent="0.25">
      <c r="A65" t="s">
        <v>40</v>
      </c>
    </row>
    <row r="66" spans="1:7" ht="17" thickBot="1" x14ac:dyDescent="0.25">
      <c r="B66" s="8" t="s">
        <v>34</v>
      </c>
      <c r="C66" s="8" t="s">
        <v>35</v>
      </c>
      <c r="D66" s="8" t="s">
        <v>41</v>
      </c>
      <c r="E66" s="8" t="s">
        <v>42</v>
      </c>
      <c r="F66" s="8" t="s">
        <v>43</v>
      </c>
      <c r="G66" s="8" t="s">
        <v>44</v>
      </c>
    </row>
    <row r="67" spans="1:7" x14ac:dyDescent="0.2">
      <c r="B67" s="10" t="s">
        <v>164</v>
      </c>
      <c r="C67" s="10" t="s">
        <v>81</v>
      </c>
      <c r="D67" s="12">
        <v>0</v>
      </c>
      <c r="E67" s="10" t="s">
        <v>165</v>
      </c>
      <c r="F67" s="10" t="s">
        <v>166</v>
      </c>
      <c r="G67" s="10">
        <v>200</v>
      </c>
    </row>
    <row r="68" spans="1:7" x14ac:dyDescent="0.2">
      <c r="B68" s="33" t="s">
        <v>200</v>
      </c>
      <c r="C68" s="10"/>
      <c r="D68" s="12"/>
      <c r="E68" s="10"/>
      <c r="F68" s="10"/>
      <c r="G68" s="10"/>
    </row>
    <row r="69" spans="1:7" hidden="1" outlineLevel="1" x14ac:dyDescent="0.2">
      <c r="B69" s="10" t="s">
        <v>167</v>
      </c>
      <c r="C69" s="10" t="s">
        <v>88</v>
      </c>
      <c r="D69" s="12">
        <v>100</v>
      </c>
      <c r="E69" s="10" t="s">
        <v>168</v>
      </c>
      <c r="F69" s="10" t="s">
        <v>54</v>
      </c>
      <c r="G69" s="12">
        <v>0</v>
      </c>
    </row>
    <row r="70" spans="1:7" hidden="1" outlineLevel="1" x14ac:dyDescent="0.2">
      <c r="B70" s="10" t="s">
        <v>169</v>
      </c>
      <c r="C70" s="10" t="s">
        <v>89</v>
      </c>
      <c r="D70" s="12">
        <v>50</v>
      </c>
      <c r="E70" s="10" t="s">
        <v>170</v>
      </c>
      <c r="F70" s="10" t="s">
        <v>54</v>
      </c>
      <c r="G70" s="12">
        <v>0</v>
      </c>
    </row>
    <row r="71" spans="1:7" hidden="1" outlineLevel="1" x14ac:dyDescent="0.2">
      <c r="B71" s="10" t="s">
        <v>171</v>
      </c>
      <c r="C71" s="10" t="s">
        <v>90</v>
      </c>
      <c r="D71" s="12">
        <v>75</v>
      </c>
      <c r="E71" s="10" t="s">
        <v>172</v>
      </c>
      <c r="F71" s="10" t="s">
        <v>54</v>
      </c>
      <c r="G71" s="12">
        <v>0</v>
      </c>
    </row>
    <row r="72" spans="1:7" hidden="1" outlineLevel="1" x14ac:dyDescent="0.2">
      <c r="B72" s="10" t="s">
        <v>173</v>
      </c>
      <c r="C72" s="10" t="s">
        <v>91</v>
      </c>
      <c r="D72" s="12">
        <v>300</v>
      </c>
      <c r="E72" s="10" t="s">
        <v>174</v>
      </c>
      <c r="F72" s="10" t="s">
        <v>54</v>
      </c>
      <c r="G72" s="12">
        <v>0</v>
      </c>
    </row>
    <row r="73" spans="1:7" hidden="1" outlineLevel="1" x14ac:dyDescent="0.2">
      <c r="B73" s="10" t="s">
        <v>175</v>
      </c>
      <c r="C73" s="10" t="s">
        <v>92</v>
      </c>
      <c r="D73" s="12">
        <v>150</v>
      </c>
      <c r="E73" s="10" t="s">
        <v>176</v>
      </c>
      <c r="F73" s="10" t="s">
        <v>54</v>
      </c>
      <c r="G73" s="12">
        <v>0</v>
      </c>
    </row>
    <row r="74" spans="1:7" collapsed="1" x14ac:dyDescent="0.2">
      <c r="B74" s="10"/>
      <c r="C74" s="10"/>
      <c r="D74" s="12"/>
      <c r="E74" s="10"/>
      <c r="F74" s="10"/>
      <c r="G74" s="12"/>
    </row>
    <row r="75" spans="1:7" x14ac:dyDescent="0.2">
      <c r="B75" s="10" t="s">
        <v>177</v>
      </c>
      <c r="C75" s="10" t="s">
        <v>178</v>
      </c>
      <c r="D75" s="12">
        <v>0</v>
      </c>
      <c r="E75" s="10" t="s">
        <v>179</v>
      </c>
      <c r="F75" s="10" t="s">
        <v>166</v>
      </c>
      <c r="G75" s="10">
        <v>300</v>
      </c>
    </row>
    <row r="76" spans="1:7" x14ac:dyDescent="0.2">
      <c r="B76" s="10" t="s">
        <v>180</v>
      </c>
      <c r="C76" s="10" t="s">
        <v>181</v>
      </c>
      <c r="D76" s="12">
        <v>300</v>
      </c>
      <c r="E76" s="10" t="s">
        <v>182</v>
      </c>
      <c r="F76" s="10" t="s">
        <v>54</v>
      </c>
      <c r="G76" s="10">
        <v>0</v>
      </c>
    </row>
    <row r="77" spans="1:7" x14ac:dyDescent="0.2">
      <c r="B77" s="10" t="s">
        <v>183</v>
      </c>
      <c r="C77" s="10" t="s">
        <v>184</v>
      </c>
      <c r="D77" s="12">
        <v>250.00000000000003</v>
      </c>
      <c r="E77" s="10" t="s">
        <v>185</v>
      </c>
      <c r="F77" s="10" t="s">
        <v>54</v>
      </c>
      <c r="G77" s="10">
        <v>0</v>
      </c>
    </row>
    <row r="78" spans="1:7" x14ac:dyDescent="0.2">
      <c r="B78" s="10" t="s">
        <v>186</v>
      </c>
      <c r="C78" s="10" t="s">
        <v>187</v>
      </c>
      <c r="D78" s="12">
        <v>300</v>
      </c>
      <c r="E78" s="10" t="s">
        <v>188</v>
      </c>
      <c r="F78" s="10" t="s">
        <v>54</v>
      </c>
      <c r="G78" s="10">
        <v>0</v>
      </c>
    </row>
    <row r="79" spans="1:7" x14ac:dyDescent="0.2">
      <c r="B79" s="10" t="s">
        <v>189</v>
      </c>
      <c r="C79" s="10" t="s">
        <v>190</v>
      </c>
      <c r="D79" s="12">
        <v>125</v>
      </c>
      <c r="E79" s="10" t="s">
        <v>191</v>
      </c>
      <c r="F79" s="10" t="s">
        <v>54</v>
      </c>
      <c r="G79" s="10">
        <v>0</v>
      </c>
    </row>
    <row r="80" spans="1:7" x14ac:dyDescent="0.2">
      <c r="B80" s="10" t="s">
        <v>192</v>
      </c>
      <c r="C80" s="10" t="s">
        <v>18</v>
      </c>
      <c r="D80" s="12">
        <v>374.99999900004173</v>
      </c>
      <c r="E80" s="10" t="s">
        <v>193</v>
      </c>
      <c r="F80" s="10" t="s">
        <v>166</v>
      </c>
      <c r="G80" s="10">
        <v>25.000000999958218</v>
      </c>
    </row>
    <row r="81" spans="2:7" x14ac:dyDescent="0.2">
      <c r="B81" s="10" t="s">
        <v>194</v>
      </c>
      <c r="C81" s="10"/>
      <c r="D81" s="10"/>
      <c r="E81" s="10"/>
      <c r="F81" s="10"/>
      <c r="G81" s="10"/>
    </row>
    <row r="82" spans="2:7" ht="17" thickBot="1" x14ac:dyDescent="0.25">
      <c r="B82" s="7" t="s">
        <v>195</v>
      </c>
      <c r="C82" s="7"/>
      <c r="D82" s="7"/>
      <c r="E82" s="7"/>
      <c r="F82" s="7"/>
      <c r="G82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4321-A6DB-7342-B720-BDE95B61D7C1}">
  <dimension ref="A3:L48"/>
  <sheetViews>
    <sheetView zoomScale="82" workbookViewId="0">
      <selection activeCell="L51" sqref="A1:L51"/>
    </sheetView>
  </sheetViews>
  <sheetFormatPr baseColWidth="10" defaultRowHeight="16" x14ac:dyDescent="0.2"/>
  <cols>
    <col min="2" max="2" width="12.5" bestFit="1" customWidth="1"/>
  </cols>
  <sheetData>
    <row r="3" spans="1:8" x14ac:dyDescent="0.2">
      <c r="A3" s="6" t="s">
        <v>77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</row>
    <row r="4" spans="1:8" x14ac:dyDescent="0.2">
      <c r="A4" t="s">
        <v>78</v>
      </c>
      <c r="B4" s="3">
        <v>30</v>
      </c>
      <c r="C4" s="3">
        <v>40</v>
      </c>
      <c r="D4" s="3">
        <v>50</v>
      </c>
      <c r="E4" s="3">
        <v>208</v>
      </c>
      <c r="F4" s="3">
        <v>200</v>
      </c>
    </row>
    <row r="5" spans="1:8" x14ac:dyDescent="0.2">
      <c r="A5" t="s">
        <v>79</v>
      </c>
      <c r="B5" s="3">
        <v>25</v>
      </c>
      <c r="C5" s="3">
        <v>45</v>
      </c>
      <c r="D5" s="3">
        <v>40</v>
      </c>
      <c r="E5" s="3">
        <v>214</v>
      </c>
      <c r="F5" s="3">
        <v>300</v>
      </c>
    </row>
    <row r="6" spans="1:8" x14ac:dyDescent="0.2">
      <c r="A6" t="s">
        <v>80</v>
      </c>
      <c r="B6" s="3">
        <v>45</v>
      </c>
      <c r="C6" s="3">
        <v>30</v>
      </c>
      <c r="D6" s="3">
        <v>55</v>
      </c>
      <c r="E6" s="3">
        <v>215</v>
      </c>
      <c r="F6" s="3">
        <v>300</v>
      </c>
    </row>
    <row r="7" spans="1:8" x14ac:dyDescent="0.2">
      <c r="A7" t="s">
        <v>81</v>
      </c>
      <c r="B7" s="3">
        <v>30</v>
      </c>
      <c r="C7" s="3">
        <v>50</v>
      </c>
      <c r="D7" s="3">
        <v>30</v>
      </c>
      <c r="E7" s="3">
        <v>210</v>
      </c>
      <c r="F7" s="3">
        <v>400</v>
      </c>
    </row>
    <row r="12" spans="1:8" x14ac:dyDescent="0.2">
      <c r="A12" s="6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85</v>
      </c>
      <c r="H12" t="s">
        <v>86</v>
      </c>
    </row>
    <row r="13" spans="1:8" x14ac:dyDescent="0.2">
      <c r="A13" t="s">
        <v>82</v>
      </c>
      <c r="B13" s="3">
        <v>40</v>
      </c>
      <c r="C13" s="3">
        <v>45</v>
      </c>
      <c r="D13" s="3">
        <v>30</v>
      </c>
      <c r="E13" s="3">
        <v>25</v>
      </c>
      <c r="F13" s="3">
        <v>20</v>
      </c>
      <c r="G13" s="3">
        <v>4</v>
      </c>
      <c r="H13" s="3">
        <v>300</v>
      </c>
    </row>
    <row r="14" spans="1:8" x14ac:dyDescent="0.2">
      <c r="A14" t="s">
        <v>83</v>
      </c>
      <c r="B14" s="3">
        <v>15</v>
      </c>
      <c r="C14" s="3">
        <v>50</v>
      </c>
      <c r="D14" s="3">
        <v>25</v>
      </c>
      <c r="E14" s="3">
        <v>15</v>
      </c>
      <c r="F14" s="3">
        <v>40</v>
      </c>
      <c r="G14" s="3">
        <v>5</v>
      </c>
      <c r="H14" s="3">
        <v>500</v>
      </c>
    </row>
    <row r="15" spans="1:8" x14ac:dyDescent="0.2">
      <c r="A15" t="s">
        <v>84</v>
      </c>
      <c r="B15" s="3">
        <v>50</v>
      </c>
      <c r="C15" s="3">
        <v>35</v>
      </c>
      <c r="D15" s="3">
        <v>15</v>
      </c>
      <c r="E15" s="3">
        <v>40</v>
      </c>
      <c r="F15" s="3">
        <v>50</v>
      </c>
      <c r="G15" s="3">
        <v>5</v>
      </c>
      <c r="H15" s="3">
        <v>500</v>
      </c>
    </row>
    <row r="17" spans="1:12" x14ac:dyDescent="0.2">
      <c r="A17" t="s">
        <v>93</v>
      </c>
      <c r="B17" s="3">
        <v>100</v>
      </c>
      <c r="C17" s="3">
        <v>50</v>
      </c>
      <c r="D17" s="3">
        <v>75</v>
      </c>
      <c r="E17" s="3">
        <v>300</v>
      </c>
      <c r="F17" s="3">
        <v>150</v>
      </c>
    </row>
    <row r="19" spans="1:12" x14ac:dyDescent="0.2">
      <c r="A19" t="s">
        <v>97</v>
      </c>
      <c r="B19" t="s">
        <v>82</v>
      </c>
      <c r="C19" t="s">
        <v>83</v>
      </c>
      <c r="D19" t="s">
        <v>84</v>
      </c>
    </row>
    <row r="20" spans="1:12" x14ac:dyDescent="0.2">
      <c r="A20" t="s">
        <v>78</v>
      </c>
      <c r="B20" s="5">
        <f>A27*B4+($E$4*A27)</f>
        <v>0</v>
      </c>
      <c r="C20" s="5">
        <f>B27*C4+($E$4*B27)</f>
        <v>0</v>
      </c>
      <c r="D20" s="5">
        <f>C27*D4+($E$4*C27)</f>
        <v>0</v>
      </c>
    </row>
    <row r="21" spans="1:12" x14ac:dyDescent="0.2">
      <c r="A21" t="s">
        <v>79</v>
      </c>
      <c r="B21" s="5">
        <f>D27*B5+($E$5*D27)</f>
        <v>0</v>
      </c>
      <c r="C21" s="5">
        <f>E27*C5+($E$5*E27)</f>
        <v>0</v>
      </c>
      <c r="D21" s="5">
        <f>F27*D5+($E$5*F27)</f>
        <v>0</v>
      </c>
    </row>
    <row r="22" spans="1:12" x14ac:dyDescent="0.2">
      <c r="A22" t="s">
        <v>80</v>
      </c>
      <c r="B22" s="5">
        <f>G27*B6+($E$6*G27)</f>
        <v>0</v>
      </c>
      <c r="C22" s="5">
        <f>H27*C6+($E$6*H27)</f>
        <v>73500</v>
      </c>
      <c r="D22" s="5">
        <f>I27*D6+($E$6*I27)</f>
        <v>0</v>
      </c>
    </row>
    <row r="23" spans="1:12" x14ac:dyDescent="0.2">
      <c r="A23" t="s">
        <v>81</v>
      </c>
      <c r="B23" s="5">
        <f>J27*B7+($E$7*J27)</f>
        <v>60000.000000008906</v>
      </c>
      <c r="C23" s="5">
        <f>K27*C7+($E$7*K27)</f>
        <v>0</v>
      </c>
      <c r="D23" s="5">
        <f>L27*D7+($E$7*L27)</f>
        <v>29999.999760001105</v>
      </c>
    </row>
    <row r="25" spans="1:12" x14ac:dyDescent="0.2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</row>
    <row r="26" spans="1:12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300</v>
      </c>
      <c r="I26" s="2">
        <v>0</v>
      </c>
      <c r="J26" s="2">
        <v>250.00000000003712</v>
      </c>
      <c r="K26" s="2">
        <v>0</v>
      </c>
      <c r="L26" s="2">
        <v>124.99999900000461</v>
      </c>
    </row>
    <row r="27" spans="1:12" x14ac:dyDescent="0.2">
      <c r="A27">
        <f>A26*$J$32</f>
        <v>0</v>
      </c>
      <c r="B27">
        <f t="shared" ref="B27" si="0">B26*$J$32</f>
        <v>0</v>
      </c>
      <c r="C27">
        <f>C26*J32</f>
        <v>0</v>
      </c>
      <c r="D27">
        <f>D26*$J$33</f>
        <v>0</v>
      </c>
      <c r="E27">
        <f>E26*$J$33</f>
        <v>0</v>
      </c>
      <c r="F27">
        <f>F26*$J$33</f>
        <v>0</v>
      </c>
      <c r="G27">
        <f>G26*$J$34</f>
        <v>0</v>
      </c>
      <c r="H27">
        <f t="shared" ref="H27:I27" si="1">H26*$J$34</f>
        <v>300</v>
      </c>
      <c r="I27">
        <f t="shared" si="1"/>
        <v>0</v>
      </c>
      <c r="J27">
        <f>J26*$J$35</f>
        <v>250.00000000003712</v>
      </c>
      <c r="K27">
        <f t="shared" ref="K27:L27" si="2">K26*$J$35</f>
        <v>0</v>
      </c>
      <c r="L27">
        <f t="shared" si="2"/>
        <v>124.99999900000461</v>
      </c>
    </row>
    <row r="28" spans="1:12" x14ac:dyDescent="0.2">
      <c r="A28" s="27">
        <f>SUM(A27:C27)</f>
        <v>0</v>
      </c>
      <c r="B28" s="27" t="s">
        <v>18</v>
      </c>
      <c r="C28" s="27">
        <v>200</v>
      </c>
      <c r="D28" s="28">
        <f>SUM(D27:F27)</f>
        <v>0</v>
      </c>
      <c r="E28" s="28" t="s">
        <v>18</v>
      </c>
      <c r="F28" s="28">
        <v>300</v>
      </c>
      <c r="G28" s="29">
        <f>SUM(G27:I27)</f>
        <v>300</v>
      </c>
      <c r="H28" s="29" t="s">
        <v>18</v>
      </c>
      <c r="I28" s="29">
        <v>300</v>
      </c>
      <c r="J28" s="30">
        <f>SUM(J27:L27)</f>
        <v>374.99999900004173</v>
      </c>
      <c r="K28" s="30" t="s">
        <v>18</v>
      </c>
      <c r="L28" s="30">
        <v>400</v>
      </c>
    </row>
    <row r="31" spans="1:12" x14ac:dyDescent="0.2">
      <c r="B31" t="s">
        <v>88</v>
      </c>
      <c r="C31" t="s">
        <v>89</v>
      </c>
      <c r="D31" t="s">
        <v>90</v>
      </c>
      <c r="E31" t="s">
        <v>91</v>
      </c>
      <c r="F31" t="s">
        <v>92</v>
      </c>
    </row>
    <row r="32" spans="1:12" x14ac:dyDescent="0.2">
      <c r="A32" t="s">
        <v>82</v>
      </c>
      <c r="B32" s="2">
        <v>0</v>
      </c>
      <c r="C32" s="2">
        <v>0</v>
      </c>
      <c r="D32" s="2">
        <v>0</v>
      </c>
      <c r="E32" s="2">
        <v>100.00000000000003</v>
      </c>
      <c r="F32" s="2">
        <v>150</v>
      </c>
      <c r="G32" s="5">
        <f>SUM(B32:F32)</f>
        <v>250.00000000000003</v>
      </c>
      <c r="I32" t="s">
        <v>78</v>
      </c>
      <c r="J32" s="2">
        <v>0</v>
      </c>
    </row>
    <row r="33" spans="1:10" x14ac:dyDescent="0.2">
      <c r="A33" t="s">
        <v>83</v>
      </c>
      <c r="B33" s="2">
        <v>100</v>
      </c>
      <c r="C33" s="2">
        <v>0</v>
      </c>
      <c r="D33" s="2">
        <v>0</v>
      </c>
      <c r="E33" s="2">
        <v>199.99999999999997</v>
      </c>
      <c r="F33" s="2">
        <v>0</v>
      </c>
      <c r="G33" s="5">
        <f t="shared" ref="G33:G34" si="3">SUM(B33:F33)</f>
        <v>300</v>
      </c>
      <c r="I33" t="s">
        <v>79</v>
      </c>
      <c r="J33" s="2">
        <v>0</v>
      </c>
    </row>
    <row r="34" spans="1:10" x14ac:dyDescent="0.2">
      <c r="A34" t="s">
        <v>84</v>
      </c>
      <c r="B34" s="2">
        <v>0</v>
      </c>
      <c r="C34" s="2">
        <v>50</v>
      </c>
      <c r="D34" s="2">
        <v>75</v>
      </c>
      <c r="E34" s="2">
        <v>0</v>
      </c>
      <c r="F34" s="2">
        <v>0</v>
      </c>
      <c r="G34" s="5">
        <f t="shared" si="3"/>
        <v>125</v>
      </c>
      <c r="I34" t="s">
        <v>80</v>
      </c>
      <c r="J34" s="2">
        <v>1</v>
      </c>
    </row>
    <row r="35" spans="1:10" x14ac:dyDescent="0.2">
      <c r="B35" s="5">
        <f>SUM(B32:B34)</f>
        <v>100</v>
      </c>
      <c r="C35" s="5">
        <f t="shared" ref="C35:F35" si="4">SUM(C32:C34)</f>
        <v>50</v>
      </c>
      <c r="D35" s="5">
        <f t="shared" si="4"/>
        <v>75</v>
      </c>
      <c r="E35" s="5">
        <f t="shared" si="4"/>
        <v>300</v>
      </c>
      <c r="F35" s="5">
        <f t="shared" si="4"/>
        <v>150</v>
      </c>
      <c r="I35" t="s">
        <v>81</v>
      </c>
      <c r="J35" s="2">
        <v>1</v>
      </c>
    </row>
    <row r="37" spans="1:10" x14ac:dyDescent="0.2">
      <c r="A37" t="s">
        <v>82</v>
      </c>
      <c r="B37">
        <f>B32*$J$42</f>
        <v>0</v>
      </c>
      <c r="C37">
        <f t="shared" ref="C37:F37" si="5">C32*$J$42</f>
        <v>0</v>
      </c>
      <c r="D37">
        <f t="shared" si="5"/>
        <v>0</v>
      </c>
      <c r="E37">
        <f t="shared" si="5"/>
        <v>100.00000000000003</v>
      </c>
      <c r="F37">
        <f t="shared" si="5"/>
        <v>150</v>
      </c>
      <c r="G37" s="5">
        <f>SUM(B37:F37)</f>
        <v>250.00000000000003</v>
      </c>
    </row>
    <row r="38" spans="1:10" x14ac:dyDescent="0.2">
      <c r="A38" t="s">
        <v>83</v>
      </c>
      <c r="B38">
        <f>B33*$J$43</f>
        <v>100</v>
      </c>
      <c r="C38">
        <f t="shared" ref="C38:F38" si="6">C33*$J$43</f>
        <v>0</v>
      </c>
      <c r="D38">
        <f t="shared" si="6"/>
        <v>0</v>
      </c>
      <c r="E38">
        <f t="shared" si="6"/>
        <v>199.99999999999997</v>
      </c>
      <c r="F38">
        <f t="shared" si="6"/>
        <v>0</v>
      </c>
      <c r="G38" s="5">
        <f t="shared" ref="G38:G39" si="7">SUM(B38:F38)</f>
        <v>300</v>
      </c>
    </row>
    <row r="39" spans="1:10" x14ac:dyDescent="0.2">
      <c r="A39" t="s">
        <v>84</v>
      </c>
      <c r="B39">
        <f>B34*$J$44</f>
        <v>0</v>
      </c>
      <c r="C39">
        <f t="shared" ref="C39:F39" si="8">C34*$J$44</f>
        <v>50</v>
      </c>
      <c r="D39">
        <f t="shared" si="8"/>
        <v>75</v>
      </c>
      <c r="E39">
        <f t="shared" si="8"/>
        <v>0</v>
      </c>
      <c r="F39">
        <f t="shared" si="8"/>
        <v>0</v>
      </c>
      <c r="G39" s="5">
        <f t="shared" si="7"/>
        <v>125</v>
      </c>
    </row>
    <row r="40" spans="1:10" x14ac:dyDescent="0.2">
      <c r="B40" s="5">
        <f>SUM(B37:B39)</f>
        <v>100</v>
      </c>
      <c r="C40" s="5">
        <f t="shared" ref="C40:F40" si="9">SUM(C37:C39)</f>
        <v>50</v>
      </c>
      <c r="D40" s="5">
        <f t="shared" si="9"/>
        <v>75</v>
      </c>
      <c r="E40" s="5">
        <f t="shared" si="9"/>
        <v>300</v>
      </c>
      <c r="F40" s="5">
        <f t="shared" si="9"/>
        <v>150</v>
      </c>
    </row>
    <row r="42" spans="1:10" x14ac:dyDescent="0.2">
      <c r="A42" t="s">
        <v>94</v>
      </c>
      <c r="B42">
        <f>SUM($A$27,$D$27,$G$27,$J$27)</f>
        <v>250.00000000003712</v>
      </c>
      <c r="I42" t="s">
        <v>82</v>
      </c>
      <c r="J42" s="2">
        <v>1</v>
      </c>
    </row>
    <row r="43" spans="1:10" x14ac:dyDescent="0.2">
      <c r="A43" t="s">
        <v>95</v>
      </c>
      <c r="B43">
        <f>SUM(B27,E27,H27,K27)</f>
        <v>300</v>
      </c>
      <c r="I43" t="s">
        <v>83</v>
      </c>
      <c r="J43" s="2">
        <v>1</v>
      </c>
    </row>
    <row r="44" spans="1:10" x14ac:dyDescent="0.2">
      <c r="A44" t="s">
        <v>96</v>
      </c>
      <c r="B44">
        <f>SUM(C27,F27,I27,L27)</f>
        <v>124.99999900000461</v>
      </c>
      <c r="I44" t="s">
        <v>84</v>
      </c>
      <c r="J44" s="2">
        <v>1</v>
      </c>
    </row>
    <row r="45" spans="1:10" x14ac:dyDescent="0.2">
      <c r="C45" t="s">
        <v>100</v>
      </c>
      <c r="D45" t="s">
        <v>101</v>
      </c>
      <c r="E45" t="s">
        <v>102</v>
      </c>
      <c r="F45" t="s">
        <v>103</v>
      </c>
    </row>
    <row r="46" spans="1:10" x14ac:dyDescent="0.2">
      <c r="A46" t="s">
        <v>97</v>
      </c>
      <c r="B46">
        <f>SUM(C46:F46)</f>
        <v>182499.99976001002</v>
      </c>
      <c r="C46">
        <f>SUM(B20:D20)+8000*J32</f>
        <v>0</v>
      </c>
      <c r="D46">
        <f>SUM(B21:D21)+(9000*J33)</f>
        <v>0</v>
      </c>
      <c r="E46">
        <f>SUM(B22:D22)+9000*J34</f>
        <v>82500</v>
      </c>
      <c r="F46">
        <f>SUM(B23:D23)+10000*J35</f>
        <v>99999.999760010018</v>
      </c>
    </row>
    <row r="47" spans="1:10" x14ac:dyDescent="0.2">
      <c r="A47" t="s">
        <v>98</v>
      </c>
      <c r="B47">
        <f>SUMPRODUCT(B37:F39,B13:F15)</f>
        <v>12875</v>
      </c>
      <c r="C47">
        <f>G13*G32+G14*G33+G15*G34</f>
        <v>3125</v>
      </c>
    </row>
    <row r="48" spans="1:10" x14ac:dyDescent="0.2">
      <c r="A48" s="6" t="s">
        <v>99</v>
      </c>
      <c r="B48" s="31">
        <f>SUM(B46,B47:C47)</f>
        <v>198499.99976001002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451A-CEFE-CF48-8D45-063D15DD6CD1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F3C8-CCC3-1845-8E1C-86AA383B1B4C}">
  <dimension ref="A3:F23"/>
  <sheetViews>
    <sheetView workbookViewId="0">
      <selection activeCell="H23" sqref="H23"/>
    </sheetView>
  </sheetViews>
  <sheetFormatPr baseColWidth="10" defaultRowHeight="16" x14ac:dyDescent="0.2"/>
  <cols>
    <col min="1" max="1" width="14" bestFit="1" customWidth="1"/>
    <col min="2" max="2" width="15" bestFit="1" customWidth="1"/>
  </cols>
  <sheetData>
    <row r="3" spans="1:6" x14ac:dyDescent="0.2">
      <c r="A3" t="s">
        <v>0</v>
      </c>
      <c r="B3" t="s">
        <v>1</v>
      </c>
    </row>
    <row r="4" spans="1:6" x14ac:dyDescent="0.2">
      <c r="A4" s="1">
        <v>7000000</v>
      </c>
      <c r="B4" s="1">
        <v>4000000</v>
      </c>
    </row>
    <row r="6" spans="1:6" x14ac:dyDescent="0.2">
      <c r="A6" t="s">
        <v>2</v>
      </c>
      <c r="B6" t="s">
        <v>3</v>
      </c>
    </row>
    <row r="7" spans="1:6" x14ac:dyDescent="0.2">
      <c r="A7" s="1">
        <v>5000000</v>
      </c>
      <c r="B7" s="1">
        <v>3000000</v>
      </c>
    </row>
    <row r="8" spans="1:6" x14ac:dyDescent="0.2">
      <c r="A8" t="s">
        <v>4</v>
      </c>
    </row>
    <row r="10" spans="1:6" x14ac:dyDescent="0.2">
      <c r="A10" t="s">
        <v>5</v>
      </c>
      <c r="B10" s="1">
        <v>10000000</v>
      </c>
    </row>
    <row r="12" spans="1:6" x14ac:dyDescent="0.2">
      <c r="A12" t="s">
        <v>6</v>
      </c>
      <c r="B12" t="s">
        <v>7</v>
      </c>
      <c r="C12" t="s">
        <v>12</v>
      </c>
      <c r="D12" t="s">
        <v>15</v>
      </c>
      <c r="E12" t="s">
        <v>16</v>
      </c>
      <c r="F12" t="s">
        <v>17</v>
      </c>
    </row>
    <row r="13" spans="1:6" x14ac:dyDescent="0.2">
      <c r="A13" t="s">
        <v>8</v>
      </c>
      <c r="B13" s="2">
        <v>0</v>
      </c>
      <c r="C13" s="3">
        <v>8</v>
      </c>
      <c r="D13">
        <f>C13*B13</f>
        <v>0</v>
      </c>
      <c r="E13" s="3">
        <v>6</v>
      </c>
      <c r="F13">
        <f>E13*B13</f>
        <v>0</v>
      </c>
    </row>
    <row r="14" spans="1:6" x14ac:dyDescent="0.2">
      <c r="A14" t="s">
        <v>9</v>
      </c>
      <c r="B14" s="2">
        <v>1</v>
      </c>
      <c r="C14" s="3">
        <v>5</v>
      </c>
      <c r="D14">
        <f t="shared" ref="D14:D18" si="0">C14*B14</f>
        <v>5</v>
      </c>
      <c r="E14" s="3">
        <v>3</v>
      </c>
      <c r="F14">
        <f t="shared" ref="F14:F17" si="1">E14*B14</f>
        <v>3</v>
      </c>
    </row>
    <row r="15" spans="1:6" x14ac:dyDescent="0.2">
      <c r="A15" t="s">
        <v>13</v>
      </c>
      <c r="B15" s="2">
        <v>1</v>
      </c>
      <c r="C15" s="3">
        <v>7</v>
      </c>
      <c r="D15">
        <f t="shared" si="0"/>
        <v>7</v>
      </c>
      <c r="E15" s="3">
        <v>4</v>
      </c>
      <c r="F15">
        <f t="shared" si="1"/>
        <v>4</v>
      </c>
    </row>
    <row r="16" spans="1:6" x14ac:dyDescent="0.2">
      <c r="A16" t="s">
        <v>10</v>
      </c>
      <c r="B16" s="2">
        <v>0</v>
      </c>
      <c r="C16" s="3">
        <v>6</v>
      </c>
      <c r="D16">
        <f t="shared" si="0"/>
        <v>0</v>
      </c>
      <c r="E16" s="3">
        <v>5</v>
      </c>
      <c r="F16">
        <f t="shared" si="1"/>
        <v>0</v>
      </c>
    </row>
    <row r="17" spans="1:6" x14ac:dyDescent="0.2">
      <c r="A17" t="s">
        <v>11</v>
      </c>
      <c r="B17" s="2">
        <v>0</v>
      </c>
      <c r="C17" s="3">
        <v>4</v>
      </c>
      <c r="D17">
        <f t="shared" si="0"/>
        <v>0</v>
      </c>
      <c r="E17" s="3">
        <v>2</v>
      </c>
      <c r="F17">
        <f t="shared" si="1"/>
        <v>0</v>
      </c>
    </row>
    <row r="18" spans="1:6" x14ac:dyDescent="0.2">
      <c r="A18" t="s">
        <v>14</v>
      </c>
      <c r="B18" s="2">
        <v>1</v>
      </c>
      <c r="C18" s="3">
        <v>5</v>
      </c>
      <c r="D18">
        <f t="shared" si="0"/>
        <v>5</v>
      </c>
      <c r="E18" s="3">
        <v>3</v>
      </c>
      <c r="F18">
        <f>E18*B18</f>
        <v>3</v>
      </c>
    </row>
    <row r="20" spans="1:6" x14ac:dyDescent="0.2">
      <c r="A20" t="s">
        <v>19</v>
      </c>
      <c r="B20" s="4">
        <f>SUM(D13:D18)</f>
        <v>17</v>
      </c>
    </row>
    <row r="21" spans="1:6" x14ac:dyDescent="0.2">
      <c r="A21" t="s">
        <v>17</v>
      </c>
      <c r="B21">
        <f>SUM(F13:F18)</f>
        <v>10</v>
      </c>
      <c r="C21" t="s">
        <v>18</v>
      </c>
      <c r="D21">
        <v>10</v>
      </c>
    </row>
    <row r="23" spans="1:6" x14ac:dyDescent="0.2">
      <c r="A23" t="s">
        <v>20</v>
      </c>
      <c r="B23">
        <f>SUM(B16:B18)</f>
        <v>1</v>
      </c>
      <c r="C23" t="s">
        <v>18</v>
      </c>
      <c r="D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D4B6-288F-6E49-BF1F-1CC03AE56EDC}">
  <dimension ref="B4:L12"/>
  <sheetViews>
    <sheetView zoomScale="85" workbookViewId="0">
      <selection activeCell="M14" sqref="M14"/>
    </sheetView>
  </sheetViews>
  <sheetFormatPr baseColWidth="10" defaultRowHeight="16" x14ac:dyDescent="0.2"/>
  <sheetData>
    <row r="4" spans="2:12" x14ac:dyDescent="0.2">
      <c r="B4" t="s">
        <v>21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 t="s">
        <v>25</v>
      </c>
    </row>
    <row r="5" spans="2:12" x14ac:dyDescent="0.2">
      <c r="B5" t="s">
        <v>22</v>
      </c>
      <c r="C5" s="2">
        <v>1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4">
        <f>SUMPRODUCT(C5:I5,C6:I6)</f>
        <v>65</v>
      </c>
    </row>
    <row r="6" spans="2:12" x14ac:dyDescent="0.2">
      <c r="B6" t="s">
        <v>23</v>
      </c>
      <c r="C6" s="3">
        <v>17</v>
      </c>
      <c r="D6" s="3">
        <v>10</v>
      </c>
      <c r="E6" s="3">
        <v>15</v>
      </c>
      <c r="F6" s="3">
        <v>19</v>
      </c>
      <c r="G6" s="3">
        <v>7</v>
      </c>
      <c r="H6" s="3">
        <v>13</v>
      </c>
      <c r="I6" s="3">
        <v>9</v>
      </c>
    </row>
    <row r="7" spans="2:12" x14ac:dyDescent="0.2">
      <c r="B7" t="s">
        <v>24</v>
      </c>
      <c r="C7" s="3">
        <v>43</v>
      </c>
      <c r="D7" s="3">
        <v>28</v>
      </c>
      <c r="E7" s="3">
        <v>34</v>
      </c>
      <c r="F7" s="3">
        <v>48</v>
      </c>
      <c r="G7" s="3">
        <v>17</v>
      </c>
      <c r="H7" s="3">
        <v>32</v>
      </c>
      <c r="I7" s="3">
        <v>23</v>
      </c>
      <c r="J7" s="5">
        <f>SUMPRODUCT(C5:I5,C7:I7)</f>
        <v>163</v>
      </c>
      <c r="K7" t="s">
        <v>18</v>
      </c>
      <c r="L7" s="3">
        <v>200</v>
      </c>
    </row>
    <row r="9" spans="2:12" x14ac:dyDescent="0.2">
      <c r="B9" t="s">
        <v>28</v>
      </c>
      <c r="C9">
        <f>SUM(C5:D5)</f>
        <v>1</v>
      </c>
      <c r="D9" t="s">
        <v>18</v>
      </c>
      <c r="E9" s="3">
        <v>1</v>
      </c>
    </row>
    <row r="10" spans="2:12" x14ac:dyDescent="0.2">
      <c r="B10" t="s">
        <v>29</v>
      </c>
      <c r="C10">
        <f>SUM(E5:F5)</f>
        <v>1</v>
      </c>
      <c r="D10" t="s">
        <v>18</v>
      </c>
      <c r="E10" s="3">
        <v>1</v>
      </c>
    </row>
    <row r="12" spans="2:12" x14ac:dyDescent="0.2">
      <c r="B12" t="s">
        <v>26</v>
      </c>
      <c r="C12">
        <f>SUM(E5:F5)</f>
        <v>1</v>
      </c>
      <c r="D12" t="s">
        <v>18</v>
      </c>
      <c r="E12">
        <f>SUM(C5:D5)</f>
        <v>1</v>
      </c>
      <c r="F12" s="3" t="s">
        <v>27</v>
      </c>
    </row>
  </sheetData>
  <scenarios current="0" sqref="J5">
    <scenario name="80.0" count="7" user="Microsoft Office User" comment="Created by Microsoft Office User on 12/1/2022">
      <inputCells r="C5" val="1"/>
      <inputCells r="D5" val="0"/>
      <inputCells r="E5" val="1"/>
      <inputCells r="F5" val="0"/>
      <inputCells r="G5" val="0.176470588235295"/>
      <inputCells r="H5" val="0"/>
      <inputCells r="I5" val="0"/>
    </scenario>
    <scenario name="90.0" count="7" user="Microsoft Office User" comment="Created by Microsoft Office User on 12/1/2022">
      <inputCells r="C5" val="1"/>
      <inputCells r="D5" val="0"/>
      <inputCells r="E5" val="1"/>
      <inputCells r="F5" val="0"/>
      <inputCells r="G5" val="0.764705882352941"/>
      <inputCells r="H5" val="0"/>
      <inputCells r="I5" val="0"/>
    </scenario>
    <scenario name="100.0" count="7" user="Microsoft Office User" comment="Created by Microsoft Office User on 12/1/2022">
      <inputCells r="C5" val="1"/>
      <inputCells r="D5" val="0"/>
      <inputCells r="E5" val="1"/>
      <inputCells r="F5" val="0"/>
      <inputCells r="G5" val="1"/>
      <inputCells r="H5" val="0.1875"/>
      <inputCells r="I5" val="0"/>
    </scenario>
    <scenario name="110" count="7" user="Microsoft Office User" comment="Created by Microsoft Office User on 12/1/2022">
      <inputCells r="C5" val="1"/>
      <inputCells r="D5" val="0"/>
      <inputCells r="E5" val="1"/>
      <inputCells r="F5" val="0"/>
      <inputCells r="G5" val="1"/>
      <inputCells r="H5" val="0.5"/>
      <inputCells r="I5" val="0"/>
    </scenario>
    <scenario name="120" count="7" user="Microsoft Office User" comment="Created by Microsoft Office User on 12/1/2022">
      <inputCells r="C5" val="1"/>
      <inputCells r="D5" val="0"/>
      <inputCells r="E5" val="1"/>
      <inputCells r="F5" val="0"/>
      <inputCells r="G5" val="1"/>
      <inputCells r="H5" val="0.8125"/>
      <inputCells r="I5" val="0"/>
    </scenario>
    <scenario name="130.0" count="7" user="Microsoft Office User" comment="Created by Microsoft Office User on 12/1/2022">
      <inputCells r="C5" val="1"/>
      <inputCells r="D5" val="0"/>
      <inputCells r="E5" val="1"/>
      <inputCells r="F5" val="0"/>
      <inputCells r="G5" val="1"/>
      <inputCells r="H5" val="1"/>
      <inputCells r="I5" val="0.173913043478261"/>
    </scenario>
    <scenario name="140.0" count="7" user="Microsoft Office User" comment="Created by Microsoft Office User on 12/1/2022">
      <inputCells r="C5" val="1"/>
      <inputCells r="D5" val="0"/>
      <inputCells r="E5" val="1"/>
      <inputCells r="F5" val="0"/>
      <inputCells r="G5" val="1"/>
      <inputCells r="H5" val="1"/>
      <inputCells r="I5" val="0.608695652173913"/>
    </scenario>
    <scenario name="150.0" count="7" user="Microsoft Office User" comment="Created by Microsoft Office User on 12/1/2022">
      <inputCells r="C5" val="1"/>
      <inputCells r="D5" val="0"/>
      <inputCells r="E5" val="0.928571428571429"/>
      <inputCells r="F5" val="0.0714285714285713"/>
      <inputCells r="G5" val="1"/>
      <inputCells r="H5" val="1"/>
      <inputCells r="I5" val="1"/>
    </scenario>
    <scenario name="160.0" count="7" user="Microsoft Office User" comment="Created by Microsoft Office User on 12/1/2022">
      <inputCells r="C5" val="1"/>
      <inputCells r="D5" val="0"/>
      <inputCells r="E5" val="0.214285714285715"/>
      <inputCells r="F5" val="0.785714285714285"/>
      <inputCells r="G5" val="1"/>
      <inputCells r="H5" val="1"/>
      <inputCells r="I5" val="1"/>
    </scenario>
    <scenario name="170.0" count="7" user="Microsoft Office User" comment="Created by Microsoft Office User on 12/1/2022">
      <inputCells r="C5" val="1"/>
      <inputCells r="D5" val="0"/>
      <inputCells r="E5" val="0"/>
      <inputCells r="F5" val="1"/>
      <inputCells r="G5" val="1"/>
      <inputCells r="H5" val="1"/>
      <inputCells r="I5" val="1"/>
    </scenario>
    <scenario name="180.0" count="7" user="Microsoft Office User" comment="Created by Microsoft Office User on 12/1/2022">
      <inputCells r="C5" val="1"/>
      <inputCells r="D5" val="0"/>
      <inputCells r="E5" val="0"/>
      <inputCells r="F5" val="1"/>
      <inputCells r="G5" val="1"/>
      <inputCells r="H5" val="1"/>
      <inputCells r="I5" val="1"/>
    </scenario>
    <scenario name="190.0" count="7" user="Microsoft Office User" comment="Created by Microsoft Office User on 12/1/2022">
      <inputCells r="C5" val="1"/>
      <inputCells r="D5" val="0"/>
      <inputCells r="E5" val="0"/>
      <inputCells r="F5" val="1"/>
      <inputCells r="G5" val="1"/>
      <inputCells r="H5" val="1"/>
      <inputCells r="I5" val="1"/>
    </scenario>
    <scenario name="200.0" count="7" user="Microsoft Office User" comment="Created by Microsoft Office User on 12/1/2022">
      <inputCells r="C5" val="1"/>
      <inputCells r="D5" val="0"/>
      <inputCells r="E5" val="0"/>
      <inputCells r="F5" val="1"/>
      <inputCells r="G5" val="1"/>
      <inputCells r="H5" val="1"/>
      <inputCells r="I5" val="1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E1B0-7A2D-A745-AFC3-918D23F074A5}">
  <sheetPr>
    <outlinePr summaryBelow="0"/>
  </sheetPr>
  <dimension ref="B1:Q17"/>
  <sheetViews>
    <sheetView showGridLines="0" workbookViewId="0">
      <selection activeCell="I20" sqref="I20"/>
    </sheetView>
  </sheetViews>
  <sheetFormatPr baseColWidth="10" defaultRowHeight="16" outlineLevelRow="1" outlineLevelCol="1" x14ac:dyDescent="0.2"/>
  <cols>
    <col min="3" max="3" width="5.5" bestFit="1" customWidth="1"/>
    <col min="4" max="17" width="12.6640625" bestFit="1" customWidth="1" outlineLevel="1"/>
  </cols>
  <sheetData>
    <row r="1" spans="2:17" ht="17" thickBot="1" x14ac:dyDescent="0.25"/>
    <row r="2" spans="2:17" ht="19" x14ac:dyDescent="0.25">
      <c r="B2" s="18" t="s">
        <v>57</v>
      </c>
      <c r="C2" s="18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2:17" ht="19" collapsed="1" x14ac:dyDescent="0.25">
      <c r="B3" s="17"/>
      <c r="C3" s="17"/>
      <c r="D3" s="24" t="s">
        <v>59</v>
      </c>
      <c r="E3" s="24">
        <v>80</v>
      </c>
      <c r="F3" s="24">
        <v>90</v>
      </c>
      <c r="G3" s="24">
        <v>100</v>
      </c>
      <c r="H3" s="24">
        <v>110</v>
      </c>
      <c r="I3" s="24">
        <v>120</v>
      </c>
      <c r="J3" s="24">
        <v>130</v>
      </c>
      <c r="K3" s="24">
        <v>140</v>
      </c>
      <c r="L3" s="24">
        <v>150</v>
      </c>
      <c r="M3" s="24">
        <v>160</v>
      </c>
      <c r="N3" s="24">
        <v>170</v>
      </c>
      <c r="O3" s="24">
        <v>180</v>
      </c>
      <c r="P3" s="24">
        <v>190</v>
      </c>
      <c r="Q3" s="24">
        <v>200</v>
      </c>
    </row>
    <row r="4" spans="2:17" ht="36" hidden="1" outlineLevel="1" x14ac:dyDescent="0.2">
      <c r="B4" s="20"/>
      <c r="C4" s="20"/>
      <c r="D4" s="9"/>
      <c r="E4" s="25" t="s">
        <v>56</v>
      </c>
      <c r="F4" s="25" t="s">
        <v>56</v>
      </c>
      <c r="G4" s="25" t="s">
        <v>56</v>
      </c>
      <c r="H4" s="25" t="s">
        <v>56</v>
      </c>
      <c r="I4" s="25" t="s">
        <v>56</v>
      </c>
      <c r="J4" s="25" t="s">
        <v>56</v>
      </c>
      <c r="K4" s="25" t="s">
        <v>56</v>
      </c>
      <c r="L4" s="25" t="s">
        <v>56</v>
      </c>
      <c r="M4" s="25" t="s">
        <v>56</v>
      </c>
      <c r="N4" s="25" t="s">
        <v>56</v>
      </c>
      <c r="O4" s="25" t="s">
        <v>56</v>
      </c>
      <c r="P4" s="25" t="s">
        <v>56</v>
      </c>
      <c r="Q4" s="25" t="s">
        <v>56</v>
      </c>
    </row>
    <row r="5" spans="2:17" x14ac:dyDescent="0.2">
      <c r="B5" s="21" t="s">
        <v>58</v>
      </c>
      <c r="C5" s="21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17" outlineLevel="1" x14ac:dyDescent="0.2">
      <c r="B6" s="20"/>
      <c r="C6" s="20" t="s">
        <v>46</v>
      </c>
      <c r="D6" s="9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6">
        <v>1</v>
      </c>
      <c r="Q6" s="26">
        <v>1</v>
      </c>
    </row>
    <row r="7" spans="2:17" outlineLevel="1" x14ac:dyDescent="0.2">
      <c r="B7" s="20"/>
      <c r="C7" s="20" t="s">
        <v>48</v>
      </c>
      <c r="D7" s="9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</row>
    <row r="8" spans="2:17" outlineLevel="1" x14ac:dyDescent="0.2">
      <c r="B8" s="20"/>
      <c r="C8" s="20" t="s">
        <v>49</v>
      </c>
      <c r="D8" s="9">
        <v>0</v>
      </c>
      <c r="E8" s="26">
        <v>1</v>
      </c>
      <c r="F8" s="26">
        <v>1</v>
      </c>
      <c r="G8" s="26">
        <v>1</v>
      </c>
      <c r="H8" s="26">
        <v>1</v>
      </c>
      <c r="I8" s="26">
        <v>1</v>
      </c>
      <c r="J8" s="26">
        <v>1</v>
      </c>
      <c r="K8" s="26">
        <v>1</v>
      </c>
      <c r="L8" s="26">
        <v>0.92857142857142905</v>
      </c>
      <c r="M8" s="26">
        <v>0.214285714285715</v>
      </c>
      <c r="N8" s="26">
        <v>0</v>
      </c>
      <c r="O8" s="26">
        <v>0</v>
      </c>
      <c r="P8" s="26">
        <v>0</v>
      </c>
      <c r="Q8" s="26">
        <v>0</v>
      </c>
    </row>
    <row r="9" spans="2:17" outlineLevel="1" x14ac:dyDescent="0.2">
      <c r="B9" s="20"/>
      <c r="C9" s="20" t="s">
        <v>50</v>
      </c>
      <c r="D9" s="9">
        <v>1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7.14285714285713E-2</v>
      </c>
      <c r="M9" s="26">
        <v>0.78571428571428503</v>
      </c>
      <c r="N9" s="26">
        <v>1</v>
      </c>
      <c r="O9" s="26">
        <v>1</v>
      </c>
      <c r="P9" s="26">
        <v>1</v>
      </c>
      <c r="Q9" s="26">
        <v>1</v>
      </c>
    </row>
    <row r="10" spans="2:17" outlineLevel="1" x14ac:dyDescent="0.2">
      <c r="B10" s="20"/>
      <c r="C10" s="20" t="s">
        <v>51</v>
      </c>
      <c r="D10" s="9">
        <v>1</v>
      </c>
      <c r="E10" s="26">
        <v>0.17647058823529499</v>
      </c>
      <c r="F10" s="26">
        <v>0.76470588235294101</v>
      </c>
      <c r="G10" s="26">
        <v>1</v>
      </c>
      <c r="H10" s="26">
        <v>1</v>
      </c>
      <c r="I10" s="26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>
        <v>1</v>
      </c>
    </row>
    <row r="11" spans="2:17" outlineLevel="1" x14ac:dyDescent="0.2">
      <c r="B11" s="20"/>
      <c r="C11" s="20" t="s">
        <v>52</v>
      </c>
      <c r="D11" s="9">
        <v>1</v>
      </c>
      <c r="E11" s="26">
        <v>0</v>
      </c>
      <c r="F11" s="26">
        <v>0</v>
      </c>
      <c r="G11" s="26">
        <v>0.1875</v>
      </c>
      <c r="H11" s="26">
        <v>0.5</v>
      </c>
      <c r="I11" s="26">
        <v>0.8125</v>
      </c>
      <c r="J11" s="26">
        <v>1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6">
        <v>1</v>
      </c>
      <c r="Q11" s="26">
        <v>1</v>
      </c>
    </row>
    <row r="12" spans="2:17" outlineLevel="1" x14ac:dyDescent="0.2">
      <c r="B12" s="20"/>
      <c r="C12" s="20" t="s">
        <v>53</v>
      </c>
      <c r="D12" s="9">
        <v>1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0.173913043478261</v>
      </c>
      <c r="K12" s="26">
        <v>0.60869565217391297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</row>
    <row r="13" spans="2:17" x14ac:dyDescent="0.2">
      <c r="B13" s="21" t="s">
        <v>60</v>
      </c>
      <c r="C13" s="2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2:17" ht="17" outlineLevel="1" thickBot="1" x14ac:dyDescent="0.25">
      <c r="B14" s="22"/>
      <c r="C14" s="22" t="s">
        <v>45</v>
      </c>
      <c r="D14" s="16">
        <v>65</v>
      </c>
      <c r="E14" s="16">
        <v>33.235294117647101</v>
      </c>
      <c r="F14" s="16">
        <v>37.352941176470601</v>
      </c>
      <c r="G14" s="16">
        <v>41.4375</v>
      </c>
      <c r="H14" s="16">
        <v>45.5</v>
      </c>
      <c r="I14" s="16">
        <v>49.5625</v>
      </c>
      <c r="J14" s="16">
        <v>53.565217391304401</v>
      </c>
      <c r="K14" s="16">
        <v>57.478260869565197</v>
      </c>
      <c r="L14" s="16">
        <v>61.285714285714299</v>
      </c>
      <c r="M14" s="16">
        <v>64.142857142857096</v>
      </c>
      <c r="N14" s="16">
        <v>65</v>
      </c>
      <c r="O14" s="16">
        <v>65</v>
      </c>
      <c r="P14" s="16">
        <v>65</v>
      </c>
      <c r="Q14" s="16">
        <v>65</v>
      </c>
    </row>
    <row r="15" spans="2:17" x14ac:dyDescent="0.2">
      <c r="B15" t="s">
        <v>61</v>
      </c>
    </row>
    <row r="16" spans="2:17" x14ac:dyDescent="0.2">
      <c r="B16" t="s">
        <v>62</v>
      </c>
    </row>
    <row r="17" spans="2:2" x14ac:dyDescent="0.2">
      <c r="B17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7CF4-8986-9D4B-AAFC-08B5E59A01BA}">
  <dimension ref="A4:K13"/>
  <sheetViews>
    <sheetView zoomScale="99" workbookViewId="0">
      <selection activeCell="D13" sqref="D13"/>
    </sheetView>
  </sheetViews>
  <sheetFormatPr baseColWidth="10" defaultRowHeight="16" x14ac:dyDescent="0.2"/>
  <sheetData>
    <row r="4" spans="1:11" x14ac:dyDescent="0.2">
      <c r="A4" t="s">
        <v>64</v>
      </c>
      <c r="B4">
        <v>1</v>
      </c>
      <c r="C4">
        <v>2</v>
      </c>
      <c r="D4">
        <v>3</v>
      </c>
      <c r="E4">
        <v>4</v>
      </c>
      <c r="F4">
        <v>5</v>
      </c>
      <c r="G4" t="s">
        <v>70</v>
      </c>
    </row>
    <row r="5" spans="1:11" x14ac:dyDescent="0.2">
      <c r="A5" t="s">
        <v>69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4">
        <f>SUMPRODUCT(B5:F5,B10:F10)</f>
        <v>59</v>
      </c>
      <c r="I5" t="s">
        <v>75</v>
      </c>
      <c r="J5" t="s">
        <v>76</v>
      </c>
      <c r="K5" t="s">
        <v>74</v>
      </c>
    </row>
    <row r="6" spans="1:11" x14ac:dyDescent="0.2">
      <c r="A6" t="s">
        <v>65</v>
      </c>
      <c r="B6" s="3">
        <v>8</v>
      </c>
      <c r="C6" s="3">
        <v>10</v>
      </c>
      <c r="D6" s="3">
        <v>12</v>
      </c>
      <c r="E6" s="3">
        <v>4</v>
      </c>
      <c r="F6" s="3">
        <v>14</v>
      </c>
      <c r="G6" s="5">
        <f>SUMPRODUCT($B$5:$F$5,B6:F6)</f>
        <v>36</v>
      </c>
      <c r="H6" t="s">
        <v>18</v>
      </c>
      <c r="I6">
        <v>40</v>
      </c>
      <c r="J6" s="3">
        <f>I6</f>
        <v>40</v>
      </c>
      <c r="K6">
        <f>I6-G6</f>
        <v>4</v>
      </c>
    </row>
    <row r="7" spans="1:11" x14ac:dyDescent="0.2">
      <c r="A7" t="s">
        <v>66</v>
      </c>
      <c r="B7" s="3">
        <v>6</v>
      </c>
      <c r="C7" s="3">
        <v>8</v>
      </c>
      <c r="D7" s="3">
        <v>6</v>
      </c>
      <c r="E7" s="3">
        <v>3</v>
      </c>
      <c r="F7" s="3">
        <v>6</v>
      </c>
      <c r="G7" s="5">
        <f t="shared" ref="G7:G9" si="0">SUMPRODUCT($B$5:$F$5,B7:F7)</f>
        <v>23</v>
      </c>
      <c r="H7" t="s">
        <v>18</v>
      </c>
      <c r="I7">
        <v>25</v>
      </c>
      <c r="J7" s="3">
        <f>I7+K6</f>
        <v>29</v>
      </c>
      <c r="K7">
        <f>J7-G7</f>
        <v>6</v>
      </c>
    </row>
    <row r="8" spans="1:11" x14ac:dyDescent="0.2">
      <c r="A8" t="s">
        <v>67</v>
      </c>
      <c r="B8" s="3">
        <v>3</v>
      </c>
      <c r="C8" s="3">
        <v>7</v>
      </c>
      <c r="D8" s="3">
        <v>6</v>
      </c>
      <c r="E8" s="3">
        <v>2</v>
      </c>
      <c r="F8" s="3">
        <v>5</v>
      </c>
      <c r="G8" s="5">
        <f t="shared" si="0"/>
        <v>17</v>
      </c>
      <c r="H8" t="s">
        <v>18</v>
      </c>
      <c r="I8">
        <v>16</v>
      </c>
      <c r="J8" s="3">
        <f>I8+K7</f>
        <v>22</v>
      </c>
      <c r="K8">
        <f>J8-G8</f>
        <v>5</v>
      </c>
    </row>
    <row r="9" spans="1:11" x14ac:dyDescent="0.2">
      <c r="A9" t="s">
        <v>68</v>
      </c>
      <c r="B9" s="3">
        <v>0</v>
      </c>
      <c r="C9" s="3">
        <v>5</v>
      </c>
      <c r="D9" s="3">
        <v>6</v>
      </c>
      <c r="E9" s="3">
        <v>0</v>
      </c>
      <c r="F9" s="3">
        <v>7</v>
      </c>
      <c r="G9" s="5">
        <f t="shared" si="0"/>
        <v>12</v>
      </c>
      <c r="H9" t="s">
        <v>18</v>
      </c>
      <c r="I9">
        <v>12</v>
      </c>
      <c r="J9" s="3">
        <f>I9+K8</f>
        <v>17</v>
      </c>
    </row>
    <row r="10" spans="1:11" x14ac:dyDescent="0.2">
      <c r="A10" t="s">
        <v>12</v>
      </c>
      <c r="B10" s="3">
        <v>12</v>
      </c>
      <c r="C10" s="3">
        <v>15</v>
      </c>
      <c r="D10" s="3">
        <v>20</v>
      </c>
      <c r="E10" s="3">
        <v>9</v>
      </c>
      <c r="F10" s="3">
        <v>23</v>
      </c>
    </row>
    <row r="12" spans="1:11" x14ac:dyDescent="0.2">
      <c r="A12" t="s">
        <v>71</v>
      </c>
      <c r="B12">
        <f>B5</f>
        <v>1</v>
      </c>
      <c r="C12" t="s">
        <v>18</v>
      </c>
      <c r="D12">
        <f>C5</f>
        <v>1</v>
      </c>
      <c r="E12" t="s">
        <v>72</v>
      </c>
    </row>
    <row r="13" spans="1:11" x14ac:dyDescent="0.2">
      <c r="A13" t="s">
        <v>73</v>
      </c>
      <c r="B13" s="5">
        <f>SUM(D5:E5)</f>
        <v>1</v>
      </c>
      <c r="C13" t="s">
        <v>18</v>
      </c>
      <c r="D13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5753-FF68-FE48-BAB4-B3E40FCD10FE}">
  <dimension ref="A3:L42"/>
  <sheetViews>
    <sheetView zoomScale="75" workbookViewId="0">
      <selection activeCell="H13" sqref="H13:H15"/>
    </sheetView>
  </sheetViews>
  <sheetFormatPr baseColWidth="10" defaultRowHeight="16" x14ac:dyDescent="0.2"/>
  <cols>
    <col min="1" max="1" width="16.5" bestFit="1" customWidth="1"/>
    <col min="2" max="2" width="13.6640625" bestFit="1" customWidth="1"/>
  </cols>
  <sheetData>
    <row r="3" spans="1:8" x14ac:dyDescent="0.2">
      <c r="A3" s="6" t="s">
        <v>77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</row>
    <row r="4" spans="1:8" x14ac:dyDescent="0.2">
      <c r="A4" t="s">
        <v>78</v>
      </c>
      <c r="B4" s="3">
        <v>30</v>
      </c>
      <c r="C4" s="3">
        <v>40</v>
      </c>
      <c r="D4" s="3">
        <v>50</v>
      </c>
      <c r="E4" s="3">
        <v>208</v>
      </c>
      <c r="F4" s="3">
        <v>200</v>
      </c>
    </row>
    <row r="5" spans="1:8" x14ac:dyDescent="0.2">
      <c r="A5" t="s">
        <v>79</v>
      </c>
      <c r="B5" s="3">
        <v>25</v>
      </c>
      <c r="C5" s="3">
        <v>45</v>
      </c>
      <c r="D5" s="3">
        <v>40</v>
      </c>
      <c r="E5" s="3">
        <v>214</v>
      </c>
      <c r="F5" s="3">
        <v>300</v>
      </c>
    </row>
    <row r="6" spans="1:8" x14ac:dyDescent="0.2">
      <c r="A6" t="s">
        <v>80</v>
      </c>
      <c r="B6" s="3">
        <v>45</v>
      </c>
      <c r="C6" s="3">
        <v>30</v>
      </c>
      <c r="D6" s="3">
        <v>55</v>
      </c>
      <c r="E6" s="3">
        <v>215</v>
      </c>
      <c r="F6" s="3">
        <v>300</v>
      </c>
    </row>
    <row r="7" spans="1:8" x14ac:dyDescent="0.2">
      <c r="A7" t="s">
        <v>81</v>
      </c>
      <c r="B7" s="3">
        <v>30</v>
      </c>
      <c r="C7" s="3">
        <v>50</v>
      </c>
      <c r="D7" s="3">
        <v>30</v>
      </c>
      <c r="E7" s="3">
        <v>210</v>
      </c>
      <c r="F7" s="3">
        <v>400</v>
      </c>
    </row>
    <row r="12" spans="1:8" x14ac:dyDescent="0.2">
      <c r="A12" s="6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85</v>
      </c>
      <c r="H12" t="s">
        <v>86</v>
      </c>
    </row>
    <row r="13" spans="1:8" x14ac:dyDescent="0.2">
      <c r="A13" t="s">
        <v>82</v>
      </c>
      <c r="B13" s="3">
        <v>40</v>
      </c>
      <c r="C13" s="3">
        <v>45</v>
      </c>
      <c r="D13" s="3">
        <v>30</v>
      </c>
      <c r="E13" s="3">
        <v>25</v>
      </c>
      <c r="F13" s="3">
        <v>20</v>
      </c>
      <c r="G13" s="3">
        <v>4</v>
      </c>
      <c r="H13" s="3">
        <v>300</v>
      </c>
    </row>
    <row r="14" spans="1:8" x14ac:dyDescent="0.2">
      <c r="A14" t="s">
        <v>83</v>
      </c>
      <c r="B14" s="3">
        <v>15</v>
      </c>
      <c r="C14" s="3">
        <v>50</v>
      </c>
      <c r="D14" s="3">
        <v>25</v>
      </c>
      <c r="E14" s="3">
        <v>15</v>
      </c>
      <c r="F14" s="3">
        <v>40</v>
      </c>
      <c r="G14" s="3">
        <v>5</v>
      </c>
      <c r="H14" s="3">
        <v>500</v>
      </c>
    </row>
    <row r="15" spans="1:8" x14ac:dyDescent="0.2">
      <c r="A15" t="s">
        <v>84</v>
      </c>
      <c r="B15" s="3">
        <v>50</v>
      </c>
      <c r="C15" s="3">
        <v>35</v>
      </c>
      <c r="D15" s="3">
        <v>15</v>
      </c>
      <c r="E15" s="3">
        <v>40</v>
      </c>
      <c r="F15" s="3">
        <v>50</v>
      </c>
      <c r="G15" s="3">
        <v>5</v>
      </c>
      <c r="H15" s="3">
        <v>500</v>
      </c>
    </row>
    <row r="17" spans="1:12" x14ac:dyDescent="0.2">
      <c r="A17" t="s">
        <v>93</v>
      </c>
      <c r="B17" s="3">
        <v>100</v>
      </c>
      <c r="C17" s="3">
        <v>50</v>
      </c>
      <c r="D17" s="3">
        <v>75</v>
      </c>
      <c r="E17" s="3">
        <v>300</v>
      </c>
      <c r="F17" s="3">
        <v>150</v>
      </c>
    </row>
    <row r="19" spans="1:12" x14ac:dyDescent="0.2">
      <c r="A19" t="s">
        <v>97</v>
      </c>
      <c r="B19" t="s">
        <v>82</v>
      </c>
      <c r="C19" t="s">
        <v>83</v>
      </c>
      <c r="D19" t="s">
        <v>84</v>
      </c>
    </row>
    <row r="20" spans="1:12" x14ac:dyDescent="0.2">
      <c r="A20" t="s">
        <v>78</v>
      </c>
      <c r="B20" s="5">
        <f>A26*B4+($E$4*A26)</f>
        <v>47600</v>
      </c>
      <c r="C20" s="5">
        <f t="shared" ref="C20:D20" si="0">B26*C4+($E$4*B26)</f>
        <v>0</v>
      </c>
      <c r="D20" s="5">
        <f t="shared" si="0"/>
        <v>0</v>
      </c>
    </row>
    <row r="21" spans="1:12" x14ac:dyDescent="0.2">
      <c r="A21" t="s">
        <v>79</v>
      </c>
      <c r="B21" s="5">
        <f>D26*B5+($E$5*D26)</f>
        <v>11950</v>
      </c>
      <c r="C21" s="5">
        <f t="shared" ref="C21:D21" si="1">E26*C5+($E$5*E26)</f>
        <v>0</v>
      </c>
      <c r="D21" s="5">
        <f t="shared" si="1"/>
        <v>0</v>
      </c>
    </row>
    <row r="22" spans="1:12" x14ac:dyDescent="0.2">
      <c r="A22" t="s">
        <v>80</v>
      </c>
      <c r="B22" s="5">
        <f>G26*B6+($E$6*G26)</f>
        <v>0</v>
      </c>
      <c r="C22" s="5">
        <f t="shared" ref="C22:D22" si="2">H26*C6+($E$6*H26)</f>
        <v>73500</v>
      </c>
      <c r="D22" s="5">
        <f t="shared" si="2"/>
        <v>0</v>
      </c>
    </row>
    <row r="23" spans="1:12" x14ac:dyDescent="0.2">
      <c r="A23" t="s">
        <v>81</v>
      </c>
      <c r="B23" s="5">
        <f>J26*B7+($E$7*J26)</f>
        <v>0</v>
      </c>
      <c r="C23" s="5">
        <f t="shared" ref="C23:D23" si="3">K26*C7+($E$7*K26)</f>
        <v>0</v>
      </c>
      <c r="D23" s="5">
        <f t="shared" si="3"/>
        <v>30000</v>
      </c>
    </row>
    <row r="24" spans="1:12" x14ac:dyDescent="0.2">
      <c r="A24" t="s">
        <v>201</v>
      </c>
      <c r="B24" t="s">
        <v>202</v>
      </c>
      <c r="C24" t="s">
        <v>203</v>
      </c>
      <c r="D24" t="s">
        <v>204</v>
      </c>
      <c r="E24" t="s">
        <v>205</v>
      </c>
      <c r="F24" t="s">
        <v>206</v>
      </c>
      <c r="G24" t="s">
        <v>207</v>
      </c>
      <c r="H24" t="s">
        <v>208</v>
      </c>
      <c r="I24" t="s">
        <v>209</v>
      </c>
      <c r="J24" t="s">
        <v>210</v>
      </c>
      <c r="K24" t="s">
        <v>211</v>
      </c>
      <c r="L24" t="s">
        <v>212</v>
      </c>
    </row>
    <row r="25" spans="1:12" x14ac:dyDescent="0.2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</row>
    <row r="26" spans="1:12" x14ac:dyDescent="0.2">
      <c r="A26" s="2">
        <v>200</v>
      </c>
      <c r="B26" s="2">
        <v>0</v>
      </c>
      <c r="C26" s="2">
        <v>0</v>
      </c>
      <c r="D26" s="2">
        <v>50</v>
      </c>
      <c r="E26" s="2">
        <v>0</v>
      </c>
      <c r="F26" s="2">
        <v>0</v>
      </c>
      <c r="G26" s="2">
        <v>0</v>
      </c>
      <c r="H26" s="2">
        <v>300</v>
      </c>
      <c r="I26" s="2">
        <v>0</v>
      </c>
      <c r="J26" s="2">
        <v>0</v>
      </c>
      <c r="K26" s="2">
        <v>0</v>
      </c>
      <c r="L26" s="2">
        <v>125</v>
      </c>
    </row>
    <row r="27" spans="1:12" x14ac:dyDescent="0.2">
      <c r="A27" s="27">
        <f>SUM(A26:C26)</f>
        <v>200</v>
      </c>
      <c r="B27" s="27" t="s">
        <v>18</v>
      </c>
      <c r="C27" s="27">
        <v>200</v>
      </c>
      <c r="D27" s="28">
        <f>SUM(D26:F26)</f>
        <v>50</v>
      </c>
      <c r="E27" s="28" t="s">
        <v>18</v>
      </c>
      <c r="F27" s="28">
        <v>300</v>
      </c>
      <c r="G27" s="29">
        <f>SUM(G26:I26)</f>
        <v>300</v>
      </c>
      <c r="H27" s="29" t="s">
        <v>18</v>
      </c>
      <c r="I27" s="29">
        <v>300</v>
      </c>
      <c r="J27" s="30">
        <f>SUM(J26:L26)</f>
        <v>125</v>
      </c>
      <c r="K27" s="30" t="s">
        <v>18</v>
      </c>
      <c r="L27" s="30">
        <v>400</v>
      </c>
    </row>
    <row r="30" spans="1:12" x14ac:dyDescent="0.2">
      <c r="B30" t="s">
        <v>88</v>
      </c>
      <c r="C30" t="s">
        <v>89</v>
      </c>
      <c r="D30" t="s">
        <v>90</v>
      </c>
      <c r="E30" t="s">
        <v>91</v>
      </c>
      <c r="F30" t="s">
        <v>92</v>
      </c>
    </row>
    <row r="31" spans="1:12" x14ac:dyDescent="0.2">
      <c r="A31" t="s">
        <v>82</v>
      </c>
      <c r="B31" s="2">
        <v>0</v>
      </c>
      <c r="C31" s="2">
        <v>0</v>
      </c>
      <c r="D31" s="2">
        <v>0</v>
      </c>
      <c r="E31" s="2">
        <v>100</v>
      </c>
      <c r="F31" s="2">
        <v>150</v>
      </c>
      <c r="G31" s="5">
        <f>SUM(B31:F31)</f>
        <v>250</v>
      </c>
    </row>
    <row r="32" spans="1:12" x14ac:dyDescent="0.2">
      <c r="A32" t="s">
        <v>83</v>
      </c>
      <c r="B32" s="2">
        <v>100</v>
      </c>
      <c r="C32" s="2">
        <v>0</v>
      </c>
      <c r="D32" s="2">
        <v>0</v>
      </c>
      <c r="E32" s="2">
        <v>200</v>
      </c>
      <c r="F32" s="2">
        <v>0</v>
      </c>
      <c r="G32" s="5">
        <f t="shared" ref="G32:G33" si="4">SUM(B32:F32)</f>
        <v>300</v>
      </c>
    </row>
    <row r="33" spans="1:7" x14ac:dyDescent="0.2">
      <c r="A33" t="s">
        <v>84</v>
      </c>
      <c r="B33" s="2">
        <v>0</v>
      </c>
      <c r="C33" s="2">
        <v>50</v>
      </c>
      <c r="D33" s="2">
        <v>75</v>
      </c>
      <c r="E33" s="2">
        <v>0</v>
      </c>
      <c r="F33" s="2">
        <v>0</v>
      </c>
      <c r="G33" s="5">
        <f t="shared" si="4"/>
        <v>125</v>
      </c>
    </row>
    <row r="34" spans="1:7" x14ac:dyDescent="0.2">
      <c r="B34" s="5">
        <f>SUM(B31:B33)</f>
        <v>100</v>
      </c>
      <c r="C34" s="5">
        <f t="shared" ref="C34:F34" si="5">SUM(C31:C33)</f>
        <v>50</v>
      </c>
      <c r="D34" s="5">
        <f t="shared" si="5"/>
        <v>75</v>
      </c>
      <c r="E34" s="5">
        <f t="shared" si="5"/>
        <v>300</v>
      </c>
      <c r="F34" s="5">
        <f t="shared" si="5"/>
        <v>150</v>
      </c>
    </row>
    <row r="36" spans="1:7" x14ac:dyDescent="0.2">
      <c r="A36" t="s">
        <v>94</v>
      </c>
      <c r="B36">
        <f>SUM($A$26,$D$26,$G$26,$J$26)</f>
        <v>250</v>
      </c>
    </row>
    <row r="37" spans="1:7" x14ac:dyDescent="0.2">
      <c r="A37" t="s">
        <v>95</v>
      </c>
      <c r="B37">
        <f>SUM(B26,E26,H26,K26)</f>
        <v>300</v>
      </c>
    </row>
    <row r="38" spans="1:7" x14ac:dyDescent="0.2">
      <c r="A38" t="s">
        <v>96</v>
      </c>
      <c r="B38">
        <f>SUM(C26,F26,I26,L26)</f>
        <v>125</v>
      </c>
    </row>
    <row r="40" spans="1:7" x14ac:dyDescent="0.2">
      <c r="A40" t="s">
        <v>97</v>
      </c>
      <c r="B40">
        <f>SUM(B20:D23)</f>
        <v>163050</v>
      </c>
    </row>
    <row r="41" spans="1:7" x14ac:dyDescent="0.2">
      <c r="A41" t="s">
        <v>98</v>
      </c>
      <c r="B41">
        <f>SUMPRODUCT(B31:F33,B13:F15)</f>
        <v>12875</v>
      </c>
      <c r="C41">
        <f>(G13*G31)+(G14*G32)+(G15*G33)</f>
        <v>3125</v>
      </c>
    </row>
    <row r="42" spans="1:7" x14ac:dyDescent="0.2">
      <c r="A42" s="6" t="s">
        <v>99</v>
      </c>
      <c r="B42" s="31">
        <f>SUM(B40,B41:C41)</f>
        <v>179050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31891-578C-9C4B-A7D9-24D81636D690}">
  <dimension ref="A3:M43"/>
  <sheetViews>
    <sheetView tabSelected="1" topLeftCell="A7" workbookViewId="0">
      <selection activeCell="N32" sqref="N32"/>
    </sheetView>
  </sheetViews>
  <sheetFormatPr baseColWidth="10" defaultRowHeight="16" x14ac:dyDescent="0.2"/>
  <cols>
    <col min="2" max="2" width="12.5" bestFit="1" customWidth="1"/>
    <col min="13" max="13" width="20.6640625" bestFit="1" customWidth="1"/>
  </cols>
  <sheetData>
    <row r="3" spans="1:10" x14ac:dyDescent="0.2">
      <c r="A3" s="6" t="s">
        <v>77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</row>
    <row r="4" spans="1:10" x14ac:dyDescent="0.2">
      <c r="A4" t="s">
        <v>78</v>
      </c>
      <c r="B4" s="3">
        <v>30</v>
      </c>
      <c r="C4" s="3">
        <v>40</v>
      </c>
      <c r="D4" s="3">
        <v>50</v>
      </c>
      <c r="E4" s="3">
        <v>208</v>
      </c>
      <c r="F4" s="3">
        <f>IF(I37&lt;G4,0,H4)</f>
        <v>0</v>
      </c>
      <c r="G4" s="3">
        <v>1</v>
      </c>
      <c r="H4" s="3">
        <v>200</v>
      </c>
    </row>
    <row r="5" spans="1:10" x14ac:dyDescent="0.2">
      <c r="A5" t="s">
        <v>79</v>
      </c>
      <c r="B5" s="3">
        <v>25</v>
      </c>
      <c r="C5" s="3">
        <v>45</v>
      </c>
      <c r="D5" s="3">
        <v>40</v>
      </c>
      <c r="E5" s="3">
        <v>214</v>
      </c>
      <c r="F5" s="3">
        <f t="shared" ref="F5:F7" si="0">IF(I38&lt;G5,0,H5)</f>
        <v>0</v>
      </c>
      <c r="G5" s="3">
        <v>1</v>
      </c>
      <c r="H5" s="3">
        <v>300</v>
      </c>
    </row>
    <row r="6" spans="1:10" x14ac:dyDescent="0.2">
      <c r="A6" t="s">
        <v>80</v>
      </c>
      <c r="B6" s="3">
        <v>45</v>
      </c>
      <c r="C6" s="3">
        <v>30</v>
      </c>
      <c r="D6" s="3">
        <v>55</v>
      </c>
      <c r="E6" s="3">
        <v>215</v>
      </c>
      <c r="F6" s="3">
        <f t="shared" si="0"/>
        <v>300</v>
      </c>
      <c r="G6" s="3">
        <v>1</v>
      </c>
      <c r="H6" s="3">
        <v>300</v>
      </c>
    </row>
    <row r="7" spans="1:10" x14ac:dyDescent="0.2">
      <c r="A7" t="s">
        <v>81</v>
      </c>
      <c r="B7" s="3">
        <v>30</v>
      </c>
      <c r="C7" s="3">
        <v>50</v>
      </c>
      <c r="D7" s="3">
        <v>30</v>
      </c>
      <c r="E7" s="3">
        <v>210</v>
      </c>
      <c r="F7" s="3">
        <f t="shared" si="0"/>
        <v>0</v>
      </c>
      <c r="G7" s="3">
        <v>1</v>
      </c>
      <c r="H7" s="3">
        <v>400</v>
      </c>
    </row>
    <row r="12" spans="1:10" x14ac:dyDescent="0.2">
      <c r="A12" s="6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85</v>
      </c>
      <c r="H12" t="s">
        <v>86</v>
      </c>
    </row>
    <row r="13" spans="1:10" x14ac:dyDescent="0.2">
      <c r="A13" t="s">
        <v>82</v>
      </c>
      <c r="B13" s="3">
        <v>40</v>
      </c>
      <c r="C13" s="3">
        <v>45</v>
      </c>
      <c r="D13" s="3">
        <v>30</v>
      </c>
      <c r="E13" s="3">
        <v>25</v>
      </c>
      <c r="F13" s="3">
        <v>20</v>
      </c>
      <c r="G13" s="3">
        <v>4</v>
      </c>
      <c r="H13" s="3">
        <f>IF(I41&lt;I13,0,J13)</f>
        <v>0</v>
      </c>
      <c r="I13" s="3">
        <v>1</v>
      </c>
      <c r="J13" s="3">
        <v>300</v>
      </c>
    </row>
    <row r="14" spans="1:10" x14ac:dyDescent="0.2">
      <c r="A14" t="s">
        <v>83</v>
      </c>
      <c r="B14" s="3">
        <v>15</v>
      </c>
      <c r="C14" s="3">
        <v>50</v>
      </c>
      <c r="D14" s="3">
        <v>25</v>
      </c>
      <c r="E14" s="3">
        <v>15</v>
      </c>
      <c r="F14" s="3">
        <v>40</v>
      </c>
      <c r="G14" s="3">
        <v>5</v>
      </c>
      <c r="H14" s="3">
        <f t="shared" ref="H14:H15" si="1">IF(I42&lt;I14,0,J14)</f>
        <v>0</v>
      </c>
      <c r="I14" s="3">
        <v>1</v>
      </c>
      <c r="J14" s="3">
        <v>500</v>
      </c>
    </row>
    <row r="15" spans="1:10" x14ac:dyDescent="0.2">
      <c r="A15" t="s">
        <v>84</v>
      </c>
      <c r="B15" s="3">
        <v>50</v>
      </c>
      <c r="C15" s="3">
        <v>35</v>
      </c>
      <c r="D15" s="3">
        <v>15</v>
      </c>
      <c r="E15" s="3">
        <v>40</v>
      </c>
      <c r="F15" s="3">
        <v>50</v>
      </c>
      <c r="G15" s="3">
        <v>5</v>
      </c>
      <c r="H15" s="3">
        <f t="shared" si="1"/>
        <v>0</v>
      </c>
      <c r="I15" s="3">
        <v>1</v>
      </c>
      <c r="J15" s="3">
        <v>500</v>
      </c>
    </row>
    <row r="17" spans="1:12" x14ac:dyDescent="0.2">
      <c r="A17" t="s">
        <v>93</v>
      </c>
      <c r="B17" s="3">
        <v>100</v>
      </c>
      <c r="C17" s="3">
        <v>50</v>
      </c>
      <c r="D17" s="3">
        <v>75</v>
      </c>
      <c r="E17" s="3">
        <v>300</v>
      </c>
      <c r="F17" s="3">
        <v>150</v>
      </c>
    </row>
    <row r="19" spans="1:12" x14ac:dyDescent="0.2">
      <c r="A19" t="s">
        <v>97</v>
      </c>
      <c r="B19" t="s">
        <v>82</v>
      </c>
      <c r="C19" t="s">
        <v>83</v>
      </c>
      <c r="D19" t="s">
        <v>84</v>
      </c>
    </row>
    <row r="20" spans="1:12" x14ac:dyDescent="0.2">
      <c r="A20" t="s">
        <v>78</v>
      </c>
      <c r="B20" s="5">
        <f>A26*B4+($E$4*A26)</f>
        <v>0</v>
      </c>
      <c r="C20" s="5">
        <f t="shared" ref="C20:D20" si="2">B26*C4+($E$4*B26)</f>
        <v>0</v>
      </c>
      <c r="D20" s="5">
        <f t="shared" si="2"/>
        <v>0</v>
      </c>
    </row>
    <row r="21" spans="1:12" x14ac:dyDescent="0.2">
      <c r="A21" t="s">
        <v>79</v>
      </c>
      <c r="B21" s="5">
        <f>(D26*B5)+(D26*E5)</f>
        <v>2.0378365661599673E-11</v>
      </c>
      <c r="C21" s="5">
        <f t="shared" ref="C21:D21" si="3">E26*C5+($E$5*E26)</f>
        <v>0</v>
      </c>
      <c r="D21" s="5">
        <f t="shared" si="3"/>
        <v>0</v>
      </c>
    </row>
    <row r="22" spans="1:12" x14ac:dyDescent="0.2">
      <c r="A22" t="s">
        <v>80</v>
      </c>
      <c r="B22" s="5">
        <f>G26*B6+($E$6*G26)</f>
        <v>0</v>
      </c>
      <c r="C22" s="5">
        <f t="shared" ref="C22:D22" si="4">H26*C6+($E$6*H26)</f>
        <v>73500</v>
      </c>
      <c r="D22" s="5">
        <f t="shared" si="4"/>
        <v>0</v>
      </c>
    </row>
    <row r="23" spans="1:12" x14ac:dyDescent="0.2">
      <c r="A23" t="s">
        <v>81</v>
      </c>
      <c r="B23" s="5">
        <f>J26*B7+($E$7*J26)</f>
        <v>59999.999999999971</v>
      </c>
      <c r="C23" s="5">
        <f t="shared" ref="C23:D23" si="5">K26*C7+($E$7*K26)</f>
        <v>0</v>
      </c>
      <c r="D23" s="5">
        <f t="shared" si="5"/>
        <v>30000.000000000007</v>
      </c>
    </row>
    <row r="24" spans="1:12" x14ac:dyDescent="0.2">
      <c r="A24" t="s">
        <v>201</v>
      </c>
      <c r="B24" t="s">
        <v>202</v>
      </c>
      <c r="C24" t="s">
        <v>203</v>
      </c>
      <c r="D24" t="s">
        <v>204</v>
      </c>
      <c r="E24" t="s">
        <v>205</v>
      </c>
      <c r="F24" t="s">
        <v>206</v>
      </c>
      <c r="G24" t="s">
        <v>207</v>
      </c>
      <c r="H24" t="s">
        <v>208</v>
      </c>
      <c r="I24" t="s">
        <v>209</v>
      </c>
      <c r="J24" t="s">
        <v>210</v>
      </c>
      <c r="K24" t="s">
        <v>211</v>
      </c>
      <c r="L24" t="s">
        <v>212</v>
      </c>
    </row>
    <row r="25" spans="1:12" x14ac:dyDescent="0.2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</row>
    <row r="26" spans="1:12" x14ac:dyDescent="0.2">
      <c r="A26" s="2">
        <v>0</v>
      </c>
      <c r="B26" s="2">
        <v>0</v>
      </c>
      <c r="C26" s="2">
        <v>0</v>
      </c>
      <c r="D26" s="2">
        <v>8.5265128291212022E-14</v>
      </c>
      <c r="E26" s="2">
        <v>0</v>
      </c>
      <c r="F26" s="2">
        <v>0</v>
      </c>
      <c r="G26" s="2">
        <v>0</v>
      </c>
      <c r="H26" s="2">
        <v>300</v>
      </c>
      <c r="I26" s="2">
        <v>0</v>
      </c>
      <c r="J26" s="2">
        <v>249.99999999999989</v>
      </c>
      <c r="K26" s="2">
        <v>0</v>
      </c>
      <c r="L26" s="2">
        <v>125.00000000000003</v>
      </c>
    </row>
    <row r="27" spans="1:12" x14ac:dyDescent="0.2">
      <c r="A27" s="27">
        <f>SUM(A26:C26)</f>
        <v>0</v>
      </c>
      <c r="B27" s="27" t="s">
        <v>18</v>
      </c>
      <c r="C27" s="27">
        <f>F4</f>
        <v>0</v>
      </c>
      <c r="D27" s="28">
        <f>SUM(D26:F26)</f>
        <v>8.5265128291212022E-14</v>
      </c>
      <c r="E27" s="28" t="s">
        <v>18</v>
      </c>
      <c r="F27" s="28">
        <f>F5</f>
        <v>0</v>
      </c>
      <c r="G27" s="29">
        <f>SUM(G26:I26)</f>
        <v>300</v>
      </c>
      <c r="H27" s="29" t="s">
        <v>18</v>
      </c>
      <c r="I27" s="29">
        <f>F6</f>
        <v>300</v>
      </c>
      <c r="J27" s="30">
        <f>SUM(J26:L26)</f>
        <v>374.99999999999989</v>
      </c>
      <c r="K27" s="30" t="s">
        <v>18</v>
      </c>
      <c r="L27" s="30">
        <f>F7</f>
        <v>0</v>
      </c>
    </row>
    <row r="30" spans="1:12" x14ac:dyDescent="0.2">
      <c r="B30" t="s">
        <v>88</v>
      </c>
      <c r="C30" t="s">
        <v>89</v>
      </c>
      <c r="D30" t="s">
        <v>90</v>
      </c>
      <c r="E30" t="s">
        <v>91</v>
      </c>
      <c r="F30" t="s">
        <v>92</v>
      </c>
    </row>
    <row r="31" spans="1:12" x14ac:dyDescent="0.2">
      <c r="A31" t="s">
        <v>82</v>
      </c>
      <c r="B31" s="2">
        <v>0</v>
      </c>
      <c r="C31" s="2">
        <v>0</v>
      </c>
      <c r="D31" s="2">
        <v>0</v>
      </c>
      <c r="E31" s="2">
        <v>99.999999999999972</v>
      </c>
      <c r="F31" s="2">
        <v>150.00000000000003</v>
      </c>
      <c r="G31" s="5">
        <f>SUM(B31:F31)</f>
        <v>250</v>
      </c>
    </row>
    <row r="32" spans="1:12" x14ac:dyDescent="0.2">
      <c r="A32" t="s">
        <v>83</v>
      </c>
      <c r="B32" s="2">
        <v>100</v>
      </c>
      <c r="C32" s="2">
        <v>0</v>
      </c>
      <c r="D32" s="2">
        <v>0</v>
      </c>
      <c r="E32" s="2">
        <v>200.00000000000003</v>
      </c>
      <c r="F32" s="2">
        <v>0</v>
      </c>
      <c r="G32" s="5">
        <f t="shared" ref="G32:G33" si="6">SUM(B32:F32)</f>
        <v>300</v>
      </c>
    </row>
    <row r="33" spans="1:13" x14ac:dyDescent="0.2">
      <c r="A33" t="s">
        <v>84</v>
      </c>
      <c r="B33" s="2">
        <v>0</v>
      </c>
      <c r="C33" s="2">
        <v>50</v>
      </c>
      <c r="D33" s="2">
        <v>75.000000000000028</v>
      </c>
      <c r="E33" s="2">
        <v>0</v>
      </c>
      <c r="F33" s="2">
        <v>0</v>
      </c>
      <c r="G33" s="5">
        <f t="shared" si="6"/>
        <v>125.00000000000003</v>
      </c>
    </row>
    <row r="34" spans="1:13" x14ac:dyDescent="0.2">
      <c r="B34" s="5">
        <f>SUM(B31:B33)</f>
        <v>100</v>
      </c>
      <c r="C34" s="5">
        <f t="shared" ref="C34:F34" si="7">SUM(C31:C33)</f>
        <v>50</v>
      </c>
      <c r="D34" s="5">
        <f t="shared" si="7"/>
        <v>75.000000000000028</v>
      </c>
      <c r="E34" s="5">
        <f t="shared" si="7"/>
        <v>300</v>
      </c>
      <c r="F34" s="5">
        <f t="shared" si="7"/>
        <v>150.00000000000003</v>
      </c>
    </row>
    <row r="36" spans="1:13" x14ac:dyDescent="0.2">
      <c r="A36" t="s">
        <v>94</v>
      </c>
      <c r="B36">
        <f>SUM($A$26,$D$26,$G$26,$J$26)</f>
        <v>249.99999999999997</v>
      </c>
      <c r="H36" t="s">
        <v>218</v>
      </c>
      <c r="I36" t="s">
        <v>217</v>
      </c>
      <c r="J36" t="s">
        <v>219</v>
      </c>
      <c r="M36" t="s">
        <v>220</v>
      </c>
    </row>
    <row r="37" spans="1:13" x14ac:dyDescent="0.2">
      <c r="A37" t="s">
        <v>95</v>
      </c>
      <c r="B37">
        <f>SUM(B26,E26,H26,K26)</f>
        <v>300</v>
      </c>
      <c r="H37" t="s">
        <v>78</v>
      </c>
      <c r="I37" s="2">
        <v>0</v>
      </c>
      <c r="J37">
        <v>8000</v>
      </c>
      <c r="K37">
        <f>J37*M37</f>
        <v>0</v>
      </c>
      <c r="M37">
        <f>ROUND(I37,0)</f>
        <v>0</v>
      </c>
    </row>
    <row r="38" spans="1:13" x14ac:dyDescent="0.2">
      <c r="A38" t="s">
        <v>96</v>
      </c>
      <c r="B38">
        <f>SUM(C26,F26,I26,L26)</f>
        <v>125.00000000000003</v>
      </c>
      <c r="H38" t="s">
        <v>79</v>
      </c>
      <c r="I38" s="2">
        <v>0</v>
      </c>
      <c r="J38">
        <v>9000</v>
      </c>
      <c r="K38">
        <f t="shared" ref="K38:K43" si="8">J38*M38</f>
        <v>0</v>
      </c>
      <c r="M38">
        <f t="shared" ref="M38:M43" si="9">ROUND(I38,0)</f>
        <v>0</v>
      </c>
    </row>
    <row r="39" spans="1:13" x14ac:dyDescent="0.2">
      <c r="H39" t="s">
        <v>80</v>
      </c>
      <c r="I39" s="2">
        <v>1</v>
      </c>
      <c r="J39">
        <v>9000</v>
      </c>
      <c r="K39">
        <f t="shared" si="8"/>
        <v>9000</v>
      </c>
      <c r="M39">
        <f t="shared" si="9"/>
        <v>1</v>
      </c>
    </row>
    <row r="40" spans="1:13" x14ac:dyDescent="0.2">
      <c r="A40" t="s">
        <v>97</v>
      </c>
      <c r="B40">
        <f>SUM(B20:D23)</f>
        <v>163500</v>
      </c>
      <c r="H40" t="s">
        <v>81</v>
      </c>
      <c r="I40" s="2">
        <v>0.93749999999999989</v>
      </c>
      <c r="J40">
        <v>10000</v>
      </c>
      <c r="K40">
        <f t="shared" si="8"/>
        <v>10000</v>
      </c>
      <c r="M40">
        <f t="shared" si="9"/>
        <v>1</v>
      </c>
    </row>
    <row r="41" spans="1:13" x14ac:dyDescent="0.2">
      <c r="A41" t="s">
        <v>98</v>
      </c>
      <c r="B41">
        <f>SUMPRODUCT(B31:F33,B13:F15)</f>
        <v>12875</v>
      </c>
      <c r="C41">
        <f>(G13*G31)+(G14*G32)+(G15*G33)</f>
        <v>3125</v>
      </c>
      <c r="H41" t="s">
        <v>82</v>
      </c>
      <c r="I41" s="2">
        <v>0.83333333333333326</v>
      </c>
      <c r="J41">
        <v>4000</v>
      </c>
      <c r="K41">
        <f t="shared" si="8"/>
        <v>4000</v>
      </c>
      <c r="M41">
        <f t="shared" si="9"/>
        <v>1</v>
      </c>
    </row>
    <row r="42" spans="1:13" x14ac:dyDescent="0.2">
      <c r="A42" s="6" t="s">
        <v>99</v>
      </c>
      <c r="B42" s="31">
        <f>SUM(B40,B41:C41,K37:K43)</f>
        <v>207500</v>
      </c>
      <c r="H42" t="s">
        <v>83</v>
      </c>
      <c r="I42" s="2">
        <v>0.60000000000000009</v>
      </c>
      <c r="J42">
        <v>5000</v>
      </c>
      <c r="K42">
        <f t="shared" si="8"/>
        <v>5000</v>
      </c>
      <c r="M42">
        <f t="shared" si="9"/>
        <v>1</v>
      </c>
    </row>
    <row r="43" spans="1:13" x14ac:dyDescent="0.2">
      <c r="H43" t="s">
        <v>84</v>
      </c>
      <c r="I43" s="2">
        <v>0.25000000000000006</v>
      </c>
      <c r="J43">
        <v>5000</v>
      </c>
      <c r="K43">
        <f t="shared" si="8"/>
        <v>0</v>
      </c>
      <c r="M43">
        <f t="shared" si="9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A34F-88E8-D449-A0C7-59D12B4E3B14}">
  <dimension ref="A3:L48"/>
  <sheetViews>
    <sheetView topLeftCell="A11" zoomScale="92" workbookViewId="0">
      <selection activeCell="O51" sqref="O51"/>
    </sheetView>
  </sheetViews>
  <sheetFormatPr baseColWidth="10" defaultRowHeight="16" x14ac:dyDescent="0.2"/>
  <cols>
    <col min="2" max="2" width="13.1640625" bestFit="1" customWidth="1"/>
  </cols>
  <sheetData>
    <row r="3" spans="1:8" x14ac:dyDescent="0.2">
      <c r="A3" s="6" t="s">
        <v>77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</row>
    <row r="4" spans="1:8" x14ac:dyDescent="0.2">
      <c r="A4" t="s">
        <v>78</v>
      </c>
      <c r="B4" s="3">
        <v>30</v>
      </c>
      <c r="C4" s="3">
        <v>40</v>
      </c>
      <c r="D4" s="3">
        <v>50</v>
      </c>
      <c r="E4" s="3">
        <v>208</v>
      </c>
      <c r="F4" s="3">
        <v>200</v>
      </c>
    </row>
    <row r="5" spans="1:8" x14ac:dyDescent="0.2">
      <c r="A5" t="s">
        <v>79</v>
      </c>
      <c r="B5" s="3">
        <v>25</v>
      </c>
      <c r="C5" s="3">
        <v>45</v>
      </c>
      <c r="D5" s="3">
        <v>40</v>
      </c>
      <c r="E5" s="3">
        <v>214</v>
      </c>
      <c r="F5" s="3">
        <v>300</v>
      </c>
    </row>
    <row r="6" spans="1:8" x14ac:dyDescent="0.2">
      <c r="A6" t="s">
        <v>80</v>
      </c>
      <c r="B6" s="3">
        <v>45</v>
      </c>
      <c r="C6" s="3">
        <v>30</v>
      </c>
      <c r="D6" s="3">
        <v>55</v>
      </c>
      <c r="E6" s="3">
        <v>215</v>
      </c>
      <c r="F6" s="3">
        <v>300</v>
      </c>
    </row>
    <row r="7" spans="1:8" x14ac:dyDescent="0.2">
      <c r="A7" t="s">
        <v>81</v>
      </c>
      <c r="B7" s="3">
        <v>30</v>
      </c>
      <c r="C7" s="3">
        <v>50</v>
      </c>
      <c r="D7" s="3">
        <v>30</v>
      </c>
      <c r="E7" s="3">
        <v>210</v>
      </c>
      <c r="F7" s="3">
        <v>400</v>
      </c>
    </row>
    <row r="12" spans="1:8" x14ac:dyDescent="0.2">
      <c r="A12" s="6" t="s">
        <v>87</v>
      </c>
      <c r="B12" t="s">
        <v>88</v>
      </c>
      <c r="C12" t="s">
        <v>89</v>
      </c>
      <c r="D12" t="s">
        <v>90</v>
      </c>
      <c r="E12" t="s">
        <v>91</v>
      </c>
      <c r="F12" t="s">
        <v>92</v>
      </c>
      <c r="G12" t="s">
        <v>85</v>
      </c>
      <c r="H12" t="s">
        <v>86</v>
      </c>
    </row>
    <row r="13" spans="1:8" x14ac:dyDescent="0.2">
      <c r="A13" t="s">
        <v>82</v>
      </c>
      <c r="B13" s="3">
        <v>40</v>
      </c>
      <c r="C13" s="3">
        <v>45</v>
      </c>
      <c r="D13" s="3">
        <v>30</v>
      </c>
      <c r="E13" s="3">
        <v>25</v>
      </c>
      <c r="F13" s="3">
        <v>20</v>
      </c>
      <c r="G13" s="3">
        <v>4</v>
      </c>
      <c r="H13" s="3">
        <v>300</v>
      </c>
    </row>
    <row r="14" spans="1:8" x14ac:dyDescent="0.2">
      <c r="A14" t="s">
        <v>83</v>
      </c>
      <c r="B14" s="3">
        <v>15</v>
      </c>
      <c r="C14" s="3">
        <v>50</v>
      </c>
      <c r="D14" s="3">
        <v>25</v>
      </c>
      <c r="E14" s="3">
        <v>15</v>
      </c>
      <c r="F14" s="3">
        <v>40</v>
      </c>
      <c r="G14" s="3">
        <v>5</v>
      </c>
      <c r="H14" s="3">
        <v>500</v>
      </c>
    </row>
    <row r="15" spans="1:8" x14ac:dyDescent="0.2">
      <c r="A15" t="s">
        <v>84</v>
      </c>
      <c r="B15" s="3">
        <v>50</v>
      </c>
      <c r="C15" s="3">
        <v>35</v>
      </c>
      <c r="D15" s="3">
        <v>15</v>
      </c>
      <c r="E15" s="3">
        <v>40</v>
      </c>
      <c r="F15" s="3">
        <v>50</v>
      </c>
      <c r="G15" s="3">
        <v>5</v>
      </c>
      <c r="H15" s="3">
        <v>500</v>
      </c>
    </row>
    <row r="17" spans="1:12" x14ac:dyDescent="0.2">
      <c r="A17" t="s">
        <v>93</v>
      </c>
      <c r="B17" s="3">
        <v>100</v>
      </c>
      <c r="C17" s="3">
        <v>50</v>
      </c>
      <c r="D17" s="3">
        <v>75</v>
      </c>
      <c r="E17" s="3">
        <v>300</v>
      </c>
      <c r="F17" s="3">
        <v>150</v>
      </c>
    </row>
    <row r="19" spans="1:12" x14ac:dyDescent="0.2">
      <c r="A19" t="s">
        <v>97</v>
      </c>
      <c r="B19" t="s">
        <v>82</v>
      </c>
      <c r="C19" t="s">
        <v>83</v>
      </c>
      <c r="D19" t="s">
        <v>84</v>
      </c>
    </row>
    <row r="20" spans="1:12" x14ac:dyDescent="0.2">
      <c r="A20" t="s">
        <v>78</v>
      </c>
      <c r="B20" s="5">
        <f>A27*B4+($E$4*A27)</f>
        <v>0</v>
      </c>
      <c r="C20" s="5">
        <f>B27*C4+($E$4*B27)</f>
        <v>0</v>
      </c>
      <c r="D20" s="5">
        <f>C27*D4+($E$4*C27)</f>
        <v>0</v>
      </c>
    </row>
    <row r="21" spans="1:12" x14ac:dyDescent="0.2">
      <c r="A21" t="s">
        <v>79</v>
      </c>
      <c r="B21" s="5">
        <f>D27*B5+($E$5*D27)</f>
        <v>0</v>
      </c>
      <c r="C21" s="5">
        <f>E27*C5+($E$5*E27)</f>
        <v>0</v>
      </c>
      <c r="D21" s="5">
        <f>F27*D5+($E$5*F27)</f>
        <v>0</v>
      </c>
    </row>
    <row r="22" spans="1:12" x14ac:dyDescent="0.2">
      <c r="A22" t="s">
        <v>80</v>
      </c>
      <c r="B22" s="5">
        <f>G27*B6+($E$6*G27)</f>
        <v>0</v>
      </c>
      <c r="C22" s="5">
        <f>H27*C6+($E$6*H27)</f>
        <v>73500</v>
      </c>
      <c r="D22" s="5">
        <f>I27*D6+($E$6*I27)</f>
        <v>0</v>
      </c>
    </row>
    <row r="23" spans="1:12" x14ac:dyDescent="0.2">
      <c r="A23" t="s">
        <v>81</v>
      </c>
      <c r="B23" s="5">
        <f>J27*B7+($E$7*J27)</f>
        <v>60000.000000008906</v>
      </c>
      <c r="C23" s="5">
        <f>K27*C7+($E$7*K27)</f>
        <v>0</v>
      </c>
      <c r="D23" s="5">
        <f>L27*D7+($E$7*L27)</f>
        <v>29999.999760001105</v>
      </c>
    </row>
    <row r="25" spans="1:12" x14ac:dyDescent="0.2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</row>
    <row r="26" spans="1:12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300</v>
      </c>
      <c r="I26" s="2">
        <v>0</v>
      </c>
      <c r="J26" s="2">
        <v>250.00000000003712</v>
      </c>
      <c r="K26" s="2">
        <v>0</v>
      </c>
      <c r="L26" s="2">
        <v>124.99999900000461</v>
      </c>
    </row>
    <row r="27" spans="1:12" x14ac:dyDescent="0.2">
      <c r="A27">
        <f>A26*$J$32</f>
        <v>0</v>
      </c>
      <c r="B27">
        <f t="shared" ref="B27:D27" si="0">B26*$J$32</f>
        <v>0</v>
      </c>
      <c r="C27">
        <f>C26*J32</f>
        <v>0</v>
      </c>
      <c r="D27">
        <f>D26*$J$33</f>
        <v>0</v>
      </c>
      <c r="E27">
        <f>E26*$J$33</f>
        <v>0</v>
      </c>
      <c r="F27">
        <f>F26*$J$33</f>
        <v>0</v>
      </c>
      <c r="G27">
        <f>G26*$J$34</f>
        <v>0</v>
      </c>
      <c r="H27">
        <f t="shared" ref="H27:I27" si="1">H26*$J$34</f>
        <v>300</v>
      </c>
      <c r="I27">
        <f t="shared" si="1"/>
        <v>0</v>
      </c>
      <c r="J27">
        <f>J26*$J$35</f>
        <v>250.00000000003712</v>
      </c>
      <c r="K27">
        <f t="shared" ref="K27:L27" si="2">K26*$J$35</f>
        <v>0</v>
      </c>
      <c r="L27">
        <f t="shared" si="2"/>
        <v>124.99999900000461</v>
      </c>
    </row>
    <row r="28" spans="1:12" x14ac:dyDescent="0.2">
      <c r="A28" s="27">
        <f>SUM(A27:C27)</f>
        <v>0</v>
      </c>
      <c r="B28" s="27" t="s">
        <v>18</v>
      </c>
      <c r="C28" s="27">
        <v>200</v>
      </c>
      <c r="D28" s="28">
        <f>SUM(D27:F27)</f>
        <v>0</v>
      </c>
      <c r="E28" s="28" t="s">
        <v>18</v>
      </c>
      <c r="F28" s="28">
        <v>300</v>
      </c>
      <c r="G28" s="29">
        <f>SUM(G27:I27)</f>
        <v>300</v>
      </c>
      <c r="H28" s="29" t="s">
        <v>18</v>
      </c>
      <c r="I28" s="29">
        <v>300</v>
      </c>
      <c r="J28" s="30">
        <f>SUM(J27:L27)</f>
        <v>374.99999900004173</v>
      </c>
      <c r="K28" s="30" t="s">
        <v>18</v>
      </c>
      <c r="L28" s="30">
        <v>400</v>
      </c>
    </row>
    <row r="31" spans="1:12" x14ac:dyDescent="0.2">
      <c r="B31" t="s">
        <v>88</v>
      </c>
      <c r="C31" t="s">
        <v>89</v>
      </c>
      <c r="D31" t="s">
        <v>90</v>
      </c>
      <c r="E31" t="s">
        <v>91</v>
      </c>
      <c r="F31" t="s">
        <v>92</v>
      </c>
    </row>
    <row r="32" spans="1:12" x14ac:dyDescent="0.2">
      <c r="A32" t="s">
        <v>82</v>
      </c>
      <c r="B32" s="2">
        <v>0</v>
      </c>
      <c r="C32" s="2">
        <v>0</v>
      </c>
      <c r="D32" s="2">
        <v>0</v>
      </c>
      <c r="E32" s="2">
        <v>100.00000000000003</v>
      </c>
      <c r="F32" s="2">
        <v>150</v>
      </c>
      <c r="G32" s="5">
        <f>SUM(B32:F32)</f>
        <v>250.00000000000003</v>
      </c>
      <c r="I32" t="s">
        <v>78</v>
      </c>
      <c r="J32" s="2">
        <v>0</v>
      </c>
    </row>
    <row r="33" spans="1:10" x14ac:dyDescent="0.2">
      <c r="A33" t="s">
        <v>83</v>
      </c>
      <c r="B33" s="2">
        <v>100</v>
      </c>
      <c r="C33" s="2">
        <v>0</v>
      </c>
      <c r="D33" s="2">
        <v>0</v>
      </c>
      <c r="E33" s="2">
        <v>199.99999999999997</v>
      </c>
      <c r="F33" s="2">
        <v>0</v>
      </c>
      <c r="G33" s="5">
        <f t="shared" ref="G33:G34" si="3">SUM(B33:F33)</f>
        <v>300</v>
      </c>
      <c r="I33" t="s">
        <v>79</v>
      </c>
      <c r="J33" s="2">
        <v>0</v>
      </c>
    </row>
    <row r="34" spans="1:10" x14ac:dyDescent="0.2">
      <c r="A34" t="s">
        <v>84</v>
      </c>
      <c r="B34" s="2">
        <v>0</v>
      </c>
      <c r="C34" s="2">
        <v>50</v>
      </c>
      <c r="D34" s="2">
        <v>75</v>
      </c>
      <c r="E34" s="2">
        <v>0</v>
      </c>
      <c r="F34" s="2">
        <v>0</v>
      </c>
      <c r="G34" s="5">
        <f t="shared" si="3"/>
        <v>125</v>
      </c>
      <c r="I34" t="s">
        <v>80</v>
      </c>
      <c r="J34" s="2">
        <v>1</v>
      </c>
    </row>
    <row r="35" spans="1:10" x14ac:dyDescent="0.2">
      <c r="B35" s="5">
        <f>SUM(B32:B34)</f>
        <v>100</v>
      </c>
      <c r="C35" s="5">
        <f t="shared" ref="C35:F35" si="4">SUM(C32:C34)</f>
        <v>50</v>
      </c>
      <c r="D35" s="5">
        <f t="shared" si="4"/>
        <v>75</v>
      </c>
      <c r="E35" s="5">
        <f t="shared" si="4"/>
        <v>300</v>
      </c>
      <c r="F35" s="5">
        <f t="shared" si="4"/>
        <v>150</v>
      </c>
      <c r="I35" t="s">
        <v>81</v>
      </c>
      <c r="J35" s="2">
        <v>1</v>
      </c>
    </row>
    <row r="37" spans="1:10" x14ac:dyDescent="0.2">
      <c r="A37" t="s">
        <v>82</v>
      </c>
      <c r="B37">
        <f>B32*$J$42</f>
        <v>0</v>
      </c>
      <c r="C37">
        <f t="shared" ref="C37:F37" si="5">C32*$J$42</f>
        <v>0</v>
      </c>
      <c r="D37">
        <f t="shared" si="5"/>
        <v>0</v>
      </c>
      <c r="E37">
        <f t="shared" si="5"/>
        <v>100.00000000000003</v>
      </c>
      <c r="F37">
        <f t="shared" si="5"/>
        <v>150</v>
      </c>
      <c r="G37" s="5">
        <f>SUM(B37:F37)</f>
        <v>250.00000000000003</v>
      </c>
    </row>
    <row r="38" spans="1:10" x14ac:dyDescent="0.2">
      <c r="A38" t="s">
        <v>83</v>
      </c>
      <c r="B38">
        <f>B33*$J$43</f>
        <v>100</v>
      </c>
      <c r="C38">
        <f t="shared" ref="C38:F38" si="6">C33*$J$43</f>
        <v>0</v>
      </c>
      <c r="D38">
        <f t="shared" si="6"/>
        <v>0</v>
      </c>
      <c r="E38">
        <f t="shared" si="6"/>
        <v>199.99999999999997</v>
      </c>
      <c r="F38">
        <f t="shared" si="6"/>
        <v>0</v>
      </c>
      <c r="G38" s="5">
        <f t="shared" ref="G38:G39" si="7">SUM(B38:F38)</f>
        <v>300</v>
      </c>
    </row>
    <row r="39" spans="1:10" x14ac:dyDescent="0.2">
      <c r="A39" t="s">
        <v>84</v>
      </c>
      <c r="B39">
        <f>B34*$J$44</f>
        <v>0</v>
      </c>
      <c r="C39">
        <f t="shared" ref="C39:F39" si="8">C34*$J$44</f>
        <v>50</v>
      </c>
      <c r="D39">
        <f t="shared" si="8"/>
        <v>75</v>
      </c>
      <c r="E39">
        <f t="shared" si="8"/>
        <v>0</v>
      </c>
      <c r="F39">
        <f t="shared" si="8"/>
        <v>0</v>
      </c>
      <c r="G39" s="5">
        <f t="shared" si="7"/>
        <v>125</v>
      </c>
    </row>
    <row r="40" spans="1:10" x14ac:dyDescent="0.2">
      <c r="B40" s="5">
        <f>SUM(B37:B39)</f>
        <v>100</v>
      </c>
      <c r="C40" s="5">
        <f t="shared" ref="C40:F40" si="9">SUM(C37:C39)</f>
        <v>50</v>
      </c>
      <c r="D40" s="5">
        <f t="shared" si="9"/>
        <v>75</v>
      </c>
      <c r="E40" s="5">
        <f t="shared" si="9"/>
        <v>300</v>
      </c>
      <c r="F40" s="5">
        <f t="shared" si="9"/>
        <v>150</v>
      </c>
    </row>
    <row r="42" spans="1:10" x14ac:dyDescent="0.2">
      <c r="A42" t="s">
        <v>94</v>
      </c>
      <c r="B42">
        <f>SUM($A$27,$D$27,$G$27,$J$27)</f>
        <v>250.00000000003712</v>
      </c>
      <c r="I42" t="s">
        <v>82</v>
      </c>
      <c r="J42" s="2">
        <v>1</v>
      </c>
    </row>
    <row r="43" spans="1:10" x14ac:dyDescent="0.2">
      <c r="A43" t="s">
        <v>95</v>
      </c>
      <c r="B43">
        <f>SUM(B27,E27,H27,K27)</f>
        <v>300</v>
      </c>
      <c r="I43" t="s">
        <v>83</v>
      </c>
      <c r="J43" s="2">
        <v>1</v>
      </c>
    </row>
    <row r="44" spans="1:10" x14ac:dyDescent="0.2">
      <c r="A44" t="s">
        <v>96</v>
      </c>
      <c r="B44">
        <f>SUM(C27,F27,I27,L27)</f>
        <v>124.99999900000461</v>
      </c>
      <c r="I44" t="s">
        <v>84</v>
      </c>
      <c r="J44" s="2">
        <v>1</v>
      </c>
    </row>
    <row r="45" spans="1:10" x14ac:dyDescent="0.2">
      <c r="C45" t="s">
        <v>100</v>
      </c>
      <c r="D45" t="s">
        <v>101</v>
      </c>
      <c r="E45" t="s">
        <v>102</v>
      </c>
      <c r="F45" t="s">
        <v>103</v>
      </c>
    </row>
    <row r="46" spans="1:10" x14ac:dyDescent="0.2">
      <c r="A46" t="s">
        <v>97</v>
      </c>
      <c r="B46">
        <f>SUM(C46:F46)</f>
        <v>182499.99976001002</v>
      </c>
      <c r="C46">
        <f>SUM(B20:D20)+8000*J32</f>
        <v>0</v>
      </c>
      <c r="D46">
        <f>SUM(B21:D21)+(9000*J33)</f>
        <v>0</v>
      </c>
      <c r="E46">
        <f>SUM(B22:D22)+9000*J34</f>
        <v>82500</v>
      </c>
      <c r="F46">
        <f>SUM(B23:D23)+10000*J35</f>
        <v>99999.999760010018</v>
      </c>
    </row>
    <row r="47" spans="1:10" x14ac:dyDescent="0.2">
      <c r="A47" t="s">
        <v>98</v>
      </c>
      <c r="B47">
        <f>SUMPRODUCT(B37:F39,B13:F15)</f>
        <v>12875</v>
      </c>
      <c r="C47">
        <f>G13*G32+G14*G33+G15*G34</f>
        <v>3125</v>
      </c>
    </row>
    <row r="48" spans="1:10" x14ac:dyDescent="0.2">
      <c r="A48" s="6" t="s">
        <v>99</v>
      </c>
      <c r="B48" s="31">
        <f>SUM(B46,B47:C47)</f>
        <v>198499.99976001002</v>
      </c>
      <c r="C48" t="s">
        <v>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Algebraic Solutions</vt:lpstr>
      <vt:lpstr>Collab</vt:lpstr>
      <vt:lpstr>7.2</vt:lpstr>
      <vt:lpstr>7.6</vt:lpstr>
      <vt:lpstr>Scenario 7.6</vt:lpstr>
      <vt:lpstr>7.14</vt:lpstr>
      <vt:lpstr>7.19A</vt:lpstr>
      <vt:lpstr>7.19B Actual Answer</vt:lpstr>
      <vt:lpstr>7.19B First Try</vt:lpstr>
      <vt:lpstr>Answer Report for 7.19B</vt:lpstr>
      <vt:lpstr>Copy of 7.19b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2022-11-29T15:20:06Z</dcterms:created>
  <dcterms:modified xsi:type="dcterms:W3CDTF">2022-12-02T05:51:02Z</dcterms:modified>
</cp:coreProperties>
</file>