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ty1" sheetId="1" r:id="rId4"/>
    <sheet state="visible" name="Activity2" sheetId="2" r:id="rId5"/>
    <sheet state="visible" name="Activity3" sheetId="3" r:id="rId6"/>
    <sheet state="visible" name="Activity4" sheetId="4" r:id="rId7"/>
    <sheet state="visible" name="Activity5" sheetId="5" r:id="rId8"/>
  </sheets>
  <definedNames/>
  <calcPr/>
  <extLst>
    <ext uri="GoogleSheetsCustomDataVersion2">
      <go:sheetsCustomData xmlns:go="http://customooxmlschemas.google.com/" r:id="rId9" roundtripDataChecksum="pfcvhxHxd1yX+6SEvVARs4e/JtU8+VLhqO/x+eR6RxE="/>
    </ext>
  </extLst>
</workbook>
</file>

<file path=xl/sharedStrings.xml><?xml version="1.0" encoding="utf-8"?>
<sst xmlns="http://schemas.openxmlformats.org/spreadsheetml/2006/main" count="79" uniqueCount="58">
  <si>
    <t>Given the following data values:</t>
  </si>
  <si>
    <t>a. Calculate the mean (​Round to four decimal places as needed)</t>
  </si>
  <si>
    <t>b. Calculate the median (​Round to four decimal places as needed)</t>
  </si>
  <si>
    <t>c. Determine the mode</t>
  </si>
  <si>
    <t>d. Describe the shape of this distribution</t>
  </si>
  <si>
    <t>Mean</t>
  </si>
  <si>
    <t>Median</t>
  </si>
  <si>
    <t>Mode</t>
  </si>
  <si>
    <t>Shape</t>
  </si>
  <si>
    <t>Left-Skewed</t>
  </si>
  <si>
    <t>These figures illustrate the quantity of books that seven adults have read over the course of the previous year (sample)</t>
  </si>
  <si>
    <t>Calculate the variance and standard deviation for this data</t>
  </si>
  <si>
    <t>Answers</t>
  </si>
  <si>
    <t>Data</t>
  </si>
  <si>
    <t>Diference</t>
  </si>
  <si>
    <t>Square</t>
  </si>
  <si>
    <t>Variables</t>
  </si>
  <si>
    <t>Variance</t>
  </si>
  <si>
    <t>n</t>
  </si>
  <si>
    <t>Deviation</t>
  </si>
  <si>
    <t>Total</t>
  </si>
  <si>
    <t>Range</t>
  </si>
  <si>
    <t>Total Sum in Squares</t>
  </si>
  <si>
    <t>s^2</t>
  </si>
  <si>
    <t>s</t>
  </si>
  <si>
    <t>Year</t>
  </si>
  <si>
    <t>Rollins</t>
  </si>
  <si>
    <t>Pujols</t>
  </si>
  <si>
    <t>Data 1</t>
  </si>
  <si>
    <t>Difference 1</t>
  </si>
  <si>
    <t>SQ 1</t>
  </si>
  <si>
    <t>Data 2</t>
  </si>
  <si>
    <t>Difference 2</t>
  </si>
  <si>
    <t>SQ 2</t>
  </si>
  <si>
    <t>Variables 1</t>
  </si>
  <si>
    <t>Variables 2</t>
  </si>
  <si>
    <t>CV</t>
  </si>
  <si>
    <t>Interval 1 - 68%</t>
  </si>
  <si>
    <t>Interval 2 - 95%</t>
  </si>
  <si>
    <t>Lower</t>
  </si>
  <si>
    <t>Price</t>
  </si>
  <si>
    <t>Upper</t>
  </si>
  <si>
    <t>Z-score</t>
  </si>
  <si>
    <t>Given credit card balances for 16 customers of RBC</t>
  </si>
  <si>
    <t>Determine: Q1, Q2, Q3, IQR, Upper and lower limits, Maximum, Minimum, and Outliers for a box-and-whisker diagram</t>
  </si>
  <si>
    <t>Position Q1</t>
  </si>
  <si>
    <t>Position Q2</t>
  </si>
  <si>
    <t>Position Q3</t>
  </si>
  <si>
    <t>Q1</t>
  </si>
  <si>
    <t>Q2</t>
  </si>
  <si>
    <t>Q3</t>
  </si>
  <si>
    <t>IQR</t>
  </si>
  <si>
    <t>Upper limit</t>
  </si>
  <si>
    <t>Lower limit</t>
  </si>
  <si>
    <t>Minimum Outlier</t>
  </si>
  <si>
    <t xml:space="preserve">Minimum </t>
  </si>
  <si>
    <t>Maximum Outlier</t>
  </si>
  <si>
    <t xml:space="preserve">Maximum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</si>
</sst>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_-&quot;R$&quot;\ * #,##0.00_-;\-&quot;R$&quot;\ * #,##0.00_-;_-&quot;R$&quot;\ * &quot;-&quot;??_-;_-@"/>
  </numFmts>
  <fonts count="18">
    <font>
      <sz val="11.0"/>
      <color theme="1"/>
      <name val="Aptos Narrow"/>
      <scheme val="minor"/>
    </font>
    <font>
      <sz val="16.0"/>
      <color rgb="FF434343"/>
      <name val="Calibri"/>
    </font>
    <font>
      <sz val="16.0"/>
      <color theme="1"/>
      <name val="Calibri"/>
    </font>
    <font>
      <sz val="16.0"/>
      <color rgb="FF424242"/>
      <name val="Calibri"/>
    </font>
    <font>
      <sz val="11.0"/>
      <color theme="1"/>
      <name val="Calibri"/>
    </font>
    <font>
      <sz val="13.0"/>
      <color rgb="FF424242"/>
      <name val="Arial"/>
    </font>
    <font>
      <color theme="1"/>
      <name val="Arial"/>
    </font>
    <font>
      <color theme="1"/>
      <name val="Aptos Narrow"/>
      <scheme val="minor"/>
    </font>
    <font>
      <sz val="11.0"/>
      <color theme="1"/>
      <name val="Aptos Narrow"/>
    </font>
    <font>
      <b/>
      <sz val="12.0"/>
      <color rgb="FF434343"/>
      <name val="Calibri"/>
    </font>
    <font>
      <b/>
      <sz val="12.0"/>
      <color theme="1"/>
      <name val="Calibri"/>
    </font>
    <font>
      <sz val="12.0"/>
      <color theme="1"/>
      <name val="Calibri"/>
    </font>
    <font/>
    <font>
      <b/>
      <sz val="13.0"/>
      <color rgb="FF000000"/>
      <name val="Arial"/>
    </font>
    <font>
      <b/>
      <sz val="11.0"/>
      <color theme="1"/>
      <name val="Aptos Narrow"/>
    </font>
    <font>
      <sz val="13.0"/>
      <color rgb="FF000000"/>
      <name val="Arial"/>
    </font>
    <font>
      <sz val="18.0"/>
      <color rgb="FF434343"/>
      <name val="Arial"/>
    </font>
    <font>
      <sz val="12.0"/>
      <color rgb="FF434343"/>
      <name val="Calibri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9E9E9E"/>
      </right>
      <bottom style="medium">
        <color rgb="FF9E9E9E"/>
      </bottom>
    </border>
    <border>
      <left style="medium">
        <color rgb="FF9E9E9E"/>
      </left>
      <right style="medium">
        <color rgb="FF9E9E9E"/>
      </right>
      <bottom style="medium">
        <color rgb="FF9E9E9E"/>
      </bottom>
    </border>
    <border>
      <left style="medium">
        <color rgb="FF9E9E9E"/>
      </left>
      <bottom style="medium">
        <color rgb="FF9E9E9E"/>
      </bottom>
    </border>
    <border>
      <right style="medium">
        <color rgb="FF9E9E9E"/>
      </right>
      <top style="medium">
        <color rgb="FF9E9E9E"/>
      </top>
      <bottom style="medium">
        <color rgb="FF9E9E9E"/>
      </bottom>
    </border>
    <border>
      <left style="medium">
        <color rgb="FF9E9E9E"/>
      </left>
      <right style="medium">
        <color rgb="FF9E9E9E"/>
      </right>
      <top style="medium">
        <color rgb="FF9E9E9E"/>
      </top>
      <bottom style="medium">
        <color rgb="FF9E9E9E"/>
      </bottom>
    </border>
    <border>
      <left style="medium">
        <color rgb="FF9E9E9E"/>
      </left>
      <top style="medium">
        <color rgb="FF9E9E9E"/>
      </top>
      <bottom style="medium">
        <color rgb="FF9E9E9E"/>
      </bottom>
    </border>
    <border>
      <right style="medium">
        <color rgb="FF9E9E9E"/>
      </right>
      <top style="medium">
        <color rgb="FF9E9E9E"/>
      </top>
    </border>
    <border>
      <left style="medium">
        <color rgb="FF9E9E9E"/>
      </left>
      <right style="medium">
        <color rgb="FF9E9E9E"/>
      </right>
      <top style="medium">
        <color rgb="FF9E9E9E"/>
      </top>
    </border>
    <border>
      <left style="medium">
        <color rgb="FF9E9E9E"/>
      </left>
      <top style="medium">
        <color rgb="FF9E9E9E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left" vertical="center"/>
    </xf>
    <xf borderId="1" fillId="0" fontId="6" numFmtId="0" xfId="0" applyAlignment="1" applyBorder="1" applyFont="1">
      <alignment readingOrder="0"/>
    </xf>
    <xf borderId="1" fillId="0" fontId="7" numFmtId="0" xfId="0" applyBorder="1" applyFont="1"/>
    <xf borderId="1" fillId="0" fontId="8" numFmtId="0" xfId="0" applyAlignment="1" applyBorder="1" applyFont="1">
      <alignment horizontal="left" vertical="bottom"/>
    </xf>
    <xf borderId="1" fillId="0" fontId="8" numFmtId="2" xfId="0" applyAlignment="1" applyBorder="1" applyFont="1" applyNumberFormat="1">
      <alignment horizontal="left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0" numFmtId="0" xfId="0" applyFont="1"/>
    <xf borderId="0" fillId="0" fontId="11" numFmtId="0" xfId="0" applyFont="1"/>
    <xf borderId="0" fillId="0" fontId="11" numFmtId="0" xfId="0" applyAlignment="1" applyFont="1">
      <alignment horizontal="right" vertical="bottom"/>
    </xf>
    <xf borderId="0" fillId="0" fontId="9" numFmtId="0" xfId="0" applyFont="1"/>
    <xf borderId="2" fillId="0" fontId="10" numFmtId="0" xfId="0" applyAlignment="1" applyBorder="1" applyFont="1">
      <alignment horizontal="center" vertical="bottom"/>
    </xf>
    <xf borderId="2" fillId="0" fontId="12" numFmtId="0" xfId="0" applyBorder="1" applyFont="1"/>
    <xf borderId="1" fillId="0" fontId="10" numFmtId="0" xfId="0" applyAlignment="1" applyBorder="1" applyFont="1">
      <alignment horizontal="center" vertical="bottom"/>
    </xf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horizontal="center" vertical="bottom"/>
    </xf>
    <xf borderId="3" fillId="0" fontId="11" numFmtId="0" xfId="0" applyAlignment="1" applyBorder="1" applyFont="1">
      <alignment horizontal="center" vertical="bottom"/>
    </xf>
    <xf borderId="4" fillId="0" fontId="12" numFmtId="0" xfId="0" applyBorder="1" applyFont="1"/>
    <xf borderId="1" fillId="0" fontId="11" numFmtId="0" xfId="0" applyAlignment="1" applyBorder="1" applyFont="1">
      <alignment horizontal="right" vertical="bottom"/>
    </xf>
    <xf borderId="1" fillId="0" fontId="11" numFmtId="0" xfId="0" applyAlignment="1" applyBorder="1" applyFont="1">
      <alignment horizontal="center" vertical="bottom"/>
    </xf>
    <xf borderId="1" fillId="0" fontId="11" numFmtId="164" xfId="0" applyAlignment="1" applyBorder="1" applyFont="1" applyNumberFormat="1">
      <alignment horizontal="right" vertical="bottom"/>
    </xf>
    <xf borderId="1" fillId="0" fontId="11" numFmtId="164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vertical="bottom"/>
    </xf>
    <xf borderId="5" fillId="0" fontId="13" numFmtId="0" xfId="0" applyAlignment="1" applyBorder="1" applyFont="1">
      <alignment horizontal="center" shrinkToFit="0" vertical="center" wrapText="1"/>
    </xf>
    <xf borderId="6" fillId="0" fontId="13" numFmtId="0" xfId="0" applyAlignment="1" applyBorder="1" applyFont="1">
      <alignment horizontal="center" shrinkToFit="0" vertical="center" wrapText="1"/>
    </xf>
    <xf borderId="7" fillId="0" fontId="13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3" fillId="0" fontId="14" numFmtId="0" xfId="0" applyAlignment="1" applyBorder="1" applyFont="1">
      <alignment horizontal="center" vertical="bottom"/>
    </xf>
    <xf borderId="8" fillId="0" fontId="15" numFmtId="0" xfId="0" applyAlignment="1" applyBorder="1" applyFont="1">
      <alignment horizontal="center" shrinkToFit="0" vertical="center" wrapText="1"/>
    </xf>
    <xf borderId="9" fillId="0" fontId="15" numFmtId="0" xfId="0" applyAlignment="1" applyBorder="1" applyFont="1">
      <alignment horizontal="center" shrinkToFit="0" vertical="center" wrapText="1"/>
    </xf>
    <xf borderId="10" fillId="0" fontId="15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right" vertical="bottom"/>
    </xf>
    <xf borderId="1" fillId="0" fontId="10" numFmtId="0" xfId="0" applyAlignment="1" applyBorder="1" applyFont="1">
      <alignment vertical="bottom"/>
    </xf>
    <xf borderId="1" fillId="0" fontId="11" numFmtId="0" xfId="0" applyAlignment="1" applyBorder="1" applyFont="1">
      <alignment vertical="bottom"/>
    </xf>
    <xf borderId="1" fillId="0" fontId="8" numFmtId="9" xfId="0" applyAlignment="1" applyBorder="1" applyFont="1" applyNumberFormat="1">
      <alignment horizontal="right" vertical="bottom"/>
    </xf>
    <xf borderId="11" fillId="0" fontId="15" numFmtId="0" xfId="0" applyAlignment="1" applyBorder="1" applyFont="1">
      <alignment horizontal="center" shrinkToFit="0" vertical="center" wrapText="1"/>
    </xf>
    <xf borderId="12" fillId="0" fontId="15" numFmtId="0" xfId="0" applyAlignment="1" applyBorder="1" applyFont="1">
      <alignment horizontal="center" shrinkToFit="0" vertical="center" wrapText="1"/>
    </xf>
    <xf borderId="13" fillId="0" fontId="15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left" vertical="center"/>
    </xf>
    <xf borderId="1" fillId="0" fontId="8" numFmtId="165" xfId="0" applyAlignment="1" applyBorder="1" applyFont="1" applyNumberFormat="1">
      <alignment horizontal="right" vertical="bottom"/>
    </xf>
    <xf borderId="3" fillId="0" fontId="8" numFmtId="0" xfId="0" applyAlignment="1" applyBorder="1" applyFont="1">
      <alignment horizontal="center" vertical="bottom"/>
    </xf>
    <xf borderId="1" fillId="0" fontId="8" numFmtId="0" xfId="0" applyAlignment="1" applyBorder="1" applyFont="1">
      <alignment vertical="bottom"/>
    </xf>
    <xf borderId="1" fillId="0" fontId="8" numFmtId="2" xfId="0" applyAlignment="1" applyBorder="1" applyFont="1" applyNumberFormat="1">
      <alignment horizontal="right" vertical="bottom"/>
    </xf>
    <xf borderId="0" fillId="0" fontId="17" numFmtId="0" xfId="0" applyFont="1"/>
    <xf borderId="0" fillId="0" fontId="17" numFmtId="3" xfId="0" applyFont="1" applyNumberFormat="1"/>
    <xf borderId="1" fillId="0" fontId="17" numFmtId="0" xfId="0" applyAlignment="1" applyBorder="1" applyFont="1">
      <alignment horizontal="center" vertical="bottom"/>
    </xf>
    <xf borderId="1" fillId="0" fontId="17" numFmtId="3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right" readingOrder="0" vertical="bottom"/>
    </xf>
    <xf borderId="1" fillId="0" fontId="11" numFmtId="3" xfId="0" applyAlignment="1" applyBorder="1" applyFont="1" applyNumberFormat="1">
      <alignment horizontal="right" vertical="bottom"/>
    </xf>
    <xf borderId="1" fillId="0" fontId="11" numFmtId="0" xfId="0" applyAlignment="1" applyBorder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Activity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38100</xdr:rowOff>
    </xdr:from>
    <xdr:ext cx="3790950" cy="723900"/>
    <xdr:sp>
      <xdr:nvSpPr>
        <xdr:cNvPr id="3" name="Shape 3"/>
        <xdr:cNvSpPr txBox="1"/>
      </xdr:nvSpPr>
      <xdr:spPr>
        <a:xfrm>
          <a:off x="3455288" y="3422813"/>
          <a:ext cx="3781425" cy="714375"/>
        </a:xfrm>
        <a:prstGeom prst="rect">
          <a:avLst/>
        </a:prstGeom>
        <a:solidFill>
          <a:srgbClr val="D8F2CF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This table displays the count of home runs hit by Jimmy Rollins and Albert Pujols throughout eight successive seasons in Major League Baseball. (sample)</a:t>
          </a:r>
          <a:r>
            <a:rPr b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b="1" sz="1100"/>
        </a:p>
      </xdr:txBody>
    </xdr:sp>
    <xdr:clientData fLocksWithSheet="0"/>
  </xdr:oneCellAnchor>
  <xdr:oneCellAnchor>
    <xdr:from>
      <xdr:col>0</xdr:col>
      <xdr:colOff>95250</xdr:colOff>
      <xdr:row>15</xdr:row>
      <xdr:rowOff>152400</xdr:rowOff>
    </xdr:from>
    <xdr:ext cx="3790950" cy="628650"/>
    <xdr:sp>
      <xdr:nvSpPr>
        <xdr:cNvPr id="4" name="Shape 4"/>
        <xdr:cNvSpPr txBox="1"/>
      </xdr:nvSpPr>
      <xdr:spPr>
        <a:xfrm>
          <a:off x="3455288" y="3470438"/>
          <a:ext cx="3781425" cy="619125"/>
        </a:xfrm>
        <a:prstGeom prst="rect">
          <a:avLst/>
        </a:prstGeom>
        <a:solidFill>
          <a:srgbClr val="D8F2CF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Based on these figures, who is the more consistent home-run hitter?</a:t>
          </a:r>
          <a:r>
            <a:rPr b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b="1" i="0" lang="en-US" sz="11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Based on these figures, who is the more consistent home-run hitter?</a:t>
          </a:r>
          <a:r>
            <a:rPr b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b="1"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</xdr:row>
      <xdr:rowOff>0</xdr:rowOff>
    </xdr:from>
    <xdr:ext cx="5562600" cy="1647825"/>
    <xdr:sp>
      <xdr:nvSpPr>
        <xdr:cNvPr id="5" name="Shape 5"/>
        <xdr:cNvSpPr txBox="1"/>
      </xdr:nvSpPr>
      <xdr:spPr>
        <a:xfrm>
          <a:off x="2564700" y="2960850"/>
          <a:ext cx="5562600" cy="16383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Let us suppose that the mean selling price of houses in a specific county is $325,000, with a standard deviation of $40,000</a:t>
          </a:r>
          <a:endParaRPr b="0"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a. Compute the z-score for a house that is sold at a price of $310,000</a:t>
          </a:r>
          <a:endParaRPr b="0"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b. Apply the empirical rule, identify the range of prices that involves 68% of the houses around the mean</a:t>
          </a:r>
          <a:endParaRPr b="0"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c. Apply the empirical rule, identify the range of prices that involves 95% of the houses around the mean</a:t>
          </a:r>
          <a:endParaRPr b="0"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b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endParaRPr sz="12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C15" displayName="Table_1" name="Table_1" id="1">
  <tableColumns count="3">
    <tableColumn name="Year" id="1"/>
    <tableColumn name="Rollins" id="2"/>
    <tableColumn name="Pujols" id="3"/>
  </tableColumns>
  <tableStyleInfo name="Activity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75"/>
    <col customWidth="1" min="2" max="2" width="11.13"/>
    <col customWidth="1" min="3" max="26" width="8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</row>
    <row r="2" ht="14.25" customHeight="1">
      <c r="A2" s="3">
        <v>1.0</v>
      </c>
      <c r="B2" s="3">
        <v>14.0</v>
      </c>
      <c r="C2" s="3">
        <v>19.0</v>
      </c>
      <c r="D2" s="3">
        <v>6.0</v>
      </c>
      <c r="E2" s="3">
        <v>16.0</v>
      </c>
      <c r="F2" s="4">
        <v>17.0</v>
      </c>
      <c r="G2" s="4">
        <v>6.0</v>
      </c>
      <c r="H2" s="4">
        <v>17.0</v>
      </c>
    </row>
    <row r="3" ht="14.25" customHeight="1">
      <c r="A3" s="1" t="s">
        <v>1</v>
      </c>
      <c r="B3" s="2"/>
      <c r="C3" s="5"/>
      <c r="D3" s="2"/>
      <c r="E3" s="2"/>
      <c r="F3" s="2"/>
      <c r="G3" s="2"/>
      <c r="H3" s="2"/>
    </row>
    <row r="4" ht="14.25" customHeight="1">
      <c r="A4" s="1" t="s">
        <v>2</v>
      </c>
      <c r="B4" s="2"/>
      <c r="C4" s="6"/>
      <c r="D4" s="2"/>
      <c r="E4" s="2"/>
      <c r="F4" s="2"/>
      <c r="G4" s="2"/>
      <c r="H4" s="2"/>
    </row>
    <row r="5" ht="14.25" customHeight="1">
      <c r="A5" s="1" t="s">
        <v>3</v>
      </c>
      <c r="B5" s="2"/>
      <c r="C5" s="6"/>
      <c r="D5" s="2"/>
      <c r="E5" s="2"/>
      <c r="F5" s="2"/>
      <c r="G5" s="2"/>
      <c r="H5" s="2"/>
    </row>
    <row r="6" ht="14.25" customHeight="1">
      <c r="A6" s="1" t="s">
        <v>4</v>
      </c>
      <c r="B6" s="2"/>
      <c r="C6" s="6"/>
      <c r="D6" s="2"/>
      <c r="E6" s="2"/>
      <c r="F6" s="2"/>
      <c r="G6" s="2"/>
      <c r="H6" s="2"/>
    </row>
    <row r="7" ht="14.25" customHeight="1">
      <c r="A7" s="7"/>
      <c r="C7" s="8"/>
    </row>
    <row r="8" ht="14.25" customHeight="1">
      <c r="A8" s="7"/>
    </row>
    <row r="9" ht="14.25" customHeight="1">
      <c r="A9" s="7"/>
    </row>
    <row r="10" ht="14.25" customHeight="1">
      <c r="A10" s="9" t="s">
        <v>5</v>
      </c>
      <c r="B10" s="10">
        <f>AVERAGE(A2:H2)</f>
        <v>12</v>
      </c>
    </row>
    <row r="11" ht="14.25" customHeight="1">
      <c r="A11" s="9" t="s">
        <v>6</v>
      </c>
      <c r="B11" s="10">
        <f>MEDIAN(A2:H2)</f>
        <v>15</v>
      </c>
    </row>
    <row r="12" ht="14.25" customHeight="1">
      <c r="A12" s="9" t="s">
        <v>7</v>
      </c>
      <c r="B12" s="10">
        <f>MODE(A2:H2)</f>
        <v>6</v>
      </c>
    </row>
    <row r="13" ht="14.25" customHeight="1">
      <c r="A13" s="11" t="s">
        <v>8</v>
      </c>
      <c r="B13" s="12" t="s">
        <v>9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25"/>
    <col customWidth="1" min="3" max="5" width="8.88"/>
    <col customWidth="1" min="6" max="6" width="11.63"/>
    <col customWidth="1" min="7" max="7" width="8.88"/>
    <col customWidth="1" min="8" max="8" width="8.63"/>
    <col customWidth="1" min="9" max="9" width="11.63"/>
    <col customWidth="1" min="10" max="26" width="8.63"/>
  </cols>
  <sheetData>
    <row r="1">
      <c r="A1" s="13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>
        <v>10.0</v>
      </c>
      <c r="B3" s="17">
        <v>10.0</v>
      </c>
      <c r="C3" s="17">
        <v>4.0</v>
      </c>
      <c r="D3" s="17">
        <v>8.0</v>
      </c>
      <c r="E3" s="17">
        <v>13.0</v>
      </c>
      <c r="F3" s="17">
        <v>6.0</v>
      </c>
      <c r="G3" s="17">
        <v>11.0</v>
      </c>
      <c r="H3" s="14"/>
      <c r="I3" s="14"/>
      <c r="J3" s="1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8" t="s">
        <v>11</v>
      </c>
      <c r="B5" s="14"/>
      <c r="C5" s="14"/>
      <c r="D5" s="14"/>
      <c r="E5" s="14"/>
      <c r="F5" s="14"/>
      <c r="G5" s="14"/>
      <c r="H5" s="14"/>
      <c r="I5" s="14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4"/>
      <c r="B6" s="14"/>
      <c r="C6" s="14"/>
      <c r="D6" s="14"/>
      <c r="E6" s="14"/>
      <c r="F6" s="14"/>
      <c r="G6" s="14"/>
      <c r="H6" s="19" t="s">
        <v>12</v>
      </c>
      <c r="I6" s="20"/>
      <c r="J6" s="1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21" t="s">
        <v>13</v>
      </c>
      <c r="B7" s="22" t="s">
        <v>14</v>
      </c>
      <c r="C7" s="23" t="s">
        <v>15</v>
      </c>
      <c r="D7" s="14"/>
      <c r="E7" s="24" t="s">
        <v>16</v>
      </c>
      <c r="F7" s="25"/>
      <c r="G7" s="14"/>
      <c r="H7" s="22" t="s">
        <v>17</v>
      </c>
      <c r="I7" s="26">
        <f t="shared" ref="I7:I8" si="1">F13</f>
        <v>9.476190476</v>
      </c>
      <c r="J7" s="14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27">
        <v>13.0</v>
      </c>
      <c r="B8" s="28">
        <f t="shared" ref="B8:B14" si="2">A8-$F$10</f>
        <v>4.142857143</v>
      </c>
      <c r="C8" s="29">
        <f t="shared" ref="C8:C14" si="3">B8^2</f>
        <v>17.16326531</v>
      </c>
      <c r="D8" s="14"/>
      <c r="E8" s="22" t="s">
        <v>18</v>
      </c>
      <c r="F8" s="27">
        <v>7.0</v>
      </c>
      <c r="G8" s="14"/>
      <c r="H8" s="22" t="s">
        <v>19</v>
      </c>
      <c r="I8" s="26">
        <f t="shared" si="1"/>
        <v>3.078342164</v>
      </c>
      <c r="J8" s="14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7">
        <v>11.0</v>
      </c>
      <c r="B9" s="28">
        <f t="shared" si="2"/>
        <v>2.142857143</v>
      </c>
      <c r="C9" s="29">
        <f t="shared" si="3"/>
        <v>4.591836735</v>
      </c>
      <c r="D9" s="14"/>
      <c r="E9" s="22" t="s">
        <v>20</v>
      </c>
      <c r="F9" s="27">
        <v>62.0</v>
      </c>
      <c r="G9" s="14"/>
      <c r="H9" s="14"/>
      <c r="I9" s="14"/>
      <c r="J9" s="14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7">
        <v>10.0</v>
      </c>
      <c r="B10" s="28">
        <f t="shared" si="2"/>
        <v>1.142857143</v>
      </c>
      <c r="C10" s="29">
        <f t="shared" si="3"/>
        <v>1.306122449</v>
      </c>
      <c r="D10" s="14"/>
      <c r="E10" s="22" t="s">
        <v>5</v>
      </c>
      <c r="F10" s="29">
        <f>F9/F8</f>
        <v>8.857142857</v>
      </c>
      <c r="G10" s="14"/>
      <c r="H10" s="14"/>
      <c r="I10" s="14"/>
      <c r="J10" s="14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7">
        <v>10.0</v>
      </c>
      <c r="B11" s="28">
        <f t="shared" si="2"/>
        <v>1.142857143</v>
      </c>
      <c r="C11" s="29">
        <f t="shared" si="3"/>
        <v>1.306122449</v>
      </c>
      <c r="D11" s="14"/>
      <c r="E11" s="22" t="s">
        <v>21</v>
      </c>
      <c r="F11" s="27">
        <f>A8-A14</f>
        <v>9</v>
      </c>
      <c r="G11" s="14"/>
      <c r="H11" s="14"/>
      <c r="I11" s="14"/>
      <c r="J11" s="14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27">
        <v>8.0</v>
      </c>
      <c r="B12" s="28">
        <f t="shared" si="2"/>
        <v>-0.8571428571</v>
      </c>
      <c r="C12" s="29">
        <f t="shared" si="3"/>
        <v>0.7346938776</v>
      </c>
      <c r="D12" s="14"/>
      <c r="E12" s="22" t="s">
        <v>22</v>
      </c>
      <c r="F12" s="29">
        <f>SUM(C8:C14)</f>
        <v>56.85714286</v>
      </c>
      <c r="G12" s="14"/>
      <c r="H12" s="14"/>
      <c r="I12" s="14"/>
      <c r="J12" s="14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27">
        <v>6.0</v>
      </c>
      <c r="B13" s="28">
        <f t="shared" si="2"/>
        <v>-2.857142857</v>
      </c>
      <c r="C13" s="29">
        <f t="shared" si="3"/>
        <v>8.163265306</v>
      </c>
      <c r="D13" s="14"/>
      <c r="E13" s="22" t="s">
        <v>23</v>
      </c>
      <c r="F13" s="27">
        <f>F12/(F8-1)</f>
        <v>9.476190476</v>
      </c>
      <c r="G13" s="14"/>
      <c r="H13" s="14"/>
      <c r="I13" s="14"/>
      <c r="J13" s="1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27">
        <v>4.0</v>
      </c>
      <c r="B14" s="28">
        <f t="shared" si="2"/>
        <v>-4.857142857</v>
      </c>
      <c r="C14" s="29">
        <f t="shared" si="3"/>
        <v>23.59183673</v>
      </c>
      <c r="D14" s="14"/>
      <c r="E14" s="30" t="s">
        <v>24</v>
      </c>
      <c r="F14" s="26">
        <f>SQRT(F13)</f>
        <v>3.078342164</v>
      </c>
      <c r="G14" s="14"/>
      <c r="H14" s="14"/>
      <c r="I14" s="14"/>
      <c r="J14" s="1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2">
    <mergeCell ref="H6:I6"/>
    <mergeCell ref="E7:F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0.13"/>
    <col customWidth="1" min="3" max="3" width="9.13"/>
    <col customWidth="1" min="4" max="4" width="8.63"/>
    <col customWidth="1" min="5" max="5" width="16.5"/>
    <col customWidth="1" min="6" max="6" width="11.5"/>
    <col customWidth="1" min="7" max="8" width="8.63"/>
    <col customWidth="1" min="9" max="9" width="11.5"/>
    <col customWidth="1" min="10" max="10" width="9.63"/>
    <col customWidth="1" min="11" max="12" width="8.63"/>
    <col customWidth="1" min="13" max="13" width="11.75"/>
    <col customWidth="1" min="14" max="16" width="8.63"/>
    <col customWidth="1" min="17" max="17" width="11.75"/>
    <col customWidth="1" min="18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A7" s="31" t="s">
        <v>25</v>
      </c>
      <c r="B7" s="32" t="s">
        <v>26</v>
      </c>
      <c r="C7" s="33" t="s">
        <v>27</v>
      </c>
      <c r="E7" s="34" t="s">
        <v>28</v>
      </c>
      <c r="F7" s="34" t="s">
        <v>29</v>
      </c>
      <c r="G7" s="34" t="s">
        <v>30</v>
      </c>
      <c r="H7" s="34" t="s">
        <v>31</v>
      </c>
      <c r="I7" s="34" t="s">
        <v>32</v>
      </c>
      <c r="J7" s="34" t="s">
        <v>33</v>
      </c>
      <c r="K7" s="35"/>
      <c r="L7" s="36" t="s">
        <v>34</v>
      </c>
      <c r="M7" s="25"/>
      <c r="N7" s="35"/>
      <c r="O7" s="35"/>
      <c r="P7" s="36" t="s">
        <v>35</v>
      </c>
      <c r="Q7" s="25"/>
    </row>
    <row r="8" ht="14.25" customHeight="1">
      <c r="A8" s="37">
        <v>2005.0</v>
      </c>
      <c r="B8" s="38">
        <v>12.0</v>
      </c>
      <c r="C8" s="39">
        <v>41.0</v>
      </c>
      <c r="E8" s="40">
        <v>8.0</v>
      </c>
      <c r="F8" s="40">
        <f t="shared" ref="F8:F15" si="1">E8-$M$10</f>
        <v>-10.25</v>
      </c>
      <c r="G8" s="40">
        <f t="shared" ref="G8:G15" si="2">F8^2</f>
        <v>105.0625</v>
      </c>
      <c r="H8" s="40">
        <v>30.0</v>
      </c>
      <c r="I8" s="40">
        <f t="shared" ref="I8:I15" si="3">H8-$Q$10</f>
        <v>-9.375</v>
      </c>
      <c r="J8" s="40">
        <f t="shared" ref="J8:J15" si="4">I8^2</f>
        <v>87.890625</v>
      </c>
      <c r="K8" s="35"/>
      <c r="L8" s="41" t="s">
        <v>18</v>
      </c>
      <c r="M8" s="40">
        <v>8.0</v>
      </c>
      <c r="N8" s="35"/>
      <c r="O8" s="35"/>
      <c r="P8" s="41" t="s">
        <v>18</v>
      </c>
      <c r="Q8" s="40">
        <v>8.0</v>
      </c>
    </row>
    <row r="9" ht="14.25" customHeight="1">
      <c r="A9" s="37">
        <v>2006.0</v>
      </c>
      <c r="B9" s="38">
        <v>25.0</v>
      </c>
      <c r="C9" s="39">
        <v>49.0</v>
      </c>
      <c r="E9" s="40">
        <v>11.0</v>
      </c>
      <c r="F9" s="40">
        <f t="shared" si="1"/>
        <v>-7.25</v>
      </c>
      <c r="G9" s="40">
        <f t="shared" si="2"/>
        <v>52.5625</v>
      </c>
      <c r="H9" s="40">
        <v>32.0</v>
      </c>
      <c r="I9" s="40">
        <f t="shared" si="3"/>
        <v>-7.375</v>
      </c>
      <c r="J9" s="40">
        <f t="shared" si="4"/>
        <v>54.390625</v>
      </c>
      <c r="K9" s="35"/>
      <c r="L9" s="41" t="s">
        <v>20</v>
      </c>
      <c r="M9" s="40">
        <f>SUM(E8:E15)</f>
        <v>146</v>
      </c>
      <c r="N9" s="35"/>
      <c r="O9" s="35"/>
      <c r="P9" s="41" t="s">
        <v>20</v>
      </c>
      <c r="Q9" s="40">
        <f>SUM(H8:H15)</f>
        <v>315</v>
      </c>
    </row>
    <row r="10" ht="14.25" customHeight="1">
      <c r="A10" s="37">
        <v>2007.0</v>
      </c>
      <c r="B10" s="38">
        <v>30.0</v>
      </c>
      <c r="C10" s="39">
        <v>32.0</v>
      </c>
      <c r="E10" s="40">
        <v>12.0</v>
      </c>
      <c r="F10" s="40">
        <f t="shared" si="1"/>
        <v>-6.25</v>
      </c>
      <c r="G10" s="40">
        <f t="shared" si="2"/>
        <v>39.0625</v>
      </c>
      <c r="H10" s="40">
        <v>37.0</v>
      </c>
      <c r="I10" s="40">
        <f t="shared" si="3"/>
        <v>-2.375</v>
      </c>
      <c r="J10" s="40">
        <f t="shared" si="4"/>
        <v>5.640625</v>
      </c>
      <c r="K10" s="35"/>
      <c r="L10" s="41" t="s">
        <v>5</v>
      </c>
      <c r="M10" s="40">
        <f>AVERAGE(E8:E15)</f>
        <v>18.25</v>
      </c>
      <c r="N10" s="35"/>
      <c r="O10" s="35"/>
      <c r="P10" s="41" t="s">
        <v>5</v>
      </c>
      <c r="Q10" s="40">
        <f>AVERAGE(H8:H15)</f>
        <v>39.375</v>
      </c>
    </row>
    <row r="11" ht="14.25" customHeight="1">
      <c r="A11" s="37">
        <v>2008.0</v>
      </c>
      <c r="B11" s="38">
        <v>11.0</v>
      </c>
      <c r="C11" s="39">
        <v>37.0</v>
      </c>
      <c r="E11" s="40">
        <v>16.0</v>
      </c>
      <c r="F11" s="40">
        <f t="shared" si="1"/>
        <v>-2.25</v>
      </c>
      <c r="G11" s="40">
        <f t="shared" si="2"/>
        <v>5.0625</v>
      </c>
      <c r="H11" s="40">
        <v>37.0</v>
      </c>
      <c r="I11" s="40">
        <f t="shared" si="3"/>
        <v>-2.375</v>
      </c>
      <c r="J11" s="40">
        <f t="shared" si="4"/>
        <v>5.640625</v>
      </c>
      <c r="K11" s="35"/>
      <c r="L11" s="41" t="s">
        <v>22</v>
      </c>
      <c r="M11" s="40">
        <f>SUM(G8:G15)</f>
        <v>415.5</v>
      </c>
      <c r="N11" s="35"/>
      <c r="O11" s="35"/>
      <c r="P11" s="41" t="s">
        <v>22</v>
      </c>
      <c r="Q11" s="40">
        <f>SUM(J8:J15)</f>
        <v>313.875</v>
      </c>
    </row>
    <row r="12" ht="14.25" customHeight="1">
      <c r="A12" s="37">
        <v>2009.0</v>
      </c>
      <c r="B12" s="38">
        <v>21.0</v>
      </c>
      <c r="C12" s="39">
        <v>47.0</v>
      </c>
      <c r="E12" s="40">
        <v>21.0</v>
      </c>
      <c r="F12" s="40">
        <f t="shared" si="1"/>
        <v>2.75</v>
      </c>
      <c r="G12" s="40">
        <f t="shared" si="2"/>
        <v>7.5625</v>
      </c>
      <c r="H12" s="40">
        <v>41.0</v>
      </c>
      <c r="I12" s="40">
        <f t="shared" si="3"/>
        <v>1.625</v>
      </c>
      <c r="J12" s="40">
        <f t="shared" si="4"/>
        <v>2.640625</v>
      </c>
      <c r="K12" s="35"/>
      <c r="L12" s="41" t="s">
        <v>23</v>
      </c>
      <c r="M12" s="40">
        <f>M11/(M8-1)</f>
        <v>59.35714286</v>
      </c>
      <c r="N12" s="35"/>
      <c r="O12" s="35"/>
      <c r="P12" s="41" t="s">
        <v>23</v>
      </c>
      <c r="Q12" s="40">
        <f>Q11/(Q8-1)</f>
        <v>44.83928571</v>
      </c>
    </row>
    <row r="13" ht="14.25" customHeight="1">
      <c r="A13" s="37">
        <v>2010.0</v>
      </c>
      <c r="B13" s="38">
        <v>8.0</v>
      </c>
      <c r="C13" s="39">
        <v>42.0</v>
      </c>
      <c r="E13" s="40">
        <v>23.0</v>
      </c>
      <c r="F13" s="40">
        <f t="shared" si="1"/>
        <v>4.75</v>
      </c>
      <c r="G13" s="40">
        <f t="shared" si="2"/>
        <v>22.5625</v>
      </c>
      <c r="H13" s="40">
        <v>42.0</v>
      </c>
      <c r="I13" s="40">
        <f t="shared" si="3"/>
        <v>2.625</v>
      </c>
      <c r="J13" s="40">
        <f t="shared" si="4"/>
        <v>6.890625</v>
      </c>
      <c r="K13" s="35"/>
      <c r="L13" s="42" t="s">
        <v>24</v>
      </c>
      <c r="M13" s="40">
        <f>SQRT(M12)</f>
        <v>7.704358692</v>
      </c>
      <c r="N13" s="35"/>
      <c r="O13" s="35"/>
      <c r="P13" s="42" t="s">
        <v>24</v>
      </c>
      <c r="Q13" s="40">
        <f>SQRT(Q12)</f>
        <v>6.696214282</v>
      </c>
    </row>
    <row r="14" ht="14.25" customHeight="1">
      <c r="A14" s="37">
        <v>2011.0</v>
      </c>
      <c r="B14" s="38">
        <v>16.0</v>
      </c>
      <c r="C14" s="39">
        <v>37.0</v>
      </c>
      <c r="E14" s="40">
        <v>25.0</v>
      </c>
      <c r="F14" s="40">
        <f t="shared" si="1"/>
        <v>6.75</v>
      </c>
      <c r="G14" s="40">
        <f t="shared" si="2"/>
        <v>45.5625</v>
      </c>
      <c r="H14" s="40">
        <v>47.0</v>
      </c>
      <c r="I14" s="40">
        <f t="shared" si="3"/>
        <v>7.625</v>
      </c>
      <c r="J14" s="40">
        <f t="shared" si="4"/>
        <v>58.140625</v>
      </c>
      <c r="K14" s="35"/>
      <c r="L14" s="41" t="s">
        <v>36</v>
      </c>
      <c r="M14" s="43">
        <f>M13/M10</f>
        <v>0.4221566407</v>
      </c>
      <c r="N14" s="35"/>
      <c r="O14" s="35"/>
      <c r="P14" s="41" t="s">
        <v>36</v>
      </c>
      <c r="Q14" s="43">
        <f>Q13/Q10</f>
        <v>0.1700625849</v>
      </c>
    </row>
    <row r="15" ht="14.25" customHeight="1">
      <c r="A15" s="44">
        <v>2012.0</v>
      </c>
      <c r="B15" s="45">
        <v>23.0</v>
      </c>
      <c r="C15" s="46">
        <v>30.0</v>
      </c>
      <c r="E15" s="40">
        <v>30.0</v>
      </c>
      <c r="F15" s="40">
        <f t="shared" si="1"/>
        <v>11.75</v>
      </c>
      <c r="G15" s="40">
        <f t="shared" si="2"/>
        <v>138.0625</v>
      </c>
      <c r="H15" s="40">
        <v>49.0</v>
      </c>
      <c r="I15" s="40">
        <f t="shared" si="3"/>
        <v>9.625</v>
      </c>
      <c r="J15" s="40">
        <f t="shared" si="4"/>
        <v>92.640625</v>
      </c>
      <c r="K15" s="35"/>
      <c r="L15" s="35"/>
      <c r="M15" s="35"/>
      <c r="N15" s="35"/>
      <c r="O15" s="35"/>
      <c r="P15" s="35"/>
      <c r="Q15" s="35"/>
    </row>
    <row r="16" ht="14.25" customHeight="1"/>
    <row r="17" ht="14.25" customHeight="1">
      <c r="A17" s="47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L7:M7"/>
    <mergeCell ref="P7:Q7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75"/>
    <col customWidth="1" min="3" max="4" width="8.63"/>
    <col customWidth="1" min="5" max="5" width="13.75"/>
    <col customWidth="1" min="6" max="7" width="8.63"/>
    <col customWidth="1" min="8" max="8" width="13.75"/>
    <col customWidth="1" min="9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>
      <c r="A12" s="34" t="s">
        <v>5</v>
      </c>
      <c r="B12" s="48">
        <v>325000.0</v>
      </c>
      <c r="C12" s="35"/>
      <c r="D12" s="49" t="s">
        <v>37</v>
      </c>
      <c r="E12" s="25"/>
      <c r="F12" s="35"/>
      <c r="G12" s="49" t="s">
        <v>38</v>
      </c>
      <c r="H12" s="25"/>
    </row>
    <row r="13" ht="14.25" customHeight="1">
      <c r="A13" s="34" t="s">
        <v>19</v>
      </c>
      <c r="B13" s="48">
        <v>40000.0</v>
      </c>
      <c r="C13" s="35"/>
      <c r="D13" s="50" t="s">
        <v>39</v>
      </c>
      <c r="E13" s="48">
        <f>B12-B13</f>
        <v>285000</v>
      </c>
      <c r="F13" s="35"/>
      <c r="G13" s="50" t="s">
        <v>39</v>
      </c>
      <c r="H13" s="48">
        <f>B12-(2*B13)</f>
        <v>245000</v>
      </c>
    </row>
    <row r="14" ht="14.25" customHeight="1">
      <c r="A14" s="34" t="s">
        <v>40</v>
      </c>
      <c r="B14" s="48">
        <v>310000.0</v>
      </c>
      <c r="C14" s="35"/>
      <c r="D14" s="50" t="s">
        <v>41</v>
      </c>
      <c r="E14" s="48">
        <f>B12+B13</f>
        <v>365000</v>
      </c>
      <c r="F14" s="35"/>
      <c r="G14" s="50" t="s">
        <v>41</v>
      </c>
      <c r="H14" s="48">
        <f>B12+(2*B13)</f>
        <v>405000</v>
      </c>
    </row>
    <row r="15" ht="14.25" customHeight="1">
      <c r="A15" s="34" t="s">
        <v>42</v>
      </c>
      <c r="B15" s="51">
        <f>(B14-B12)/B13</f>
        <v>-0.375</v>
      </c>
      <c r="C15" s="35"/>
      <c r="D15" s="35"/>
      <c r="E15" s="35"/>
      <c r="F15" s="35"/>
      <c r="G15" s="35"/>
      <c r="H15" s="35"/>
    </row>
    <row r="16" ht="14.25" customHeight="1">
      <c r="A16" s="35"/>
      <c r="B16" s="35"/>
      <c r="C16" s="35"/>
      <c r="D16" s="35"/>
      <c r="E16" s="35"/>
      <c r="F16" s="35"/>
      <c r="G16" s="35"/>
      <c r="H16" s="3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D12:E12"/>
    <mergeCell ref="G12:H1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88"/>
    <col customWidth="1" min="3" max="3" width="15.38"/>
    <col customWidth="1" min="4" max="4" width="7.63"/>
    <col customWidth="1" min="5" max="6" width="10.38"/>
    <col customWidth="1" min="7" max="26" width="8.63"/>
  </cols>
  <sheetData>
    <row r="1">
      <c r="A1" s="52" t="s">
        <v>43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/>
      <c r="B2" s="16"/>
      <c r="C2" s="53">
        <v>3414.0</v>
      </c>
      <c r="D2" s="53">
        <v>10827.0</v>
      </c>
      <c r="E2" s="53">
        <v>8128.0</v>
      </c>
      <c r="F2" s="53">
        <v>12437.0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/>
      <c r="B3" s="16"/>
      <c r="C3" s="53">
        <v>7960.0</v>
      </c>
      <c r="D3" s="52">
        <v>378.0</v>
      </c>
      <c r="E3" s="53">
        <v>9970.0</v>
      </c>
      <c r="F3" s="53">
        <v>9038.0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6"/>
      <c r="C4" s="53">
        <v>19400.0</v>
      </c>
      <c r="D4" s="53">
        <v>11499.0</v>
      </c>
      <c r="E4" s="53">
        <v>5030.0</v>
      </c>
      <c r="F4" s="53">
        <v>11113.0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16"/>
      <c r="C5" s="53">
        <v>8048.0</v>
      </c>
      <c r="D5" s="53">
        <v>15783.0</v>
      </c>
      <c r="E5" s="53">
        <v>11349.0</v>
      </c>
      <c r="F5" s="53">
        <v>10162.0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52" t="s">
        <v>44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7" t="s">
        <v>13</v>
      </c>
      <c r="B9" s="14"/>
      <c r="C9" s="24" t="s">
        <v>16</v>
      </c>
      <c r="D9" s="2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54">
        <v>378.0</v>
      </c>
      <c r="B10" s="14"/>
      <c r="C10" s="30" t="s">
        <v>18</v>
      </c>
      <c r="D10" s="26">
        <v>16.0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55">
        <v>3414.0</v>
      </c>
      <c r="B11" s="14"/>
      <c r="C11" s="30" t="s">
        <v>45</v>
      </c>
      <c r="D11" s="26">
        <f>0.25*D10</f>
        <v>4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55">
        <v>5030.0</v>
      </c>
      <c r="B12" s="14"/>
      <c r="C12" s="30" t="s">
        <v>46</v>
      </c>
      <c r="D12" s="26">
        <f>0.5*$D$10</f>
        <v>8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55">
        <v>7960.0</v>
      </c>
      <c r="B13" s="14"/>
      <c r="C13" s="30" t="s">
        <v>47</v>
      </c>
      <c r="D13" s="26">
        <f>0.75*$D$10</f>
        <v>12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55">
        <v>8048.0</v>
      </c>
      <c r="B14" s="14"/>
      <c r="C14" s="30" t="s">
        <v>48</v>
      </c>
      <c r="D14" s="55">
        <v>7960.0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55">
        <v>8128.0</v>
      </c>
      <c r="B15" s="14"/>
      <c r="C15" s="30" t="s">
        <v>49</v>
      </c>
      <c r="D15" s="26">
        <f>(A17+A18)/2</f>
        <v>10066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55">
        <v>9038.0</v>
      </c>
      <c r="B16" s="14"/>
      <c r="C16" s="30" t="s">
        <v>50</v>
      </c>
      <c r="D16" s="56">
        <v>11349.0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55">
        <v>9970.0</v>
      </c>
      <c r="B17" s="14"/>
      <c r="C17" s="30" t="s">
        <v>51</v>
      </c>
      <c r="D17" s="57">
        <f>D16-D14</f>
        <v>3389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55">
        <v>10162.0</v>
      </c>
      <c r="B18" s="14"/>
      <c r="C18" s="30" t="s">
        <v>52</v>
      </c>
      <c r="D18" s="26">
        <f>D16+(1.5*D17)</f>
        <v>16432.5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55">
        <v>10827.0</v>
      </c>
      <c r="B19" s="14"/>
      <c r="C19" s="30" t="s">
        <v>53</v>
      </c>
      <c r="D19" s="57">
        <f>D14-(1.5*D17)</f>
        <v>2876.5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55">
        <v>11113.0</v>
      </c>
      <c r="B20" s="14"/>
      <c r="C20" s="30" t="s">
        <v>54</v>
      </c>
      <c r="D20" s="26">
        <v>378.0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55">
        <v>11349.0</v>
      </c>
      <c r="B21" s="14"/>
      <c r="C21" s="30" t="s">
        <v>55</v>
      </c>
      <c r="D21" s="26">
        <v>3414.0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55">
        <v>11499.0</v>
      </c>
      <c r="B22" s="14"/>
      <c r="C22" s="58" t="s">
        <v>56</v>
      </c>
      <c r="D22" s="26">
        <v>19400.0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55">
        <v>12437.0</v>
      </c>
      <c r="B23" s="14"/>
      <c r="C23" s="30" t="s">
        <v>57</v>
      </c>
      <c r="D23" s="26">
        <v>15783.0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55">
        <v>15783.0</v>
      </c>
      <c r="B24" s="14"/>
      <c r="C24" s="14"/>
      <c r="D24" s="14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55">
        <v>19400.0</v>
      </c>
      <c r="B25" s="14"/>
      <c r="C25" s="14"/>
      <c r="D25" s="14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">
    <mergeCell ref="C9:D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2024-05-14T17:57:11Z</dcterms:created>
  <dc:creator>Vaishali Chauhan</dc:creator>
</cp:coreProperties>
</file>