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 tabRatio="660" firstSheet="23" activeTab="31"/>
  </bookViews>
  <sheets>
    <sheet name="Resumo" sheetId="46" r:id="rId1"/>
    <sheet name="1º ec, 2º t(ec)" sheetId="41" r:id="rId2"/>
    <sheet name="3º t'(ec)" sheetId="43" r:id="rId3"/>
    <sheet name="4º b(ec)" sheetId="44" r:id="rId4"/>
    <sheet name="5º |D|" sheetId="45" r:id="rId5"/>
    <sheet name="6º Densidade" sheetId="23" r:id="rId6"/>
    <sheet name="7º |I|" sheetId="47" r:id="rId7"/>
    <sheet name="8º eq, 9º q(eq)" sheetId="48" r:id="rId8"/>
    <sheet name="10º q'(eq) " sheetId="49" r:id="rId9"/>
    <sheet name="11º b(eq)" sheetId="50" r:id="rId10"/>
    <sheet name="12º |D|" sheetId="51" r:id="rId11"/>
    <sheet name="13º Densidade " sheetId="52" r:id="rId12"/>
    <sheet name="14º |I|" sheetId="53" r:id="rId13"/>
    <sheet name="--- S2 ----" sheetId="34" r:id="rId14"/>
    <sheet name="1º ec, 2º t(ec) (2)" sheetId="54" r:id="rId15"/>
    <sheet name="3º t'(ec) (2)" sheetId="55" r:id="rId16"/>
    <sheet name="4º b(ec) (2)" sheetId="56" r:id="rId17"/>
    <sheet name="5º |D| (2)" sheetId="57" r:id="rId18"/>
    <sheet name="6º Densidade (2)" sheetId="58" r:id="rId19"/>
    <sheet name="7º |I| (2)" sheetId="59" r:id="rId20"/>
    <sheet name="8º eq, 9º q(eq) (2)" sheetId="60" r:id="rId21"/>
    <sheet name="10º q'(eq) (2)" sheetId="62" r:id="rId22"/>
    <sheet name="11º b(eq) (2)" sheetId="63" r:id="rId23"/>
    <sheet name="12º |D| (2)" sheetId="64" r:id="rId24"/>
    <sheet name="13º Densidade (2)" sheetId="65" r:id="rId25"/>
    <sheet name="14º |I| (2)" sheetId="66" r:id="rId26"/>
    <sheet name="Gráfico (1) S1" sheetId="26" r:id="rId27"/>
    <sheet name="Gráfico (2) S1" sheetId="27" r:id="rId28"/>
    <sheet name="Gráfico (1) S2" sheetId="29" r:id="rId29"/>
    <sheet name="Gráfico (2) S2" sheetId="32" r:id="rId30"/>
    <sheet name="EC" sheetId="67" r:id="rId31"/>
    <sheet name="EQ" sheetId="68" r:id="rId32"/>
  </sheets>
  <calcPr calcId="124519"/>
</workbook>
</file>

<file path=xl/calcChain.xml><?xml version="1.0" encoding="utf-8"?>
<calcChain xmlns="http://schemas.openxmlformats.org/spreadsheetml/2006/main">
  <c r="V22" i="68"/>
  <c r="V23"/>
  <c r="V24"/>
  <c r="V25"/>
  <c r="V26"/>
  <c r="V27"/>
  <c r="V28"/>
  <c r="V29"/>
  <c r="V30"/>
  <c r="V31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23" i="67"/>
  <c r="V24"/>
  <c r="V25"/>
  <c r="V26"/>
  <c r="V27"/>
  <c r="V28"/>
  <c r="V29"/>
  <c r="V30"/>
  <c r="V31"/>
  <c r="V2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L18" i="66"/>
  <c r="L12"/>
  <c r="L6"/>
  <c r="L19" i="65"/>
  <c r="L13"/>
  <c r="L7"/>
  <c r="K38" i="64"/>
  <c r="K25"/>
  <c r="K12"/>
  <c r="K93" i="63"/>
  <c r="K67"/>
  <c r="K65"/>
  <c r="K61"/>
  <c r="K59"/>
  <c r="K57"/>
  <c r="K56"/>
  <c r="K55"/>
  <c r="K52"/>
  <c r="K51"/>
  <c r="K50"/>
  <c r="K49"/>
  <c r="K44"/>
  <c r="K41"/>
  <c r="K39"/>
  <c r="K36"/>
  <c r="K34"/>
  <c r="K33"/>
  <c r="K31"/>
  <c r="K28"/>
  <c r="K27"/>
  <c r="K26"/>
  <c r="K21"/>
  <c r="K18"/>
  <c r="K17"/>
  <c r="K16"/>
  <c r="K15"/>
  <c r="K14"/>
  <c r="K13"/>
  <c r="K11"/>
  <c r="K10"/>
  <c r="K8"/>
  <c r="K4"/>
  <c r="K5"/>
  <c r="K3"/>
  <c r="K109"/>
  <c r="K48" i="62"/>
  <c r="K49" s="1"/>
  <c r="K43"/>
  <c r="K90" i="60"/>
  <c r="H91"/>
  <c r="K91" s="1"/>
  <c r="K34" i="62"/>
  <c r="K33"/>
  <c r="K31"/>
  <c r="K30"/>
  <c r="K29"/>
  <c r="K28"/>
  <c r="K27"/>
  <c r="K26"/>
  <c r="K22"/>
  <c r="K20"/>
  <c r="K19"/>
  <c r="K18"/>
  <c r="K17"/>
  <c r="K16"/>
  <c r="K15"/>
  <c r="K14"/>
  <c r="K11"/>
  <c r="K121" i="60"/>
  <c r="K105"/>
  <c r="H106"/>
  <c r="K106" s="1"/>
  <c r="K73"/>
  <c r="J74"/>
  <c r="I74"/>
  <c r="H74"/>
  <c r="K48"/>
  <c r="G49"/>
  <c r="J49"/>
  <c r="I49"/>
  <c r="H49"/>
  <c r="J23"/>
  <c r="I23"/>
  <c r="H23"/>
  <c r="G23"/>
  <c r="K22"/>
  <c r="L26" i="59"/>
  <c r="E25"/>
  <c r="E24"/>
  <c r="E23"/>
  <c r="L18"/>
  <c r="E37"/>
  <c r="E36"/>
  <c r="E35"/>
  <c r="E31"/>
  <c r="E30"/>
  <c r="E29"/>
  <c r="L13" i="58"/>
  <c r="L7"/>
  <c r="L19"/>
  <c r="K38" i="57"/>
  <c r="K25"/>
  <c r="K12"/>
  <c r="K106" i="56"/>
  <c r="K104"/>
  <c r="K103"/>
  <c r="K99"/>
  <c r="K93"/>
  <c r="K95"/>
  <c r="K94"/>
  <c r="K91"/>
  <c r="K90"/>
  <c r="K88"/>
  <c r="K86"/>
  <c r="K80"/>
  <c r="K82"/>
  <c r="K81"/>
  <c r="K79"/>
  <c r="K78"/>
  <c r="K77"/>
  <c r="K76"/>
  <c r="K75"/>
  <c r="K74"/>
  <c r="K73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5"/>
  <c r="K44"/>
  <c r="K43"/>
  <c r="K42"/>
  <c r="K40"/>
  <c r="K39"/>
  <c r="K38"/>
  <c r="K37"/>
  <c r="K36"/>
  <c r="K35"/>
  <c r="K34"/>
  <c r="K33"/>
  <c r="K32"/>
  <c r="K30"/>
  <c r="K29"/>
  <c r="K28"/>
  <c r="K27"/>
  <c r="K26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G67" i="55"/>
  <c r="F67"/>
  <c r="E67"/>
  <c r="K67" s="1"/>
  <c r="G60"/>
  <c r="F60"/>
  <c r="K60" s="1"/>
  <c r="E60"/>
  <c r="K53"/>
  <c r="G53"/>
  <c r="F53"/>
  <c r="E53"/>
  <c r="J44"/>
  <c r="I44"/>
  <c r="H44"/>
  <c r="G44"/>
  <c r="F44"/>
  <c r="E44"/>
  <c r="K44" s="1"/>
  <c r="J29"/>
  <c r="I29"/>
  <c r="H29"/>
  <c r="G29"/>
  <c r="F29"/>
  <c r="E29"/>
  <c r="K29" s="1"/>
  <c r="J14"/>
  <c r="I14"/>
  <c r="H14"/>
  <c r="G14"/>
  <c r="F14"/>
  <c r="E14"/>
  <c r="K14" s="1"/>
  <c r="F120" i="54"/>
  <c r="E120"/>
  <c r="K119"/>
  <c r="J119"/>
  <c r="I119"/>
  <c r="H119"/>
  <c r="K104"/>
  <c r="H105"/>
  <c r="G105"/>
  <c r="F105"/>
  <c r="E105"/>
  <c r="K105" s="1"/>
  <c r="H91"/>
  <c r="F91"/>
  <c r="G91"/>
  <c r="E91"/>
  <c r="K90"/>
  <c r="F75"/>
  <c r="E75"/>
  <c r="K74"/>
  <c r="J75"/>
  <c r="I75"/>
  <c r="H75"/>
  <c r="G75"/>
  <c r="K48"/>
  <c r="J49"/>
  <c r="I49"/>
  <c r="H49"/>
  <c r="G49"/>
  <c r="F49"/>
  <c r="E49"/>
  <c r="K22"/>
  <c r="J23"/>
  <c r="I23"/>
  <c r="H23"/>
  <c r="F23"/>
  <c r="G23"/>
  <c r="E23"/>
  <c r="K18" i="53"/>
  <c r="K12"/>
  <c r="K6"/>
  <c r="K19" i="52"/>
  <c r="K13"/>
  <c r="K7"/>
  <c r="J38" i="51"/>
  <c r="J25"/>
  <c r="J12"/>
  <c r="J12" i="45"/>
  <c r="J67" i="50"/>
  <c r="J65"/>
  <c r="J62"/>
  <c r="J61"/>
  <c r="J59"/>
  <c r="J56"/>
  <c r="J57"/>
  <c r="J55"/>
  <c r="J50"/>
  <c r="J51"/>
  <c r="J52"/>
  <c r="J49"/>
  <c r="J38"/>
  <c r="J44"/>
  <c r="J42"/>
  <c r="J41"/>
  <c r="J35"/>
  <c r="J36"/>
  <c r="J34"/>
  <c r="J33"/>
  <c r="J31"/>
  <c r="J28"/>
  <c r="J27"/>
  <c r="J26"/>
  <c r="J14" i="43"/>
  <c r="J21" i="50"/>
  <c r="J19"/>
  <c r="J18"/>
  <c r="J9"/>
  <c r="J10"/>
  <c r="J11"/>
  <c r="J12"/>
  <c r="J13"/>
  <c r="J14"/>
  <c r="J15"/>
  <c r="J8"/>
  <c r="J4"/>
  <c r="J5"/>
  <c r="J3"/>
  <c r="J36" i="49"/>
  <c r="J28"/>
  <c r="J29"/>
  <c r="J30"/>
  <c r="J31"/>
  <c r="J32"/>
  <c r="J33"/>
  <c r="J34"/>
  <c r="J35"/>
  <c r="J27"/>
  <c r="J3"/>
  <c r="J4"/>
  <c r="J5"/>
  <c r="J6"/>
  <c r="J7"/>
  <c r="J8"/>
  <c r="J9"/>
  <c r="J10"/>
  <c r="J2"/>
  <c r="J22"/>
  <c r="J21"/>
  <c r="J20"/>
  <c r="J16"/>
  <c r="J17"/>
  <c r="J18"/>
  <c r="J19"/>
  <c r="J15"/>
  <c r="J14"/>
  <c r="J72" i="48"/>
  <c r="J46"/>
  <c r="J22"/>
  <c r="I73"/>
  <c r="H73"/>
  <c r="G73"/>
  <c r="F73"/>
  <c r="E73"/>
  <c r="J73" s="1"/>
  <c r="I47"/>
  <c r="H47"/>
  <c r="G47"/>
  <c r="F47"/>
  <c r="J47" s="1"/>
  <c r="E47"/>
  <c r="I23"/>
  <c r="H23"/>
  <c r="G23"/>
  <c r="F23"/>
  <c r="E56" i="47"/>
  <c r="E55"/>
  <c r="E54"/>
  <c r="E53"/>
  <c r="E52"/>
  <c r="E51"/>
  <c r="E50"/>
  <c r="E49"/>
  <c r="E48"/>
  <c r="E47"/>
  <c r="E44"/>
  <c r="E43"/>
  <c r="E42"/>
  <c r="E41"/>
  <c r="E40"/>
  <c r="E39"/>
  <c r="E38"/>
  <c r="E37"/>
  <c r="E36"/>
  <c r="E35"/>
  <c r="E32"/>
  <c r="E31"/>
  <c r="E30"/>
  <c r="E29"/>
  <c r="E28"/>
  <c r="E27"/>
  <c r="E26"/>
  <c r="E25"/>
  <c r="E24"/>
  <c r="E23"/>
  <c r="K19" i="23"/>
  <c r="K13"/>
  <c r="J38" i="45"/>
  <c r="J25"/>
  <c r="J67" i="44"/>
  <c r="J66"/>
  <c r="J65"/>
  <c r="J63"/>
  <c r="J62"/>
  <c r="J61"/>
  <c r="J60"/>
  <c r="J59"/>
  <c r="J58"/>
  <c r="J57"/>
  <c r="J56"/>
  <c r="J55"/>
  <c r="J52"/>
  <c r="J51"/>
  <c r="J50"/>
  <c r="J49"/>
  <c r="J44"/>
  <c r="J42"/>
  <c r="J41"/>
  <c r="J40"/>
  <c r="J38"/>
  <c r="J37"/>
  <c r="J36"/>
  <c r="J35"/>
  <c r="J34"/>
  <c r="J33"/>
  <c r="J32"/>
  <c r="J31"/>
  <c r="J28"/>
  <c r="J27"/>
  <c r="J26"/>
  <c r="J21"/>
  <c r="J19"/>
  <c r="J18"/>
  <c r="J15"/>
  <c r="J14"/>
  <c r="J13"/>
  <c r="J12"/>
  <c r="J11"/>
  <c r="J10"/>
  <c r="J9"/>
  <c r="J8"/>
  <c r="J5"/>
  <c r="J4"/>
  <c r="J3"/>
  <c r="I42" i="43"/>
  <c r="H42"/>
  <c r="G42"/>
  <c r="F42"/>
  <c r="E42"/>
  <c r="I28"/>
  <c r="H28"/>
  <c r="G28"/>
  <c r="F28"/>
  <c r="E28"/>
  <c r="I14"/>
  <c r="H14"/>
  <c r="G14"/>
  <c r="F14"/>
  <c r="E14"/>
  <c r="I75" i="41"/>
  <c r="H75"/>
  <c r="G75"/>
  <c r="F75"/>
  <c r="E75"/>
  <c r="J75" s="1"/>
  <c r="J49"/>
  <c r="I49"/>
  <c r="H49"/>
  <c r="G49"/>
  <c r="F49"/>
  <c r="E49"/>
  <c r="J23"/>
  <c r="F23"/>
  <c r="G23"/>
  <c r="H23"/>
  <c r="I23"/>
  <c r="E23"/>
  <c r="J124"/>
  <c r="J107"/>
  <c r="J91"/>
  <c r="J74"/>
  <c r="J48"/>
  <c r="J22"/>
  <c r="K7" i="23"/>
  <c r="K35" i="62" l="1"/>
  <c r="K74" i="60"/>
  <c r="K49"/>
  <c r="K23"/>
  <c r="K23" i="62"/>
  <c r="K120" i="54"/>
  <c r="K23"/>
  <c r="K49"/>
  <c r="K75"/>
  <c r="K91"/>
  <c r="J23" i="49"/>
  <c r="J11"/>
  <c r="J23" i="48"/>
  <c r="J28" i="43"/>
  <c r="J42"/>
</calcChain>
</file>

<file path=xl/sharedStrings.xml><?xml version="1.0" encoding="utf-8"?>
<sst xmlns="http://schemas.openxmlformats.org/spreadsheetml/2006/main" count="8039" uniqueCount="135">
  <si>
    <t>APRIORI-SD</t>
  </si>
  <si>
    <t>Algoritmo</t>
  </si>
  <si>
    <t xml:space="preserve">Base </t>
  </si>
  <si>
    <t>Atributos</t>
  </si>
  <si>
    <t>Conf_100</t>
  </si>
  <si>
    <t>Conf_80</t>
  </si>
  <si>
    <t>Conf_60</t>
  </si>
  <si>
    <t>Conf_40</t>
  </si>
  <si>
    <t>Conf_20</t>
  </si>
  <si>
    <t>audiology</t>
  </si>
  <si>
    <t>breast-cancer</t>
  </si>
  <si>
    <t>bridges-version2</t>
  </si>
  <si>
    <t>car</t>
  </si>
  <si>
    <t>kr-vs-kp</t>
  </si>
  <si>
    <t>lung-cancer</t>
  </si>
  <si>
    <t>molecular-biology-promoters</t>
  </si>
  <si>
    <t>monks-problems-1-train</t>
  </si>
  <si>
    <t>mushroom</t>
  </si>
  <si>
    <t>nursery</t>
  </si>
  <si>
    <t>postoperative-patient-data</t>
  </si>
  <si>
    <t>primary-tumor</t>
  </si>
  <si>
    <t>shuttle-landing-control</t>
  </si>
  <si>
    <t>solar-flare-2</t>
  </si>
  <si>
    <t>soybean</t>
  </si>
  <si>
    <t>spect-test</t>
  </si>
  <si>
    <t>splice</t>
  </si>
  <si>
    <t>tic-tac-toe</t>
  </si>
  <si>
    <t>trains</t>
  </si>
  <si>
    <t>vote</t>
  </si>
  <si>
    <t>SD-Map</t>
  </si>
  <si>
    <t>RCS</t>
  </si>
  <si>
    <t>Sup_100</t>
  </si>
  <si>
    <t>Sup_80</t>
  </si>
  <si>
    <t>Sup_60</t>
  </si>
  <si>
    <t>Sup_40</t>
  </si>
  <si>
    <t>Sup_20</t>
  </si>
  <si>
    <t>Sup_10</t>
  </si>
  <si>
    <t>**********************************************************</t>
  </si>
  <si>
    <t>Amostras</t>
  </si>
  <si>
    <t>sorlie</t>
  </si>
  <si>
    <t>alon</t>
  </si>
  <si>
    <t>burczynski</t>
  </si>
  <si>
    <t>chiaretti</t>
  </si>
  <si>
    <t>chin</t>
  </si>
  <si>
    <t>christensen</t>
  </si>
  <si>
    <t>gravier</t>
  </si>
  <si>
    <t>nakayama</t>
  </si>
  <si>
    <t>tian</t>
  </si>
  <si>
    <t>yeoh</t>
  </si>
  <si>
    <t>TOTAL</t>
  </si>
  <si>
    <t>audiology-pn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</si>
  <si>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</si>
  <si>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</si>
  <si>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</si>
  <si>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</si>
  <si>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</si>
  <si>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</si>
  <si>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</si>
  <si>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</si>
  <si>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</si>
  <si>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</si>
  <si>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</si>
  <si>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</si>
  <si>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</si>
  <si>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</si>
  <si>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</si>
  <si>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</si>
  <si>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</si>
  <si>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</si>
  <si>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</si>
  <si>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TL</t>
  </si>
  <si>
    <t>FM</t>
  </si>
  <si>
    <t>*</t>
  </si>
  <si>
    <t>-</t>
  </si>
  <si>
    <t>ec</t>
  </si>
  <si>
    <t>eq</t>
  </si>
  <si>
    <t>Densidade</t>
  </si>
  <si>
    <t>BIO</t>
  </si>
  <si>
    <t>UCI</t>
  </si>
  <si>
    <t>(b(ec))</t>
  </si>
  <si>
    <t>t(ec)</t>
  </si>
  <si>
    <t>%</t>
  </si>
  <si>
    <t>(ec)</t>
  </si>
  <si>
    <r>
      <t>’</t>
    </r>
    <r>
      <rPr>
        <i/>
        <sz val="12"/>
        <color theme="1"/>
        <rFont val="Times New Roman"/>
        <family val="1"/>
      </rPr>
      <t>(ec)</t>
    </r>
  </si>
  <si>
    <t>b(ec)</t>
  </si>
  <si>
    <r>
      <t xml:space="preserve">MÉDIA </t>
    </r>
    <r>
      <rPr>
        <i/>
        <sz val="10"/>
        <color rgb="FF000000"/>
        <rFont val="Times New Roman"/>
        <family val="1"/>
      </rPr>
      <t>t(ec)</t>
    </r>
  </si>
  <si>
    <r>
      <t xml:space="preserve">MÉDIA </t>
    </r>
    <r>
      <rPr>
        <i/>
        <sz val="10"/>
        <color rgb="FF000000"/>
        <rFont val="Times New Roman"/>
        <family val="1"/>
      </rPr>
      <t>t'(ec)</t>
    </r>
  </si>
  <si>
    <t>q(eq)</t>
  </si>
  <si>
    <t>b(eq)</t>
  </si>
  <si>
    <t>q’(eq)</t>
  </si>
  <si>
    <r>
      <t>MÉDIA q</t>
    </r>
    <r>
      <rPr>
        <i/>
        <sz val="10"/>
        <color rgb="FF000000"/>
        <rFont val="Times New Roman"/>
        <family val="1"/>
      </rPr>
      <t>(eq)</t>
    </r>
  </si>
  <si>
    <r>
      <t>MÉDIA q</t>
    </r>
    <r>
      <rPr>
        <i/>
        <sz val="10"/>
        <color rgb="FF000000"/>
        <rFont val="Times New Roman"/>
        <family val="1"/>
      </rPr>
      <t>'(eq)</t>
    </r>
  </si>
  <si>
    <t>DENSIDADE (Maior) q</t>
  </si>
  <si>
    <t>DENSIDADE (Maior) t</t>
  </si>
  <si>
    <t>Experimentos (ec)</t>
  </si>
  <si>
    <t xml:space="preserve"> t(ec)</t>
  </si>
  <si>
    <t>t'(ec)</t>
  </si>
  <si>
    <t>Sem resultados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</si>
  <si>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</si>
  <si>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</si>
  <si>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</si>
  <si>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</si>
  <si>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</si>
  <si>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</si>
  <si>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</si>
  <si>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</si>
  <si>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</si>
  <si>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</si>
  <si>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</si>
  <si>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</si>
  <si>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</si>
  <si>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</si>
  <si>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|D|(ec)</t>
  </si>
  <si>
    <t>Densidade (ec)</t>
  </si>
  <si>
    <t>|I| (ec)</t>
  </si>
  <si>
    <t>q'(eq)</t>
  </si>
  <si>
    <t>|D|(eq)</t>
  </si>
  <si>
    <t>Densidade (eq)</t>
  </si>
  <si>
    <t>|I|(eq)</t>
  </si>
  <si>
    <t>X</t>
  </si>
  <si>
    <t>Seção 01 (Conf)</t>
  </si>
  <si>
    <t>Seção 02 (Sup)</t>
  </si>
  <si>
    <t>|I|</t>
  </si>
  <si>
    <t>Número de Itens</t>
  </si>
  <si>
    <t>Experimentos (eq)</t>
  </si>
  <si>
    <t xml:space="preserve"> q(eq)</t>
  </si>
  <si>
    <t xml:space="preserve"> q'(eq)</t>
  </si>
  <si>
    <t xml:space="preserve"> t'(ec)</t>
  </si>
  <si>
    <t>Pouca variação de amostras</t>
  </si>
  <si>
    <t>Sem resultados (mesma densidade)</t>
  </si>
  <si>
    <t xml:space="preserve"> t(eq)</t>
  </si>
  <si>
    <t>sem resultados</t>
  </si>
  <si>
    <t>EQ</t>
  </si>
  <si>
    <t>Média</t>
  </si>
  <si>
    <t>EC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</si>
</sst>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#,##0.000"/>
    <numFmt numFmtId="167" formatCode="0.00000"/>
    <numFmt numFmtId="168" formatCode="0.000000"/>
    <numFmt numFmtId="169" formatCode="0.0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Calibri"/>
      <family val="2"/>
      <scheme val="minor"/>
    </font>
    <font>
      <sz val="10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9.5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color rgb="FFFFC000"/>
      <name val="Calibri"/>
      <family val="2"/>
      <scheme val="minor"/>
    </font>
    <font>
      <b/>
      <sz val="10"/>
      <color rgb="FF0070C0"/>
      <name val="Times New Roman"/>
      <family val="1"/>
    </font>
    <font>
      <sz val="12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5" fontId="0" fillId="0" borderId="0" xfId="0" applyNumberFormat="1"/>
    <xf numFmtId="0" fontId="0" fillId="0" borderId="0" xfId="0" applyAlignment="1">
      <alignment vertical="center"/>
    </xf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4" fillId="0" borderId="0" xfId="0" applyFont="1"/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Border="1"/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167" fontId="3" fillId="0" borderId="0" xfId="0" applyNumberFormat="1" applyFont="1" applyAlignment="1">
      <alignment horizontal="right"/>
    </xf>
    <xf numFmtId="164" fontId="1" fillId="0" borderId="0" xfId="0" applyNumberFormat="1" applyFont="1"/>
    <xf numFmtId="0" fontId="0" fillId="0" borderId="0" xfId="0" applyFont="1"/>
    <xf numFmtId="164" fontId="15" fillId="0" borderId="0" xfId="0" applyNumberFormat="1" applyFont="1"/>
    <xf numFmtId="0" fontId="15" fillId="0" borderId="0" xfId="0" applyFont="1"/>
    <xf numFmtId="0" fontId="1" fillId="0" borderId="0" xfId="0" applyFont="1" applyAlignment="1">
      <alignment horizontal="right"/>
    </xf>
    <xf numFmtId="0" fontId="17" fillId="0" borderId="0" xfId="0" applyFont="1"/>
    <xf numFmtId="10" fontId="0" fillId="0" borderId="0" xfId="0" applyNumberFormat="1"/>
    <xf numFmtId="164" fontId="0" fillId="0" borderId="0" xfId="0" applyNumberFormat="1" applyBorder="1"/>
    <xf numFmtId="164" fontId="2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0" fontId="0" fillId="0" borderId="0" xfId="0" applyNumberFormat="1" applyBorder="1"/>
    <xf numFmtId="0" fontId="0" fillId="0" borderId="2" xfId="0" applyBorder="1"/>
    <xf numFmtId="0" fontId="13" fillId="0" borderId="2" xfId="0" applyFont="1" applyBorder="1" applyAlignment="1"/>
    <xf numFmtId="0" fontId="18" fillId="0" borderId="2" xfId="0" applyFont="1" applyBorder="1" applyAlignment="1">
      <alignment horizontal="center"/>
    </xf>
    <xf numFmtId="0" fontId="9" fillId="0" borderId="2" xfId="0" applyFont="1" applyBorder="1"/>
    <xf numFmtId="0" fontId="10" fillId="0" borderId="2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 wrapText="1"/>
    </xf>
    <xf numFmtId="0" fontId="14" fillId="0" borderId="2" xfId="0" applyFont="1" applyBorder="1" applyAlignment="1">
      <alignment horizontal="right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/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13" fillId="0" borderId="3" xfId="0" applyFont="1" applyBorder="1" applyAlignment="1"/>
    <xf numFmtId="0" fontId="13" fillId="0" borderId="5" xfId="0" applyFont="1" applyBorder="1" applyAlignment="1"/>
    <xf numFmtId="0" fontId="19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right"/>
    </xf>
    <xf numFmtId="0" fontId="10" fillId="0" borderId="2" xfId="0" applyFont="1" applyBorder="1"/>
    <xf numFmtId="0" fontId="14" fillId="0" borderId="2" xfId="0" applyFont="1" applyBorder="1"/>
    <xf numFmtId="0" fontId="13" fillId="0" borderId="2" xfId="0" applyFont="1" applyBorder="1" applyAlignment="1">
      <alignment horizontal="center"/>
    </xf>
    <xf numFmtId="0" fontId="9" fillId="0" borderId="6" xfId="0" applyFont="1" applyBorder="1"/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3" fillId="0" borderId="2" xfId="0" applyFont="1" applyBorder="1" applyAlignment="1">
      <alignment horizontal="center"/>
    </xf>
    <xf numFmtId="0" fontId="0" fillId="0" borderId="0" xfId="0" applyNumberFormat="1"/>
    <xf numFmtId="0" fontId="15" fillId="0" borderId="0" xfId="0" applyNumberFormat="1" applyFont="1"/>
    <xf numFmtId="164" fontId="1" fillId="0" borderId="0" xfId="0" applyNumberFormat="1" applyFont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24" fillId="0" borderId="0" xfId="0" applyFont="1"/>
    <xf numFmtId="0" fontId="1" fillId="0" borderId="0" xfId="0" applyNumberFormat="1" applyFont="1"/>
    <xf numFmtId="0" fontId="8" fillId="0" borderId="0" xfId="0" applyNumberFormat="1" applyFont="1"/>
    <xf numFmtId="2" fontId="15" fillId="0" borderId="0" xfId="0" applyNumberFormat="1" applyFont="1"/>
    <xf numFmtId="0" fontId="1" fillId="0" borderId="0" xfId="0" applyNumberFormat="1" applyFont="1" applyAlignment="1">
      <alignment horizontal="right"/>
    </xf>
    <xf numFmtId="0" fontId="3" fillId="0" borderId="0" xfId="0" applyFont="1" applyBorder="1"/>
    <xf numFmtId="0" fontId="8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64" fontId="3" fillId="0" borderId="0" xfId="0" applyNumberFormat="1" applyFont="1" applyBorder="1"/>
    <xf numFmtId="0" fontId="0" fillId="0" borderId="2" xfId="0" applyBorder="1" applyAlignment="1">
      <alignment horizontal="center"/>
    </xf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9" fontId="1" fillId="0" borderId="0" xfId="0" applyNumberFormat="1" applyFont="1"/>
    <xf numFmtId="164" fontId="8" fillId="0" borderId="0" xfId="0" applyNumberFormat="1" applyFont="1"/>
    <xf numFmtId="0" fontId="25" fillId="0" borderId="4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right"/>
    </xf>
    <xf numFmtId="0" fontId="2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0" fillId="0" borderId="0" xfId="0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26" fillId="0" borderId="0" xfId="0" applyFont="1"/>
    <xf numFmtId="0" fontId="13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8" fontId="15" fillId="0" borderId="0" xfId="0" applyNumberFormat="1" applyFont="1"/>
    <xf numFmtId="0" fontId="0" fillId="0" borderId="2" xfId="0" applyBorder="1" applyAlignment="1">
      <alignment horizontal="right"/>
    </xf>
    <xf numFmtId="0" fontId="13" fillId="0" borderId="4" xfId="0" applyFont="1" applyFill="1" applyBorder="1"/>
    <xf numFmtId="0" fontId="1" fillId="0" borderId="2" xfId="0" applyFont="1" applyBorder="1" applyAlignment="1">
      <alignment horizontal="right"/>
    </xf>
    <xf numFmtId="0" fontId="26" fillId="0" borderId="2" xfId="0" applyFont="1" applyBorder="1"/>
    <xf numFmtId="0" fontId="8" fillId="0" borderId="2" xfId="0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8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1" fillId="0" borderId="2" xfId="0" applyFont="1" applyBorder="1"/>
    <xf numFmtId="0" fontId="0" fillId="0" borderId="2" xfId="0" applyFont="1" applyBorder="1"/>
    <xf numFmtId="0" fontId="3" fillId="0" borderId="2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'Gráfico (1) S1'!$B$2</c:f>
              <c:strCache>
                <c:ptCount val="1"/>
                <c:pt idx="0">
                  <c:v>APRIORI-SD</c:v>
                </c:pt>
              </c:strCache>
            </c:strRef>
          </c:tx>
          <c:cat>
            <c:strRef>
              <c:f>'Gráfico (1) S1'!$A$3:$A$24</c:f>
              <c:strCache>
                <c:ptCount val="22"/>
                <c:pt idx="0">
                  <c:v>MÉDIA t(ec)</c:v>
                </c:pt>
                <c:pt idx="1">
                  <c:v>MÉDIA t'(ec)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(1) S1'!$B$3:$B$24</c:f>
              <c:numCache>
                <c:formatCode>General</c:formatCode>
                <c:ptCount val="22"/>
                <c:pt idx="0">
                  <c:v>366.74099999999999</c:v>
                </c:pt>
                <c:pt idx="1">
                  <c:v>417.48700000000002</c:v>
                </c:pt>
                <c:pt idx="2">
                  <c:v>0</c:v>
                </c:pt>
                <c:pt idx="3">
                  <c:v>0.24399999999999999</c:v>
                </c:pt>
                <c:pt idx="4">
                  <c:v>0.32900000000000001</c:v>
                </c:pt>
                <c:pt idx="5">
                  <c:v>1.236</c:v>
                </c:pt>
                <c:pt idx="6">
                  <c:v>0</c:v>
                </c:pt>
                <c:pt idx="7">
                  <c:v>0</c:v>
                </c:pt>
                <c:pt idx="8">
                  <c:v>2.4950000000000001</c:v>
                </c:pt>
                <c:pt idx="9">
                  <c:v>6.8000000000000005E-2</c:v>
                </c:pt>
                <c:pt idx="10">
                  <c:v>3635.163</c:v>
                </c:pt>
                <c:pt idx="11">
                  <c:v>523.45399999999995</c:v>
                </c:pt>
                <c:pt idx="12">
                  <c:v>0.158</c:v>
                </c:pt>
                <c:pt idx="13">
                  <c:v>648.54399999999998</c:v>
                </c:pt>
                <c:pt idx="14">
                  <c:v>3.6999999999999998E-2</c:v>
                </c:pt>
                <c:pt idx="15">
                  <c:v>4.1980000000000004</c:v>
                </c:pt>
                <c:pt idx="16">
                  <c:v>0</c:v>
                </c:pt>
                <c:pt idx="17">
                  <c:v>0</c:v>
                </c:pt>
                <c:pt idx="18">
                  <c:v>122.03100000000001</c:v>
                </c:pt>
                <c:pt idx="19">
                  <c:v>0.73799999999999999</c:v>
                </c:pt>
                <c:pt idx="20">
                  <c:v>0</c:v>
                </c:pt>
                <c:pt idx="21">
                  <c:v>195.67599999999999</c:v>
                </c:pt>
              </c:numCache>
            </c:numRef>
          </c:val>
        </c:ser>
        <c:ser>
          <c:idx val="1"/>
          <c:order val="1"/>
          <c:tx>
            <c:strRef>
              <c:f>'Gráfico (1) S1'!$C$2</c:f>
              <c:strCache>
                <c:ptCount val="1"/>
                <c:pt idx="0">
                  <c:v>SD-Map</c:v>
                </c:pt>
              </c:strCache>
            </c:strRef>
          </c:tx>
          <c:cat>
            <c:strRef>
              <c:f>'Gráfico (1) S1'!$A$3:$A$24</c:f>
              <c:strCache>
                <c:ptCount val="22"/>
                <c:pt idx="0">
                  <c:v>MÉDIA t(ec)</c:v>
                </c:pt>
                <c:pt idx="1">
                  <c:v>MÉDIA t'(ec)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(1) S1'!$C$3:$C$24</c:f>
              <c:numCache>
                <c:formatCode>General</c:formatCode>
                <c:ptCount val="22"/>
                <c:pt idx="0">
                  <c:v>67.162999999999997</c:v>
                </c:pt>
                <c:pt idx="1">
                  <c:v>78.748999999999995</c:v>
                </c:pt>
                <c:pt idx="2">
                  <c:v>0</c:v>
                </c:pt>
                <c:pt idx="3">
                  <c:v>0.22600000000000001</c:v>
                </c:pt>
                <c:pt idx="4">
                  <c:v>0.318</c:v>
                </c:pt>
                <c:pt idx="5">
                  <c:v>0.46600000000000003</c:v>
                </c:pt>
                <c:pt idx="6">
                  <c:v>0</c:v>
                </c:pt>
                <c:pt idx="7">
                  <c:v>0</c:v>
                </c:pt>
                <c:pt idx="8">
                  <c:v>0.49199999999999999</c:v>
                </c:pt>
                <c:pt idx="9">
                  <c:v>8.3000000000000004E-2</c:v>
                </c:pt>
                <c:pt idx="10">
                  <c:v>893.17</c:v>
                </c:pt>
                <c:pt idx="11">
                  <c:v>2.706</c:v>
                </c:pt>
                <c:pt idx="12">
                  <c:v>0.13600000000000001</c:v>
                </c:pt>
                <c:pt idx="13">
                  <c:v>25.244</c:v>
                </c:pt>
                <c:pt idx="14">
                  <c:v>5.6000000000000001E-2</c:v>
                </c:pt>
                <c:pt idx="15">
                  <c:v>3.306</c:v>
                </c:pt>
                <c:pt idx="16">
                  <c:v>0</c:v>
                </c:pt>
                <c:pt idx="17">
                  <c:v>6.1580000000000004</c:v>
                </c:pt>
                <c:pt idx="18">
                  <c:v>4.7720000000000002</c:v>
                </c:pt>
                <c:pt idx="19">
                  <c:v>0.41299999999999998</c:v>
                </c:pt>
                <c:pt idx="20">
                  <c:v>0</c:v>
                </c:pt>
                <c:pt idx="21">
                  <c:v>18.867999999999999</c:v>
                </c:pt>
              </c:numCache>
            </c:numRef>
          </c:val>
        </c:ser>
        <c:ser>
          <c:idx val="2"/>
          <c:order val="2"/>
          <c:tx>
            <c:strRef>
              <c:f>'Gráfico (1) S1'!$D$2</c:f>
              <c:strCache>
                <c:ptCount val="1"/>
                <c:pt idx="0">
                  <c:v>RCS</c:v>
                </c:pt>
              </c:strCache>
            </c:strRef>
          </c:tx>
          <c:cat>
            <c:strRef>
              <c:f>'Gráfico (1) S1'!$A$3:$A$24</c:f>
              <c:strCache>
                <c:ptCount val="22"/>
                <c:pt idx="0">
                  <c:v>MÉDIA t(ec)</c:v>
                </c:pt>
                <c:pt idx="1">
                  <c:v>MÉDIA t'(ec)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(1) S1'!$D$3:$D$24</c:f>
              <c:numCache>
                <c:formatCode>General</c:formatCode>
                <c:ptCount val="22"/>
                <c:pt idx="0">
                  <c:v>66.421000000000006</c:v>
                </c:pt>
                <c:pt idx="1">
                  <c:v>2.585</c:v>
                </c:pt>
                <c:pt idx="2">
                  <c:v>0</c:v>
                </c:pt>
                <c:pt idx="3">
                  <c:v>3.641</c:v>
                </c:pt>
                <c:pt idx="4">
                  <c:v>0.73299999999999998</c:v>
                </c:pt>
                <c:pt idx="5">
                  <c:v>1.665</c:v>
                </c:pt>
                <c:pt idx="6">
                  <c:v>888.35299999999995</c:v>
                </c:pt>
                <c:pt idx="7">
                  <c:v>0</c:v>
                </c:pt>
                <c:pt idx="8">
                  <c:v>0</c:v>
                </c:pt>
                <c:pt idx="9">
                  <c:v>1.149</c:v>
                </c:pt>
                <c:pt idx="10">
                  <c:v>9.7040000000000006</c:v>
                </c:pt>
                <c:pt idx="11">
                  <c:v>6.32</c:v>
                </c:pt>
                <c:pt idx="12">
                  <c:v>0.623</c:v>
                </c:pt>
                <c:pt idx="13">
                  <c:v>1.631</c:v>
                </c:pt>
                <c:pt idx="14">
                  <c:v>0.76800000000000002</c:v>
                </c:pt>
                <c:pt idx="15">
                  <c:v>1.7549999999999999</c:v>
                </c:pt>
                <c:pt idx="16">
                  <c:v>130.07900000000001</c:v>
                </c:pt>
                <c:pt idx="17">
                  <c:v>1.196</c:v>
                </c:pt>
                <c:pt idx="18">
                  <c:v>0</c:v>
                </c:pt>
                <c:pt idx="19">
                  <c:v>1.2709999999999999</c:v>
                </c:pt>
                <c:pt idx="20">
                  <c:v>12.087</c:v>
                </c:pt>
                <c:pt idx="21">
                  <c:v>1.762</c:v>
                </c:pt>
              </c:numCache>
            </c:numRef>
          </c:val>
        </c:ser>
        <c:axId val="107092992"/>
        <c:axId val="107107072"/>
      </c:barChart>
      <c:catAx>
        <c:axId val="107092992"/>
        <c:scaling>
          <c:orientation val="maxMin"/>
        </c:scaling>
        <c:axPos val="l"/>
        <c:tickLblPos val="nextTo"/>
        <c:crossAx val="107107072"/>
        <c:crossesAt val="1.0000000000000024E-3"/>
        <c:auto val="1"/>
        <c:lblAlgn val="ctr"/>
        <c:lblOffset val="100"/>
      </c:catAx>
      <c:valAx>
        <c:axId val="107107072"/>
        <c:scaling>
          <c:logBase val="10"/>
          <c:orientation val="minMax"/>
          <c:min val="1.0000000000000005E-2"/>
        </c:scaling>
        <c:axPos val="t"/>
        <c:majorGridlines/>
        <c:numFmt formatCode="General" sourceLinked="1"/>
        <c:tickLblPos val="nextTo"/>
        <c:crossAx val="10709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19232702295088"/>
          <c:y val="9.8088140950949185E-2"/>
          <c:w val="0.11925448148768661"/>
          <c:h val="0.10959343189269576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'Gráfico (2) S1'!$B$2</c:f>
              <c:strCache>
                <c:ptCount val="1"/>
                <c:pt idx="0">
                  <c:v>APRIORI-SD</c:v>
                </c:pt>
              </c:strCache>
            </c:strRef>
          </c:tx>
          <c:cat>
            <c:strRef>
              <c:f>'Gráfico (2) S1'!$A$3:$A$24</c:f>
              <c:strCache>
                <c:ptCount val="22"/>
                <c:pt idx="0">
                  <c:v>MÉDIA q(eq)</c:v>
                </c:pt>
                <c:pt idx="1">
                  <c:v>MÉDIA q'(eq)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(2) S1'!$B$3:$B$24</c:f>
              <c:numCache>
                <c:formatCode>General</c:formatCode>
                <c:ptCount val="22"/>
                <c:pt idx="0">
                  <c:v>7.3211999999999999E-2</c:v>
                </c:pt>
                <c:pt idx="1">
                  <c:v>8.1084000000000003E-2</c:v>
                </c:pt>
                <c:pt idx="2">
                  <c:v>-0.25</c:v>
                </c:pt>
                <c:pt idx="3">
                  <c:v>4.0029000000000002E-2</c:v>
                </c:pt>
                <c:pt idx="4">
                  <c:v>8.4196999999999994E-2</c:v>
                </c:pt>
                <c:pt idx="5">
                  <c:v>4.8195000000000002E-2</c:v>
                </c:pt>
                <c:pt idx="6">
                  <c:v>-0.25</c:v>
                </c:pt>
                <c:pt idx="7">
                  <c:v>-0.25</c:v>
                </c:pt>
                <c:pt idx="8">
                  <c:v>9.6462000000000006E-2</c:v>
                </c:pt>
                <c:pt idx="9">
                  <c:v>5.1478000000000003E-2</c:v>
                </c:pt>
                <c:pt idx="10">
                  <c:v>0.13124</c:v>
                </c:pt>
                <c:pt idx="11">
                  <c:v>7.6388999999999999E-2</c:v>
                </c:pt>
                <c:pt idx="12">
                  <c:v>1.6753000000000001E-2</c:v>
                </c:pt>
                <c:pt idx="13">
                  <c:v>5.8566E-2</c:v>
                </c:pt>
                <c:pt idx="14">
                  <c:v>4.9556000000000003E-2</c:v>
                </c:pt>
                <c:pt idx="15">
                  <c:v>9.3944E-2</c:v>
                </c:pt>
                <c:pt idx="16">
                  <c:v>-0.25</c:v>
                </c:pt>
                <c:pt idx="17">
                  <c:v>-0.25</c:v>
                </c:pt>
                <c:pt idx="18">
                  <c:v>8.0961000000000005E-2</c:v>
                </c:pt>
                <c:pt idx="19">
                  <c:v>3.1621000000000003E-2</c:v>
                </c:pt>
                <c:pt idx="20">
                  <c:v>-0.25</c:v>
                </c:pt>
                <c:pt idx="21">
                  <c:v>0.165571</c:v>
                </c:pt>
              </c:numCache>
            </c:numRef>
          </c:val>
        </c:ser>
        <c:ser>
          <c:idx val="1"/>
          <c:order val="1"/>
          <c:tx>
            <c:strRef>
              <c:f>'Gráfico (2) S1'!$C$2</c:f>
              <c:strCache>
                <c:ptCount val="1"/>
                <c:pt idx="0">
                  <c:v>SD-Map</c:v>
                </c:pt>
              </c:strCache>
            </c:strRef>
          </c:tx>
          <c:cat>
            <c:strRef>
              <c:f>'Gráfico (2) S1'!$A$3:$A$24</c:f>
              <c:strCache>
                <c:ptCount val="22"/>
                <c:pt idx="0">
                  <c:v>MÉDIA q(eq)</c:v>
                </c:pt>
                <c:pt idx="1">
                  <c:v>MÉDIA q'(eq)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(2) S1'!$C$3:$C$24</c:f>
              <c:numCache>
                <c:formatCode>General</c:formatCode>
                <c:ptCount val="22"/>
                <c:pt idx="0">
                  <c:v>3.5123000000000001E-2</c:v>
                </c:pt>
                <c:pt idx="1">
                  <c:v>3.0932999999999999E-2</c:v>
                </c:pt>
                <c:pt idx="2">
                  <c:v>-0.25</c:v>
                </c:pt>
                <c:pt idx="3">
                  <c:v>2.7499999999999998E-3</c:v>
                </c:pt>
                <c:pt idx="4">
                  <c:v>1.32E-2</c:v>
                </c:pt>
                <c:pt idx="5">
                  <c:v>3.4799999999999998E-2</c:v>
                </c:pt>
                <c:pt idx="6">
                  <c:v>-0.25</c:v>
                </c:pt>
                <c:pt idx="7">
                  <c:v>-0.25</c:v>
                </c:pt>
                <c:pt idx="8">
                  <c:v>5.16E-2</c:v>
                </c:pt>
                <c:pt idx="9">
                  <c:v>-0.25</c:v>
                </c:pt>
                <c:pt idx="10">
                  <c:v>3.8399999999999997E-2</c:v>
                </c:pt>
                <c:pt idx="11">
                  <c:v>7.4200000000000002E-2</c:v>
                </c:pt>
                <c:pt idx="12">
                  <c:v>6.3330000000000001E-3</c:v>
                </c:pt>
                <c:pt idx="13">
                  <c:v>3.6200000000000003E-2</c:v>
                </c:pt>
                <c:pt idx="14">
                  <c:v>-0.25</c:v>
                </c:pt>
                <c:pt idx="15">
                  <c:v>2.5000000000000001E-3</c:v>
                </c:pt>
                <c:pt idx="16">
                  <c:v>-0.25</c:v>
                </c:pt>
                <c:pt idx="17">
                  <c:v>-0.25</c:v>
                </c:pt>
                <c:pt idx="18">
                  <c:v>4.1599999999999998E-2</c:v>
                </c:pt>
                <c:pt idx="19">
                  <c:v>1.575E-2</c:v>
                </c:pt>
                <c:pt idx="20">
                  <c:v>-0.25</c:v>
                </c:pt>
                <c:pt idx="21">
                  <c:v>6.0600000000000001E-2</c:v>
                </c:pt>
              </c:numCache>
            </c:numRef>
          </c:val>
        </c:ser>
        <c:ser>
          <c:idx val="2"/>
          <c:order val="2"/>
          <c:tx>
            <c:strRef>
              <c:f>'Gráfico (2) S1'!$D$2</c:f>
              <c:strCache>
                <c:ptCount val="1"/>
                <c:pt idx="0">
                  <c:v>RCS</c:v>
                </c:pt>
              </c:strCache>
            </c:strRef>
          </c:tx>
          <c:cat>
            <c:strRef>
              <c:f>'Gráfico (2) S1'!$A$3:$A$24</c:f>
              <c:strCache>
                <c:ptCount val="22"/>
                <c:pt idx="0">
                  <c:v>MÉDIA q(eq)</c:v>
                </c:pt>
                <c:pt idx="1">
                  <c:v>MÉDIA q'(eq)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(2) S1'!$D$3:$D$24</c:f>
              <c:numCache>
                <c:formatCode>General</c:formatCode>
                <c:ptCount val="22"/>
                <c:pt idx="0">
                  <c:v>7.7062000000000005E-2</c:v>
                </c:pt>
                <c:pt idx="1">
                  <c:v>8.1267000000000006E-2</c:v>
                </c:pt>
                <c:pt idx="2">
                  <c:v>-0.25</c:v>
                </c:pt>
                <c:pt idx="3">
                  <c:v>5.7478000000000001E-2</c:v>
                </c:pt>
                <c:pt idx="4">
                  <c:v>0.10038999999999999</c:v>
                </c:pt>
                <c:pt idx="5">
                  <c:v>4.2419999999999999E-2</c:v>
                </c:pt>
                <c:pt idx="6">
                  <c:v>5.6841999999999997E-2</c:v>
                </c:pt>
                <c:pt idx="7">
                  <c:v>-0.25</c:v>
                </c:pt>
                <c:pt idx="8">
                  <c:v>-0.25</c:v>
                </c:pt>
                <c:pt idx="9">
                  <c:v>8.1989000000000006E-2</c:v>
                </c:pt>
                <c:pt idx="10">
                  <c:v>7.5683E-2</c:v>
                </c:pt>
                <c:pt idx="11">
                  <c:v>0.148148</c:v>
                </c:pt>
                <c:pt idx="12">
                  <c:v>-0.25</c:v>
                </c:pt>
                <c:pt idx="13">
                  <c:v>6.7353999999999997E-2</c:v>
                </c:pt>
                <c:pt idx="14">
                  <c:v>-0.25</c:v>
                </c:pt>
                <c:pt idx="15">
                  <c:v>5.8666999999999997E-2</c:v>
                </c:pt>
                <c:pt idx="16">
                  <c:v>5.4512999999999999E-2</c:v>
                </c:pt>
                <c:pt idx="17">
                  <c:v>-0.25</c:v>
                </c:pt>
                <c:pt idx="18">
                  <c:v>-0.25</c:v>
                </c:pt>
                <c:pt idx="19">
                  <c:v>3.6601000000000002E-2</c:v>
                </c:pt>
                <c:pt idx="20">
                  <c:v>-0.25</c:v>
                </c:pt>
                <c:pt idx="21">
                  <c:v>0.14465900000000001</c:v>
                </c:pt>
              </c:numCache>
            </c:numRef>
          </c:val>
        </c:ser>
        <c:axId val="107133568"/>
        <c:axId val="107139456"/>
      </c:barChart>
      <c:catAx>
        <c:axId val="107133568"/>
        <c:scaling>
          <c:orientation val="maxMin"/>
        </c:scaling>
        <c:axPos val="l"/>
        <c:tickLblPos val="nextTo"/>
        <c:crossAx val="107139456"/>
        <c:crossesAt val="-0.25"/>
        <c:auto val="1"/>
        <c:lblAlgn val="ctr"/>
        <c:lblOffset val="100"/>
      </c:catAx>
      <c:valAx>
        <c:axId val="107139456"/>
        <c:scaling>
          <c:orientation val="minMax"/>
          <c:max val="0.25"/>
          <c:min val="-0.25"/>
        </c:scaling>
        <c:axPos val="t"/>
        <c:majorGridlines/>
        <c:numFmt formatCode="General" sourceLinked="1"/>
        <c:tickLblPos val="nextTo"/>
        <c:crossAx val="107133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49593763724263"/>
          <c:y val="7.1400343642611691E-2"/>
          <c:w val="0.11200263504611353"/>
          <c:h val="0.10960910652920976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'Gráfico (1) S2'!$B$2</c:f>
              <c:strCache>
                <c:ptCount val="1"/>
                <c:pt idx="0">
                  <c:v>APRIORI-SD</c:v>
                </c:pt>
              </c:strCache>
            </c:strRef>
          </c:tx>
          <c:cat>
            <c:strRef>
              <c:f>'Gráfico (1) S2'!$A$3:$A$24</c:f>
              <c:strCache>
                <c:ptCount val="22"/>
                <c:pt idx="0">
                  <c:v>MÉDIA t(ec)</c:v>
                </c:pt>
                <c:pt idx="1">
                  <c:v>MÉDIA t'(ec)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(1) S2'!$B$3:$B$24</c:f>
              <c:numCache>
                <c:formatCode>General</c:formatCode>
                <c:ptCount val="22"/>
                <c:pt idx="0">
                  <c:v>156.154</c:v>
                </c:pt>
                <c:pt idx="1">
                  <c:v>94.221000000000004</c:v>
                </c:pt>
                <c:pt idx="2">
                  <c:v>0.157</c:v>
                </c:pt>
                <c:pt idx="3">
                  <c:v>0.110833</c:v>
                </c:pt>
                <c:pt idx="4">
                  <c:v>0.11783299999999999</c:v>
                </c:pt>
                <c:pt idx="5">
                  <c:v>0.27450000000000002</c:v>
                </c:pt>
                <c:pt idx="6">
                  <c:v>465.21530000000001</c:v>
                </c:pt>
                <c:pt idx="7">
                  <c:v>0.37933299999999998</c:v>
                </c:pt>
                <c:pt idx="8">
                  <c:v>0.54483300000000001</c:v>
                </c:pt>
                <c:pt idx="9">
                  <c:v>4.4666999999999998E-2</c:v>
                </c:pt>
                <c:pt idx="10">
                  <c:v>907.23699999999997</c:v>
                </c:pt>
                <c:pt idx="11">
                  <c:v>105.7563</c:v>
                </c:pt>
                <c:pt idx="12">
                  <c:v>6.5833000000000003E-2</c:v>
                </c:pt>
                <c:pt idx="13">
                  <c:v>94.044669999999996</c:v>
                </c:pt>
                <c:pt idx="14">
                  <c:v>2.3667000000000001E-2</c:v>
                </c:pt>
                <c:pt idx="15">
                  <c:v>0.93583300000000003</c:v>
                </c:pt>
                <c:pt idx="16">
                  <c:v>1545.22</c:v>
                </c:pt>
                <c:pt idx="17">
                  <c:v>45.030999999999999</c:v>
                </c:pt>
                <c:pt idx="18">
                  <c:v>10.644</c:v>
                </c:pt>
                <c:pt idx="19">
                  <c:v>0.217833</c:v>
                </c:pt>
                <c:pt idx="20">
                  <c:v>16.433330000000002</c:v>
                </c:pt>
                <c:pt idx="21">
                  <c:v>21.82733</c:v>
                </c:pt>
              </c:numCache>
            </c:numRef>
          </c:val>
        </c:ser>
        <c:ser>
          <c:idx val="1"/>
          <c:order val="1"/>
          <c:tx>
            <c:strRef>
              <c:f>'Gráfico (1) S2'!$C$2</c:f>
              <c:strCache>
                <c:ptCount val="1"/>
                <c:pt idx="0">
                  <c:v>SD-Map</c:v>
                </c:pt>
              </c:strCache>
            </c:strRef>
          </c:tx>
          <c:cat>
            <c:strRef>
              <c:f>'Gráfico (1) S2'!$A$3:$A$24</c:f>
              <c:strCache>
                <c:ptCount val="22"/>
                <c:pt idx="0">
                  <c:v>MÉDIA t(ec)</c:v>
                </c:pt>
                <c:pt idx="1">
                  <c:v>MÉDIA t'(ec)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(1) S2'!$C$3:$C$24</c:f>
              <c:numCache>
                <c:formatCode>General</c:formatCode>
                <c:ptCount val="22"/>
                <c:pt idx="0">
                  <c:v>14.63</c:v>
                </c:pt>
                <c:pt idx="1">
                  <c:v>13.898</c:v>
                </c:pt>
                <c:pt idx="2">
                  <c:v>0.20799999999999999</c:v>
                </c:pt>
                <c:pt idx="3">
                  <c:v>0.17933299999999999</c:v>
                </c:pt>
                <c:pt idx="4">
                  <c:v>0.155667</c:v>
                </c:pt>
                <c:pt idx="5">
                  <c:v>0.35899999999999999</c:v>
                </c:pt>
                <c:pt idx="6">
                  <c:v>1.6265000000000001</c:v>
                </c:pt>
                <c:pt idx="7">
                  <c:v>0</c:v>
                </c:pt>
                <c:pt idx="8">
                  <c:v>0.25850000000000001</c:v>
                </c:pt>
                <c:pt idx="9">
                  <c:v>6.0832999999999998E-2</c:v>
                </c:pt>
                <c:pt idx="10">
                  <c:v>155.06829999999999</c:v>
                </c:pt>
                <c:pt idx="11">
                  <c:v>2.3478330000000001</c:v>
                </c:pt>
                <c:pt idx="12">
                  <c:v>9.0332999999999997E-2</c:v>
                </c:pt>
                <c:pt idx="13">
                  <c:v>3.231833</c:v>
                </c:pt>
                <c:pt idx="14">
                  <c:v>5.6000000000000001E-2</c:v>
                </c:pt>
                <c:pt idx="15">
                  <c:v>1.02</c:v>
                </c:pt>
                <c:pt idx="16">
                  <c:v>5.3034999999999997</c:v>
                </c:pt>
                <c:pt idx="17">
                  <c:v>1.542</c:v>
                </c:pt>
                <c:pt idx="18">
                  <c:v>2.8706670000000001</c:v>
                </c:pt>
                <c:pt idx="19">
                  <c:v>0.26683299999999999</c:v>
                </c:pt>
                <c:pt idx="20">
                  <c:v>58.04325</c:v>
                </c:pt>
                <c:pt idx="21">
                  <c:v>3.9456669999999998</c:v>
                </c:pt>
              </c:numCache>
            </c:numRef>
          </c:val>
        </c:ser>
        <c:ser>
          <c:idx val="2"/>
          <c:order val="2"/>
          <c:tx>
            <c:strRef>
              <c:f>'Gráfico (1) S2'!$D$2</c:f>
              <c:strCache>
                <c:ptCount val="1"/>
                <c:pt idx="0">
                  <c:v>RCS</c:v>
                </c:pt>
              </c:strCache>
            </c:strRef>
          </c:tx>
          <c:cat>
            <c:strRef>
              <c:f>'Gráfico (1) S2'!$A$3:$A$24</c:f>
              <c:strCache>
                <c:ptCount val="22"/>
                <c:pt idx="0">
                  <c:v>MÉDIA t(ec)</c:v>
                </c:pt>
                <c:pt idx="1">
                  <c:v>MÉDIA t'(ec)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(1) S2'!$D$3:$D$24</c:f>
              <c:numCache>
                <c:formatCode>General</c:formatCode>
                <c:ptCount val="22"/>
                <c:pt idx="0">
                  <c:v>27.876000000000001</c:v>
                </c:pt>
                <c:pt idx="1">
                  <c:v>1.8</c:v>
                </c:pt>
                <c:pt idx="2">
                  <c:v>1.4379999999999999</c:v>
                </c:pt>
                <c:pt idx="3">
                  <c:v>1.0168330000000001</c:v>
                </c:pt>
                <c:pt idx="4">
                  <c:v>0.88666699999999998</c:v>
                </c:pt>
                <c:pt idx="5">
                  <c:v>1.2773330000000001</c:v>
                </c:pt>
                <c:pt idx="6">
                  <c:v>317.18830000000003</c:v>
                </c:pt>
                <c:pt idx="7">
                  <c:v>0.97499999999999998</c:v>
                </c:pt>
                <c:pt idx="8">
                  <c:v>0.70933299999999999</c:v>
                </c:pt>
                <c:pt idx="9">
                  <c:v>0.80016699999999996</c:v>
                </c:pt>
                <c:pt idx="10">
                  <c:v>7.2246670000000002</c:v>
                </c:pt>
                <c:pt idx="11">
                  <c:v>4.6011670000000002</c:v>
                </c:pt>
                <c:pt idx="12">
                  <c:v>0.659667</c:v>
                </c:pt>
                <c:pt idx="13">
                  <c:v>0.91600000000000004</c:v>
                </c:pt>
                <c:pt idx="14">
                  <c:v>0.62083299999999997</c:v>
                </c:pt>
                <c:pt idx="15">
                  <c:v>1.389667</c:v>
                </c:pt>
                <c:pt idx="16">
                  <c:v>104.748</c:v>
                </c:pt>
                <c:pt idx="17">
                  <c:v>1.0555000000000001</c:v>
                </c:pt>
                <c:pt idx="18">
                  <c:v>5.6669999999999998</c:v>
                </c:pt>
                <c:pt idx="19">
                  <c:v>1.0705</c:v>
                </c:pt>
                <c:pt idx="20">
                  <c:v>12.14517</c:v>
                </c:pt>
                <c:pt idx="21">
                  <c:v>1.1338330000000001</c:v>
                </c:pt>
              </c:numCache>
            </c:numRef>
          </c:val>
        </c:ser>
        <c:axId val="107226240"/>
        <c:axId val="107227776"/>
      </c:barChart>
      <c:catAx>
        <c:axId val="107226240"/>
        <c:scaling>
          <c:orientation val="maxMin"/>
        </c:scaling>
        <c:axPos val="l"/>
        <c:tickLblPos val="nextTo"/>
        <c:crossAx val="107227776"/>
        <c:crossesAt val="1.0000000000000024E-3"/>
        <c:auto val="1"/>
        <c:lblAlgn val="ctr"/>
        <c:lblOffset val="100"/>
      </c:catAx>
      <c:valAx>
        <c:axId val="107227776"/>
        <c:scaling>
          <c:logBase val="10"/>
          <c:orientation val="minMax"/>
          <c:min val="1.0000000000000005E-2"/>
        </c:scaling>
        <c:axPos val="t"/>
        <c:majorGridlines/>
        <c:numFmt formatCode="General" sourceLinked="1"/>
        <c:tickLblPos val="nextTo"/>
        <c:crossAx val="10722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55611111111106"/>
          <c:y val="7.2258169934640529E-2"/>
          <c:w val="0.11334666666666667"/>
          <c:h val="0.11257499999999998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'Gráfico (1) S2'!$B$27</c:f>
              <c:strCache>
                <c:ptCount val="1"/>
                <c:pt idx="0">
                  <c:v>APRIORI-SD</c:v>
                </c:pt>
              </c:strCache>
            </c:strRef>
          </c:tx>
          <c:cat>
            <c:strRef>
              <c:f>'Gráfico (1) S2'!$A$28:$A$39</c:f>
              <c:strCache>
                <c:ptCount val="12"/>
                <c:pt idx="0">
                  <c:v>MÉDIA t(ec)</c:v>
                </c:pt>
                <c:pt idx="1">
                  <c:v>MÉDIA t'(ec)</c:v>
                </c:pt>
                <c:pt idx="2">
                  <c:v>alon</c:v>
                </c:pt>
                <c:pt idx="3">
                  <c:v>burczynski</c:v>
                </c:pt>
                <c:pt idx="4">
                  <c:v>chiaretti</c:v>
                </c:pt>
                <c:pt idx="5">
                  <c:v>chin</c:v>
                </c:pt>
                <c:pt idx="6">
                  <c:v>christensen</c:v>
                </c:pt>
                <c:pt idx="7">
                  <c:v>gravier</c:v>
                </c:pt>
                <c:pt idx="8">
                  <c:v>nakayama</c:v>
                </c:pt>
                <c:pt idx="9">
                  <c:v>tian</c:v>
                </c:pt>
                <c:pt idx="10">
                  <c:v>yeoh</c:v>
                </c:pt>
                <c:pt idx="11">
                  <c:v>sorlie</c:v>
                </c:pt>
              </c:strCache>
            </c:strRef>
          </c:cat>
          <c:val>
            <c:numRef>
              <c:f>'Gráfico (1) S2'!$B$28:$B$39</c:f>
              <c:numCache>
                <c:formatCode>General</c:formatCode>
                <c:ptCount val="12"/>
                <c:pt idx="0">
                  <c:v>1978.21</c:v>
                </c:pt>
                <c:pt idx="1">
                  <c:v>0.89200000000000002</c:v>
                </c:pt>
                <c:pt idx="2">
                  <c:v>6.3970000000000002</c:v>
                </c:pt>
                <c:pt idx="3">
                  <c:v>20.640999999999998</c:v>
                </c:pt>
                <c:pt idx="4">
                  <c:v>8.3580000000000005</c:v>
                </c:pt>
                <c:pt idx="5">
                  <c:v>15.196999999999999</c:v>
                </c:pt>
                <c:pt idx="6">
                  <c:v>2.4780000000000002</c:v>
                </c:pt>
                <c:pt idx="7">
                  <c:v>28.311</c:v>
                </c:pt>
                <c:pt idx="8">
                  <c:v>19.013000000000002</c:v>
                </c:pt>
                <c:pt idx="9">
                  <c:v>9.0649999999999995</c:v>
                </c:pt>
                <c:pt idx="10">
                  <c:v>10.105</c:v>
                </c:pt>
                <c:pt idx="11">
                  <c:v>1966.2940000000001</c:v>
                </c:pt>
              </c:numCache>
            </c:numRef>
          </c:val>
        </c:ser>
        <c:ser>
          <c:idx val="1"/>
          <c:order val="1"/>
          <c:tx>
            <c:strRef>
              <c:f>'Gráfico (1) S2'!$C$27</c:f>
              <c:strCache>
                <c:ptCount val="1"/>
                <c:pt idx="0">
                  <c:v>SD-Map</c:v>
                </c:pt>
              </c:strCache>
            </c:strRef>
          </c:tx>
          <c:cat>
            <c:strRef>
              <c:f>'Gráfico (1) S2'!$A$28:$A$39</c:f>
              <c:strCache>
                <c:ptCount val="12"/>
                <c:pt idx="0">
                  <c:v>MÉDIA t(ec)</c:v>
                </c:pt>
                <c:pt idx="1">
                  <c:v>MÉDIA t'(ec)</c:v>
                </c:pt>
                <c:pt idx="2">
                  <c:v>alon</c:v>
                </c:pt>
                <c:pt idx="3">
                  <c:v>burczynski</c:v>
                </c:pt>
                <c:pt idx="4">
                  <c:v>chiaretti</c:v>
                </c:pt>
                <c:pt idx="5">
                  <c:v>chin</c:v>
                </c:pt>
                <c:pt idx="6">
                  <c:v>christensen</c:v>
                </c:pt>
                <c:pt idx="7">
                  <c:v>gravier</c:v>
                </c:pt>
                <c:pt idx="8">
                  <c:v>nakayama</c:v>
                </c:pt>
                <c:pt idx="9">
                  <c:v>tian</c:v>
                </c:pt>
                <c:pt idx="10">
                  <c:v>yeoh</c:v>
                </c:pt>
                <c:pt idx="11">
                  <c:v>sorlie</c:v>
                </c:pt>
              </c:strCache>
            </c:strRef>
          </c:cat>
          <c:val>
            <c:numRef>
              <c:f>'Gráfico (1) S2'!$C$28:$C$39</c:f>
              <c:numCache>
                <c:formatCode>General</c:formatCode>
                <c:ptCount val="12"/>
                <c:pt idx="0">
                  <c:v>80.45</c:v>
                </c:pt>
                <c:pt idx="1">
                  <c:v>0.73599999999999999</c:v>
                </c:pt>
                <c:pt idx="2">
                  <c:v>1.48</c:v>
                </c:pt>
                <c:pt idx="3">
                  <c:v>0</c:v>
                </c:pt>
                <c:pt idx="4">
                  <c:v>148.904</c:v>
                </c:pt>
                <c:pt idx="5">
                  <c:v>0</c:v>
                </c:pt>
                <c:pt idx="6">
                  <c:v>1.4319999999999999</c:v>
                </c:pt>
                <c:pt idx="7">
                  <c:v>4.8689999999999998</c:v>
                </c:pt>
                <c:pt idx="8">
                  <c:v>0</c:v>
                </c:pt>
                <c:pt idx="9">
                  <c:v>252.32599999999999</c:v>
                </c:pt>
                <c:pt idx="10">
                  <c:v>287.75799999999998</c:v>
                </c:pt>
                <c:pt idx="11">
                  <c:v>1.034</c:v>
                </c:pt>
              </c:numCache>
            </c:numRef>
          </c:val>
        </c:ser>
        <c:ser>
          <c:idx val="2"/>
          <c:order val="2"/>
          <c:tx>
            <c:strRef>
              <c:f>'Gráfico (1) S2'!$D$27</c:f>
              <c:strCache>
                <c:ptCount val="1"/>
                <c:pt idx="0">
                  <c:v>RCS</c:v>
                </c:pt>
              </c:strCache>
            </c:strRef>
          </c:tx>
          <c:cat>
            <c:strRef>
              <c:f>'Gráfico (1) S2'!$A$28:$A$39</c:f>
              <c:strCache>
                <c:ptCount val="12"/>
                <c:pt idx="0">
                  <c:v>MÉDIA t(ec)</c:v>
                </c:pt>
                <c:pt idx="1">
                  <c:v>MÉDIA t'(ec)</c:v>
                </c:pt>
                <c:pt idx="2">
                  <c:v>alon</c:v>
                </c:pt>
                <c:pt idx="3">
                  <c:v>burczynski</c:v>
                </c:pt>
                <c:pt idx="4">
                  <c:v>chiaretti</c:v>
                </c:pt>
                <c:pt idx="5">
                  <c:v>chin</c:v>
                </c:pt>
                <c:pt idx="6">
                  <c:v>christensen</c:v>
                </c:pt>
                <c:pt idx="7">
                  <c:v>gravier</c:v>
                </c:pt>
                <c:pt idx="8">
                  <c:v>nakayama</c:v>
                </c:pt>
                <c:pt idx="9">
                  <c:v>tian</c:v>
                </c:pt>
                <c:pt idx="10">
                  <c:v>yeoh</c:v>
                </c:pt>
                <c:pt idx="11">
                  <c:v>sorlie</c:v>
                </c:pt>
              </c:strCache>
            </c:strRef>
          </c:cat>
          <c:val>
            <c:numRef>
              <c:f>'Gráfico (1) S2'!$D$28:$D$39</c:f>
              <c:numCache>
                <c:formatCode>General</c:formatCode>
                <c:ptCount val="12"/>
                <c:pt idx="0">
                  <c:v>12.428000000000001</c:v>
                </c:pt>
                <c:pt idx="1">
                  <c:v>7.6440000000000001</c:v>
                </c:pt>
                <c:pt idx="2">
                  <c:v>4.6100000000000003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13.453329999999999</c:v>
                </c:pt>
                <c:pt idx="7">
                  <c:v>14.903499999999999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1.879</c:v>
                </c:pt>
              </c:numCache>
            </c:numRef>
          </c:val>
        </c:ser>
        <c:axId val="107268352"/>
        <c:axId val="99614720"/>
      </c:barChart>
      <c:catAx>
        <c:axId val="107268352"/>
        <c:scaling>
          <c:orientation val="maxMin"/>
        </c:scaling>
        <c:axPos val="l"/>
        <c:tickLblPos val="nextTo"/>
        <c:crossAx val="99614720"/>
        <c:crossesAt val="1.0000000000000024E-3"/>
        <c:auto val="1"/>
        <c:lblAlgn val="ctr"/>
        <c:lblOffset val="100"/>
      </c:catAx>
      <c:valAx>
        <c:axId val="99614720"/>
        <c:scaling>
          <c:logBase val="10"/>
          <c:orientation val="minMax"/>
          <c:min val="1.0000000000000005E-2"/>
        </c:scaling>
        <c:axPos val="t"/>
        <c:majorGridlines/>
        <c:numFmt formatCode="General" sourceLinked="1"/>
        <c:tickLblPos val="nextTo"/>
        <c:crossAx val="10726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04961858104095"/>
          <c:y val="0.1654521651946792"/>
          <c:w val="0.14849110932190701"/>
          <c:h val="0.1759894246795792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'Gráfico (2) S2'!$B$2</c:f>
              <c:strCache>
                <c:ptCount val="1"/>
                <c:pt idx="0">
                  <c:v>APRIORI-SD</c:v>
                </c:pt>
              </c:strCache>
            </c:strRef>
          </c:tx>
          <c:cat>
            <c:strRef>
              <c:f>'Gráfico (2) S2'!$A$3:$A$24</c:f>
              <c:strCache>
                <c:ptCount val="22"/>
                <c:pt idx="0">
                  <c:v>MÉDIA q(eq)</c:v>
                </c:pt>
                <c:pt idx="1">
                  <c:v>MÉDIA q'(eq)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(2) S2'!$B$3:$B$24</c:f>
              <c:numCache>
                <c:formatCode>General</c:formatCode>
                <c:ptCount val="22"/>
                <c:pt idx="0">
                  <c:v>5.9352000000000002E-2</c:v>
                </c:pt>
                <c:pt idx="1">
                  <c:v>8.9463000000000001E-2</c:v>
                </c:pt>
                <c:pt idx="2">
                  <c:v>-0.25</c:v>
                </c:pt>
                <c:pt idx="3">
                  <c:v>4.2828999999999999E-2</c:v>
                </c:pt>
                <c:pt idx="4">
                  <c:v>0.107011</c:v>
                </c:pt>
                <c:pt idx="5">
                  <c:v>6.8823999999999996E-2</c:v>
                </c:pt>
                <c:pt idx="6">
                  <c:v>-0.25</c:v>
                </c:pt>
                <c:pt idx="7">
                  <c:v>-0.25</c:v>
                </c:pt>
                <c:pt idx="8">
                  <c:v>0.117453</c:v>
                </c:pt>
                <c:pt idx="9">
                  <c:v>6.3172000000000006E-2</c:v>
                </c:pt>
                <c:pt idx="10">
                  <c:v>0.16653000000000001</c:v>
                </c:pt>
                <c:pt idx="11">
                  <c:v>0.132407</c:v>
                </c:pt>
                <c:pt idx="12">
                  <c:v>2.1877000000000001E-2</c:v>
                </c:pt>
                <c:pt idx="13">
                  <c:v>8.0440999999999999E-2</c:v>
                </c:pt>
                <c:pt idx="14">
                  <c:v>7.7332999999999999E-2</c:v>
                </c:pt>
                <c:pt idx="15">
                  <c:v>0.114167</c:v>
                </c:pt>
                <c:pt idx="16">
                  <c:v>8.0820000000000006E-3</c:v>
                </c:pt>
                <c:pt idx="17">
                  <c:v>1.4182E-2</c:v>
                </c:pt>
                <c:pt idx="18">
                  <c:v>0.109329</c:v>
                </c:pt>
                <c:pt idx="19">
                  <c:v>2.7428000000000001E-2</c:v>
                </c:pt>
                <c:pt idx="20">
                  <c:v>-0.25</c:v>
                </c:pt>
                <c:pt idx="21">
                  <c:v>0.171623</c:v>
                </c:pt>
              </c:numCache>
            </c:numRef>
          </c:val>
        </c:ser>
        <c:ser>
          <c:idx val="1"/>
          <c:order val="1"/>
          <c:tx>
            <c:strRef>
              <c:f>'Gráfico (2) S2'!$C$2</c:f>
              <c:strCache>
                <c:ptCount val="1"/>
                <c:pt idx="0">
                  <c:v>SD-Map</c:v>
                </c:pt>
              </c:strCache>
            </c:strRef>
          </c:tx>
          <c:cat>
            <c:strRef>
              <c:f>'Gráfico (2) S2'!$A$3:$A$24</c:f>
              <c:strCache>
                <c:ptCount val="22"/>
                <c:pt idx="0">
                  <c:v>MÉDIA q(eq)</c:v>
                </c:pt>
                <c:pt idx="1">
                  <c:v>MÉDIA q'(eq)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(2) S2'!$C$3:$C$24</c:f>
              <c:numCache>
                <c:formatCode>General</c:formatCode>
                <c:ptCount val="22"/>
                <c:pt idx="0">
                  <c:v>4.4165000000000003E-2</c:v>
                </c:pt>
                <c:pt idx="1">
                  <c:v>5.5500000000000001E-2</c:v>
                </c:pt>
                <c:pt idx="2">
                  <c:v>-0.25</c:v>
                </c:pt>
                <c:pt idx="3">
                  <c:v>2.2667E-2</c:v>
                </c:pt>
                <c:pt idx="4">
                  <c:v>2.1999999999999999E-2</c:v>
                </c:pt>
                <c:pt idx="5">
                  <c:v>0.05</c:v>
                </c:pt>
                <c:pt idx="6">
                  <c:v>-0.25</c:v>
                </c:pt>
                <c:pt idx="7">
                  <c:v>-0.25</c:v>
                </c:pt>
                <c:pt idx="8">
                  <c:v>7.1499999999999994E-2</c:v>
                </c:pt>
                <c:pt idx="9">
                  <c:v>-0.25</c:v>
                </c:pt>
                <c:pt idx="10">
                  <c:v>0.11666700000000001</c:v>
                </c:pt>
                <c:pt idx="11">
                  <c:v>0.113</c:v>
                </c:pt>
                <c:pt idx="12">
                  <c:v>5.0000000000000001E-3</c:v>
                </c:pt>
                <c:pt idx="13">
                  <c:v>4.0500000000000001E-2</c:v>
                </c:pt>
                <c:pt idx="14">
                  <c:v>-0.25</c:v>
                </c:pt>
                <c:pt idx="15">
                  <c:v>-0.25</c:v>
                </c:pt>
                <c:pt idx="16">
                  <c:v>2E-3</c:v>
                </c:pt>
                <c:pt idx="17">
                  <c:v>-0.25</c:v>
                </c:pt>
                <c:pt idx="18">
                  <c:v>7.5999999999999998E-2</c:v>
                </c:pt>
                <c:pt idx="19">
                  <c:v>2.1000000000000001E-2</c:v>
                </c:pt>
                <c:pt idx="20">
                  <c:v>-0.25</c:v>
                </c:pt>
                <c:pt idx="21">
                  <c:v>0.111667</c:v>
                </c:pt>
              </c:numCache>
            </c:numRef>
          </c:val>
        </c:ser>
        <c:ser>
          <c:idx val="2"/>
          <c:order val="2"/>
          <c:tx>
            <c:strRef>
              <c:f>'Gráfico (2) S2'!$D$2</c:f>
              <c:strCache>
                <c:ptCount val="1"/>
                <c:pt idx="0">
                  <c:v>RCS</c:v>
                </c:pt>
              </c:strCache>
            </c:strRef>
          </c:tx>
          <c:cat>
            <c:strRef>
              <c:f>'Gráfico (2) S2'!$A$3:$A$24</c:f>
              <c:strCache>
                <c:ptCount val="22"/>
                <c:pt idx="0">
                  <c:v>MÉDIA q(eq)</c:v>
                </c:pt>
                <c:pt idx="1">
                  <c:v>MÉDIA q'(eq)</c:v>
                </c:pt>
                <c:pt idx="2">
                  <c:v>audiology</c:v>
                </c:pt>
                <c:pt idx="3">
                  <c:v>breast-cancer</c:v>
                </c:pt>
                <c:pt idx="4">
                  <c:v>bridges-version2</c:v>
                </c:pt>
                <c:pt idx="5">
                  <c:v>car</c:v>
                </c:pt>
                <c:pt idx="6">
                  <c:v>kr-vs-kp</c:v>
                </c:pt>
                <c:pt idx="7">
                  <c:v>lung-cancer</c:v>
                </c:pt>
                <c:pt idx="8">
                  <c:v>molecular-biology-promoters</c:v>
                </c:pt>
                <c:pt idx="9">
                  <c:v>monks-problems-1-train</c:v>
                </c:pt>
                <c:pt idx="10">
                  <c:v>mushroom</c:v>
                </c:pt>
                <c:pt idx="11">
                  <c:v>nursery</c:v>
                </c:pt>
                <c:pt idx="12">
                  <c:v>postoperative-patient-data</c:v>
                </c:pt>
                <c:pt idx="13">
                  <c:v>primary-tumor</c:v>
                </c:pt>
                <c:pt idx="14">
                  <c:v>shuttle-landing-control</c:v>
                </c:pt>
                <c:pt idx="15">
                  <c:v>solar-flare-2</c:v>
                </c:pt>
                <c:pt idx="16">
                  <c:v>soybean</c:v>
                </c:pt>
                <c:pt idx="17">
                  <c:v>spect-test</c:v>
                </c:pt>
                <c:pt idx="18">
                  <c:v>splice</c:v>
                </c:pt>
                <c:pt idx="19">
                  <c:v>tic-tac-toe</c:v>
                </c:pt>
                <c:pt idx="20">
                  <c:v>trains</c:v>
                </c:pt>
                <c:pt idx="21">
                  <c:v>vote</c:v>
                </c:pt>
              </c:strCache>
            </c:strRef>
          </c:cat>
          <c:val>
            <c:numRef>
              <c:f>'Gráfico (2) S2'!$D$3:$D$24</c:f>
              <c:numCache>
                <c:formatCode>General</c:formatCode>
                <c:ptCount val="22"/>
                <c:pt idx="0">
                  <c:v>7.7964000000000006E-2</c:v>
                </c:pt>
                <c:pt idx="1">
                  <c:v>8.3953E-2</c:v>
                </c:pt>
                <c:pt idx="2">
                  <c:v>-0.25</c:v>
                </c:pt>
                <c:pt idx="3">
                  <c:v>5.8691565000000001E-2</c:v>
                </c:pt>
                <c:pt idx="4" formatCode="0.000">
                  <c:v>0.1</c:v>
                </c:pt>
                <c:pt idx="5">
                  <c:v>4.2615353000000002E-2</c:v>
                </c:pt>
                <c:pt idx="6">
                  <c:v>6.2344968000000001E-2</c:v>
                </c:pt>
                <c:pt idx="7">
                  <c:v>-0.25</c:v>
                </c:pt>
                <c:pt idx="8">
                  <c:v>-0.25</c:v>
                </c:pt>
                <c:pt idx="9">
                  <c:v>9.9462365999999997E-2</c:v>
                </c:pt>
                <c:pt idx="10">
                  <c:v>9.7943581000000002E-2</c:v>
                </c:pt>
                <c:pt idx="11">
                  <c:v>0.14814814800000001</c:v>
                </c:pt>
                <c:pt idx="12">
                  <c:v>-0.25</c:v>
                </c:pt>
                <c:pt idx="13">
                  <c:v>6.7354343999999997E-2</c:v>
                </c:pt>
                <c:pt idx="14">
                  <c:v>-0.25</c:v>
                </c:pt>
                <c:pt idx="15">
                  <c:v>6.0422174000000002E-2</c:v>
                </c:pt>
                <c:pt idx="16">
                  <c:v>5.4513486E-2</c:v>
                </c:pt>
                <c:pt idx="17">
                  <c:v>-0.25</c:v>
                </c:pt>
                <c:pt idx="18">
                  <c:v>-0.25</c:v>
                </c:pt>
                <c:pt idx="19">
                  <c:v>4.0961439000000002E-2</c:v>
                </c:pt>
                <c:pt idx="20">
                  <c:v>-0.25</c:v>
                </c:pt>
                <c:pt idx="21">
                  <c:v>0.14583358099999999</c:v>
                </c:pt>
              </c:numCache>
            </c:numRef>
          </c:val>
        </c:ser>
        <c:axId val="107441152"/>
        <c:axId val="107447040"/>
      </c:barChart>
      <c:catAx>
        <c:axId val="107441152"/>
        <c:scaling>
          <c:orientation val="maxMin"/>
        </c:scaling>
        <c:axPos val="l"/>
        <c:tickLblPos val="nextTo"/>
        <c:crossAx val="107447040"/>
        <c:crossesAt val="-0.25"/>
        <c:auto val="1"/>
        <c:lblAlgn val="ctr"/>
        <c:lblOffset val="100"/>
      </c:catAx>
      <c:valAx>
        <c:axId val="107447040"/>
        <c:scaling>
          <c:orientation val="minMax"/>
          <c:max val="0.25"/>
          <c:min val="-0.25"/>
        </c:scaling>
        <c:axPos val="t"/>
        <c:majorGridlines/>
        <c:numFmt formatCode="General" sourceLinked="1"/>
        <c:tickLblPos val="nextTo"/>
        <c:crossAx val="10744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65195432586849"/>
          <c:y val="6.928994829108337E-2"/>
          <c:w val="0.11200263504611351"/>
          <c:h val="0.1086137911464246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bar"/>
        <c:grouping val="clustered"/>
        <c:ser>
          <c:idx val="0"/>
          <c:order val="0"/>
          <c:tx>
            <c:strRef>
              <c:f>'Gráfico (2) S2'!$B$27</c:f>
              <c:strCache>
                <c:ptCount val="1"/>
                <c:pt idx="0">
                  <c:v>APRIORI-SD</c:v>
                </c:pt>
              </c:strCache>
            </c:strRef>
          </c:tx>
          <c:cat>
            <c:strRef>
              <c:f>'Gráfico (2) S2'!$A$28:$A$39</c:f>
              <c:strCache>
                <c:ptCount val="12"/>
                <c:pt idx="0">
                  <c:v>MÉDIA q(eq)</c:v>
                </c:pt>
                <c:pt idx="1">
                  <c:v>MÉDIA q'(eq)</c:v>
                </c:pt>
                <c:pt idx="2">
                  <c:v>alon</c:v>
                </c:pt>
                <c:pt idx="3">
                  <c:v>burczynski</c:v>
                </c:pt>
                <c:pt idx="4">
                  <c:v>chiaretti</c:v>
                </c:pt>
                <c:pt idx="5">
                  <c:v>chin</c:v>
                </c:pt>
                <c:pt idx="6">
                  <c:v>christensen</c:v>
                </c:pt>
                <c:pt idx="7">
                  <c:v>gravier</c:v>
                </c:pt>
                <c:pt idx="8">
                  <c:v>nakayama</c:v>
                </c:pt>
                <c:pt idx="9">
                  <c:v>tian</c:v>
                </c:pt>
                <c:pt idx="10">
                  <c:v>yeoh</c:v>
                </c:pt>
                <c:pt idx="11">
                  <c:v>sorlie</c:v>
                </c:pt>
              </c:strCache>
            </c:strRef>
          </c:cat>
          <c:val>
            <c:numRef>
              <c:f>'Gráfico (2) S2'!$B$28:$B$39</c:f>
              <c:numCache>
                <c:formatCode>General</c:formatCode>
                <c:ptCount val="12"/>
                <c:pt idx="0">
                  <c:v>9.5064999999999997E-2</c:v>
                </c:pt>
                <c:pt idx="1">
                  <c:v>9.2046000000000003E-2</c:v>
                </c:pt>
                <c:pt idx="2">
                  <c:v>9.4277E-2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7.7734999999999999E-2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0.104125</c:v>
                </c:pt>
              </c:numCache>
            </c:numRef>
          </c:val>
        </c:ser>
        <c:ser>
          <c:idx val="1"/>
          <c:order val="1"/>
          <c:tx>
            <c:strRef>
              <c:f>'Gráfico (2) S2'!$C$27</c:f>
              <c:strCache>
                <c:ptCount val="1"/>
                <c:pt idx="0">
                  <c:v>SD-Map</c:v>
                </c:pt>
              </c:strCache>
            </c:strRef>
          </c:tx>
          <c:cat>
            <c:strRef>
              <c:f>'Gráfico (2) S2'!$A$28:$A$39</c:f>
              <c:strCache>
                <c:ptCount val="12"/>
                <c:pt idx="0">
                  <c:v>MÉDIA q(eq)</c:v>
                </c:pt>
                <c:pt idx="1">
                  <c:v>MÉDIA q'(eq)</c:v>
                </c:pt>
                <c:pt idx="2">
                  <c:v>alon</c:v>
                </c:pt>
                <c:pt idx="3">
                  <c:v>burczynski</c:v>
                </c:pt>
                <c:pt idx="4">
                  <c:v>chiaretti</c:v>
                </c:pt>
                <c:pt idx="5">
                  <c:v>chin</c:v>
                </c:pt>
                <c:pt idx="6">
                  <c:v>christensen</c:v>
                </c:pt>
                <c:pt idx="7">
                  <c:v>gravier</c:v>
                </c:pt>
                <c:pt idx="8">
                  <c:v>nakayama</c:v>
                </c:pt>
                <c:pt idx="9">
                  <c:v>tian</c:v>
                </c:pt>
                <c:pt idx="10">
                  <c:v>yeoh</c:v>
                </c:pt>
                <c:pt idx="11">
                  <c:v>sorlie</c:v>
                </c:pt>
              </c:strCache>
            </c:strRef>
          </c:cat>
          <c:val>
            <c:numRef>
              <c:f>'Gráfico (2) S2'!$C$28:$C$39</c:f>
              <c:numCache>
                <c:formatCode>General</c:formatCode>
                <c:ptCount val="12"/>
                <c:pt idx="0">
                  <c:v>8.4583000000000005E-2</c:v>
                </c:pt>
                <c:pt idx="1">
                  <c:v>8.6666999999999994E-2</c:v>
                </c:pt>
                <c:pt idx="2">
                  <c:v>9.2999999999999999E-2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0.14199999999999999</c:v>
                </c:pt>
                <c:pt idx="7">
                  <c:v>7.3999999999999996E-2</c:v>
                </c:pt>
                <c:pt idx="8">
                  <c:v>-0.25</c:v>
                </c:pt>
                <c:pt idx="9">
                  <c:v>6.0000000000000001E-3</c:v>
                </c:pt>
                <c:pt idx="10">
                  <c:v>6.4000000000000001E-2</c:v>
                </c:pt>
                <c:pt idx="11">
                  <c:v>9.2999999999999999E-2</c:v>
                </c:pt>
              </c:numCache>
            </c:numRef>
          </c:val>
        </c:ser>
        <c:ser>
          <c:idx val="2"/>
          <c:order val="2"/>
          <c:tx>
            <c:strRef>
              <c:f>'Gráfico (2) S2'!$D$27</c:f>
              <c:strCache>
                <c:ptCount val="1"/>
                <c:pt idx="0">
                  <c:v>RCS</c:v>
                </c:pt>
              </c:strCache>
            </c:strRef>
          </c:tx>
          <c:cat>
            <c:strRef>
              <c:f>'Gráfico (2) S2'!$A$28:$A$39</c:f>
              <c:strCache>
                <c:ptCount val="12"/>
                <c:pt idx="0">
                  <c:v>MÉDIA q(eq)</c:v>
                </c:pt>
                <c:pt idx="1">
                  <c:v>MÉDIA q'(eq)</c:v>
                </c:pt>
                <c:pt idx="2">
                  <c:v>alon</c:v>
                </c:pt>
                <c:pt idx="3">
                  <c:v>burczynski</c:v>
                </c:pt>
                <c:pt idx="4">
                  <c:v>chiaretti</c:v>
                </c:pt>
                <c:pt idx="5">
                  <c:v>chin</c:v>
                </c:pt>
                <c:pt idx="6">
                  <c:v>christensen</c:v>
                </c:pt>
                <c:pt idx="7">
                  <c:v>gravier</c:v>
                </c:pt>
                <c:pt idx="8">
                  <c:v>nakayama</c:v>
                </c:pt>
                <c:pt idx="9">
                  <c:v>tian</c:v>
                </c:pt>
                <c:pt idx="10">
                  <c:v>yeoh</c:v>
                </c:pt>
                <c:pt idx="11">
                  <c:v>sorlie</c:v>
                </c:pt>
              </c:strCache>
            </c:strRef>
          </c:cat>
          <c:val>
            <c:numRef>
              <c:f>'Gráfico (2) S2'!$D$28:$D$39</c:f>
              <c:numCache>
                <c:formatCode>General</c:formatCode>
                <c:ptCount val="12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-0.25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</c:numCache>
            </c:numRef>
          </c:val>
        </c:ser>
        <c:axId val="107467136"/>
        <c:axId val="107468672"/>
      </c:barChart>
      <c:catAx>
        <c:axId val="107467136"/>
        <c:scaling>
          <c:orientation val="maxMin"/>
        </c:scaling>
        <c:axPos val="l"/>
        <c:tickLblPos val="nextTo"/>
        <c:crossAx val="107468672"/>
        <c:crossesAt val="-0.25"/>
        <c:auto val="1"/>
        <c:lblAlgn val="ctr"/>
        <c:lblOffset val="100"/>
      </c:catAx>
      <c:valAx>
        <c:axId val="107468672"/>
        <c:scaling>
          <c:orientation val="minMax"/>
          <c:max val="0.25"/>
          <c:min val="-0.25"/>
        </c:scaling>
        <c:axPos val="t"/>
        <c:majorGridlines/>
        <c:numFmt formatCode="General" sourceLinked="1"/>
        <c:tickLblPos val="nextTo"/>
        <c:crossAx val="10746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48222222222121"/>
          <c:y val="0.1220888888888889"/>
          <c:w val="0.1511288888888889"/>
          <c:h val="0.19137749999999998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66675</xdr:colOff>
      <xdr:row>1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76800" y="0"/>
          <a:ext cx="66675" cy="219075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66675</xdr:colOff>
      <xdr:row>1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0"/>
          <a:ext cx="66675" cy="2190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114300</xdr:colOff>
      <xdr:row>7</xdr:row>
      <xdr:rowOff>180975</xdr:rowOff>
    </xdr:from>
    <xdr:to>
      <xdr:col>16</xdr:col>
      <xdr:colOff>571500</xdr:colOff>
      <xdr:row>40</xdr:row>
      <xdr:rowOff>180974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7</xdr:row>
      <xdr:rowOff>57148</xdr:rowOff>
    </xdr:from>
    <xdr:to>
      <xdr:col>16</xdr:col>
      <xdr:colOff>133125</xdr:colOff>
      <xdr:row>40</xdr:row>
      <xdr:rowOff>56248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66675</xdr:colOff>
      <xdr:row>1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15050" y="0"/>
          <a:ext cx="66675" cy="20955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66675</xdr:colOff>
      <xdr:row>1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24650" y="0"/>
          <a:ext cx="66675" cy="2095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228600</xdr:colOff>
      <xdr:row>7</xdr:row>
      <xdr:rowOff>161925</xdr:rowOff>
    </xdr:from>
    <xdr:to>
      <xdr:col>15</xdr:col>
      <xdr:colOff>599175</xdr:colOff>
      <xdr:row>39</xdr:row>
      <xdr:rowOff>185925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40</xdr:row>
      <xdr:rowOff>85725</xdr:rowOff>
    </xdr:from>
    <xdr:to>
      <xdr:col>13</xdr:col>
      <xdr:colOff>104775</xdr:colOff>
      <xdr:row>61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47625</xdr:rowOff>
    </xdr:from>
    <xdr:to>
      <xdr:col>15</xdr:col>
      <xdr:colOff>533175</xdr:colOff>
      <xdr:row>40</xdr:row>
      <xdr:rowOff>104325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41</xdr:row>
      <xdr:rowOff>85725</xdr:rowOff>
    </xdr:from>
    <xdr:to>
      <xdr:col>11</xdr:col>
      <xdr:colOff>580350</xdr:colOff>
      <xdr:row>60</xdr:row>
      <xdr:rowOff>66225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M20" sqref="M20"/>
    </sheetView>
  </sheetViews>
  <sheetFormatPr defaultRowHeight="15"/>
  <cols>
    <col min="1" max="1" width="3.85546875" bestFit="1" customWidth="1"/>
    <col min="2" max="2" width="14.42578125" bestFit="1" customWidth="1"/>
    <col min="3" max="8" width="5.85546875" customWidth="1"/>
    <col min="10" max="10" width="3.85546875" bestFit="1" customWidth="1"/>
    <col min="11" max="11" width="14.7109375" bestFit="1" customWidth="1"/>
    <col min="12" max="17" width="5.85546875" customWidth="1"/>
  </cols>
  <sheetData>
    <row r="1" spans="1:17">
      <c r="C1" s="119" t="s">
        <v>120</v>
      </c>
      <c r="D1" s="119"/>
      <c r="E1" s="119"/>
      <c r="F1" s="119"/>
      <c r="G1" s="119"/>
      <c r="H1" s="119"/>
      <c r="L1" s="119" t="s">
        <v>121</v>
      </c>
      <c r="M1" s="119"/>
      <c r="N1" s="119"/>
      <c r="O1" s="119"/>
      <c r="P1" s="119"/>
      <c r="Q1" s="119"/>
    </row>
    <row r="2" spans="1:17">
      <c r="C2" s="118" t="s">
        <v>0</v>
      </c>
      <c r="D2" s="118"/>
      <c r="E2" s="118" t="s">
        <v>29</v>
      </c>
      <c r="F2" s="118"/>
      <c r="G2" s="118" t="s">
        <v>30</v>
      </c>
      <c r="H2" s="118"/>
      <c r="L2" s="118" t="s">
        <v>0</v>
      </c>
      <c r="M2" s="118"/>
      <c r="N2" s="118" t="s">
        <v>29</v>
      </c>
      <c r="O2" s="118"/>
      <c r="P2" s="118" t="s">
        <v>30</v>
      </c>
      <c r="Q2" s="118"/>
    </row>
    <row r="3" spans="1:17">
      <c r="C3" s="82" t="s">
        <v>78</v>
      </c>
      <c r="D3" s="82" t="s">
        <v>77</v>
      </c>
      <c r="E3" s="82" t="s">
        <v>78</v>
      </c>
      <c r="F3" s="82" t="s">
        <v>77</v>
      </c>
      <c r="G3" s="82" t="s">
        <v>78</v>
      </c>
      <c r="H3" s="82" t="s">
        <v>77</v>
      </c>
      <c r="L3" s="82" t="s">
        <v>78</v>
      </c>
      <c r="M3" s="82" t="s">
        <v>77</v>
      </c>
      <c r="N3" s="82" t="s">
        <v>78</v>
      </c>
      <c r="O3" s="82" t="s">
        <v>77</v>
      </c>
      <c r="P3" s="82" t="s">
        <v>78</v>
      </c>
      <c r="Q3" s="82" t="s">
        <v>77</v>
      </c>
    </row>
    <row r="4" spans="1:17">
      <c r="A4" t="s">
        <v>98</v>
      </c>
      <c r="B4" t="s">
        <v>74</v>
      </c>
      <c r="C4" s="84"/>
      <c r="D4" s="84"/>
      <c r="E4" s="85"/>
      <c r="F4" s="84"/>
      <c r="G4" s="85" t="s">
        <v>119</v>
      </c>
      <c r="H4" s="84"/>
      <c r="J4" t="s">
        <v>98</v>
      </c>
      <c r="K4" t="s">
        <v>74</v>
      </c>
      <c r="L4" s="85"/>
      <c r="M4" s="87" t="s">
        <v>119</v>
      </c>
      <c r="N4" s="85"/>
      <c r="O4" s="87"/>
      <c r="P4" s="85" t="s">
        <v>119</v>
      </c>
      <c r="Q4" s="87"/>
    </row>
    <row r="5" spans="1:17">
      <c r="A5" t="s">
        <v>99</v>
      </c>
      <c r="B5" t="s">
        <v>80</v>
      </c>
      <c r="C5" s="84"/>
      <c r="D5" s="84"/>
      <c r="E5" s="85"/>
      <c r="F5" s="84"/>
      <c r="G5" s="85" t="s">
        <v>119</v>
      </c>
      <c r="H5" s="84"/>
      <c r="J5" t="s">
        <v>99</v>
      </c>
      <c r="K5" t="s">
        <v>80</v>
      </c>
      <c r="L5" s="85"/>
      <c r="M5" s="87"/>
      <c r="N5" s="85" t="s">
        <v>119</v>
      </c>
      <c r="O5" s="87"/>
      <c r="P5" s="85"/>
      <c r="Q5" s="87" t="s">
        <v>119</v>
      </c>
    </row>
    <row r="6" spans="1:17">
      <c r="A6" t="s">
        <v>100</v>
      </c>
      <c r="B6" t="s">
        <v>96</v>
      </c>
      <c r="C6" s="84"/>
      <c r="D6" s="84"/>
      <c r="E6" s="85"/>
      <c r="F6" s="84"/>
      <c r="G6" s="85" t="s">
        <v>119</v>
      </c>
      <c r="H6" s="84"/>
      <c r="J6" t="s">
        <v>100</v>
      </c>
      <c r="K6" t="s">
        <v>96</v>
      </c>
      <c r="L6" s="85"/>
      <c r="M6" s="87"/>
      <c r="N6" s="85"/>
      <c r="O6" s="87" t="s">
        <v>119</v>
      </c>
      <c r="P6" s="85" t="s">
        <v>119</v>
      </c>
      <c r="Q6" s="87"/>
    </row>
    <row r="7" spans="1:17">
      <c r="A7" t="s">
        <v>101</v>
      </c>
      <c r="B7" t="s">
        <v>84</v>
      </c>
      <c r="C7" s="84"/>
      <c r="D7" s="84"/>
      <c r="E7" s="85" t="s">
        <v>119</v>
      </c>
      <c r="F7" s="84"/>
      <c r="G7" s="85" t="s">
        <v>119</v>
      </c>
      <c r="H7" s="84"/>
      <c r="J7" t="s">
        <v>101</v>
      </c>
      <c r="K7" t="s">
        <v>84</v>
      </c>
      <c r="L7" s="85" t="s">
        <v>119</v>
      </c>
      <c r="M7" s="87" t="s">
        <v>119</v>
      </c>
      <c r="N7" s="85"/>
      <c r="O7" s="87"/>
      <c r="P7" s="85"/>
      <c r="Q7" s="87"/>
    </row>
    <row r="8" spans="1:17">
      <c r="A8" t="s">
        <v>102</v>
      </c>
      <c r="B8" t="s">
        <v>112</v>
      </c>
      <c r="C8" s="84"/>
      <c r="D8" s="84"/>
      <c r="E8" s="85"/>
      <c r="F8" s="84"/>
      <c r="G8" s="85" t="s">
        <v>119</v>
      </c>
      <c r="H8" s="84"/>
      <c r="J8" t="s">
        <v>102</v>
      </c>
      <c r="K8" t="s">
        <v>112</v>
      </c>
      <c r="L8" s="85"/>
      <c r="M8" s="87"/>
      <c r="N8" s="85"/>
      <c r="O8" s="87"/>
      <c r="P8" s="85" t="s">
        <v>119</v>
      </c>
      <c r="Q8" s="87"/>
    </row>
    <row r="9" spans="1:17">
      <c r="A9" t="s">
        <v>103</v>
      </c>
      <c r="B9" t="s">
        <v>113</v>
      </c>
      <c r="C9" s="84"/>
      <c r="D9" s="84"/>
      <c r="E9" s="85"/>
      <c r="F9" s="84"/>
      <c r="G9" s="85" t="s">
        <v>119</v>
      </c>
      <c r="H9" s="84"/>
      <c r="J9" t="s">
        <v>103</v>
      </c>
      <c r="K9" t="s">
        <v>113</v>
      </c>
      <c r="L9" s="85"/>
      <c r="M9" s="87"/>
      <c r="N9" s="85"/>
      <c r="O9" s="87"/>
      <c r="P9" s="85" t="s">
        <v>119</v>
      </c>
      <c r="Q9" s="87"/>
    </row>
    <row r="10" spans="1:17">
      <c r="A10" t="s">
        <v>104</v>
      </c>
      <c r="B10" t="s">
        <v>114</v>
      </c>
      <c r="C10" s="85" t="s">
        <v>119</v>
      </c>
      <c r="D10" s="84"/>
      <c r="E10" s="85" t="s">
        <v>119</v>
      </c>
      <c r="F10" s="84"/>
      <c r="G10" s="85"/>
      <c r="H10" s="84"/>
      <c r="J10" t="s">
        <v>104</v>
      </c>
      <c r="K10" t="s">
        <v>114</v>
      </c>
      <c r="L10" s="85" t="s">
        <v>119</v>
      </c>
      <c r="M10" s="87" t="s">
        <v>119</v>
      </c>
      <c r="N10" s="85" t="s">
        <v>119</v>
      </c>
      <c r="O10" s="87"/>
      <c r="P10" s="85"/>
      <c r="Q10" s="87"/>
    </row>
    <row r="11" spans="1:17">
      <c r="A11" t="s">
        <v>105</v>
      </c>
      <c r="B11" t="s">
        <v>75</v>
      </c>
      <c r="C11" s="84"/>
      <c r="D11" s="84"/>
      <c r="E11" s="85"/>
      <c r="F11" s="84"/>
      <c r="G11" s="85" t="s">
        <v>119</v>
      </c>
      <c r="H11" s="84"/>
      <c r="J11" t="s">
        <v>105</v>
      </c>
      <c r="K11" t="s">
        <v>75</v>
      </c>
      <c r="L11" s="85" t="s">
        <v>119</v>
      </c>
      <c r="M11" s="87"/>
      <c r="N11" s="85"/>
      <c r="O11" s="87" t="s">
        <v>119</v>
      </c>
      <c r="P11" s="85"/>
      <c r="Q11" s="87"/>
    </row>
    <row r="12" spans="1:17">
      <c r="A12" t="s">
        <v>106</v>
      </c>
      <c r="B12" t="s">
        <v>87</v>
      </c>
      <c r="C12" s="84"/>
      <c r="D12" s="84"/>
      <c r="E12" s="85"/>
      <c r="F12" s="84"/>
      <c r="G12" s="85" t="s">
        <v>119</v>
      </c>
      <c r="H12" s="84"/>
      <c r="J12" t="s">
        <v>106</v>
      </c>
      <c r="K12" t="s">
        <v>87</v>
      </c>
      <c r="L12" s="85"/>
      <c r="M12" s="87" t="s">
        <v>119</v>
      </c>
      <c r="N12" s="85"/>
      <c r="O12" s="87"/>
      <c r="P12" s="85" t="s">
        <v>119</v>
      </c>
      <c r="Q12" s="87"/>
    </row>
    <row r="13" spans="1:17">
      <c r="A13" t="s">
        <v>107</v>
      </c>
      <c r="B13" t="s">
        <v>115</v>
      </c>
      <c r="C13" s="84"/>
      <c r="D13" s="84"/>
      <c r="E13" s="85"/>
      <c r="F13" s="84"/>
      <c r="G13" s="85" t="s">
        <v>119</v>
      </c>
      <c r="H13" s="84"/>
      <c r="J13" t="s">
        <v>107</v>
      </c>
      <c r="K13" t="s">
        <v>115</v>
      </c>
      <c r="L13" s="85" t="s">
        <v>119</v>
      </c>
      <c r="M13" s="87" t="s">
        <v>119</v>
      </c>
      <c r="N13" s="85"/>
      <c r="O13" s="87"/>
      <c r="P13" s="85"/>
      <c r="Q13" s="87"/>
    </row>
    <row r="14" spans="1:17">
      <c r="A14" t="s">
        <v>108</v>
      </c>
      <c r="B14" t="s">
        <v>88</v>
      </c>
      <c r="C14" s="85" t="s">
        <v>119</v>
      </c>
      <c r="D14" s="84"/>
      <c r="E14" s="85"/>
      <c r="F14" s="84"/>
      <c r="G14" s="85" t="s">
        <v>119</v>
      </c>
      <c r="H14" s="84"/>
      <c r="J14" t="s">
        <v>108</v>
      </c>
      <c r="K14" t="s">
        <v>88</v>
      </c>
      <c r="L14" s="85" t="s">
        <v>119</v>
      </c>
      <c r="M14" s="87" t="s">
        <v>119</v>
      </c>
      <c r="N14" s="85"/>
      <c r="O14" s="87"/>
      <c r="P14" s="85"/>
      <c r="Q14" s="87"/>
    </row>
    <row r="15" spans="1:17">
      <c r="A15" t="s">
        <v>109</v>
      </c>
      <c r="B15" t="s">
        <v>116</v>
      </c>
      <c r="C15" s="84"/>
      <c r="D15" s="84"/>
      <c r="E15" s="85"/>
      <c r="F15" s="84"/>
      <c r="G15" s="85" t="s">
        <v>119</v>
      </c>
      <c r="H15" s="84"/>
      <c r="J15" t="s">
        <v>109</v>
      </c>
      <c r="K15" t="s">
        <v>116</v>
      </c>
      <c r="L15" s="85" t="s">
        <v>119</v>
      </c>
      <c r="M15" s="87"/>
      <c r="N15" s="85"/>
      <c r="O15" s="87"/>
      <c r="P15" s="85"/>
      <c r="Q15" s="87"/>
    </row>
    <row r="16" spans="1:17">
      <c r="A16" t="s">
        <v>110</v>
      </c>
      <c r="B16" t="s">
        <v>117</v>
      </c>
      <c r="C16" s="84"/>
      <c r="D16" s="84"/>
      <c r="E16" s="85"/>
      <c r="F16" s="84"/>
      <c r="G16" s="85" t="s">
        <v>119</v>
      </c>
      <c r="H16" s="84"/>
      <c r="J16" t="s">
        <v>110</v>
      </c>
      <c r="K16" t="s">
        <v>117</v>
      </c>
      <c r="L16" s="85" t="s">
        <v>119</v>
      </c>
      <c r="M16" s="87"/>
      <c r="N16" s="85"/>
      <c r="O16" s="87"/>
      <c r="P16" s="85"/>
      <c r="Q16" s="87"/>
    </row>
    <row r="17" spans="1:17">
      <c r="A17" t="s">
        <v>111</v>
      </c>
      <c r="B17" t="s">
        <v>118</v>
      </c>
      <c r="C17" s="84"/>
      <c r="D17" s="84"/>
      <c r="E17" s="85" t="s">
        <v>119</v>
      </c>
      <c r="F17" s="84"/>
      <c r="G17" s="85"/>
      <c r="H17" s="84"/>
      <c r="J17" t="s">
        <v>111</v>
      </c>
      <c r="K17" t="s">
        <v>118</v>
      </c>
      <c r="L17" s="85" t="s">
        <v>119</v>
      </c>
      <c r="M17" s="87"/>
      <c r="N17" s="85" t="s">
        <v>119</v>
      </c>
      <c r="O17" s="87"/>
      <c r="P17" s="85"/>
      <c r="Q17" s="87"/>
    </row>
    <row r="18" spans="1:17">
      <c r="B18" s="1" t="s">
        <v>49</v>
      </c>
      <c r="C18" s="83">
        <v>2</v>
      </c>
      <c r="D18" s="86" t="s">
        <v>73</v>
      </c>
      <c r="E18" s="83">
        <v>3</v>
      </c>
      <c r="F18" s="86" t="s">
        <v>73</v>
      </c>
      <c r="G18" s="83">
        <v>12</v>
      </c>
      <c r="H18" s="86" t="s">
        <v>73</v>
      </c>
      <c r="K18" s="1" t="s">
        <v>49</v>
      </c>
      <c r="L18" s="83">
        <v>8</v>
      </c>
      <c r="M18" s="88">
        <v>6</v>
      </c>
      <c r="N18" s="83">
        <v>3</v>
      </c>
      <c r="O18" s="88">
        <v>2</v>
      </c>
      <c r="P18" s="83">
        <v>5</v>
      </c>
      <c r="Q18" s="88">
        <v>1</v>
      </c>
    </row>
  </sheetData>
  <mergeCells count="8">
    <mergeCell ref="C2:D2"/>
    <mergeCell ref="E2:F2"/>
    <mergeCell ref="G2:H2"/>
    <mergeCell ref="C1:H1"/>
    <mergeCell ref="L1:Q1"/>
    <mergeCell ref="L2:M2"/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40"/>
  <sheetViews>
    <sheetView workbookViewId="0">
      <selection activeCell="O23" sqref="O23"/>
    </sheetView>
  </sheetViews>
  <sheetFormatPr defaultRowHeight="15"/>
  <cols>
    <col min="1" max="1" width="11.28515625" bestFit="1" customWidth="1"/>
    <col min="2" max="2" width="30.85546875" bestFit="1" customWidth="1"/>
    <col min="12" max="12" width="30.85546875" bestFit="1" customWidth="1"/>
    <col min="13" max="13" width="11" bestFit="1" customWidth="1"/>
    <col min="20" max="20" width="11.85546875" bestFit="1" customWidth="1"/>
    <col min="21" max="21" width="10.42578125" bestFit="1" customWidth="1"/>
    <col min="22" max="22" width="10" bestFit="1" customWidth="1"/>
  </cols>
  <sheetData>
    <row r="1" spans="1:22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s="55"/>
      <c r="M1" s="120" t="s">
        <v>78</v>
      </c>
      <c r="N1" s="120"/>
      <c r="O1" s="120"/>
      <c r="P1" s="1"/>
      <c r="Q1" s="1"/>
      <c r="R1" s="1"/>
      <c r="S1" s="1"/>
      <c r="T1" s="1"/>
      <c r="U1" s="1"/>
      <c r="V1" s="1"/>
    </row>
    <row r="2" spans="1:22">
      <c r="A2" t="s">
        <v>0</v>
      </c>
      <c r="B2" t="s">
        <v>50</v>
      </c>
      <c r="C2">
        <v>226</v>
      </c>
      <c r="D2">
        <v>69</v>
      </c>
      <c r="E2" s="7" t="s">
        <v>70</v>
      </c>
      <c r="F2" s="7" t="s">
        <v>70</v>
      </c>
      <c r="G2" s="7" t="s">
        <v>70</v>
      </c>
      <c r="H2" s="2" t="s">
        <v>70</v>
      </c>
      <c r="I2" s="2" t="s">
        <v>70</v>
      </c>
      <c r="J2" s="7" t="s">
        <v>73</v>
      </c>
      <c r="L2" s="56"/>
      <c r="M2" s="66" t="s">
        <v>0</v>
      </c>
      <c r="N2" s="66" t="s">
        <v>29</v>
      </c>
      <c r="O2" s="66" t="s">
        <v>30</v>
      </c>
      <c r="P2" s="7"/>
      <c r="Q2" s="7"/>
      <c r="R2" s="2"/>
      <c r="S2" s="2"/>
    </row>
    <row r="3" spans="1:22">
      <c r="A3" t="s">
        <v>0</v>
      </c>
      <c r="B3" t="s">
        <v>51</v>
      </c>
      <c r="C3">
        <v>286</v>
      </c>
      <c r="D3">
        <v>9</v>
      </c>
      <c r="E3" s="8" t="s">
        <v>73</v>
      </c>
      <c r="F3" s="8">
        <v>4.2828499999999999E-2</v>
      </c>
      <c r="G3" s="8">
        <v>4.3488679000000002E-2</v>
      </c>
      <c r="H3" s="8">
        <v>3.8938333999999998E-2</v>
      </c>
      <c r="I3" s="27">
        <v>3.4861118000000003E-2</v>
      </c>
      <c r="J3" s="1">
        <f>AVERAGE(F3:I3)</f>
        <v>4.0029157749999995E-2</v>
      </c>
      <c r="L3" s="42" t="s">
        <v>9</v>
      </c>
      <c r="M3" s="2" t="s">
        <v>73</v>
      </c>
      <c r="N3" s="58" t="s">
        <v>73</v>
      </c>
      <c r="O3" s="58" t="s">
        <v>73</v>
      </c>
      <c r="P3" s="8"/>
      <c r="Q3" s="8"/>
      <c r="R3" s="8"/>
      <c r="S3" s="27"/>
      <c r="U3" s="8"/>
    </row>
    <row r="4" spans="1:22">
      <c r="A4" t="s">
        <v>0</v>
      </c>
      <c r="B4" t="s">
        <v>52</v>
      </c>
      <c r="C4">
        <v>105</v>
      </c>
      <c r="D4">
        <v>12</v>
      </c>
      <c r="E4" s="8" t="s">
        <v>73</v>
      </c>
      <c r="F4">
        <v>9.9646259000000001E-2</v>
      </c>
      <c r="G4" s="8">
        <v>9.7351473999999993E-2</v>
      </c>
      <c r="H4">
        <v>6.9895691999999995E-2</v>
      </c>
      <c r="I4" s="27">
        <v>6.9895691999999995E-2</v>
      </c>
      <c r="J4" s="1">
        <f t="shared" ref="J4:J5" si="0">AVERAGE(F4:I4)</f>
        <v>8.4197279250000007E-2</v>
      </c>
      <c r="L4" s="42" t="s">
        <v>10</v>
      </c>
      <c r="M4" s="43">
        <v>4.0029000000000002E-2</v>
      </c>
      <c r="N4" s="43">
        <v>2.7499999999999998E-3</v>
      </c>
      <c r="O4" s="44">
        <v>5.7478000000000001E-2</v>
      </c>
      <c r="P4" s="7"/>
      <c r="Q4" s="7"/>
      <c r="R4" s="2"/>
      <c r="S4" s="2"/>
    </row>
    <row r="5" spans="1:22">
      <c r="A5" t="s">
        <v>0</v>
      </c>
      <c r="B5" t="s">
        <v>53</v>
      </c>
      <c r="C5">
        <v>1728</v>
      </c>
      <c r="D5">
        <v>6</v>
      </c>
      <c r="E5" s="8" t="s">
        <v>73</v>
      </c>
      <c r="F5" s="8">
        <v>5.9940844E-2</v>
      </c>
      <c r="G5" s="8">
        <v>4.7916667000000003E-2</v>
      </c>
      <c r="H5" s="8">
        <v>4.3563528999999997E-2</v>
      </c>
      <c r="I5" s="27">
        <v>4.1358025E-2</v>
      </c>
      <c r="J5" s="1">
        <f t="shared" si="0"/>
        <v>4.819476625E-2</v>
      </c>
      <c r="L5" s="42" t="s">
        <v>11</v>
      </c>
      <c r="M5" s="43">
        <v>8.4196999999999994E-2</v>
      </c>
      <c r="N5" s="43">
        <v>1.32E-2</v>
      </c>
      <c r="O5" s="44">
        <v>0.10038999999999999</v>
      </c>
      <c r="P5" s="8"/>
      <c r="Q5" s="8"/>
      <c r="R5" s="8"/>
      <c r="S5" s="27"/>
    </row>
    <row r="6" spans="1:22">
      <c r="A6" t="s">
        <v>0</v>
      </c>
      <c r="B6" t="s">
        <v>54</v>
      </c>
      <c r="C6">
        <v>3196</v>
      </c>
      <c r="D6">
        <v>36</v>
      </c>
      <c r="E6" s="7" t="s">
        <v>70</v>
      </c>
      <c r="F6" s="7" t="s">
        <v>70</v>
      </c>
      <c r="G6" s="7" t="s">
        <v>70</v>
      </c>
      <c r="H6" s="2" t="s">
        <v>70</v>
      </c>
      <c r="I6" s="2" t="s">
        <v>70</v>
      </c>
      <c r="J6" s="7" t="s">
        <v>73</v>
      </c>
      <c r="L6" s="42" t="s">
        <v>12</v>
      </c>
      <c r="M6" s="44">
        <v>4.8195000000000002E-2</v>
      </c>
      <c r="N6" s="43">
        <v>3.4799999999999998E-2</v>
      </c>
      <c r="O6" s="43">
        <v>4.2419999999999999E-2</v>
      </c>
      <c r="Q6" s="8"/>
      <c r="S6" s="27"/>
    </row>
    <row r="7" spans="1:22">
      <c r="A7" t="s">
        <v>0</v>
      </c>
      <c r="B7" t="s">
        <v>55</v>
      </c>
      <c r="C7">
        <v>32</v>
      </c>
      <c r="D7">
        <v>56</v>
      </c>
      <c r="E7" s="7" t="s">
        <v>70</v>
      </c>
      <c r="F7" s="7" t="s">
        <v>70</v>
      </c>
      <c r="G7" s="7" t="s">
        <v>70</v>
      </c>
      <c r="H7" s="2" t="s">
        <v>70</v>
      </c>
      <c r="I7" s="2" t="s">
        <v>70</v>
      </c>
      <c r="J7" s="7" t="s">
        <v>73</v>
      </c>
      <c r="L7" s="42" t="s">
        <v>13</v>
      </c>
      <c r="M7" s="58" t="s">
        <v>73</v>
      </c>
      <c r="N7" s="58" t="s">
        <v>73</v>
      </c>
      <c r="O7" s="44">
        <v>5.6841999999999997E-2</v>
      </c>
      <c r="P7" s="8"/>
      <c r="Q7" s="8"/>
      <c r="R7" s="8"/>
      <c r="S7" s="27"/>
    </row>
    <row r="8" spans="1:22">
      <c r="A8" t="s">
        <v>0</v>
      </c>
      <c r="B8" t="s">
        <v>56</v>
      </c>
      <c r="C8">
        <v>106</v>
      </c>
      <c r="D8">
        <v>58</v>
      </c>
      <c r="E8" s="8" t="s">
        <v>73</v>
      </c>
      <c r="F8" s="8">
        <v>0.102830189</v>
      </c>
      <c r="G8" s="8">
        <v>9.7169810999999995E-2</v>
      </c>
      <c r="H8" s="8">
        <v>9.2924528000000006E-2</v>
      </c>
      <c r="I8" s="27">
        <v>9.2924528000000006E-2</v>
      </c>
      <c r="J8" s="1">
        <f>AVERAGE(F8:I8)</f>
        <v>9.6462264000000006E-2</v>
      </c>
      <c r="L8" s="42" t="s">
        <v>14</v>
      </c>
      <c r="M8" s="58" t="s">
        <v>73</v>
      </c>
      <c r="N8" s="58" t="s">
        <v>73</v>
      </c>
      <c r="O8" s="58" t="s">
        <v>73</v>
      </c>
      <c r="P8" s="8"/>
      <c r="Q8" s="8"/>
      <c r="R8" s="8"/>
      <c r="S8" s="27"/>
    </row>
    <row r="9" spans="1:22">
      <c r="A9" t="s">
        <v>0</v>
      </c>
      <c r="B9" t="s">
        <v>57</v>
      </c>
      <c r="C9">
        <v>124</v>
      </c>
      <c r="D9">
        <v>6</v>
      </c>
      <c r="E9" s="8" t="s">
        <v>73</v>
      </c>
      <c r="F9" s="8">
        <v>6.3172042999999997E-2</v>
      </c>
      <c r="G9" s="8">
        <v>5.8064515999999997E-2</v>
      </c>
      <c r="H9" s="8">
        <v>4.2338710000000002E-2</v>
      </c>
      <c r="I9" s="27">
        <v>4.2338710000000002E-2</v>
      </c>
      <c r="J9" s="1">
        <f t="shared" ref="J9:J15" si="1">AVERAGE(F9:I9)</f>
        <v>5.1478494749999999E-2</v>
      </c>
      <c r="L9" s="42" t="s">
        <v>15</v>
      </c>
      <c r="M9" s="44">
        <v>9.6462000000000006E-2</v>
      </c>
      <c r="N9" s="43">
        <v>5.16E-2</v>
      </c>
      <c r="O9" s="58" t="s">
        <v>73</v>
      </c>
      <c r="P9" s="7"/>
      <c r="Q9" s="7"/>
      <c r="R9" s="2"/>
      <c r="S9" s="2"/>
    </row>
    <row r="10" spans="1:22">
      <c r="A10" t="s">
        <v>0</v>
      </c>
      <c r="B10" t="s">
        <v>58</v>
      </c>
      <c r="C10">
        <v>8124</v>
      </c>
      <c r="D10">
        <v>22</v>
      </c>
      <c r="E10" s="8" t="s">
        <v>73</v>
      </c>
      <c r="F10" s="8">
        <v>0.146572392</v>
      </c>
      <c r="G10" s="8">
        <v>0.12926890699999999</v>
      </c>
      <c r="H10" s="8">
        <v>0.12429135700000001</v>
      </c>
      <c r="I10" s="27">
        <v>0.124827023</v>
      </c>
      <c r="J10" s="1">
        <f t="shared" si="1"/>
        <v>0.13123991974999999</v>
      </c>
      <c r="L10" s="42" t="s">
        <v>16</v>
      </c>
      <c r="M10" s="43">
        <v>5.1478000000000003E-2</v>
      </c>
      <c r="N10" s="58" t="s">
        <v>73</v>
      </c>
      <c r="O10" s="44">
        <v>8.1989000000000006E-2</v>
      </c>
      <c r="P10" s="7"/>
      <c r="Q10" s="7"/>
      <c r="R10" s="2"/>
      <c r="S10" s="2"/>
    </row>
    <row r="11" spans="1:22">
      <c r="A11" t="s">
        <v>0</v>
      </c>
      <c r="B11" t="s">
        <v>59</v>
      </c>
      <c r="C11">
        <v>12960</v>
      </c>
      <c r="D11">
        <v>8</v>
      </c>
      <c r="E11" s="8" t="s">
        <v>73</v>
      </c>
      <c r="F11" s="8">
        <v>9.8148148000000004E-2</v>
      </c>
      <c r="G11" s="8">
        <v>8.1481480999999994E-2</v>
      </c>
      <c r="H11" s="8">
        <v>8.1481480999999994E-2</v>
      </c>
      <c r="I11" s="27">
        <v>4.4444444E-2</v>
      </c>
      <c r="J11" s="1">
        <f t="shared" si="1"/>
        <v>7.6388888500000002E-2</v>
      </c>
      <c r="L11" s="42" t="s">
        <v>17</v>
      </c>
      <c r="M11" s="44">
        <v>0.13124</v>
      </c>
      <c r="N11" s="43">
        <v>3.8399999999999997E-2</v>
      </c>
      <c r="O11" s="43">
        <v>7.5683E-2</v>
      </c>
      <c r="P11" s="8"/>
      <c r="Q11" s="8"/>
      <c r="R11" s="8"/>
      <c r="S11" s="27"/>
    </row>
    <row r="12" spans="1:22">
      <c r="A12" t="s">
        <v>0</v>
      </c>
      <c r="B12" t="s">
        <v>60</v>
      </c>
      <c r="C12">
        <v>90</v>
      </c>
      <c r="D12">
        <v>8</v>
      </c>
      <c r="E12" s="8" t="s">
        <v>73</v>
      </c>
      <c r="F12" s="8">
        <v>2.1876542999999998E-2</v>
      </c>
      <c r="G12" s="8">
        <v>1.4518519000000001E-2</v>
      </c>
      <c r="H12" s="8">
        <v>1.7530864E-2</v>
      </c>
      <c r="I12" s="27">
        <v>1.308642E-2</v>
      </c>
      <c r="J12" s="1">
        <f t="shared" si="1"/>
        <v>1.67530865E-2</v>
      </c>
      <c r="L12" s="42" t="s">
        <v>18</v>
      </c>
      <c r="M12" s="43">
        <v>7.6388999999999999E-2</v>
      </c>
      <c r="N12" s="43">
        <v>7.4200000000000002E-2</v>
      </c>
      <c r="O12" s="44">
        <v>0.148148</v>
      </c>
      <c r="P12" s="8"/>
      <c r="Q12" s="8"/>
      <c r="R12" s="8"/>
      <c r="S12" s="27"/>
      <c r="T12" s="8"/>
    </row>
    <row r="13" spans="1:22">
      <c r="A13" t="s">
        <v>0</v>
      </c>
      <c r="B13" t="s">
        <v>61</v>
      </c>
      <c r="C13">
        <v>339</v>
      </c>
      <c r="D13">
        <v>17</v>
      </c>
      <c r="E13" s="8" t="s">
        <v>73</v>
      </c>
      <c r="F13" s="8">
        <v>7.8064061000000004E-2</v>
      </c>
      <c r="G13" s="8">
        <v>5.2632678000000002E-2</v>
      </c>
      <c r="H13" s="8">
        <v>5.9195446999999998E-2</v>
      </c>
      <c r="I13" s="27">
        <v>4.4370481000000003E-2</v>
      </c>
      <c r="J13" s="1">
        <f t="shared" si="1"/>
        <v>5.8565666750000009E-2</v>
      </c>
      <c r="L13" s="42" t="s">
        <v>19</v>
      </c>
      <c r="M13" s="44">
        <v>1.6753000000000001E-2</v>
      </c>
      <c r="N13" s="43">
        <v>6.3330000000000001E-3</v>
      </c>
      <c r="O13" s="58" t="s">
        <v>73</v>
      </c>
      <c r="P13" s="8"/>
      <c r="Q13" s="8"/>
      <c r="R13" s="8"/>
      <c r="S13" s="27"/>
      <c r="T13" s="8"/>
    </row>
    <row r="14" spans="1:22">
      <c r="A14" t="s">
        <v>0</v>
      </c>
      <c r="B14" t="s">
        <v>62</v>
      </c>
      <c r="C14">
        <v>15</v>
      </c>
      <c r="D14">
        <v>6</v>
      </c>
      <c r="E14" s="8" t="s">
        <v>73</v>
      </c>
      <c r="F14" s="8">
        <v>7.4666667000000006E-2</v>
      </c>
      <c r="G14" s="8">
        <v>6.2222222000000001E-2</v>
      </c>
      <c r="H14" s="8">
        <v>3.4666666999999998E-2</v>
      </c>
      <c r="I14" s="27">
        <v>2.6666667000000002E-2</v>
      </c>
      <c r="J14" s="1">
        <f t="shared" si="1"/>
        <v>4.9555555750000001E-2</v>
      </c>
      <c r="L14" s="42" t="s">
        <v>20</v>
      </c>
      <c r="M14" s="43">
        <v>5.8566E-2</v>
      </c>
      <c r="N14" s="43">
        <v>3.6200000000000003E-2</v>
      </c>
      <c r="O14" s="44">
        <v>6.7353999999999997E-2</v>
      </c>
      <c r="P14" s="7"/>
      <c r="Q14" s="7"/>
      <c r="R14" s="2"/>
      <c r="S14" s="2"/>
    </row>
    <row r="15" spans="1:22">
      <c r="A15" t="s">
        <v>0</v>
      </c>
      <c r="B15" t="s">
        <v>63</v>
      </c>
      <c r="C15">
        <v>1066</v>
      </c>
      <c r="D15">
        <v>12</v>
      </c>
      <c r="E15" s="8" t="s">
        <v>73</v>
      </c>
      <c r="F15" s="8">
        <v>9.9616493E-2</v>
      </c>
      <c r="G15" s="8">
        <v>0.101055039</v>
      </c>
      <c r="H15" s="8">
        <v>9.4210880999999996E-2</v>
      </c>
      <c r="I15" s="27">
        <v>8.0893664000000004E-2</v>
      </c>
      <c r="J15" s="1">
        <f t="shared" si="1"/>
        <v>9.3944019249999983E-2</v>
      </c>
      <c r="L15" s="42" t="s">
        <v>21</v>
      </c>
      <c r="M15" s="44">
        <v>4.9556000000000003E-2</v>
      </c>
      <c r="N15" s="58" t="s">
        <v>73</v>
      </c>
      <c r="O15" s="58" t="s">
        <v>73</v>
      </c>
      <c r="P15" s="8"/>
      <c r="R15" s="8"/>
      <c r="S15" s="27"/>
    </row>
    <row r="16" spans="1:22">
      <c r="A16" t="s">
        <v>0</v>
      </c>
      <c r="B16" t="s">
        <v>64</v>
      </c>
      <c r="C16">
        <v>683</v>
      </c>
      <c r="D16">
        <v>35</v>
      </c>
      <c r="E16" s="7" t="s">
        <v>70</v>
      </c>
      <c r="F16" s="7" t="s">
        <v>70</v>
      </c>
      <c r="G16" s="7" t="s">
        <v>70</v>
      </c>
      <c r="H16" s="2" t="s">
        <v>70</v>
      </c>
      <c r="I16" s="2" t="s">
        <v>70</v>
      </c>
      <c r="L16" s="42" t="s">
        <v>22</v>
      </c>
      <c r="M16" s="44">
        <v>9.3944E-2</v>
      </c>
      <c r="N16" s="43">
        <v>2.5000000000000001E-3</v>
      </c>
      <c r="O16" s="43">
        <v>5.8666999999999997E-2</v>
      </c>
      <c r="P16" s="8"/>
      <c r="Q16" s="8"/>
      <c r="R16" s="8"/>
      <c r="S16" s="27"/>
      <c r="T16" s="8"/>
    </row>
    <row r="17" spans="1:22">
      <c r="A17" t="s">
        <v>0</v>
      </c>
      <c r="B17" t="s">
        <v>65</v>
      </c>
      <c r="C17">
        <v>187</v>
      </c>
      <c r="D17">
        <v>22</v>
      </c>
      <c r="E17" s="7" t="s">
        <v>70</v>
      </c>
      <c r="F17" s="7" t="s">
        <v>70</v>
      </c>
      <c r="G17" s="7" t="s">
        <v>70</v>
      </c>
      <c r="H17" s="2" t="s">
        <v>70</v>
      </c>
      <c r="I17" s="2" t="s">
        <v>70</v>
      </c>
      <c r="L17" s="42" t="s">
        <v>23</v>
      </c>
      <c r="M17" s="58" t="s">
        <v>73</v>
      </c>
      <c r="N17" s="58" t="s">
        <v>73</v>
      </c>
      <c r="O17" s="44">
        <v>5.4512999999999999E-2</v>
      </c>
      <c r="P17" s="8"/>
      <c r="Q17" s="8"/>
      <c r="R17" s="8"/>
      <c r="S17" s="27"/>
      <c r="T17" s="8"/>
    </row>
    <row r="18" spans="1:22">
      <c r="A18" t="s">
        <v>0</v>
      </c>
      <c r="B18" t="s">
        <v>66</v>
      </c>
      <c r="C18">
        <v>3190</v>
      </c>
      <c r="D18">
        <v>61</v>
      </c>
      <c r="E18" s="8" t="s">
        <v>73</v>
      </c>
      <c r="F18" s="8">
        <v>8.8106641999999999E-2</v>
      </c>
      <c r="G18" s="8">
        <v>8.3580792000000001E-2</v>
      </c>
      <c r="H18" s="8">
        <v>7.6077377000000002E-2</v>
      </c>
      <c r="I18" s="27">
        <v>7.6077377000000002E-2</v>
      </c>
      <c r="J18" s="1">
        <f t="shared" ref="J18:J21" si="2">AVERAGE(F18:I18)</f>
        <v>8.0960546999999994E-2</v>
      </c>
      <c r="L18" s="42" t="s">
        <v>24</v>
      </c>
      <c r="M18" s="58" t="s">
        <v>73</v>
      </c>
      <c r="N18" s="58" t="s">
        <v>73</v>
      </c>
      <c r="O18" s="58" t="s">
        <v>73</v>
      </c>
      <c r="P18" s="8"/>
      <c r="Q18" s="8"/>
      <c r="R18" s="8"/>
      <c r="S18" s="27"/>
      <c r="T18" s="8"/>
      <c r="V18" s="8"/>
    </row>
    <row r="19" spans="1:22">
      <c r="A19" t="s">
        <v>0</v>
      </c>
      <c r="B19" t="s">
        <v>67</v>
      </c>
      <c r="C19">
        <v>958</v>
      </c>
      <c r="D19">
        <v>9</v>
      </c>
      <c r="E19" s="8" t="s">
        <v>73</v>
      </c>
      <c r="F19" s="8">
        <v>2.7428402000000001E-2</v>
      </c>
      <c r="G19">
        <v>2.9299907E-2</v>
      </c>
      <c r="H19" s="8">
        <v>3.4878248000000001E-2</v>
      </c>
      <c r="I19" s="27">
        <v>3.4878248000000001E-2</v>
      </c>
      <c r="J19" s="1">
        <f t="shared" si="2"/>
        <v>3.1621201250000001E-2</v>
      </c>
      <c r="L19" s="42" t="s">
        <v>25</v>
      </c>
      <c r="M19" s="44">
        <v>8.0961000000000005E-2</v>
      </c>
      <c r="N19" s="43">
        <v>4.1599999999999998E-2</v>
      </c>
      <c r="O19" s="58" t="s">
        <v>73</v>
      </c>
      <c r="P19" s="7"/>
      <c r="Q19" s="7"/>
      <c r="R19" s="2"/>
      <c r="S19" s="2"/>
    </row>
    <row r="20" spans="1:22">
      <c r="A20" t="s">
        <v>0</v>
      </c>
      <c r="B20" t="s">
        <v>68</v>
      </c>
      <c r="C20">
        <v>10</v>
      </c>
      <c r="D20">
        <v>32</v>
      </c>
      <c r="E20" s="7" t="s">
        <v>70</v>
      </c>
      <c r="F20" s="7" t="s">
        <v>70</v>
      </c>
      <c r="G20" s="7" t="s">
        <v>70</v>
      </c>
      <c r="H20" s="2" t="s">
        <v>70</v>
      </c>
      <c r="I20" s="2" t="s">
        <v>70</v>
      </c>
      <c r="L20" s="42" t="s">
        <v>26</v>
      </c>
      <c r="M20" s="43">
        <v>3.1621000000000003E-2</v>
      </c>
      <c r="N20" s="43">
        <v>1.575E-2</v>
      </c>
      <c r="O20" s="44">
        <v>3.6601000000000002E-2</v>
      </c>
      <c r="P20" s="8"/>
      <c r="Q20" s="8"/>
      <c r="R20" s="8"/>
      <c r="S20" s="27"/>
      <c r="T20" s="8"/>
    </row>
    <row r="21" spans="1:22">
      <c r="A21" t="s">
        <v>0</v>
      </c>
      <c r="B21" t="s">
        <v>69</v>
      </c>
      <c r="C21">
        <v>435</v>
      </c>
      <c r="D21">
        <v>16</v>
      </c>
      <c r="E21" s="8" t="s">
        <v>73</v>
      </c>
      <c r="F21" s="8">
        <v>0.16768291699999999</v>
      </c>
      <c r="G21" s="8">
        <v>0.167020214</v>
      </c>
      <c r="H21" s="8">
        <v>0.163790725</v>
      </c>
      <c r="I21" s="27">
        <v>0.163790725</v>
      </c>
      <c r="J21" s="1">
        <f t="shared" si="2"/>
        <v>0.16557114525</v>
      </c>
      <c r="L21" s="42" t="s">
        <v>27</v>
      </c>
      <c r="M21" s="58" t="s">
        <v>73</v>
      </c>
      <c r="N21" s="58" t="s">
        <v>73</v>
      </c>
      <c r="O21" s="58" t="s">
        <v>73</v>
      </c>
      <c r="P21" s="8"/>
      <c r="Q21" s="8"/>
      <c r="R21" s="8"/>
      <c r="S21" s="27"/>
      <c r="T21" s="8"/>
    </row>
    <row r="22" spans="1:22">
      <c r="C22" s="1"/>
      <c r="E22" s="1"/>
      <c r="F22" s="32"/>
      <c r="G22" s="32"/>
      <c r="H22" s="32"/>
      <c r="I22" s="32"/>
      <c r="J22" s="1"/>
      <c r="L22" s="42" t="s">
        <v>28</v>
      </c>
      <c r="M22" s="53">
        <v>0.165571</v>
      </c>
      <c r="N22" s="54">
        <v>6.0600000000000001E-2</v>
      </c>
      <c r="O22" s="54">
        <v>0.14465900000000001</v>
      </c>
      <c r="P22" s="8"/>
      <c r="Q22" s="8"/>
      <c r="R22" s="8"/>
      <c r="S22" s="27"/>
      <c r="T22" s="8"/>
    </row>
    <row r="23" spans="1:22">
      <c r="B23" s="1"/>
      <c r="C23" s="1"/>
      <c r="E23" s="8"/>
      <c r="F23" s="1"/>
      <c r="G23" s="1"/>
      <c r="H23" s="1"/>
      <c r="I23" s="1"/>
      <c r="J23" s="31"/>
      <c r="M23" s="1">
        <v>8</v>
      </c>
      <c r="N23">
        <v>0</v>
      </c>
      <c r="O23" s="1">
        <v>8</v>
      </c>
      <c r="T23" s="31"/>
    </row>
    <row r="24" spans="1:22">
      <c r="A24" s="1" t="s">
        <v>1</v>
      </c>
      <c r="B24" s="1" t="s">
        <v>2</v>
      </c>
      <c r="C24" s="1" t="s">
        <v>38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L24" s="1"/>
      <c r="M24" s="1"/>
      <c r="N24" s="1"/>
      <c r="O24" s="1"/>
      <c r="P24" s="1"/>
      <c r="Q24" s="1"/>
      <c r="R24" s="1"/>
      <c r="S24" s="1"/>
    </row>
    <row r="25" spans="1:22">
      <c r="A25" t="s">
        <v>29</v>
      </c>
      <c r="B25" t="s">
        <v>50</v>
      </c>
      <c r="C25">
        <v>226</v>
      </c>
      <c r="D25">
        <v>69</v>
      </c>
      <c r="E25" s="7" t="s">
        <v>71</v>
      </c>
      <c r="F25" s="7" t="s">
        <v>71</v>
      </c>
      <c r="G25" s="7" t="s">
        <v>71</v>
      </c>
      <c r="H25" s="7" t="s">
        <v>71</v>
      </c>
      <c r="I25" s="7" t="s">
        <v>71</v>
      </c>
      <c r="J25" s="1"/>
      <c r="O25" s="7"/>
      <c r="P25" s="7"/>
      <c r="Q25" s="7"/>
      <c r="R25" s="7"/>
      <c r="S25" s="7"/>
      <c r="U25" s="7"/>
    </row>
    <row r="26" spans="1:22">
      <c r="A26" t="s">
        <v>29</v>
      </c>
      <c r="B26" t="s">
        <v>51</v>
      </c>
      <c r="C26">
        <v>286</v>
      </c>
      <c r="D26">
        <v>9</v>
      </c>
      <c r="E26" s="8" t="s">
        <v>73</v>
      </c>
      <c r="F26">
        <v>3.0000000000000001E-3</v>
      </c>
      <c r="G26">
        <v>2E-3</v>
      </c>
      <c r="H26">
        <v>2E-3</v>
      </c>
      <c r="I26">
        <v>4.0000000000000001E-3</v>
      </c>
      <c r="J26" s="1">
        <f>AVERAGE(F26:I26)</f>
        <v>2.7499999999999998E-3</v>
      </c>
      <c r="O26" s="8"/>
    </row>
    <row r="27" spans="1:22">
      <c r="A27" t="s">
        <v>29</v>
      </c>
      <c r="B27" t="s">
        <v>52</v>
      </c>
      <c r="C27">
        <v>105</v>
      </c>
      <c r="D27">
        <v>12</v>
      </c>
      <c r="E27" s="8">
        <v>0.01</v>
      </c>
      <c r="F27">
        <v>0.02</v>
      </c>
      <c r="G27">
        <v>5.0000000000000001E-3</v>
      </c>
      <c r="H27">
        <v>2E-3</v>
      </c>
      <c r="I27">
        <v>2.9000000000000001E-2</v>
      </c>
      <c r="J27" s="1">
        <f>AVERAGE(E27:I27)</f>
        <v>1.32E-2</v>
      </c>
      <c r="O27" s="7"/>
      <c r="P27" s="7"/>
      <c r="Q27" s="7"/>
      <c r="R27" s="7"/>
      <c r="S27" s="7"/>
    </row>
    <row r="28" spans="1:22">
      <c r="A28" t="s">
        <v>29</v>
      </c>
      <c r="B28" t="s">
        <v>53</v>
      </c>
      <c r="C28">
        <v>1728</v>
      </c>
      <c r="D28">
        <v>6</v>
      </c>
      <c r="E28" s="8">
        <v>3.3000000000000002E-2</v>
      </c>
      <c r="F28">
        <v>3.3000000000000002E-2</v>
      </c>
      <c r="G28">
        <v>3.3000000000000002E-2</v>
      </c>
      <c r="H28">
        <v>0.04</v>
      </c>
      <c r="I28">
        <v>3.5000000000000003E-2</v>
      </c>
      <c r="J28" s="1">
        <f>AVERAGE(E28:I28)</f>
        <v>3.4800000000000005E-2</v>
      </c>
      <c r="O28" s="8"/>
    </row>
    <row r="29" spans="1:22">
      <c r="A29" t="s">
        <v>29</v>
      </c>
      <c r="B29" t="s">
        <v>54</v>
      </c>
      <c r="C29">
        <v>3196</v>
      </c>
      <c r="D29">
        <v>36</v>
      </c>
      <c r="E29" s="7" t="s">
        <v>71</v>
      </c>
      <c r="F29" s="7" t="s">
        <v>70</v>
      </c>
      <c r="G29" s="7" t="s">
        <v>71</v>
      </c>
      <c r="H29" s="7" t="s">
        <v>71</v>
      </c>
      <c r="I29" s="7" t="s">
        <v>71</v>
      </c>
      <c r="J29" s="1"/>
      <c r="O29" s="8"/>
    </row>
    <row r="30" spans="1:22">
      <c r="A30" t="s">
        <v>29</v>
      </c>
      <c r="B30" t="s">
        <v>55</v>
      </c>
      <c r="C30">
        <v>32</v>
      </c>
      <c r="D30">
        <v>56</v>
      </c>
      <c r="E30" s="7" t="s">
        <v>71</v>
      </c>
      <c r="F30" s="7" t="s">
        <v>71</v>
      </c>
      <c r="G30" s="7" t="s">
        <v>71</v>
      </c>
      <c r="H30" s="7" t="s">
        <v>71</v>
      </c>
      <c r="I30" s="7" t="s">
        <v>71</v>
      </c>
      <c r="J30" s="1"/>
      <c r="O30" s="8"/>
    </row>
    <row r="31" spans="1:22">
      <c r="A31" t="s">
        <v>29</v>
      </c>
      <c r="B31" t="s">
        <v>56</v>
      </c>
      <c r="C31">
        <v>106</v>
      </c>
      <c r="D31">
        <v>58</v>
      </c>
      <c r="E31" s="8">
        <v>5.1999999999999998E-2</v>
      </c>
      <c r="F31">
        <v>5.1999999999999998E-2</v>
      </c>
      <c r="G31">
        <v>5.1999999999999998E-2</v>
      </c>
      <c r="H31">
        <v>5.1999999999999998E-2</v>
      </c>
      <c r="I31">
        <v>0.05</v>
      </c>
      <c r="J31" s="1">
        <f>AVERAGE(E31:I31)</f>
        <v>5.16E-2</v>
      </c>
      <c r="O31" s="8"/>
    </row>
    <row r="32" spans="1:22">
      <c r="A32" t="s">
        <v>29</v>
      </c>
      <c r="B32" t="s">
        <v>57</v>
      </c>
      <c r="C32">
        <v>124</v>
      </c>
      <c r="D32">
        <v>6</v>
      </c>
      <c r="E32" s="8" t="s">
        <v>73</v>
      </c>
      <c r="F32" s="8" t="s">
        <v>73</v>
      </c>
      <c r="G32" s="8" t="s">
        <v>73</v>
      </c>
      <c r="H32" s="8" t="s">
        <v>73</v>
      </c>
      <c r="I32" s="8" t="s">
        <v>73</v>
      </c>
      <c r="J32" s="1"/>
      <c r="O32" s="8"/>
      <c r="P32" s="7"/>
      <c r="Q32" s="7"/>
      <c r="R32" s="2"/>
      <c r="S32" s="2"/>
    </row>
    <row r="33" spans="1:19">
      <c r="A33" t="s">
        <v>29</v>
      </c>
      <c r="B33" t="s">
        <v>58</v>
      </c>
      <c r="C33">
        <v>8124</v>
      </c>
      <c r="D33">
        <v>22</v>
      </c>
      <c r="E33" s="8">
        <v>5.3999999999999999E-2</v>
      </c>
      <c r="F33">
        <v>4.9000000000000002E-2</v>
      </c>
      <c r="G33">
        <v>4.4999999999999998E-2</v>
      </c>
      <c r="H33" s="5">
        <v>4.9000000000000002E-2</v>
      </c>
      <c r="I33">
        <v>-5.0000000000000001E-3</v>
      </c>
      <c r="J33" s="1">
        <f>AVERAGE(E33:I33)</f>
        <v>3.8400000000000004E-2</v>
      </c>
      <c r="O33" s="7"/>
      <c r="P33" s="7"/>
      <c r="Q33" s="7"/>
      <c r="R33" s="7"/>
      <c r="S33" s="7"/>
    </row>
    <row r="34" spans="1:19">
      <c r="A34" t="s">
        <v>29</v>
      </c>
      <c r="B34" t="s">
        <v>59</v>
      </c>
      <c r="C34">
        <v>12960</v>
      </c>
      <c r="D34">
        <v>8</v>
      </c>
      <c r="E34" s="8">
        <v>7.8E-2</v>
      </c>
      <c r="F34">
        <v>7.8E-2</v>
      </c>
      <c r="G34">
        <v>7.8E-2</v>
      </c>
      <c r="H34">
        <v>7.8E-2</v>
      </c>
      <c r="I34">
        <v>5.8999999999999997E-2</v>
      </c>
      <c r="J34" s="1">
        <f>AVERAGE(E34:I34)</f>
        <v>7.4200000000000002E-2</v>
      </c>
      <c r="O34" s="8"/>
    </row>
    <row r="35" spans="1:19">
      <c r="A35" t="s">
        <v>29</v>
      </c>
      <c r="B35" t="s">
        <v>60</v>
      </c>
      <c r="C35">
        <v>90</v>
      </c>
      <c r="D35">
        <v>8</v>
      </c>
      <c r="E35" s="8" t="s">
        <v>73</v>
      </c>
      <c r="F35">
        <v>5.0000000000000001E-3</v>
      </c>
      <c r="G35" s="8" t="s">
        <v>73</v>
      </c>
      <c r="H35">
        <v>-1E-3</v>
      </c>
      <c r="I35">
        <v>1.4999999999999999E-2</v>
      </c>
      <c r="J35" s="1">
        <f>AVERAGE(F35,H35:I35)</f>
        <v>6.3333333333333332E-3</v>
      </c>
      <c r="O35" s="8"/>
    </row>
    <row r="36" spans="1:19">
      <c r="A36" t="s">
        <v>29</v>
      </c>
      <c r="B36" t="s">
        <v>61</v>
      </c>
      <c r="C36">
        <v>339</v>
      </c>
      <c r="D36">
        <v>17</v>
      </c>
      <c r="E36" s="8">
        <v>2.5000000000000001E-2</v>
      </c>
      <c r="F36">
        <v>1.4E-2</v>
      </c>
      <c r="G36">
        <v>6.3E-2</v>
      </c>
      <c r="H36">
        <v>5.6000000000000001E-2</v>
      </c>
      <c r="I36">
        <v>2.3E-2</v>
      </c>
      <c r="J36" s="1">
        <f>AVERAGE(E36:I36)</f>
        <v>3.6199999999999996E-2</v>
      </c>
      <c r="O36" s="8"/>
    </row>
    <row r="37" spans="1:19">
      <c r="A37" t="s">
        <v>29</v>
      </c>
      <c r="B37" t="s">
        <v>62</v>
      </c>
      <c r="C37">
        <v>15</v>
      </c>
      <c r="D37">
        <v>6</v>
      </c>
      <c r="E37" s="8" t="s">
        <v>73</v>
      </c>
      <c r="F37" s="8" t="s">
        <v>73</v>
      </c>
      <c r="G37" s="8" t="s">
        <v>73</v>
      </c>
      <c r="H37" s="8" t="s">
        <v>73</v>
      </c>
      <c r="I37" s="8" t="s">
        <v>73</v>
      </c>
      <c r="J37" s="1"/>
      <c r="O37" s="7"/>
      <c r="P37" s="7"/>
      <c r="Q37" s="7"/>
      <c r="R37" s="7"/>
      <c r="S37" s="2"/>
    </row>
    <row r="38" spans="1:19">
      <c r="A38" t="s">
        <v>29</v>
      </c>
      <c r="B38" t="s">
        <v>63</v>
      </c>
      <c r="C38">
        <v>1066</v>
      </c>
      <c r="D38">
        <v>12</v>
      </c>
      <c r="E38" s="8" t="s">
        <v>73</v>
      </c>
      <c r="F38" s="8" t="s">
        <v>73</v>
      </c>
      <c r="G38">
        <v>4.0000000000000001E-3</v>
      </c>
      <c r="H38" s="8" t="s">
        <v>73</v>
      </c>
      <c r="I38">
        <v>1E-3</v>
      </c>
      <c r="J38" s="1">
        <f>AVERAGE(G38,I38)</f>
        <v>2.5000000000000001E-3</v>
      </c>
      <c r="O38" s="8"/>
    </row>
    <row r="39" spans="1:19">
      <c r="A39" t="s">
        <v>29</v>
      </c>
      <c r="B39" t="s">
        <v>64</v>
      </c>
      <c r="C39">
        <v>683</v>
      </c>
      <c r="D39">
        <v>35</v>
      </c>
      <c r="E39" s="7" t="s">
        <v>71</v>
      </c>
      <c r="F39" s="7" t="s">
        <v>71</v>
      </c>
      <c r="G39" s="7" t="s">
        <v>71</v>
      </c>
      <c r="H39" s="7" t="s">
        <v>71</v>
      </c>
      <c r="I39" s="2" t="s">
        <v>70</v>
      </c>
      <c r="J39" s="1"/>
      <c r="O39" s="8"/>
    </row>
    <row r="40" spans="1:19">
      <c r="A40" t="s">
        <v>29</v>
      </c>
      <c r="B40" t="s">
        <v>65</v>
      </c>
      <c r="C40">
        <v>187</v>
      </c>
      <c r="D40">
        <v>22</v>
      </c>
      <c r="E40" s="8" t="s">
        <v>73</v>
      </c>
      <c r="F40" s="7" t="s">
        <v>70</v>
      </c>
      <c r="G40" s="7" t="s">
        <v>70</v>
      </c>
      <c r="H40" s="2" t="s">
        <v>70</v>
      </c>
      <c r="I40" s="2" t="s">
        <v>70</v>
      </c>
      <c r="J40" s="1"/>
      <c r="O40" s="8"/>
    </row>
    <row r="41" spans="1:19">
      <c r="A41" t="s">
        <v>29</v>
      </c>
      <c r="B41" t="s">
        <v>66</v>
      </c>
      <c r="C41">
        <v>3190</v>
      </c>
      <c r="D41">
        <v>61</v>
      </c>
      <c r="E41" s="8">
        <v>5.6000000000000001E-2</v>
      </c>
      <c r="F41">
        <v>4.7E-2</v>
      </c>
      <c r="G41">
        <v>0.04</v>
      </c>
      <c r="H41">
        <v>0.03</v>
      </c>
      <c r="I41">
        <v>3.5000000000000003E-2</v>
      </c>
      <c r="J41" s="1">
        <f>AVERAGE(E41:I41)</f>
        <v>4.1600000000000005E-2</v>
      </c>
      <c r="O41" s="8"/>
    </row>
    <row r="42" spans="1:19">
      <c r="A42" t="s">
        <v>29</v>
      </c>
      <c r="B42" t="s">
        <v>67</v>
      </c>
      <c r="C42">
        <v>958</v>
      </c>
      <c r="D42">
        <v>9</v>
      </c>
      <c r="E42" s="8" t="s">
        <v>73</v>
      </c>
      <c r="F42">
        <v>2.1000000000000001E-2</v>
      </c>
      <c r="G42">
        <v>1.9E-2</v>
      </c>
      <c r="H42">
        <v>3.1E-2</v>
      </c>
      <c r="I42">
        <v>-8.0000000000000002E-3</v>
      </c>
      <c r="J42" s="1">
        <f>AVERAGE(F42:I42)</f>
        <v>1.575E-2</v>
      </c>
      <c r="O42" s="7"/>
      <c r="P42" s="7"/>
      <c r="Q42" s="7"/>
      <c r="R42" s="7"/>
      <c r="S42" s="7"/>
    </row>
    <row r="43" spans="1:19">
      <c r="A43" t="s">
        <v>29</v>
      </c>
      <c r="B43" t="s">
        <v>68</v>
      </c>
      <c r="C43">
        <v>10</v>
      </c>
      <c r="D43">
        <v>32</v>
      </c>
      <c r="E43" s="7" t="s">
        <v>71</v>
      </c>
      <c r="F43" s="7" t="s">
        <v>71</v>
      </c>
      <c r="G43" s="7" t="s">
        <v>71</v>
      </c>
      <c r="H43" s="7" t="s">
        <v>71</v>
      </c>
      <c r="I43" s="7" t="s">
        <v>71</v>
      </c>
      <c r="J43" s="1"/>
      <c r="O43" s="8"/>
      <c r="R43" s="5"/>
    </row>
    <row r="44" spans="1:19">
      <c r="A44" t="s">
        <v>29</v>
      </c>
      <c r="B44" t="s">
        <v>69</v>
      </c>
      <c r="C44">
        <v>435</v>
      </c>
      <c r="D44">
        <v>16</v>
      </c>
      <c r="E44" s="8">
        <v>6.2E-2</v>
      </c>
      <c r="F44">
        <v>0.06</v>
      </c>
      <c r="G44">
        <v>6.2E-2</v>
      </c>
      <c r="H44">
        <v>0.06</v>
      </c>
      <c r="I44">
        <v>5.8999999999999997E-2</v>
      </c>
      <c r="J44" s="1">
        <f>AVERAGE(E44:I44)</f>
        <v>6.0600000000000001E-2</v>
      </c>
      <c r="O44" s="8"/>
    </row>
    <row r="47" spans="1:19">
      <c r="A47" s="1" t="s">
        <v>1</v>
      </c>
      <c r="B47" s="1" t="s">
        <v>2</v>
      </c>
      <c r="C47" s="1" t="s">
        <v>38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L47" s="1"/>
      <c r="M47" s="1"/>
      <c r="N47" s="1"/>
      <c r="O47" s="1"/>
      <c r="P47" s="1"/>
      <c r="Q47" s="1"/>
      <c r="R47" s="1"/>
      <c r="S47" s="1"/>
    </row>
    <row r="48" spans="1:19">
      <c r="A48" t="s">
        <v>30</v>
      </c>
      <c r="B48" t="s">
        <v>50</v>
      </c>
      <c r="C48">
        <v>226</v>
      </c>
      <c r="D48">
        <v>69</v>
      </c>
      <c r="E48" s="7" t="s">
        <v>70</v>
      </c>
      <c r="F48" s="7" t="s">
        <v>70</v>
      </c>
      <c r="G48" s="7" t="s">
        <v>70</v>
      </c>
      <c r="H48" s="7" t="s">
        <v>70</v>
      </c>
      <c r="I48" s="7" t="s">
        <v>70</v>
      </c>
      <c r="O48" s="8"/>
      <c r="P48" s="8"/>
      <c r="Q48" s="8"/>
      <c r="R48" s="8"/>
      <c r="S48" s="8"/>
    </row>
    <row r="49" spans="1:22">
      <c r="A49" t="s">
        <v>30</v>
      </c>
      <c r="B49" t="s">
        <v>51</v>
      </c>
      <c r="C49">
        <v>286</v>
      </c>
      <c r="D49">
        <v>9</v>
      </c>
      <c r="E49">
        <v>5.7478000000000001E-2</v>
      </c>
      <c r="F49">
        <v>5.7478000000000001E-2</v>
      </c>
      <c r="G49">
        <v>5.7478000000000001E-2</v>
      </c>
      <c r="H49">
        <v>5.7478000000000001E-2</v>
      </c>
      <c r="I49">
        <v>5.7478000000000001E-2</v>
      </c>
      <c r="J49" s="1">
        <f>AVERAGE(E49:I49)</f>
        <v>5.7478000000000008E-2</v>
      </c>
      <c r="O49" s="8"/>
      <c r="P49" s="8"/>
      <c r="Q49" s="8"/>
      <c r="R49" s="8"/>
      <c r="S49" s="8"/>
    </row>
    <row r="50" spans="1:22">
      <c r="A50" t="s">
        <v>30</v>
      </c>
      <c r="B50" t="s">
        <v>52</v>
      </c>
      <c r="C50">
        <v>105</v>
      </c>
      <c r="D50">
        <v>12</v>
      </c>
      <c r="E50" s="8">
        <v>0.10039002299999999</v>
      </c>
      <c r="F50" s="8">
        <v>0.10039002299999999</v>
      </c>
      <c r="G50" s="8">
        <v>0.10039002299999999</v>
      </c>
      <c r="H50" s="8">
        <v>0.10039002299999999</v>
      </c>
      <c r="I50" s="8">
        <v>0.10039002299999999</v>
      </c>
      <c r="J50" s="1">
        <f t="shared" ref="J50:J52" si="3">AVERAGE(E50:I50)</f>
        <v>0.10039002299999999</v>
      </c>
      <c r="O50" s="7"/>
      <c r="P50" s="7"/>
      <c r="Q50" s="7"/>
      <c r="R50" s="7"/>
      <c r="S50" s="7"/>
    </row>
    <row r="51" spans="1:22">
      <c r="A51" t="s">
        <v>30</v>
      </c>
      <c r="B51" t="s">
        <v>53</v>
      </c>
      <c r="C51">
        <v>1728</v>
      </c>
      <c r="D51">
        <v>6</v>
      </c>
      <c r="E51" s="8">
        <v>4.2420409999999999E-2</v>
      </c>
      <c r="F51" s="8">
        <v>4.2420409999999999E-2</v>
      </c>
      <c r="G51" s="8">
        <v>4.2420409999999999E-2</v>
      </c>
      <c r="H51" s="8">
        <v>4.2420409999999999E-2</v>
      </c>
      <c r="I51" s="8">
        <v>4.2420409999999999E-2</v>
      </c>
      <c r="J51" s="1">
        <f t="shared" si="3"/>
        <v>4.2420409999999999E-2</v>
      </c>
      <c r="O51" s="8"/>
      <c r="P51" s="8"/>
      <c r="Q51" s="8"/>
      <c r="R51" s="8"/>
      <c r="S51" s="8"/>
    </row>
    <row r="52" spans="1:22">
      <c r="A52" t="s">
        <v>30</v>
      </c>
      <c r="B52" t="s">
        <v>54</v>
      </c>
      <c r="C52">
        <v>3196</v>
      </c>
      <c r="D52">
        <v>36</v>
      </c>
      <c r="E52" s="8">
        <v>5.6842192999999999E-2</v>
      </c>
      <c r="F52" s="8">
        <v>5.6842192999999999E-2</v>
      </c>
      <c r="G52" s="8">
        <v>5.6842192999999999E-2</v>
      </c>
      <c r="H52" s="8">
        <v>5.6842192999999999E-2</v>
      </c>
      <c r="I52" s="8">
        <v>5.6842192999999999E-2</v>
      </c>
      <c r="J52" s="1">
        <f t="shared" si="3"/>
        <v>5.6842192999999999E-2</v>
      </c>
      <c r="O52" s="8"/>
      <c r="P52" s="8"/>
      <c r="Q52" s="8"/>
      <c r="R52" s="8"/>
      <c r="S52" s="8"/>
      <c r="U52" s="8"/>
      <c r="V52" s="8"/>
    </row>
    <row r="53" spans="1:22">
      <c r="A53" t="s">
        <v>30</v>
      </c>
      <c r="B53" t="s">
        <v>55</v>
      </c>
      <c r="C53">
        <v>32</v>
      </c>
      <c r="D53">
        <v>56</v>
      </c>
      <c r="E53" s="7" t="s">
        <v>70</v>
      </c>
      <c r="F53" s="7" t="s">
        <v>70</v>
      </c>
      <c r="G53" s="7" t="s">
        <v>70</v>
      </c>
      <c r="H53" s="7" t="s">
        <v>70</v>
      </c>
      <c r="I53" s="7" t="s">
        <v>70</v>
      </c>
      <c r="J53" s="1"/>
      <c r="O53" s="7"/>
      <c r="P53" s="7"/>
      <c r="Q53" s="7"/>
      <c r="R53" s="7"/>
      <c r="S53" s="7"/>
    </row>
    <row r="54" spans="1:22">
      <c r="A54" t="s">
        <v>30</v>
      </c>
      <c r="B54" t="s">
        <v>56</v>
      </c>
      <c r="C54">
        <v>106</v>
      </c>
      <c r="D54">
        <v>58</v>
      </c>
      <c r="E54" s="7" t="s">
        <v>70</v>
      </c>
      <c r="F54" s="7" t="s">
        <v>70</v>
      </c>
      <c r="G54" s="7" t="s">
        <v>70</v>
      </c>
      <c r="H54" s="7" t="s">
        <v>70</v>
      </c>
      <c r="I54" s="7" t="s">
        <v>70</v>
      </c>
      <c r="J54" s="1"/>
      <c r="O54" s="8"/>
      <c r="P54" s="8"/>
      <c r="Q54" s="8"/>
      <c r="R54" s="8"/>
      <c r="S54" s="8"/>
    </row>
    <row r="55" spans="1:22">
      <c r="A55" t="s">
        <v>30</v>
      </c>
      <c r="B55" t="s">
        <v>57</v>
      </c>
      <c r="C55">
        <v>124</v>
      </c>
      <c r="D55">
        <v>6</v>
      </c>
      <c r="E55" s="8">
        <v>8.1989247000000001E-2</v>
      </c>
      <c r="F55" s="8">
        <v>8.1989247000000001E-2</v>
      </c>
      <c r="G55" s="8">
        <v>8.1989247000000001E-2</v>
      </c>
      <c r="H55" s="8">
        <v>8.1989247000000001E-2</v>
      </c>
      <c r="I55" s="8">
        <v>8.1989247000000001E-2</v>
      </c>
      <c r="J55" s="1">
        <f t="shared" ref="J55:J62" si="4">AVERAGE(E55:I55)</f>
        <v>8.1989247000000001E-2</v>
      </c>
      <c r="O55" s="8"/>
      <c r="P55" s="8"/>
      <c r="Q55" s="8"/>
      <c r="R55" s="8"/>
      <c r="S55" s="8"/>
    </row>
    <row r="56" spans="1:22">
      <c r="A56" t="s">
        <v>30</v>
      </c>
      <c r="B56" t="s">
        <v>58</v>
      </c>
      <c r="C56">
        <v>8124</v>
      </c>
      <c r="D56">
        <v>22</v>
      </c>
      <c r="E56" s="8">
        <v>7.5683351999999995E-2</v>
      </c>
      <c r="F56" s="8">
        <v>7.5683351999999995E-2</v>
      </c>
      <c r="G56" s="8">
        <v>7.5683351999999995E-2</v>
      </c>
      <c r="H56" s="8">
        <v>7.5683351999999995E-2</v>
      </c>
      <c r="I56" s="8">
        <v>7.5683351999999995E-2</v>
      </c>
      <c r="J56" s="1">
        <f t="shared" si="4"/>
        <v>7.5683351999999995E-2</v>
      </c>
      <c r="O56" s="7"/>
      <c r="P56" s="7"/>
      <c r="Q56" s="7"/>
      <c r="R56" s="7"/>
      <c r="S56" s="7"/>
    </row>
    <row r="57" spans="1:22">
      <c r="A57" t="s">
        <v>30</v>
      </c>
      <c r="B57" t="s">
        <v>59</v>
      </c>
      <c r="C57">
        <v>12960</v>
      </c>
      <c r="D57">
        <v>8</v>
      </c>
      <c r="E57" s="8">
        <v>0.14814814800000001</v>
      </c>
      <c r="F57" s="8">
        <v>0.14814814800000001</v>
      </c>
      <c r="G57" s="8">
        <v>0.14814814800000001</v>
      </c>
      <c r="H57" s="8">
        <v>0.14814814800000001</v>
      </c>
      <c r="I57" s="8">
        <v>0.14814814800000001</v>
      </c>
      <c r="J57" s="1">
        <f t="shared" si="4"/>
        <v>0.14814814800000001</v>
      </c>
    </row>
    <row r="58" spans="1:22">
      <c r="A58" t="s">
        <v>30</v>
      </c>
      <c r="B58" t="s">
        <v>60</v>
      </c>
      <c r="C58">
        <v>90</v>
      </c>
      <c r="D58">
        <v>8</v>
      </c>
      <c r="E58" s="8" t="s">
        <v>73</v>
      </c>
      <c r="F58" s="8" t="s">
        <v>73</v>
      </c>
      <c r="G58" s="8" t="s">
        <v>73</v>
      </c>
      <c r="H58" s="8" t="s">
        <v>73</v>
      </c>
      <c r="I58" s="8" t="s">
        <v>73</v>
      </c>
      <c r="J58" s="1"/>
      <c r="O58" s="8"/>
      <c r="P58" s="8"/>
      <c r="Q58" s="8"/>
      <c r="R58" s="8"/>
      <c r="S58" s="8"/>
      <c r="T58" s="8"/>
    </row>
    <row r="59" spans="1:22">
      <c r="A59" t="s">
        <v>30</v>
      </c>
      <c r="B59" t="s">
        <v>61</v>
      </c>
      <c r="C59">
        <v>339</v>
      </c>
      <c r="D59">
        <v>17</v>
      </c>
      <c r="E59" s="8">
        <v>6.7354343999999997E-2</v>
      </c>
      <c r="F59" s="8">
        <v>6.7354343999999997E-2</v>
      </c>
      <c r="G59" s="8">
        <v>6.7354343999999997E-2</v>
      </c>
      <c r="H59" s="8">
        <v>6.7354343999999997E-2</v>
      </c>
      <c r="I59" s="8">
        <v>6.7354343999999997E-2</v>
      </c>
      <c r="J59" s="1">
        <f t="shared" si="4"/>
        <v>6.7354343999999997E-2</v>
      </c>
      <c r="O59" s="8"/>
      <c r="P59" s="8"/>
      <c r="Q59" s="8"/>
      <c r="R59" s="8"/>
      <c r="S59" s="8"/>
      <c r="T59" s="8"/>
    </row>
    <row r="60" spans="1:22">
      <c r="A60" t="s">
        <v>30</v>
      </c>
      <c r="B60" t="s">
        <v>62</v>
      </c>
      <c r="C60">
        <v>15</v>
      </c>
      <c r="D60">
        <v>6</v>
      </c>
      <c r="E60" s="8" t="s">
        <v>73</v>
      </c>
      <c r="F60" s="8" t="s">
        <v>73</v>
      </c>
      <c r="G60" s="8" t="s">
        <v>73</v>
      </c>
      <c r="H60" s="8" t="s">
        <v>73</v>
      </c>
      <c r="I60" s="8" t="s">
        <v>73</v>
      </c>
      <c r="J60" s="1"/>
      <c r="O60" s="8"/>
      <c r="P60" s="8"/>
      <c r="Q60" s="8"/>
      <c r="R60" s="8"/>
      <c r="S60" s="8"/>
      <c r="T60" s="8"/>
    </row>
    <row r="61" spans="1:22">
      <c r="A61" t="s">
        <v>30</v>
      </c>
      <c r="B61" t="s">
        <v>63</v>
      </c>
      <c r="C61">
        <v>1066</v>
      </c>
      <c r="D61">
        <v>12</v>
      </c>
      <c r="E61" s="8">
        <v>5.8666650000000001E-2</v>
      </c>
      <c r="F61" s="8">
        <v>5.8666650000000001E-2</v>
      </c>
      <c r="G61" s="8">
        <v>5.8666650000000001E-2</v>
      </c>
      <c r="H61" s="8">
        <v>5.8666650000000001E-2</v>
      </c>
      <c r="I61" s="8">
        <v>5.8666650000000001E-2</v>
      </c>
      <c r="J61" s="1">
        <f t="shared" si="4"/>
        <v>5.8666650000000001E-2</v>
      </c>
      <c r="O61" s="8"/>
      <c r="P61" s="8"/>
      <c r="Q61" s="8"/>
      <c r="R61" s="8"/>
      <c r="S61" s="8"/>
      <c r="T61" s="8"/>
    </row>
    <row r="62" spans="1:22">
      <c r="A62" t="s">
        <v>30</v>
      </c>
      <c r="B62" t="s">
        <v>64</v>
      </c>
      <c r="C62">
        <v>683</v>
      </c>
      <c r="D62">
        <v>35</v>
      </c>
      <c r="E62" s="8">
        <v>5.4513486E-2</v>
      </c>
      <c r="F62" s="8">
        <v>5.4513486E-2</v>
      </c>
      <c r="G62" s="8">
        <v>5.4513486E-2</v>
      </c>
      <c r="H62" s="8">
        <v>5.4513486E-2</v>
      </c>
      <c r="I62" s="8">
        <v>5.4513486E-2</v>
      </c>
      <c r="J62" s="1">
        <f t="shared" si="4"/>
        <v>5.4513486E-2</v>
      </c>
      <c r="O62" s="8"/>
      <c r="P62" s="8"/>
      <c r="Q62" s="8"/>
      <c r="R62" s="8"/>
      <c r="S62" s="8"/>
      <c r="T62" s="8"/>
    </row>
    <row r="63" spans="1:22">
      <c r="A63" t="s">
        <v>30</v>
      </c>
      <c r="B63" t="s">
        <v>65</v>
      </c>
      <c r="C63">
        <v>187</v>
      </c>
      <c r="D63">
        <v>22</v>
      </c>
      <c r="E63" s="8" t="s">
        <v>73</v>
      </c>
      <c r="F63" s="8" t="s">
        <v>73</v>
      </c>
      <c r="G63" s="8" t="s">
        <v>73</v>
      </c>
      <c r="H63" s="8" t="s">
        <v>73</v>
      </c>
      <c r="I63" s="8" t="s">
        <v>73</v>
      </c>
      <c r="J63" s="1"/>
      <c r="O63" s="8"/>
      <c r="P63" s="8"/>
      <c r="Q63" s="8"/>
      <c r="R63" s="8"/>
      <c r="S63" s="8"/>
      <c r="T63" s="8"/>
    </row>
    <row r="64" spans="1:22">
      <c r="A64" t="s">
        <v>30</v>
      </c>
      <c r="B64" t="s">
        <v>66</v>
      </c>
      <c r="C64">
        <v>3190</v>
      </c>
      <c r="D64">
        <v>61</v>
      </c>
      <c r="E64" s="7" t="s">
        <v>70</v>
      </c>
      <c r="F64" s="7" t="s">
        <v>70</v>
      </c>
      <c r="G64" s="7" t="s">
        <v>70</v>
      </c>
      <c r="H64" s="7" t="s">
        <v>70</v>
      </c>
      <c r="I64" s="7" t="s">
        <v>70</v>
      </c>
      <c r="J64" s="1"/>
      <c r="O64" s="7"/>
      <c r="P64" s="7"/>
      <c r="Q64" s="7"/>
      <c r="R64" s="7"/>
      <c r="S64" s="7"/>
    </row>
    <row r="65" spans="1:23">
      <c r="A65" t="s">
        <v>30</v>
      </c>
      <c r="B65" t="s">
        <v>67</v>
      </c>
      <c r="C65">
        <v>958</v>
      </c>
      <c r="D65">
        <v>9</v>
      </c>
      <c r="E65" s="8">
        <v>3.6601131000000002E-2</v>
      </c>
      <c r="F65" s="8">
        <v>3.6601131000000002E-2</v>
      </c>
      <c r="G65" s="8">
        <v>3.6601131000000002E-2</v>
      </c>
      <c r="H65" s="8">
        <v>3.6601131000000002E-2</v>
      </c>
      <c r="I65" s="8">
        <v>3.6601131000000002E-2</v>
      </c>
      <c r="J65" s="1">
        <f t="shared" ref="J65" si="5">AVERAGE(E65:I65)</f>
        <v>3.6601131000000002E-2</v>
      </c>
      <c r="O65" s="8"/>
      <c r="P65" s="8"/>
      <c r="Q65" s="8"/>
      <c r="R65" s="8"/>
      <c r="S65" s="8"/>
      <c r="T65" s="8"/>
    </row>
    <row r="66" spans="1:23">
      <c r="A66" t="s">
        <v>30</v>
      </c>
      <c r="B66" t="s">
        <v>68</v>
      </c>
      <c r="C66">
        <v>10</v>
      </c>
      <c r="D66">
        <v>32</v>
      </c>
      <c r="E66" s="8" t="s">
        <v>73</v>
      </c>
      <c r="F66" s="8" t="s">
        <v>73</v>
      </c>
      <c r="G66" s="8" t="s">
        <v>73</v>
      </c>
      <c r="H66" s="8" t="s">
        <v>73</v>
      </c>
      <c r="I66" s="8" t="s">
        <v>73</v>
      </c>
      <c r="J66" s="1"/>
      <c r="O66" s="8"/>
      <c r="P66" s="8"/>
      <c r="Q66" s="8"/>
      <c r="R66" s="8"/>
      <c r="S66" s="8"/>
      <c r="T66" s="8"/>
    </row>
    <row r="67" spans="1:23">
      <c r="A67" t="s">
        <v>30</v>
      </c>
      <c r="B67" t="s">
        <v>69</v>
      </c>
      <c r="C67">
        <v>435</v>
      </c>
      <c r="D67">
        <v>16</v>
      </c>
      <c r="E67" s="8">
        <v>0.14465918999999999</v>
      </c>
      <c r="F67" s="8">
        <v>0.14465918999999999</v>
      </c>
      <c r="G67" s="8">
        <v>0.14465918999999999</v>
      </c>
      <c r="H67" s="8">
        <v>0.14465918999999999</v>
      </c>
      <c r="I67" s="8">
        <v>0.14465918999999999</v>
      </c>
      <c r="J67" s="1">
        <f t="shared" ref="J67" si="6">AVERAGE(E67:I67)</f>
        <v>0.14465918999999999</v>
      </c>
      <c r="O67" s="8"/>
      <c r="P67" s="8"/>
      <c r="Q67" s="8"/>
      <c r="R67" s="8"/>
      <c r="S67" s="8"/>
      <c r="T67" s="8"/>
    </row>
    <row r="70" spans="1:23">
      <c r="A70" s="15" t="s">
        <v>37</v>
      </c>
    </row>
    <row r="71" spans="1:23">
      <c r="A71" s="1" t="s">
        <v>77</v>
      </c>
      <c r="B71" t="s">
        <v>97</v>
      </c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F72" s="2"/>
      <c r="G72" s="2"/>
      <c r="H72" s="2"/>
      <c r="I72" s="2"/>
      <c r="J72" s="7"/>
      <c r="R72" s="2"/>
      <c r="S72" s="2"/>
      <c r="T72" s="7"/>
    </row>
    <row r="73" spans="1:23">
      <c r="I73" s="8"/>
      <c r="J73" s="8"/>
      <c r="S73" s="8"/>
      <c r="T73" s="8"/>
    </row>
    <row r="74" spans="1:23">
      <c r="I74" s="8"/>
      <c r="R74" s="2"/>
      <c r="S74" s="2"/>
      <c r="T74" s="7"/>
    </row>
    <row r="75" spans="1:23">
      <c r="I75" s="8"/>
      <c r="J75" s="8"/>
      <c r="S75" s="8"/>
      <c r="T75" s="8"/>
    </row>
    <row r="76" spans="1:23">
      <c r="H76" s="2"/>
      <c r="I76" s="2"/>
      <c r="J76" s="7"/>
      <c r="S76" s="8"/>
    </row>
    <row r="77" spans="1:23">
      <c r="H77" s="2"/>
      <c r="I77" s="2"/>
      <c r="J77" s="7"/>
      <c r="S77" s="8"/>
      <c r="T77" s="8"/>
    </row>
    <row r="78" spans="1:23">
      <c r="I78" s="8"/>
      <c r="J78" s="8"/>
      <c r="S78" s="8"/>
      <c r="T78" s="8"/>
    </row>
    <row r="79" spans="1:23">
      <c r="I79" s="8"/>
      <c r="J79" s="8"/>
      <c r="Q79" s="8"/>
      <c r="R79" s="8"/>
      <c r="S79" s="8"/>
      <c r="T79" s="7"/>
    </row>
    <row r="80" spans="1:23">
      <c r="H80" s="8"/>
      <c r="I80" s="8"/>
      <c r="J80" s="8"/>
      <c r="P80" s="2"/>
      <c r="Q80" s="2"/>
      <c r="R80" s="2"/>
      <c r="S80" s="2"/>
      <c r="T80" s="7"/>
    </row>
    <row r="81" spans="1:23">
      <c r="J81" s="8"/>
      <c r="S81" s="8"/>
      <c r="T81" s="8"/>
    </row>
    <row r="82" spans="1:23">
      <c r="I82" s="8"/>
      <c r="J82" s="8"/>
      <c r="Q82" s="8"/>
      <c r="R82" s="8"/>
      <c r="S82" s="8"/>
      <c r="T82" s="8"/>
      <c r="U82" s="8"/>
    </row>
    <row r="83" spans="1:23">
      <c r="G83" s="8"/>
      <c r="H83" s="8"/>
      <c r="I83" s="8"/>
      <c r="J83" s="8"/>
      <c r="R83" s="8"/>
      <c r="S83" s="8"/>
      <c r="T83" s="8"/>
      <c r="U83" s="8"/>
    </row>
    <row r="84" spans="1:23">
      <c r="I84" s="8"/>
      <c r="J84" s="8"/>
      <c r="P84" s="8"/>
      <c r="Q84" s="8"/>
      <c r="R84" s="8"/>
      <c r="S84" s="2"/>
      <c r="T84" s="7"/>
      <c r="U84" s="8"/>
    </row>
    <row r="85" spans="1:23">
      <c r="I85" s="8"/>
      <c r="J85" s="8"/>
      <c r="S85" s="8"/>
      <c r="T85" s="8"/>
      <c r="U85" s="8"/>
    </row>
    <row r="86" spans="1:23">
      <c r="F86" s="8"/>
      <c r="G86" s="8"/>
      <c r="H86" s="8"/>
      <c r="I86" s="2"/>
      <c r="J86" s="7"/>
      <c r="S86" s="8"/>
      <c r="T86" s="8"/>
      <c r="U86" s="8"/>
    </row>
    <row r="87" spans="1:23">
      <c r="G87" s="8"/>
      <c r="H87" s="8"/>
      <c r="I87" s="8"/>
      <c r="J87" s="7"/>
      <c r="S87" s="8"/>
      <c r="T87" s="8"/>
      <c r="U87" s="8"/>
    </row>
    <row r="88" spans="1:23">
      <c r="I88" s="8"/>
      <c r="J88" s="8"/>
      <c r="S88" s="8"/>
      <c r="T88" s="8"/>
      <c r="U88" s="8"/>
      <c r="W88" s="8"/>
    </row>
    <row r="89" spans="1:23">
      <c r="I89" s="8"/>
      <c r="J89" s="8"/>
      <c r="R89" s="2"/>
      <c r="S89" s="2"/>
      <c r="T89" s="7"/>
    </row>
    <row r="90" spans="1:23">
      <c r="H90" s="2"/>
      <c r="I90" s="2"/>
      <c r="J90" s="7"/>
      <c r="R90" s="8"/>
      <c r="S90" s="8"/>
      <c r="T90" s="8"/>
      <c r="U90" s="8"/>
    </row>
    <row r="91" spans="1:23">
      <c r="H91" s="8"/>
      <c r="I91" s="8"/>
      <c r="J91" s="8"/>
      <c r="T91" s="8"/>
      <c r="U91" s="8"/>
    </row>
    <row r="92" spans="1:23">
      <c r="B92" s="1"/>
      <c r="C92" s="1"/>
      <c r="D92" s="1"/>
      <c r="E92" s="1"/>
      <c r="F92" s="8"/>
      <c r="G92" s="1"/>
      <c r="H92" s="1"/>
      <c r="I92" s="1"/>
      <c r="J92" s="1"/>
      <c r="K92" s="3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</row>
    <row r="96" spans="1:23">
      <c r="F96" s="2"/>
      <c r="G96" s="7"/>
      <c r="H96" s="2"/>
      <c r="I96" s="2"/>
      <c r="J96" s="7"/>
      <c r="S96" s="2"/>
      <c r="T96" s="7"/>
    </row>
    <row r="98" spans="5:20">
      <c r="H98" s="25"/>
      <c r="O98" s="7"/>
      <c r="P98" s="7"/>
      <c r="Q98" s="7"/>
      <c r="R98" s="2"/>
      <c r="S98" s="2"/>
      <c r="T98" s="7"/>
    </row>
    <row r="100" spans="5:20">
      <c r="I100" s="2"/>
      <c r="J100" s="7"/>
      <c r="R100" s="25"/>
    </row>
    <row r="101" spans="5:20">
      <c r="E101" s="7"/>
      <c r="F101" s="7"/>
      <c r="G101" s="7"/>
      <c r="H101" s="2"/>
      <c r="I101" s="2"/>
      <c r="J101" s="7"/>
    </row>
    <row r="103" spans="5:20">
      <c r="P103" s="2"/>
      <c r="Q103" s="2"/>
      <c r="R103" s="2"/>
      <c r="S103" s="2"/>
      <c r="T103" s="7"/>
    </row>
    <row r="104" spans="5:20">
      <c r="P104" s="2"/>
      <c r="Q104" s="7"/>
      <c r="R104" s="2"/>
      <c r="S104" s="2"/>
      <c r="T104" s="7"/>
    </row>
    <row r="106" spans="5:20">
      <c r="S106" s="12"/>
    </row>
    <row r="107" spans="5:20">
      <c r="I107" s="12"/>
    </row>
    <row r="108" spans="5:20">
      <c r="S108" s="2"/>
      <c r="T108" s="7"/>
    </row>
    <row r="110" spans="5:20">
      <c r="I110" s="2"/>
      <c r="J110" s="7"/>
    </row>
    <row r="111" spans="5:20">
      <c r="F111" s="2"/>
      <c r="G111" s="2"/>
      <c r="H111" s="2"/>
      <c r="I111" s="2"/>
      <c r="J111" s="7"/>
    </row>
    <row r="113" spans="1:23">
      <c r="S113" s="2"/>
      <c r="T113" s="7"/>
    </row>
    <row r="114" spans="1:23">
      <c r="I114" s="2"/>
      <c r="J114" s="7"/>
    </row>
    <row r="116" spans="1:23">
      <c r="B116" s="1"/>
      <c r="C116" s="1"/>
      <c r="D116" s="1"/>
      <c r="E116" s="1"/>
      <c r="G116" s="1"/>
      <c r="H116" s="1"/>
      <c r="I116" s="1"/>
      <c r="J116" s="1"/>
      <c r="K116" s="3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3">
      <c r="F120" s="2"/>
      <c r="G120" s="2"/>
      <c r="H120" s="2"/>
      <c r="I120" s="2"/>
      <c r="J120" s="7"/>
      <c r="R120" s="8"/>
      <c r="S120" s="8"/>
      <c r="T120" s="8"/>
      <c r="V120" s="8"/>
    </row>
    <row r="121" spans="1:23">
      <c r="H121" s="8"/>
      <c r="I121" s="8"/>
      <c r="R121" s="8"/>
      <c r="S121" s="8"/>
      <c r="T121" s="8"/>
      <c r="V121" s="8"/>
    </row>
    <row r="122" spans="1:23">
      <c r="H122" s="8"/>
      <c r="I122" s="8"/>
      <c r="J122" s="8"/>
      <c r="P122" s="2"/>
      <c r="Q122" s="2"/>
      <c r="R122" s="2"/>
      <c r="S122" s="2"/>
      <c r="T122" s="7"/>
    </row>
    <row r="123" spans="1:23">
      <c r="H123" s="8"/>
      <c r="I123" s="8"/>
      <c r="J123" s="8"/>
      <c r="R123" s="8"/>
      <c r="S123" s="8"/>
      <c r="T123" s="8"/>
    </row>
    <row r="124" spans="1:23">
      <c r="H124" s="8"/>
      <c r="I124" s="8"/>
      <c r="J124" s="8"/>
      <c r="R124" s="8"/>
      <c r="S124" s="8"/>
      <c r="T124" s="8"/>
      <c r="V124" s="8"/>
      <c r="W124" s="8"/>
    </row>
    <row r="125" spans="1:23">
      <c r="F125" s="2"/>
      <c r="G125" s="2"/>
      <c r="H125" s="2"/>
      <c r="I125" s="2"/>
      <c r="J125" s="7"/>
      <c r="R125" s="2"/>
      <c r="S125" s="2"/>
      <c r="T125" s="7"/>
    </row>
    <row r="126" spans="1:23">
      <c r="H126" s="2"/>
      <c r="I126" s="2"/>
      <c r="J126" s="7"/>
      <c r="R126" s="8"/>
      <c r="S126" s="8"/>
      <c r="T126" s="8"/>
    </row>
    <row r="127" spans="1:23">
      <c r="H127" s="8"/>
      <c r="I127" s="8"/>
      <c r="J127" s="8"/>
      <c r="R127" s="8"/>
      <c r="S127" s="8"/>
      <c r="T127" s="8"/>
    </row>
    <row r="128" spans="1:23">
      <c r="I128" s="8"/>
      <c r="J128" s="8"/>
      <c r="P128" s="2"/>
      <c r="Q128" s="2"/>
      <c r="R128" s="2"/>
      <c r="S128" s="2"/>
      <c r="T128" s="7"/>
    </row>
    <row r="129" spans="2:21">
      <c r="H129" s="8"/>
      <c r="I129" s="8"/>
      <c r="J129" s="8"/>
      <c r="R129" s="8"/>
      <c r="S129" s="8"/>
    </row>
    <row r="130" spans="2:21">
      <c r="H130" s="8"/>
      <c r="I130" s="8"/>
      <c r="J130" s="8"/>
      <c r="R130" s="8"/>
      <c r="S130" s="8"/>
      <c r="T130" s="8"/>
      <c r="U130" s="8"/>
    </row>
    <row r="131" spans="2:21">
      <c r="H131" s="8"/>
      <c r="I131" s="8"/>
      <c r="J131" s="8"/>
      <c r="R131" s="8"/>
      <c r="S131" s="8"/>
      <c r="T131" s="8"/>
      <c r="U131" s="8"/>
    </row>
    <row r="132" spans="2:21">
      <c r="H132" s="8"/>
      <c r="I132" s="8"/>
      <c r="J132" s="8"/>
      <c r="R132" s="8"/>
      <c r="S132" s="8"/>
      <c r="T132" s="8"/>
      <c r="U132" s="8"/>
    </row>
    <row r="133" spans="2:21">
      <c r="H133" s="8"/>
      <c r="I133" s="8"/>
      <c r="J133" s="8"/>
      <c r="R133" s="8"/>
      <c r="S133" s="8"/>
      <c r="T133" s="8"/>
      <c r="U133" s="8"/>
    </row>
    <row r="134" spans="2:21">
      <c r="H134" s="8"/>
      <c r="I134" s="8"/>
      <c r="J134" s="8"/>
      <c r="R134" s="8"/>
      <c r="S134" s="8"/>
      <c r="T134" s="8"/>
      <c r="U134" s="8"/>
    </row>
    <row r="135" spans="2:21">
      <c r="H135" s="8"/>
      <c r="I135" s="8"/>
      <c r="J135" s="8"/>
      <c r="R135" s="8"/>
      <c r="S135" s="8"/>
      <c r="T135" s="8"/>
      <c r="U135" s="8"/>
    </row>
    <row r="136" spans="2:21">
      <c r="H136" s="2"/>
      <c r="I136" s="2"/>
      <c r="J136" s="7"/>
      <c r="R136" s="2"/>
      <c r="S136" s="2"/>
      <c r="T136" s="7"/>
    </row>
    <row r="137" spans="2:21">
      <c r="H137" s="8"/>
      <c r="I137" s="8"/>
      <c r="J137" s="8"/>
      <c r="R137" s="8"/>
      <c r="S137" s="8"/>
      <c r="T137" s="8"/>
      <c r="U137" s="8"/>
    </row>
    <row r="138" spans="2:21">
      <c r="H138" s="8"/>
      <c r="I138" s="8"/>
      <c r="J138" s="8"/>
      <c r="S138" s="8"/>
      <c r="T138" s="8"/>
      <c r="U138" s="8"/>
    </row>
    <row r="139" spans="2:21">
      <c r="H139" s="8"/>
      <c r="I139" s="8"/>
      <c r="J139" s="8"/>
      <c r="R139" s="8"/>
      <c r="S139" s="8"/>
      <c r="T139" s="8"/>
      <c r="U139" s="8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31"/>
    </row>
  </sheetData>
  <mergeCells count="1">
    <mergeCell ref="M1:O1"/>
  </mergeCells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10"/>
  <sheetViews>
    <sheetView topLeftCell="A22" workbookViewId="0">
      <selection activeCell="J25" sqref="J25"/>
    </sheetView>
  </sheetViews>
  <sheetFormatPr defaultRowHeight="15"/>
  <cols>
    <col min="1" max="1" width="11.28515625" bestFit="1" customWidth="1"/>
    <col min="2" max="2" width="30.85546875" bestFit="1" customWidth="1"/>
    <col min="12" max="12" width="30.85546875" bestFit="1" customWidth="1"/>
    <col min="20" max="20" width="11.85546875" bestFit="1" customWidth="1"/>
    <col min="21" max="21" width="10.42578125" bestFit="1" customWidth="1"/>
    <col min="22" max="22" width="10" bestFit="1" customWidth="1"/>
  </cols>
  <sheetData>
    <row r="1" spans="1:22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t="s">
        <v>0</v>
      </c>
      <c r="B2" t="s">
        <v>59</v>
      </c>
      <c r="C2">
        <v>12960</v>
      </c>
      <c r="D2">
        <v>8</v>
      </c>
      <c r="E2" s="8" t="s">
        <v>73</v>
      </c>
      <c r="F2" s="8">
        <v>9.8148148000000004E-2</v>
      </c>
      <c r="G2" s="8">
        <v>8.1481480999999994E-2</v>
      </c>
      <c r="H2" s="8">
        <v>8.1481480999999994E-2</v>
      </c>
      <c r="I2" s="27">
        <v>4.4444444E-2</v>
      </c>
      <c r="O2" s="7"/>
      <c r="P2" s="7"/>
      <c r="Q2" s="7"/>
      <c r="R2" s="2"/>
      <c r="S2" s="2"/>
    </row>
    <row r="3" spans="1:22">
      <c r="A3" t="s">
        <v>0</v>
      </c>
      <c r="B3" t="s">
        <v>58</v>
      </c>
      <c r="C3">
        <v>8124</v>
      </c>
      <c r="D3">
        <v>22</v>
      </c>
      <c r="E3" s="8" t="s">
        <v>73</v>
      </c>
      <c r="F3" s="8">
        <v>0.146572392</v>
      </c>
      <c r="G3" s="8">
        <v>0.12926890699999999</v>
      </c>
      <c r="H3" s="8">
        <v>0.12429135700000001</v>
      </c>
      <c r="I3" s="27">
        <v>0.124827023</v>
      </c>
      <c r="P3" s="8"/>
      <c r="Q3" s="8"/>
      <c r="R3" s="8"/>
      <c r="S3" s="27"/>
      <c r="U3" s="8"/>
    </row>
    <row r="4" spans="1:22">
      <c r="A4" t="s">
        <v>0</v>
      </c>
      <c r="B4" t="s">
        <v>54</v>
      </c>
      <c r="C4">
        <v>3196</v>
      </c>
      <c r="D4">
        <v>36</v>
      </c>
      <c r="E4" s="7" t="s">
        <v>70</v>
      </c>
      <c r="F4" s="7" t="s">
        <v>70</v>
      </c>
      <c r="G4" s="7" t="s">
        <v>70</v>
      </c>
      <c r="H4" s="2" t="s">
        <v>70</v>
      </c>
      <c r="I4" s="2" t="s">
        <v>70</v>
      </c>
      <c r="O4" s="7"/>
      <c r="P4" s="7"/>
      <c r="Q4" s="7"/>
      <c r="R4" s="2"/>
      <c r="S4" s="2"/>
    </row>
    <row r="5" spans="1:22">
      <c r="A5" t="s">
        <v>0</v>
      </c>
      <c r="B5" t="s">
        <v>66</v>
      </c>
      <c r="C5">
        <v>3190</v>
      </c>
      <c r="D5">
        <v>61</v>
      </c>
      <c r="E5" s="8" t="s">
        <v>73</v>
      </c>
      <c r="F5" s="8">
        <v>8.8106641999999999E-2</v>
      </c>
      <c r="G5" s="8">
        <v>8.3580792000000001E-2</v>
      </c>
      <c r="H5" s="8">
        <v>7.6077377000000002E-2</v>
      </c>
      <c r="I5" s="27">
        <v>7.6077377000000002E-2</v>
      </c>
      <c r="P5" s="8"/>
      <c r="Q5" s="8"/>
      <c r="R5" s="8"/>
      <c r="S5" s="27"/>
    </row>
    <row r="6" spans="1:22">
      <c r="A6" t="s">
        <v>0</v>
      </c>
      <c r="B6" t="s">
        <v>53</v>
      </c>
      <c r="C6">
        <v>1728</v>
      </c>
      <c r="D6">
        <v>6</v>
      </c>
      <c r="E6" s="8" t="s">
        <v>73</v>
      </c>
      <c r="F6" s="8">
        <v>5.9940844E-2</v>
      </c>
      <c r="G6" s="8">
        <v>4.7916667000000003E-2</v>
      </c>
      <c r="H6" s="8">
        <v>4.3563528999999997E-2</v>
      </c>
      <c r="I6" s="27">
        <v>4.1358025E-2</v>
      </c>
      <c r="Q6" s="8"/>
      <c r="S6" s="27"/>
    </row>
    <row r="7" spans="1:22">
      <c r="A7" t="s">
        <v>0</v>
      </c>
      <c r="B7" t="s">
        <v>63</v>
      </c>
      <c r="C7">
        <v>1066</v>
      </c>
      <c r="D7">
        <v>12</v>
      </c>
      <c r="E7" s="8" t="s">
        <v>73</v>
      </c>
      <c r="F7" s="8">
        <v>9.9616493E-2</v>
      </c>
      <c r="G7" s="8">
        <v>0.101055039</v>
      </c>
      <c r="H7" s="8">
        <v>9.4210880999999996E-2</v>
      </c>
      <c r="I7" s="27">
        <v>8.0893664000000004E-2</v>
      </c>
      <c r="P7" s="8"/>
      <c r="Q7" s="8"/>
      <c r="R7" s="8"/>
      <c r="S7" s="27"/>
    </row>
    <row r="8" spans="1:22">
      <c r="A8" t="s">
        <v>0</v>
      </c>
      <c r="B8" t="s">
        <v>67</v>
      </c>
      <c r="C8">
        <v>958</v>
      </c>
      <c r="D8">
        <v>9</v>
      </c>
      <c r="E8" s="8" t="s">
        <v>73</v>
      </c>
      <c r="F8" s="8">
        <v>2.7428402000000001E-2</v>
      </c>
      <c r="G8">
        <v>2.9299907E-2</v>
      </c>
      <c r="H8" s="8">
        <v>3.4878248000000001E-2</v>
      </c>
      <c r="I8" s="27">
        <v>3.4878248000000001E-2</v>
      </c>
      <c r="P8" s="8"/>
      <c r="Q8" s="8"/>
      <c r="R8" s="8"/>
      <c r="S8" s="27"/>
    </row>
    <row r="9" spans="1:22">
      <c r="A9" t="s">
        <v>0</v>
      </c>
      <c r="B9" t="s">
        <v>64</v>
      </c>
      <c r="C9">
        <v>683</v>
      </c>
      <c r="D9">
        <v>35</v>
      </c>
      <c r="E9" s="7" t="s">
        <v>70</v>
      </c>
      <c r="F9" s="7" t="s">
        <v>70</v>
      </c>
      <c r="G9" s="7" t="s">
        <v>70</v>
      </c>
      <c r="H9" s="2" t="s">
        <v>70</v>
      </c>
      <c r="I9" s="2" t="s">
        <v>70</v>
      </c>
      <c r="O9" s="7"/>
      <c r="P9" s="7"/>
      <c r="Q9" s="7"/>
      <c r="R9" s="2"/>
      <c r="S9" s="2"/>
    </row>
    <row r="10" spans="1:22">
      <c r="A10" t="s">
        <v>0</v>
      </c>
      <c r="B10" t="s">
        <v>69</v>
      </c>
      <c r="C10">
        <v>435</v>
      </c>
      <c r="D10">
        <v>16</v>
      </c>
      <c r="E10" s="8" t="s">
        <v>73</v>
      </c>
      <c r="F10" s="8">
        <v>0.16768291699999999</v>
      </c>
      <c r="G10" s="8">
        <v>0.167020214</v>
      </c>
      <c r="H10" s="8">
        <v>0.163790725</v>
      </c>
      <c r="I10" s="27">
        <v>0.163790725</v>
      </c>
      <c r="O10" s="7"/>
      <c r="P10" s="7"/>
      <c r="Q10" s="7"/>
      <c r="R10" s="2"/>
      <c r="S10" s="2"/>
    </row>
    <row r="11" spans="1:22">
      <c r="A11" t="s">
        <v>0</v>
      </c>
      <c r="B11" t="s">
        <v>61</v>
      </c>
      <c r="C11">
        <v>339</v>
      </c>
      <c r="D11">
        <v>17</v>
      </c>
      <c r="E11" s="8" t="s">
        <v>73</v>
      </c>
      <c r="F11" s="8">
        <v>7.8064061000000004E-2</v>
      </c>
      <c r="G11" s="8">
        <v>5.2632678000000002E-2</v>
      </c>
      <c r="H11" s="8">
        <v>5.9195446999999998E-2</v>
      </c>
      <c r="I11" s="27">
        <v>4.4370481000000003E-2</v>
      </c>
      <c r="P11" s="8"/>
      <c r="Q11" s="8"/>
      <c r="R11" s="8"/>
      <c r="S11" s="27"/>
    </row>
    <row r="12" spans="1:22">
      <c r="C12" s="1"/>
      <c r="D12" s="1" t="s">
        <v>75</v>
      </c>
      <c r="E12" s="1">
        <v>0</v>
      </c>
      <c r="F12" s="32">
        <v>8</v>
      </c>
      <c r="G12" s="32">
        <v>8</v>
      </c>
      <c r="H12" s="32">
        <v>8</v>
      </c>
      <c r="I12" s="32">
        <v>8</v>
      </c>
      <c r="J12" s="75">
        <f>(SUM(E12:I12)*100)/50</f>
        <v>64</v>
      </c>
      <c r="K12" s="33" t="s">
        <v>81</v>
      </c>
      <c r="P12" s="8"/>
      <c r="Q12" s="8"/>
      <c r="R12" s="8"/>
      <c r="S12" s="27"/>
      <c r="T12" s="8"/>
    </row>
    <row r="14" spans="1:22">
      <c r="A14" s="1" t="s">
        <v>1</v>
      </c>
      <c r="B14" s="1" t="s">
        <v>2</v>
      </c>
      <c r="C14" s="1" t="s">
        <v>38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L14" s="1"/>
      <c r="M14" s="1"/>
      <c r="N14" s="1"/>
      <c r="O14" s="1"/>
      <c r="P14" s="1"/>
      <c r="Q14" s="1"/>
      <c r="R14" s="1"/>
      <c r="S14" s="1"/>
    </row>
    <row r="15" spans="1:22">
      <c r="A15" t="s">
        <v>29</v>
      </c>
      <c r="B15" t="s">
        <v>59</v>
      </c>
      <c r="C15">
        <v>12960</v>
      </c>
      <c r="D15">
        <v>8</v>
      </c>
      <c r="E15" s="8">
        <v>7.8E-2</v>
      </c>
      <c r="F15">
        <v>7.8E-2</v>
      </c>
      <c r="G15">
        <v>7.8E-2</v>
      </c>
      <c r="H15">
        <v>7.8E-2</v>
      </c>
      <c r="I15">
        <v>5.8999999999999997E-2</v>
      </c>
      <c r="O15" s="7"/>
      <c r="P15" s="7"/>
      <c r="Q15" s="7"/>
      <c r="R15" s="7"/>
      <c r="S15" s="7"/>
      <c r="U15" s="7"/>
    </row>
    <row r="16" spans="1:22">
      <c r="A16" t="s">
        <v>29</v>
      </c>
      <c r="B16" t="s">
        <v>58</v>
      </c>
      <c r="C16">
        <v>8124</v>
      </c>
      <c r="D16">
        <v>22</v>
      </c>
      <c r="E16" s="8">
        <v>5.3999999999999999E-2</v>
      </c>
      <c r="F16">
        <v>4.9000000000000002E-2</v>
      </c>
      <c r="G16">
        <v>4.4999999999999998E-2</v>
      </c>
      <c r="H16" s="5">
        <v>4.9000000000000002E-2</v>
      </c>
      <c r="I16">
        <v>-5.0000000000000001E-3</v>
      </c>
      <c r="O16" s="8"/>
    </row>
    <row r="17" spans="1:22">
      <c r="A17" t="s">
        <v>29</v>
      </c>
      <c r="B17" t="s">
        <v>54</v>
      </c>
      <c r="C17">
        <v>3196</v>
      </c>
      <c r="D17">
        <v>36</v>
      </c>
      <c r="E17" s="7" t="s">
        <v>71</v>
      </c>
      <c r="F17" s="7" t="s">
        <v>70</v>
      </c>
      <c r="G17" s="7" t="s">
        <v>71</v>
      </c>
      <c r="H17" s="7" t="s">
        <v>71</v>
      </c>
      <c r="I17" s="7" t="s">
        <v>71</v>
      </c>
      <c r="O17" s="7"/>
      <c r="P17" s="7"/>
      <c r="Q17" s="7"/>
      <c r="R17" s="7"/>
      <c r="S17" s="7"/>
    </row>
    <row r="18" spans="1:22">
      <c r="A18" t="s">
        <v>29</v>
      </c>
      <c r="B18" t="s">
        <v>66</v>
      </c>
      <c r="C18">
        <v>3190</v>
      </c>
      <c r="D18">
        <v>61</v>
      </c>
      <c r="E18" s="8">
        <v>5.6000000000000001E-2</v>
      </c>
      <c r="F18">
        <v>4.7E-2</v>
      </c>
      <c r="G18">
        <v>0.04</v>
      </c>
      <c r="H18">
        <v>0.03</v>
      </c>
      <c r="I18">
        <v>3.5000000000000003E-2</v>
      </c>
      <c r="O18" s="8"/>
    </row>
    <row r="19" spans="1:22">
      <c r="A19" t="s">
        <v>29</v>
      </c>
      <c r="B19" t="s">
        <v>53</v>
      </c>
      <c r="C19">
        <v>1728</v>
      </c>
      <c r="D19">
        <v>6</v>
      </c>
      <c r="E19" s="8">
        <v>3.3000000000000002E-2</v>
      </c>
      <c r="F19">
        <v>3.3000000000000002E-2</v>
      </c>
      <c r="G19">
        <v>3.3000000000000002E-2</v>
      </c>
      <c r="H19">
        <v>0.04</v>
      </c>
      <c r="I19">
        <v>3.5000000000000003E-2</v>
      </c>
      <c r="O19" s="8"/>
    </row>
    <row r="20" spans="1:22">
      <c r="A20" t="s">
        <v>29</v>
      </c>
      <c r="B20" t="s">
        <v>63</v>
      </c>
      <c r="C20">
        <v>1066</v>
      </c>
      <c r="D20">
        <v>12</v>
      </c>
      <c r="E20" s="8" t="s">
        <v>73</v>
      </c>
      <c r="F20" s="8" t="s">
        <v>73</v>
      </c>
      <c r="G20">
        <v>4.0000000000000001E-3</v>
      </c>
      <c r="H20" s="8" t="s">
        <v>73</v>
      </c>
      <c r="I20">
        <v>1E-3</v>
      </c>
      <c r="O20" s="8"/>
    </row>
    <row r="21" spans="1:22">
      <c r="A21" t="s">
        <v>29</v>
      </c>
      <c r="B21" t="s">
        <v>67</v>
      </c>
      <c r="C21">
        <v>958</v>
      </c>
      <c r="D21">
        <v>9</v>
      </c>
      <c r="E21" s="8" t="s">
        <v>73</v>
      </c>
      <c r="F21">
        <v>2.1000000000000001E-2</v>
      </c>
      <c r="G21">
        <v>1.9E-2</v>
      </c>
      <c r="H21">
        <v>3.1E-2</v>
      </c>
      <c r="I21">
        <v>-8.0000000000000002E-3</v>
      </c>
      <c r="O21" s="8"/>
    </row>
    <row r="22" spans="1:22">
      <c r="A22" t="s">
        <v>29</v>
      </c>
      <c r="B22" t="s">
        <v>64</v>
      </c>
      <c r="C22">
        <v>683</v>
      </c>
      <c r="D22">
        <v>35</v>
      </c>
      <c r="E22" s="7" t="s">
        <v>71</v>
      </c>
      <c r="F22" s="7" t="s">
        <v>71</v>
      </c>
      <c r="G22" s="7" t="s">
        <v>71</v>
      </c>
      <c r="H22" s="7" t="s">
        <v>71</v>
      </c>
      <c r="I22" s="2" t="s">
        <v>70</v>
      </c>
      <c r="O22" s="8"/>
      <c r="P22" s="7"/>
      <c r="Q22" s="7"/>
      <c r="R22" s="2"/>
      <c r="S22" s="2"/>
    </row>
    <row r="23" spans="1:22">
      <c r="A23" t="s">
        <v>29</v>
      </c>
      <c r="B23" t="s">
        <v>69</v>
      </c>
      <c r="C23">
        <v>435</v>
      </c>
      <c r="D23">
        <v>16</v>
      </c>
      <c r="E23" s="8">
        <v>6.2E-2</v>
      </c>
      <c r="F23">
        <v>0.06</v>
      </c>
      <c r="G23">
        <v>6.2E-2</v>
      </c>
      <c r="H23">
        <v>0.06</v>
      </c>
      <c r="I23">
        <v>5.8999999999999997E-2</v>
      </c>
      <c r="O23" s="7"/>
      <c r="P23" s="7"/>
      <c r="Q23" s="7"/>
      <c r="R23" s="7"/>
      <c r="S23" s="7"/>
    </row>
    <row r="24" spans="1:22">
      <c r="A24" t="s">
        <v>29</v>
      </c>
      <c r="B24" t="s">
        <v>61</v>
      </c>
      <c r="C24">
        <v>339</v>
      </c>
      <c r="D24">
        <v>17</v>
      </c>
      <c r="E24" s="8">
        <v>2.5000000000000001E-2</v>
      </c>
      <c r="F24">
        <v>1.4E-2</v>
      </c>
      <c r="G24">
        <v>6.3E-2</v>
      </c>
      <c r="H24">
        <v>5.6000000000000001E-2</v>
      </c>
      <c r="I24">
        <v>2.3E-2</v>
      </c>
      <c r="O24" s="8"/>
    </row>
    <row r="25" spans="1:22">
      <c r="C25" s="1"/>
      <c r="D25" s="1" t="s">
        <v>75</v>
      </c>
      <c r="E25" s="32">
        <v>6</v>
      </c>
      <c r="F25" s="1">
        <v>7</v>
      </c>
      <c r="G25" s="1">
        <v>8</v>
      </c>
      <c r="H25" s="1">
        <v>7</v>
      </c>
      <c r="I25" s="1">
        <v>8</v>
      </c>
      <c r="J25" s="75">
        <f>(SUM(E25:I25)*100)/50</f>
        <v>72</v>
      </c>
      <c r="K25" s="33" t="s">
        <v>81</v>
      </c>
      <c r="O25" s="8"/>
    </row>
    <row r="27" spans="1:22">
      <c r="A27" s="1" t="s">
        <v>1</v>
      </c>
      <c r="B27" s="1" t="s">
        <v>2</v>
      </c>
      <c r="C27" s="1" t="s">
        <v>38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L27" s="1"/>
      <c r="M27" s="1"/>
      <c r="N27" s="1"/>
      <c r="O27" s="1"/>
      <c r="P27" s="1"/>
      <c r="Q27" s="1"/>
      <c r="R27" s="1"/>
      <c r="S27" s="1"/>
    </row>
    <row r="28" spans="1:22">
      <c r="A28" t="s">
        <v>30</v>
      </c>
      <c r="B28" t="s">
        <v>59</v>
      </c>
      <c r="C28">
        <v>12960</v>
      </c>
      <c r="D28">
        <v>8</v>
      </c>
      <c r="E28" s="8">
        <v>0.14814814800000001</v>
      </c>
      <c r="F28" s="8">
        <v>0.14814814800000001</v>
      </c>
      <c r="G28" s="8">
        <v>0.14814814800000001</v>
      </c>
      <c r="H28" s="8">
        <v>0.14814814800000001</v>
      </c>
      <c r="I28" s="8">
        <v>0.14814814800000001</v>
      </c>
      <c r="O28" s="8"/>
      <c r="P28" s="8"/>
      <c r="Q28" s="8"/>
      <c r="R28" s="8"/>
      <c r="S28" s="8"/>
    </row>
    <row r="29" spans="1:22">
      <c r="A29" t="s">
        <v>30</v>
      </c>
      <c r="B29" t="s">
        <v>58</v>
      </c>
      <c r="C29">
        <v>8124</v>
      </c>
      <c r="D29">
        <v>22</v>
      </c>
      <c r="E29" s="8">
        <v>7.5683351999999995E-2</v>
      </c>
      <c r="F29" s="8">
        <v>7.5683351999999995E-2</v>
      </c>
      <c r="G29" s="8">
        <v>7.5683351999999995E-2</v>
      </c>
      <c r="H29" s="8">
        <v>7.5683351999999995E-2</v>
      </c>
      <c r="I29" s="8">
        <v>7.5683351999999995E-2</v>
      </c>
      <c r="O29" s="8"/>
      <c r="P29" s="8"/>
      <c r="Q29" s="8"/>
      <c r="R29" s="8"/>
      <c r="S29" s="8"/>
    </row>
    <row r="30" spans="1:22">
      <c r="A30" t="s">
        <v>30</v>
      </c>
      <c r="B30" t="s">
        <v>54</v>
      </c>
      <c r="C30">
        <v>3196</v>
      </c>
      <c r="D30">
        <v>36</v>
      </c>
      <c r="E30" s="8">
        <v>5.6842192999999999E-2</v>
      </c>
      <c r="F30" s="8">
        <v>5.6842192999999999E-2</v>
      </c>
      <c r="G30" s="8">
        <v>5.6842192999999999E-2</v>
      </c>
      <c r="H30" s="8">
        <v>5.6842192999999999E-2</v>
      </c>
      <c r="I30" s="8">
        <v>5.6842192999999999E-2</v>
      </c>
      <c r="O30" s="7"/>
      <c r="P30" s="7"/>
      <c r="Q30" s="7"/>
      <c r="R30" s="7"/>
      <c r="S30" s="7"/>
    </row>
    <row r="31" spans="1:22">
      <c r="A31" t="s">
        <v>30</v>
      </c>
      <c r="B31" t="s">
        <v>66</v>
      </c>
      <c r="C31">
        <v>3190</v>
      </c>
      <c r="D31">
        <v>61</v>
      </c>
      <c r="E31" s="7" t="s">
        <v>70</v>
      </c>
      <c r="F31" s="7" t="s">
        <v>70</v>
      </c>
      <c r="G31" s="7" t="s">
        <v>70</v>
      </c>
      <c r="H31" s="7" t="s">
        <v>70</v>
      </c>
      <c r="I31" s="7" t="s">
        <v>70</v>
      </c>
      <c r="O31" s="8"/>
      <c r="P31" s="8"/>
      <c r="Q31" s="8"/>
      <c r="R31" s="8"/>
      <c r="S31" s="8"/>
    </row>
    <row r="32" spans="1:22">
      <c r="A32" t="s">
        <v>30</v>
      </c>
      <c r="B32" t="s">
        <v>53</v>
      </c>
      <c r="C32">
        <v>1728</v>
      </c>
      <c r="D32">
        <v>6</v>
      </c>
      <c r="E32" s="8">
        <v>4.2420409999999999E-2</v>
      </c>
      <c r="F32" s="8">
        <v>4.2420409999999999E-2</v>
      </c>
      <c r="G32" s="8">
        <v>4.2420409999999999E-2</v>
      </c>
      <c r="H32" s="8">
        <v>4.2420409999999999E-2</v>
      </c>
      <c r="I32" s="8">
        <v>4.2420409999999999E-2</v>
      </c>
      <c r="O32" s="8"/>
      <c r="P32" s="8"/>
      <c r="Q32" s="8"/>
      <c r="R32" s="8"/>
      <c r="S32" s="8"/>
      <c r="U32" s="8"/>
      <c r="V32" s="8"/>
    </row>
    <row r="33" spans="1:23">
      <c r="A33" t="s">
        <v>30</v>
      </c>
      <c r="B33" t="s">
        <v>63</v>
      </c>
      <c r="C33">
        <v>1066</v>
      </c>
      <c r="D33">
        <v>12</v>
      </c>
      <c r="E33" s="8">
        <v>5.8666650000000001E-2</v>
      </c>
      <c r="F33" s="8">
        <v>5.8666650000000001E-2</v>
      </c>
      <c r="G33" s="8">
        <v>5.8666650000000001E-2</v>
      </c>
      <c r="H33" s="8">
        <v>5.8666650000000001E-2</v>
      </c>
      <c r="I33" s="8">
        <v>5.8666650000000001E-2</v>
      </c>
      <c r="O33" s="7"/>
      <c r="P33" s="7"/>
      <c r="Q33" s="7"/>
      <c r="R33" s="7"/>
      <c r="S33" s="7"/>
    </row>
    <row r="34" spans="1:23">
      <c r="A34" t="s">
        <v>30</v>
      </c>
      <c r="B34" t="s">
        <v>67</v>
      </c>
      <c r="C34">
        <v>958</v>
      </c>
      <c r="D34">
        <v>9</v>
      </c>
      <c r="E34" s="8">
        <v>3.6601131000000002E-2</v>
      </c>
      <c r="F34" s="8">
        <v>3.6601131000000002E-2</v>
      </c>
      <c r="G34" s="8">
        <v>3.6601131000000002E-2</v>
      </c>
      <c r="H34" s="8">
        <v>3.6601131000000002E-2</v>
      </c>
      <c r="I34" s="8">
        <v>3.6601131000000002E-2</v>
      </c>
      <c r="O34" s="8"/>
      <c r="P34" s="8"/>
      <c r="Q34" s="8"/>
      <c r="R34" s="8"/>
      <c r="S34" s="8"/>
    </row>
    <row r="35" spans="1:23">
      <c r="A35" t="s">
        <v>30</v>
      </c>
      <c r="B35" t="s">
        <v>64</v>
      </c>
      <c r="C35">
        <v>683</v>
      </c>
      <c r="D35">
        <v>35</v>
      </c>
      <c r="E35" s="8">
        <v>5.4513486E-2</v>
      </c>
      <c r="F35" s="8">
        <v>5.4513486E-2</v>
      </c>
      <c r="G35" s="8">
        <v>5.4513486E-2</v>
      </c>
      <c r="H35" s="8">
        <v>5.4513486E-2</v>
      </c>
      <c r="I35" s="8">
        <v>5.4513486E-2</v>
      </c>
      <c r="O35" s="8"/>
      <c r="P35" s="8"/>
      <c r="Q35" s="8"/>
      <c r="R35" s="8"/>
      <c r="S35" s="8"/>
    </row>
    <row r="36" spans="1:23">
      <c r="A36" t="s">
        <v>30</v>
      </c>
      <c r="B36" t="s">
        <v>69</v>
      </c>
      <c r="C36">
        <v>435</v>
      </c>
      <c r="D36">
        <v>16</v>
      </c>
      <c r="E36" s="8">
        <v>0.14465918999999999</v>
      </c>
      <c r="F36" s="8">
        <v>0.14465918999999999</v>
      </c>
      <c r="G36" s="8">
        <v>0.14465918999999999</v>
      </c>
      <c r="H36" s="8">
        <v>0.14465918999999999</v>
      </c>
      <c r="I36" s="8">
        <v>0.14465918999999999</v>
      </c>
      <c r="O36" s="7"/>
      <c r="P36" s="7"/>
      <c r="Q36" s="7"/>
      <c r="R36" s="7"/>
      <c r="S36" s="7"/>
    </row>
    <row r="37" spans="1:23">
      <c r="A37" t="s">
        <v>30</v>
      </c>
      <c r="B37" t="s">
        <v>61</v>
      </c>
      <c r="C37">
        <v>339</v>
      </c>
      <c r="D37">
        <v>17</v>
      </c>
      <c r="E37" s="8">
        <v>6.7354343999999997E-2</v>
      </c>
      <c r="F37" s="8">
        <v>6.7354343999999997E-2</v>
      </c>
      <c r="G37" s="8">
        <v>6.7354343999999997E-2</v>
      </c>
      <c r="H37" s="8">
        <v>6.7354343999999997E-2</v>
      </c>
      <c r="I37" s="8">
        <v>6.7354343999999997E-2</v>
      </c>
    </row>
    <row r="38" spans="1:23">
      <c r="D38" s="1" t="s">
        <v>75</v>
      </c>
      <c r="E38" s="32">
        <v>9</v>
      </c>
      <c r="F38" s="1">
        <v>9</v>
      </c>
      <c r="G38" s="1">
        <v>9</v>
      </c>
      <c r="H38" s="1">
        <v>9</v>
      </c>
      <c r="I38" s="1">
        <v>9</v>
      </c>
      <c r="J38" s="75">
        <f>(SUM(E38:I38)*100)/50</f>
        <v>90</v>
      </c>
      <c r="K38" s="33" t="s">
        <v>81</v>
      </c>
    </row>
    <row r="40" spans="1:23">
      <c r="A40" s="15" t="s">
        <v>37</v>
      </c>
    </row>
    <row r="41" spans="1:23">
      <c r="A41" s="1" t="s">
        <v>77</v>
      </c>
      <c r="B41" t="s">
        <v>97</v>
      </c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F42" s="2"/>
      <c r="G42" s="2"/>
      <c r="H42" s="2"/>
      <c r="I42" s="2"/>
      <c r="J42" s="7"/>
      <c r="R42" s="2"/>
      <c r="S42" s="2"/>
      <c r="T42" s="7"/>
    </row>
    <row r="43" spans="1:23">
      <c r="I43" s="8"/>
      <c r="J43" s="8"/>
      <c r="S43" s="8"/>
      <c r="T43" s="8"/>
    </row>
    <row r="44" spans="1:23">
      <c r="I44" s="8"/>
      <c r="R44" s="2"/>
      <c r="S44" s="2"/>
      <c r="T44" s="7"/>
    </row>
    <row r="45" spans="1:23">
      <c r="I45" s="8"/>
      <c r="J45" s="8"/>
      <c r="S45" s="8"/>
      <c r="T45" s="8"/>
    </row>
    <row r="46" spans="1:23">
      <c r="H46" s="2"/>
      <c r="I46" s="2"/>
      <c r="J46" s="7"/>
      <c r="S46" s="8"/>
    </row>
    <row r="47" spans="1:23">
      <c r="H47" s="2"/>
      <c r="I47" s="2"/>
      <c r="J47" s="7"/>
      <c r="S47" s="8"/>
      <c r="T47" s="8"/>
    </row>
    <row r="48" spans="1:23">
      <c r="I48" s="8"/>
      <c r="J48" s="8"/>
      <c r="S48" s="8"/>
      <c r="T48" s="8"/>
    </row>
    <row r="49" spans="2:23">
      <c r="I49" s="8"/>
      <c r="J49" s="8"/>
      <c r="Q49" s="8"/>
      <c r="R49" s="8"/>
      <c r="S49" s="8"/>
      <c r="T49" s="7"/>
    </row>
    <row r="50" spans="2:23">
      <c r="H50" s="8"/>
      <c r="I50" s="8"/>
      <c r="J50" s="8"/>
      <c r="P50" s="2"/>
      <c r="Q50" s="2"/>
      <c r="R50" s="2"/>
      <c r="S50" s="2"/>
      <c r="T50" s="7"/>
    </row>
    <row r="51" spans="2:23">
      <c r="J51" s="8"/>
      <c r="S51" s="8"/>
      <c r="T51" s="8"/>
    </row>
    <row r="52" spans="2:23">
      <c r="I52" s="8"/>
      <c r="J52" s="8"/>
      <c r="Q52" s="8"/>
      <c r="R52" s="8"/>
      <c r="S52" s="8"/>
      <c r="T52" s="8"/>
      <c r="U52" s="8"/>
    </row>
    <row r="53" spans="2:23">
      <c r="G53" s="8"/>
      <c r="H53" s="8"/>
      <c r="I53" s="8"/>
      <c r="J53" s="8"/>
      <c r="R53" s="8"/>
      <c r="S53" s="8"/>
      <c r="T53" s="8"/>
      <c r="U53" s="8"/>
    </row>
    <row r="54" spans="2:23">
      <c r="I54" s="8"/>
      <c r="J54" s="8"/>
      <c r="P54" s="8"/>
      <c r="Q54" s="8"/>
      <c r="R54" s="8"/>
      <c r="S54" s="2"/>
      <c r="T54" s="7"/>
      <c r="U54" s="8"/>
    </row>
    <row r="55" spans="2:23">
      <c r="I55" s="8"/>
      <c r="J55" s="8"/>
      <c r="S55" s="8"/>
      <c r="T55" s="8"/>
      <c r="U55" s="8"/>
    </row>
    <row r="56" spans="2:23">
      <c r="F56" s="8"/>
      <c r="G56" s="8"/>
      <c r="H56" s="8"/>
      <c r="I56" s="2"/>
      <c r="J56" s="7"/>
      <c r="S56" s="8"/>
      <c r="T56" s="8"/>
      <c r="U56" s="8"/>
    </row>
    <row r="57" spans="2:23">
      <c r="G57" s="8"/>
      <c r="H57" s="8"/>
      <c r="I57" s="8"/>
      <c r="J57" s="7"/>
      <c r="S57" s="8"/>
      <c r="T57" s="8"/>
      <c r="U57" s="8"/>
    </row>
    <row r="58" spans="2:23">
      <c r="I58" s="8"/>
      <c r="J58" s="8"/>
      <c r="S58" s="8"/>
      <c r="T58" s="8"/>
      <c r="U58" s="8"/>
      <c r="W58" s="8"/>
    </row>
    <row r="59" spans="2:23">
      <c r="I59" s="8"/>
      <c r="J59" s="8"/>
      <c r="R59" s="2"/>
      <c r="S59" s="2"/>
      <c r="T59" s="7"/>
    </row>
    <row r="60" spans="2:23">
      <c r="H60" s="2"/>
      <c r="I60" s="2"/>
      <c r="J60" s="7"/>
      <c r="R60" s="8"/>
      <c r="S60" s="8"/>
      <c r="T60" s="8"/>
      <c r="U60" s="8"/>
    </row>
    <row r="61" spans="2:23">
      <c r="H61" s="8"/>
      <c r="I61" s="8"/>
      <c r="J61" s="8"/>
      <c r="T61" s="8"/>
      <c r="U61" s="8"/>
    </row>
    <row r="62" spans="2:23">
      <c r="B62" s="1"/>
      <c r="C62" s="1"/>
      <c r="D62" s="1"/>
      <c r="E62" s="1"/>
      <c r="F62" s="8"/>
      <c r="G62" s="1"/>
      <c r="H62" s="1"/>
      <c r="I62" s="1"/>
      <c r="J62" s="1"/>
      <c r="K62" s="31"/>
    </row>
    <row r="65" spans="1:20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F66" s="2"/>
      <c r="G66" s="7"/>
      <c r="H66" s="2"/>
      <c r="I66" s="2"/>
      <c r="J66" s="7"/>
      <c r="S66" s="2"/>
      <c r="T66" s="7"/>
    </row>
    <row r="68" spans="1:20">
      <c r="H68" s="25"/>
      <c r="O68" s="7"/>
      <c r="P68" s="7"/>
      <c r="Q68" s="7"/>
      <c r="R68" s="2"/>
      <c r="S68" s="2"/>
      <c r="T68" s="7"/>
    </row>
    <row r="70" spans="1:20">
      <c r="I70" s="2"/>
      <c r="J70" s="7"/>
      <c r="R70" s="25"/>
    </row>
    <row r="71" spans="1:20">
      <c r="E71" s="7"/>
      <c r="F71" s="7"/>
      <c r="G71" s="7"/>
      <c r="H71" s="2"/>
      <c r="I71" s="2"/>
      <c r="J71" s="7"/>
    </row>
    <row r="73" spans="1:20">
      <c r="P73" s="2"/>
      <c r="Q73" s="2"/>
      <c r="R73" s="2"/>
      <c r="S73" s="2"/>
      <c r="T73" s="7"/>
    </row>
    <row r="74" spans="1:20">
      <c r="P74" s="2"/>
      <c r="Q74" s="7"/>
      <c r="R74" s="2"/>
      <c r="S74" s="2"/>
      <c r="T74" s="7"/>
    </row>
    <row r="76" spans="1:20">
      <c r="S76" s="12"/>
    </row>
    <row r="77" spans="1:20">
      <c r="I77" s="12"/>
    </row>
    <row r="78" spans="1:20">
      <c r="S78" s="2"/>
      <c r="T78" s="7"/>
    </row>
    <row r="80" spans="1:20">
      <c r="I80" s="2"/>
      <c r="J80" s="7"/>
    </row>
    <row r="81" spans="1:23">
      <c r="F81" s="2"/>
      <c r="G81" s="2"/>
      <c r="H81" s="2"/>
      <c r="I81" s="2"/>
      <c r="J81" s="7"/>
    </row>
    <row r="83" spans="1:23">
      <c r="S83" s="2"/>
      <c r="T83" s="7"/>
    </row>
    <row r="84" spans="1:23">
      <c r="I84" s="2"/>
      <c r="J84" s="7"/>
    </row>
    <row r="86" spans="1:23">
      <c r="B86" s="1"/>
      <c r="C86" s="1"/>
      <c r="D86" s="1"/>
      <c r="E86" s="1"/>
      <c r="G86" s="1"/>
      <c r="H86" s="1"/>
      <c r="I86" s="1"/>
      <c r="J86" s="1"/>
      <c r="K86" s="3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</row>
    <row r="90" spans="1:23">
      <c r="F90" s="2"/>
      <c r="G90" s="2"/>
      <c r="H90" s="2"/>
      <c r="I90" s="2"/>
      <c r="J90" s="7"/>
      <c r="R90" s="8"/>
      <c r="S90" s="8"/>
      <c r="T90" s="8"/>
      <c r="V90" s="8"/>
    </row>
    <row r="91" spans="1:23">
      <c r="H91" s="8"/>
      <c r="I91" s="8"/>
      <c r="R91" s="8"/>
      <c r="S91" s="8"/>
      <c r="T91" s="8"/>
      <c r="V91" s="8"/>
    </row>
    <row r="92" spans="1:23">
      <c r="H92" s="8"/>
      <c r="I92" s="8"/>
      <c r="J92" s="8"/>
      <c r="P92" s="2"/>
      <c r="Q92" s="2"/>
      <c r="R92" s="2"/>
      <c r="S92" s="2"/>
      <c r="T92" s="7"/>
    </row>
    <row r="93" spans="1:23">
      <c r="H93" s="8"/>
      <c r="I93" s="8"/>
      <c r="J93" s="8"/>
      <c r="R93" s="8"/>
      <c r="S93" s="8"/>
      <c r="T93" s="8"/>
    </row>
    <row r="94" spans="1:23">
      <c r="H94" s="8"/>
      <c r="I94" s="8"/>
      <c r="J94" s="8"/>
      <c r="R94" s="8"/>
      <c r="S94" s="8"/>
      <c r="T94" s="8"/>
      <c r="V94" s="8"/>
      <c r="W94" s="8"/>
    </row>
    <row r="95" spans="1:23">
      <c r="F95" s="2"/>
      <c r="G95" s="2"/>
      <c r="H95" s="2"/>
      <c r="I95" s="2"/>
      <c r="J95" s="7"/>
      <c r="R95" s="2"/>
      <c r="S95" s="2"/>
      <c r="T95" s="7"/>
    </row>
    <row r="96" spans="1:23">
      <c r="H96" s="2"/>
      <c r="I96" s="2"/>
      <c r="J96" s="7"/>
      <c r="R96" s="8"/>
      <c r="S96" s="8"/>
      <c r="T96" s="8"/>
    </row>
    <row r="97" spans="2:21">
      <c r="H97" s="8"/>
      <c r="I97" s="8"/>
      <c r="J97" s="8"/>
      <c r="R97" s="8"/>
      <c r="S97" s="8"/>
      <c r="T97" s="8"/>
    </row>
    <row r="98" spans="2:21">
      <c r="I98" s="8"/>
      <c r="J98" s="8"/>
      <c r="P98" s="2"/>
      <c r="Q98" s="2"/>
      <c r="R98" s="2"/>
      <c r="S98" s="2"/>
      <c r="T98" s="7"/>
    </row>
    <row r="99" spans="2:21">
      <c r="H99" s="8"/>
      <c r="I99" s="8"/>
      <c r="J99" s="8"/>
      <c r="R99" s="8"/>
      <c r="S99" s="8"/>
    </row>
    <row r="100" spans="2:21">
      <c r="H100" s="8"/>
      <c r="I100" s="8"/>
      <c r="J100" s="8"/>
      <c r="R100" s="8"/>
      <c r="S100" s="8"/>
      <c r="T100" s="8"/>
      <c r="U100" s="8"/>
    </row>
    <row r="101" spans="2:21">
      <c r="H101" s="8"/>
      <c r="I101" s="8"/>
      <c r="J101" s="8"/>
      <c r="R101" s="8"/>
      <c r="S101" s="8"/>
      <c r="T101" s="8"/>
      <c r="U101" s="8"/>
    </row>
    <row r="102" spans="2:21">
      <c r="H102" s="8"/>
      <c r="I102" s="8"/>
      <c r="J102" s="8"/>
      <c r="R102" s="8"/>
      <c r="S102" s="8"/>
      <c r="T102" s="8"/>
      <c r="U102" s="8"/>
    </row>
    <row r="103" spans="2:21">
      <c r="H103" s="8"/>
      <c r="I103" s="8"/>
      <c r="J103" s="8"/>
      <c r="R103" s="8"/>
      <c r="S103" s="8"/>
      <c r="T103" s="8"/>
      <c r="U103" s="8"/>
    </row>
    <row r="104" spans="2:21">
      <c r="H104" s="8"/>
      <c r="I104" s="8"/>
      <c r="J104" s="8"/>
      <c r="R104" s="8"/>
      <c r="S104" s="8"/>
      <c r="T104" s="8"/>
      <c r="U104" s="8"/>
    </row>
    <row r="105" spans="2:21">
      <c r="H105" s="8"/>
      <c r="I105" s="8"/>
      <c r="J105" s="8"/>
      <c r="R105" s="8"/>
      <c r="S105" s="8"/>
      <c r="T105" s="8"/>
      <c r="U105" s="8"/>
    </row>
    <row r="106" spans="2:21">
      <c r="H106" s="2"/>
      <c r="I106" s="2"/>
      <c r="J106" s="7"/>
      <c r="R106" s="2"/>
      <c r="S106" s="2"/>
      <c r="T106" s="7"/>
    </row>
    <row r="107" spans="2:21">
      <c r="H107" s="8"/>
      <c r="I107" s="8"/>
      <c r="J107" s="8"/>
      <c r="R107" s="8"/>
      <c r="S107" s="8"/>
      <c r="T107" s="8"/>
      <c r="U107" s="8"/>
    </row>
    <row r="108" spans="2:21">
      <c r="H108" s="8"/>
      <c r="I108" s="8"/>
      <c r="J108" s="8"/>
      <c r="S108" s="8"/>
      <c r="T108" s="8"/>
      <c r="U108" s="8"/>
    </row>
    <row r="109" spans="2:21">
      <c r="H109" s="8"/>
      <c r="I109" s="8"/>
      <c r="J109" s="8"/>
      <c r="R109" s="8"/>
      <c r="S109" s="8"/>
      <c r="T109" s="8"/>
      <c r="U109" s="8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31"/>
    </row>
  </sheetData>
  <sortState ref="A28:I47">
    <sortCondition descending="1" ref="C28:C47"/>
  </sortState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K20" sqref="K20"/>
    </sheetView>
  </sheetViews>
  <sheetFormatPr defaultRowHeight="15"/>
  <cols>
    <col min="1" max="1" width="30.85546875" bestFit="1" customWidth="1"/>
    <col min="2" max="2" width="22" bestFit="1" customWidth="1"/>
    <col min="3" max="3" width="10.42578125" bestFit="1" customWidth="1"/>
    <col min="8" max="8" width="8.140625" bestFit="1" customWidth="1"/>
    <col min="10" max="10" width="10.42578125" bestFit="1" customWidth="1"/>
    <col min="11" max="11" width="10.140625" bestFit="1" customWidth="1"/>
  </cols>
  <sheetData>
    <row r="1" spans="1:12">
      <c r="A1" t="s">
        <v>92</v>
      </c>
    </row>
    <row r="2" spans="1:12">
      <c r="A2" s="1" t="s">
        <v>1</v>
      </c>
      <c r="C2" s="1" t="s">
        <v>38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76</v>
      </c>
    </row>
    <row r="3" spans="1:12">
      <c r="A3" t="s">
        <v>0</v>
      </c>
      <c r="B3" s="26" t="s">
        <v>65</v>
      </c>
      <c r="C3" s="26">
        <v>187</v>
      </c>
      <c r="D3" s="26">
        <v>22</v>
      </c>
      <c r="E3" s="7" t="s">
        <v>70</v>
      </c>
      <c r="F3" s="7" t="s">
        <v>70</v>
      </c>
      <c r="G3" s="7" t="s">
        <v>70</v>
      </c>
      <c r="H3" s="2" t="s">
        <v>70</v>
      </c>
      <c r="I3" s="2" t="s">
        <v>70</v>
      </c>
      <c r="J3" s="34">
        <v>0.5</v>
      </c>
      <c r="L3" s="23"/>
    </row>
    <row r="4" spans="1:12">
      <c r="A4" t="s">
        <v>0</v>
      </c>
      <c r="B4" s="26" t="s">
        <v>69</v>
      </c>
      <c r="C4" s="26">
        <v>435</v>
      </c>
      <c r="D4" s="26">
        <v>16</v>
      </c>
      <c r="E4" s="8" t="s">
        <v>73</v>
      </c>
      <c r="F4" s="8">
        <v>0.16768291699999999</v>
      </c>
      <c r="G4" s="8">
        <v>0.167020214</v>
      </c>
      <c r="H4" s="8">
        <v>0.163790725</v>
      </c>
      <c r="I4" s="27">
        <v>0.163790725</v>
      </c>
      <c r="J4" s="34">
        <v>0.5</v>
      </c>
      <c r="L4" s="23"/>
    </row>
    <row r="5" spans="1:12">
      <c r="A5" t="s">
        <v>0</v>
      </c>
      <c r="B5" s="26" t="s">
        <v>54</v>
      </c>
      <c r="C5" s="26">
        <v>3196</v>
      </c>
      <c r="D5" s="26">
        <v>36</v>
      </c>
      <c r="E5" s="7" t="s">
        <v>70</v>
      </c>
      <c r="F5" s="7" t="s">
        <v>70</v>
      </c>
      <c r="G5" s="7" t="s">
        <v>70</v>
      </c>
      <c r="H5" s="2" t="s">
        <v>70</v>
      </c>
      <c r="I5" s="2" t="s">
        <v>70</v>
      </c>
      <c r="J5" s="34">
        <v>0.49320000000000003</v>
      </c>
    </row>
    <row r="6" spans="1:12">
      <c r="A6" t="s">
        <v>0</v>
      </c>
      <c r="B6" s="26" t="s">
        <v>61</v>
      </c>
      <c r="C6" s="26">
        <v>339</v>
      </c>
      <c r="D6" s="26">
        <v>17</v>
      </c>
      <c r="E6" s="8" t="s">
        <v>73</v>
      </c>
      <c r="F6" s="8">
        <v>7.8064061000000004E-2</v>
      </c>
      <c r="G6" s="8">
        <v>5.2632678000000002E-2</v>
      </c>
      <c r="H6" s="8">
        <v>5.9195446999999998E-2</v>
      </c>
      <c r="I6" s="27">
        <v>4.4370481000000003E-2</v>
      </c>
      <c r="J6" s="34">
        <v>0.45950000000000002</v>
      </c>
      <c r="L6" s="23"/>
    </row>
    <row r="7" spans="1:12">
      <c r="B7" s="26"/>
      <c r="C7" s="26"/>
      <c r="D7" s="78" t="s">
        <v>75</v>
      </c>
      <c r="E7" s="73">
        <v>0</v>
      </c>
      <c r="F7" s="73">
        <v>2</v>
      </c>
      <c r="G7" s="73">
        <v>2</v>
      </c>
      <c r="H7" s="74">
        <v>2</v>
      </c>
      <c r="I7" s="73">
        <v>2</v>
      </c>
      <c r="J7" s="73"/>
      <c r="K7" s="79">
        <f>800/20</f>
        <v>40</v>
      </c>
      <c r="L7" s="80" t="s">
        <v>81</v>
      </c>
    </row>
    <row r="8" spans="1:12">
      <c r="A8" s="21"/>
      <c r="B8" s="77"/>
      <c r="C8" s="77"/>
      <c r="D8" s="77"/>
      <c r="E8" s="35"/>
      <c r="F8" s="35"/>
      <c r="G8" s="35"/>
      <c r="H8" s="81"/>
      <c r="I8" s="35"/>
      <c r="J8" s="38"/>
      <c r="L8" s="23"/>
    </row>
    <row r="9" spans="1:12">
      <c r="A9" s="21" t="s">
        <v>29</v>
      </c>
      <c r="B9" s="77" t="s">
        <v>65</v>
      </c>
      <c r="C9" s="77">
        <v>187</v>
      </c>
      <c r="D9" s="77">
        <v>22</v>
      </c>
      <c r="E9" s="8" t="s">
        <v>73</v>
      </c>
      <c r="F9" s="7" t="s">
        <v>70</v>
      </c>
      <c r="G9" s="7" t="s">
        <v>70</v>
      </c>
      <c r="H9" s="2" t="s">
        <v>70</v>
      </c>
      <c r="I9" s="2" t="s">
        <v>70</v>
      </c>
      <c r="J9" s="38">
        <v>0.5</v>
      </c>
      <c r="L9" s="23"/>
    </row>
    <row r="10" spans="1:12">
      <c r="A10" s="21" t="s">
        <v>29</v>
      </c>
      <c r="B10" s="77" t="s">
        <v>69</v>
      </c>
      <c r="C10" s="77">
        <v>435</v>
      </c>
      <c r="D10" s="77">
        <v>16</v>
      </c>
      <c r="E10" s="8">
        <v>6.2E-2</v>
      </c>
      <c r="F10">
        <v>0.06</v>
      </c>
      <c r="G10">
        <v>6.2E-2</v>
      </c>
      <c r="H10">
        <v>0.06</v>
      </c>
      <c r="I10">
        <v>5.8999999999999997E-2</v>
      </c>
      <c r="J10" s="38">
        <v>0.5</v>
      </c>
      <c r="L10" s="23"/>
    </row>
    <row r="11" spans="1:12">
      <c r="A11" s="21" t="s">
        <v>29</v>
      </c>
      <c r="B11" s="77" t="s">
        <v>54</v>
      </c>
      <c r="C11" s="77">
        <v>3196</v>
      </c>
      <c r="D11" s="77">
        <v>36</v>
      </c>
      <c r="E11" s="7" t="s">
        <v>71</v>
      </c>
      <c r="F11" s="7" t="s">
        <v>70</v>
      </c>
      <c r="G11" s="7" t="s">
        <v>71</v>
      </c>
      <c r="H11" s="7" t="s">
        <v>71</v>
      </c>
      <c r="I11" s="7" t="s">
        <v>71</v>
      </c>
      <c r="J11" s="38">
        <v>0.49320000000000003</v>
      </c>
      <c r="L11" s="23"/>
    </row>
    <row r="12" spans="1:12">
      <c r="A12" s="21" t="s">
        <v>29</v>
      </c>
      <c r="B12" s="77" t="s">
        <v>61</v>
      </c>
      <c r="C12" s="77">
        <v>339</v>
      </c>
      <c r="D12" s="77">
        <v>17</v>
      </c>
      <c r="E12" s="8">
        <v>2.5000000000000001E-2</v>
      </c>
      <c r="F12">
        <v>1.4E-2</v>
      </c>
      <c r="G12">
        <v>6.3E-2</v>
      </c>
      <c r="H12">
        <v>5.6000000000000001E-2</v>
      </c>
      <c r="I12">
        <v>2.3E-2</v>
      </c>
      <c r="J12" s="38">
        <v>0.45950000000000002</v>
      </c>
      <c r="L12" s="23"/>
    </row>
    <row r="13" spans="1:12">
      <c r="A13" s="21"/>
      <c r="B13" s="77"/>
      <c r="C13" s="77"/>
      <c r="D13" s="78" t="s">
        <v>75</v>
      </c>
      <c r="E13" s="73">
        <v>2</v>
      </c>
      <c r="F13" s="73">
        <v>2</v>
      </c>
      <c r="G13" s="73">
        <v>2</v>
      </c>
      <c r="H13" s="74">
        <v>2</v>
      </c>
      <c r="I13" s="73">
        <v>2</v>
      </c>
      <c r="J13" s="38"/>
      <c r="K13" s="79">
        <f>1000/20</f>
        <v>50</v>
      </c>
      <c r="L13" s="80" t="s">
        <v>81</v>
      </c>
    </row>
    <row r="14" spans="1:12">
      <c r="A14" s="21"/>
      <c r="B14" s="77"/>
      <c r="C14" s="77"/>
      <c r="D14" s="77"/>
      <c r="E14" s="35"/>
      <c r="F14" s="35"/>
      <c r="G14" s="35"/>
      <c r="H14" s="35"/>
      <c r="I14" s="21"/>
      <c r="J14" s="38"/>
      <c r="L14" s="23"/>
    </row>
    <row r="15" spans="1:12">
      <c r="A15" t="s">
        <v>30</v>
      </c>
      <c r="B15" s="26" t="s">
        <v>65</v>
      </c>
      <c r="C15" s="26">
        <v>187</v>
      </c>
      <c r="D15" s="26">
        <v>22</v>
      </c>
      <c r="E15" s="8" t="s">
        <v>73</v>
      </c>
      <c r="F15" s="8" t="s">
        <v>73</v>
      </c>
      <c r="G15" s="8" t="s">
        <v>73</v>
      </c>
      <c r="H15" s="8" t="s">
        <v>73</v>
      </c>
      <c r="I15" s="8" t="s">
        <v>73</v>
      </c>
      <c r="J15" s="34">
        <v>0.5</v>
      </c>
      <c r="L15" s="23"/>
    </row>
    <row r="16" spans="1:12">
      <c r="A16" t="s">
        <v>30</v>
      </c>
      <c r="B16" s="26" t="s">
        <v>69</v>
      </c>
      <c r="C16" s="26">
        <v>435</v>
      </c>
      <c r="D16" s="26">
        <v>16</v>
      </c>
      <c r="E16" s="8">
        <v>0.14465918999999999</v>
      </c>
      <c r="F16" s="8">
        <v>0.14465918999999999</v>
      </c>
      <c r="G16" s="8">
        <v>0.14465918999999999</v>
      </c>
      <c r="H16" s="8">
        <v>0.14465918999999999</v>
      </c>
      <c r="I16" s="8">
        <v>0.14465918999999999</v>
      </c>
      <c r="J16" s="34">
        <v>0.5</v>
      </c>
      <c r="L16" s="23"/>
    </row>
    <row r="17" spans="1:12">
      <c r="A17" t="s">
        <v>30</v>
      </c>
      <c r="B17" s="26" t="s">
        <v>54</v>
      </c>
      <c r="C17" s="26">
        <v>3196</v>
      </c>
      <c r="D17" s="26">
        <v>36</v>
      </c>
      <c r="E17" s="8">
        <v>5.6842192999999999E-2</v>
      </c>
      <c r="F17" s="8">
        <v>5.6842192999999999E-2</v>
      </c>
      <c r="G17" s="8">
        <v>5.6842192999999999E-2</v>
      </c>
      <c r="H17" s="8">
        <v>5.6842192999999999E-2</v>
      </c>
      <c r="I17" s="8">
        <v>5.6842192999999999E-2</v>
      </c>
      <c r="J17" s="34">
        <v>0.49320000000000003</v>
      </c>
      <c r="L17" s="23"/>
    </row>
    <row r="18" spans="1:12">
      <c r="A18" t="s">
        <v>30</v>
      </c>
      <c r="B18" s="26" t="s">
        <v>61</v>
      </c>
      <c r="C18" s="26">
        <v>339</v>
      </c>
      <c r="D18" s="26">
        <v>17</v>
      </c>
      <c r="E18" s="8">
        <v>6.7354343999999997E-2</v>
      </c>
      <c r="F18" s="8">
        <v>6.7354343999999997E-2</v>
      </c>
      <c r="G18" s="8">
        <v>6.7354343999999997E-2</v>
      </c>
      <c r="H18" s="8">
        <v>6.7354343999999997E-2</v>
      </c>
      <c r="I18" s="8">
        <v>6.7354343999999997E-2</v>
      </c>
      <c r="J18" s="34">
        <v>0.45950000000000002</v>
      </c>
      <c r="L18" s="23"/>
    </row>
    <row r="19" spans="1:12">
      <c r="D19" s="78" t="s">
        <v>75</v>
      </c>
      <c r="E19" s="73">
        <v>3</v>
      </c>
      <c r="F19" s="73">
        <v>3</v>
      </c>
      <c r="G19" s="73">
        <v>3</v>
      </c>
      <c r="H19" s="74">
        <v>3</v>
      </c>
      <c r="I19" s="73">
        <v>3</v>
      </c>
      <c r="K19" s="79">
        <f>1800/20</f>
        <v>90</v>
      </c>
      <c r="L19" s="80" t="s">
        <v>81</v>
      </c>
    </row>
    <row r="20" spans="1:12">
      <c r="B20" s="15" t="s">
        <v>37</v>
      </c>
    </row>
    <row r="21" spans="1:12">
      <c r="A21" s="1" t="s">
        <v>77</v>
      </c>
      <c r="B21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0"/>
  <sheetViews>
    <sheetView workbookViewId="0">
      <selection activeCell="F17" sqref="F17:J17"/>
    </sheetView>
  </sheetViews>
  <sheetFormatPr defaultRowHeight="15"/>
  <cols>
    <col min="1" max="1" width="11.28515625" bestFit="1" customWidth="1"/>
    <col min="2" max="2" width="27.7109375" bestFit="1" customWidth="1"/>
    <col min="6" max="6" width="9.5703125" bestFit="1" customWidth="1"/>
    <col min="7" max="7" width="10.5703125" bestFit="1" customWidth="1"/>
    <col min="8" max="8" width="9.5703125" bestFit="1" customWidth="1"/>
    <col min="9" max="10" width="9.7109375" bestFit="1" customWidth="1"/>
    <col min="11" max="11" width="9.5703125" bestFit="1" customWidth="1"/>
  </cols>
  <sheetData>
    <row r="1" spans="1:12">
      <c r="A1" t="s">
        <v>123</v>
      </c>
    </row>
    <row r="2" spans="1:12">
      <c r="A2" s="1" t="s">
        <v>1</v>
      </c>
      <c r="B2" s="1" t="s">
        <v>2</v>
      </c>
      <c r="C2" s="1" t="s">
        <v>38</v>
      </c>
      <c r="D2" s="1" t="s">
        <v>3</v>
      </c>
      <c r="E2" s="23" t="s">
        <v>122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2">
      <c r="A3" t="s">
        <v>0</v>
      </c>
      <c r="B3" t="s">
        <v>25</v>
      </c>
      <c r="C3">
        <v>3190</v>
      </c>
      <c r="D3">
        <v>61</v>
      </c>
      <c r="E3">
        <v>3465</v>
      </c>
      <c r="F3" s="8" t="s">
        <v>73</v>
      </c>
      <c r="G3" s="8">
        <v>8.8106641999999999E-2</v>
      </c>
      <c r="H3" s="8">
        <v>8.3580792000000001E-2</v>
      </c>
      <c r="I3" s="8">
        <v>7.6077377000000002E-2</v>
      </c>
      <c r="J3" s="27">
        <v>7.6077377000000002E-2</v>
      </c>
      <c r="K3" s="3"/>
    </row>
    <row r="4" spans="1:12">
      <c r="A4" t="s">
        <v>0</v>
      </c>
      <c r="B4" t="s">
        <v>15</v>
      </c>
      <c r="C4">
        <v>106</v>
      </c>
      <c r="D4">
        <v>58</v>
      </c>
      <c r="E4">
        <v>334</v>
      </c>
      <c r="F4" s="8" t="s">
        <v>73</v>
      </c>
      <c r="G4" s="8">
        <v>0.102830189</v>
      </c>
      <c r="H4" s="8">
        <v>9.7169810999999995E-2</v>
      </c>
      <c r="I4" s="8">
        <v>9.2924528000000006E-2</v>
      </c>
      <c r="J4" s="27">
        <v>9.2924528000000006E-2</v>
      </c>
      <c r="K4" s="3"/>
    </row>
    <row r="5" spans="1:12">
      <c r="A5" t="s">
        <v>0</v>
      </c>
      <c r="B5" t="s">
        <v>11</v>
      </c>
      <c r="C5">
        <v>105</v>
      </c>
      <c r="D5">
        <v>12</v>
      </c>
      <c r="E5">
        <v>191</v>
      </c>
      <c r="F5" s="8" t="s">
        <v>73</v>
      </c>
      <c r="G5">
        <v>9.9646259000000001E-2</v>
      </c>
      <c r="H5" s="8">
        <v>9.7351473999999993E-2</v>
      </c>
      <c r="I5">
        <v>6.9895691999999995E-2</v>
      </c>
      <c r="J5" s="27">
        <v>6.9895691999999995E-2</v>
      </c>
      <c r="K5" s="3"/>
    </row>
    <row r="6" spans="1:12">
      <c r="E6" s="1" t="s">
        <v>75</v>
      </c>
      <c r="F6" s="73">
        <v>0</v>
      </c>
      <c r="G6" s="73">
        <v>3</v>
      </c>
      <c r="H6" s="73">
        <v>3</v>
      </c>
      <c r="I6" s="74">
        <v>3</v>
      </c>
      <c r="J6" s="73">
        <v>3</v>
      </c>
      <c r="K6" s="75">
        <f>(SUM(F6:J6)*100)/15</f>
        <v>80</v>
      </c>
      <c r="L6" s="31" t="s">
        <v>81</v>
      </c>
    </row>
    <row r="8" spans="1:12">
      <c r="A8" s="1" t="s">
        <v>1</v>
      </c>
      <c r="B8" s="1" t="s">
        <v>2</v>
      </c>
      <c r="C8" s="1" t="s">
        <v>38</v>
      </c>
      <c r="D8" s="1" t="s">
        <v>3</v>
      </c>
      <c r="E8" s="23" t="s">
        <v>122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</row>
    <row r="9" spans="1:12">
      <c r="A9" t="s">
        <v>29</v>
      </c>
      <c r="B9" t="s">
        <v>25</v>
      </c>
      <c r="C9">
        <v>3190</v>
      </c>
      <c r="D9">
        <v>61</v>
      </c>
      <c r="E9">
        <v>3465</v>
      </c>
      <c r="F9" s="8">
        <v>5.6000000000000001E-2</v>
      </c>
      <c r="G9">
        <v>4.7E-2</v>
      </c>
      <c r="H9">
        <v>0.04</v>
      </c>
      <c r="I9">
        <v>0.03</v>
      </c>
      <c r="J9">
        <v>3.5000000000000003E-2</v>
      </c>
      <c r="K9" s="3"/>
      <c r="L9" s="7"/>
    </row>
    <row r="10" spans="1:12">
      <c r="A10" t="s">
        <v>29</v>
      </c>
      <c r="B10" t="s">
        <v>15</v>
      </c>
      <c r="C10">
        <v>106</v>
      </c>
      <c r="D10">
        <v>58</v>
      </c>
      <c r="E10">
        <v>334</v>
      </c>
      <c r="F10" s="8">
        <v>5.1999999999999998E-2</v>
      </c>
      <c r="G10">
        <v>5.1999999999999998E-2</v>
      </c>
      <c r="H10">
        <v>5.1999999999999998E-2</v>
      </c>
      <c r="I10">
        <v>5.1999999999999998E-2</v>
      </c>
      <c r="J10">
        <v>0.05</v>
      </c>
      <c r="K10" s="3"/>
      <c r="L10" s="8"/>
    </row>
    <row r="11" spans="1:12">
      <c r="A11" t="s">
        <v>29</v>
      </c>
      <c r="B11" t="s">
        <v>11</v>
      </c>
      <c r="C11">
        <v>105</v>
      </c>
      <c r="D11">
        <v>12</v>
      </c>
      <c r="E11">
        <v>191</v>
      </c>
      <c r="F11" s="8">
        <v>0.01</v>
      </c>
      <c r="G11">
        <v>0.02</v>
      </c>
      <c r="H11">
        <v>5.0000000000000001E-3</v>
      </c>
      <c r="I11">
        <v>2E-3</v>
      </c>
      <c r="J11">
        <v>2.9000000000000001E-2</v>
      </c>
      <c r="K11" s="3"/>
      <c r="L11" s="8"/>
    </row>
    <row r="12" spans="1:12">
      <c r="E12" s="1" t="s">
        <v>75</v>
      </c>
      <c r="F12" s="73">
        <v>3</v>
      </c>
      <c r="G12" s="73">
        <v>3</v>
      </c>
      <c r="H12" s="73">
        <v>3</v>
      </c>
      <c r="I12" s="74">
        <v>3</v>
      </c>
      <c r="J12" s="73">
        <v>3</v>
      </c>
      <c r="K12" s="75">
        <f>(SUM(F12:J12)*100)/15</f>
        <v>100</v>
      </c>
      <c r="L12" s="31" t="s">
        <v>81</v>
      </c>
    </row>
    <row r="13" spans="1:12">
      <c r="C13" s="1"/>
      <c r="F13" s="3"/>
      <c r="G13" s="3"/>
      <c r="H13" s="3"/>
      <c r="I13" s="3"/>
      <c r="J13" s="3"/>
      <c r="K13" s="30"/>
    </row>
    <row r="14" spans="1:12">
      <c r="A14" s="1" t="s">
        <v>1</v>
      </c>
      <c r="B14" s="1" t="s">
        <v>2</v>
      </c>
      <c r="C14" s="1" t="s">
        <v>38</v>
      </c>
      <c r="D14" s="1" t="s">
        <v>3</v>
      </c>
      <c r="E14" s="23" t="s">
        <v>122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</row>
    <row r="15" spans="1:12">
      <c r="A15" t="s">
        <v>30</v>
      </c>
      <c r="B15" t="s">
        <v>25</v>
      </c>
      <c r="C15">
        <v>3190</v>
      </c>
      <c r="D15">
        <v>61</v>
      </c>
      <c r="E15">
        <v>3465</v>
      </c>
      <c r="F15" s="7" t="s">
        <v>70</v>
      </c>
      <c r="G15" s="7" t="s">
        <v>70</v>
      </c>
      <c r="H15" s="7" t="s">
        <v>70</v>
      </c>
      <c r="I15" s="7" t="s">
        <v>70</v>
      </c>
      <c r="J15" s="7" t="s">
        <v>70</v>
      </c>
      <c r="K15" s="3"/>
    </row>
    <row r="16" spans="1:12">
      <c r="A16" t="s">
        <v>30</v>
      </c>
      <c r="B16" t="s">
        <v>15</v>
      </c>
      <c r="C16">
        <v>106</v>
      </c>
      <c r="D16">
        <v>58</v>
      </c>
      <c r="E16">
        <v>334</v>
      </c>
      <c r="F16" s="7" t="s">
        <v>70</v>
      </c>
      <c r="G16" s="7" t="s">
        <v>70</v>
      </c>
      <c r="H16" s="7" t="s">
        <v>70</v>
      </c>
      <c r="I16" s="7" t="s">
        <v>70</v>
      </c>
      <c r="J16" s="7" t="s">
        <v>70</v>
      </c>
      <c r="K16" s="3"/>
    </row>
    <row r="17" spans="1:12">
      <c r="A17" t="s">
        <v>30</v>
      </c>
      <c r="B17" t="s">
        <v>11</v>
      </c>
      <c r="C17">
        <v>105</v>
      </c>
      <c r="D17">
        <v>12</v>
      </c>
      <c r="E17">
        <v>191</v>
      </c>
      <c r="F17" s="8">
        <v>0.10039002299999999</v>
      </c>
      <c r="G17" s="8">
        <v>0.10039002299999999</v>
      </c>
      <c r="H17" s="8">
        <v>0.10039002299999999</v>
      </c>
      <c r="I17" s="8">
        <v>0.10039002299999999</v>
      </c>
      <c r="J17" s="8">
        <v>0.10039002299999999</v>
      </c>
      <c r="K17" s="3"/>
    </row>
    <row r="18" spans="1:12">
      <c r="C18" s="1"/>
      <c r="E18" s="1" t="s">
        <v>75</v>
      </c>
      <c r="F18" s="73">
        <v>1</v>
      </c>
      <c r="G18" s="73">
        <v>1</v>
      </c>
      <c r="H18" s="73">
        <v>1</v>
      </c>
      <c r="I18" s="74">
        <v>1</v>
      </c>
      <c r="J18" s="73">
        <v>1</v>
      </c>
      <c r="K18" s="75">
        <f>(SUM(F18:J18)*100)/15</f>
        <v>33.333333333333336</v>
      </c>
      <c r="L18" s="31" t="s">
        <v>81</v>
      </c>
    </row>
    <row r="19" spans="1:12">
      <c r="G19" s="3"/>
      <c r="K19" s="30"/>
    </row>
    <row r="20" spans="1:12">
      <c r="B20" s="15" t="s">
        <v>37</v>
      </c>
    </row>
    <row r="21" spans="1:12">
      <c r="A21" s="1" t="s">
        <v>77</v>
      </c>
      <c r="B21" t="s">
        <v>97</v>
      </c>
    </row>
    <row r="22" spans="1:12">
      <c r="A22" s="1"/>
      <c r="B22" s="1"/>
      <c r="C22" s="1"/>
      <c r="D22" s="1"/>
      <c r="E22" s="23"/>
      <c r="F22" s="1"/>
      <c r="G22" s="1"/>
      <c r="H22" s="1"/>
      <c r="I22" s="1"/>
      <c r="J22" s="1"/>
    </row>
    <row r="23" spans="1:12">
      <c r="F23" s="2"/>
      <c r="G23" s="2"/>
      <c r="H23" s="2"/>
      <c r="I23" s="2"/>
      <c r="J23" s="2"/>
      <c r="K23" s="1"/>
    </row>
    <row r="24" spans="1:12">
      <c r="F24" s="9"/>
      <c r="G24" s="9"/>
      <c r="H24" s="9"/>
      <c r="I24" s="9"/>
      <c r="J24" s="9"/>
      <c r="K24" s="2"/>
    </row>
    <row r="25" spans="1:12">
      <c r="F25" s="9"/>
      <c r="G25" s="9"/>
      <c r="H25" s="9"/>
      <c r="I25" s="9"/>
      <c r="J25" s="9"/>
    </row>
    <row r="26" spans="1:12">
      <c r="F26" s="9"/>
      <c r="G26" s="9"/>
      <c r="H26" s="2"/>
      <c r="I26" s="9"/>
      <c r="J26" s="2"/>
    </row>
    <row r="27" spans="1:12">
      <c r="F27" s="2"/>
      <c r="G27" s="2"/>
      <c r="H27" s="2"/>
      <c r="I27" s="2"/>
      <c r="J27" s="2"/>
    </row>
    <row r="28" spans="1:12">
      <c r="F28" s="2"/>
      <c r="G28" s="2"/>
      <c r="H28" s="2"/>
      <c r="I28" s="2"/>
      <c r="J28" s="2"/>
      <c r="K28" s="2"/>
    </row>
    <row r="29" spans="1:12">
      <c r="F29" s="2"/>
      <c r="G29" s="9"/>
      <c r="H29" s="9"/>
      <c r="I29" s="9"/>
      <c r="J29" s="9"/>
      <c r="K29" s="2"/>
    </row>
    <row r="30" spans="1:12">
      <c r="F30" s="2"/>
      <c r="G30" s="2"/>
      <c r="H30" s="2"/>
      <c r="I30" s="2"/>
      <c r="J30" s="2"/>
    </row>
    <row r="31" spans="1:12">
      <c r="F31" s="9"/>
      <c r="G31" s="9"/>
      <c r="H31" s="2"/>
      <c r="I31" s="9"/>
      <c r="J31" s="9"/>
    </row>
    <row r="32" spans="1:12">
      <c r="F32" s="2"/>
      <c r="G32" s="9"/>
      <c r="H32" s="9"/>
      <c r="I32" s="9"/>
      <c r="J32" s="9"/>
    </row>
    <row r="34" spans="1:12">
      <c r="A34" s="1"/>
      <c r="B34" s="1"/>
      <c r="C34" s="1"/>
      <c r="D34" s="1"/>
      <c r="E34" s="23"/>
      <c r="F34" s="1"/>
      <c r="G34" s="1"/>
      <c r="H34" s="1"/>
      <c r="I34" s="1"/>
      <c r="J34" s="1"/>
      <c r="K34" s="2"/>
    </row>
    <row r="35" spans="1:12">
      <c r="F35" s="9"/>
      <c r="G35" s="9"/>
      <c r="H35" s="9"/>
      <c r="I35" s="2"/>
      <c r="J35" s="9"/>
      <c r="K35" s="2"/>
    </row>
    <row r="36" spans="1:12">
      <c r="F36" s="9"/>
      <c r="G36" s="9"/>
      <c r="H36" s="9"/>
      <c r="I36" s="9"/>
      <c r="J36" s="9"/>
    </row>
    <row r="37" spans="1:12">
      <c r="F37" s="2"/>
      <c r="G37" s="2"/>
      <c r="H37" s="2"/>
      <c r="I37" s="9"/>
      <c r="J37" s="2"/>
    </row>
    <row r="38" spans="1:12">
      <c r="F38" s="9"/>
      <c r="G38" s="9"/>
      <c r="H38" s="9"/>
      <c r="I38" s="9"/>
      <c r="J38" s="9"/>
      <c r="K38" s="2"/>
    </row>
    <row r="39" spans="1:12">
      <c r="F39" s="9"/>
      <c r="G39" s="9"/>
      <c r="H39" s="9"/>
      <c r="I39" s="9"/>
      <c r="J39" s="9"/>
    </row>
    <row r="40" spans="1:12">
      <c r="F40" s="9"/>
      <c r="G40" s="9"/>
      <c r="H40" s="9"/>
      <c r="I40" s="2"/>
      <c r="J40" s="9"/>
      <c r="K40" s="14"/>
    </row>
    <row r="41" spans="1:12">
      <c r="F41" s="9"/>
      <c r="G41" s="9"/>
      <c r="H41" s="9"/>
      <c r="I41" s="9"/>
      <c r="J41" s="9"/>
      <c r="K41" s="3"/>
      <c r="L41" s="31"/>
    </row>
    <row r="42" spans="1:12">
      <c r="F42" s="2"/>
      <c r="G42" s="2"/>
      <c r="H42" s="2"/>
      <c r="I42" s="2"/>
      <c r="J42" s="2"/>
    </row>
    <row r="43" spans="1:12">
      <c r="F43" s="2"/>
      <c r="G43" s="2"/>
      <c r="H43" s="2"/>
      <c r="I43" s="2"/>
      <c r="J43" s="2"/>
    </row>
    <row r="44" spans="1:12">
      <c r="F44" s="9"/>
      <c r="G44" s="9"/>
      <c r="H44" s="9"/>
      <c r="I44" s="9"/>
      <c r="J44" s="9"/>
      <c r="K44" s="1"/>
    </row>
    <row r="45" spans="1:12">
      <c r="K45" s="2"/>
    </row>
    <row r="46" spans="1:12">
      <c r="A46" s="1"/>
      <c r="B46" s="1"/>
      <c r="C46" s="1"/>
      <c r="D46" s="1"/>
      <c r="E46" s="23"/>
      <c r="F46" s="1"/>
      <c r="G46" s="1"/>
      <c r="H46" s="1"/>
      <c r="I46" s="1"/>
      <c r="J46" s="1"/>
      <c r="K46" s="10"/>
    </row>
    <row r="47" spans="1:12">
      <c r="F47" s="2"/>
      <c r="G47" s="2"/>
      <c r="H47" s="2"/>
      <c r="I47" s="2"/>
      <c r="J47" s="2"/>
      <c r="K47" s="3"/>
    </row>
    <row r="48" spans="1:12">
      <c r="F48" s="9"/>
      <c r="G48" s="9"/>
      <c r="H48" s="9"/>
      <c r="I48" s="9"/>
      <c r="J48" s="9"/>
      <c r="K48" s="3"/>
    </row>
    <row r="49" spans="2:12">
      <c r="F49" s="9"/>
      <c r="G49" s="9"/>
      <c r="H49" s="9"/>
      <c r="I49" s="9"/>
      <c r="J49" s="9"/>
      <c r="K49" s="3"/>
    </row>
    <row r="50" spans="2:12">
      <c r="F50" s="9"/>
      <c r="G50" s="9"/>
      <c r="H50" s="9"/>
      <c r="I50" s="9"/>
      <c r="J50" s="9"/>
      <c r="K50" s="3"/>
    </row>
    <row r="51" spans="2:12">
      <c r="F51" s="2"/>
      <c r="G51" s="2"/>
      <c r="H51" s="2"/>
      <c r="I51" s="2"/>
      <c r="J51" s="2"/>
      <c r="K51" s="3"/>
    </row>
    <row r="52" spans="2:12">
      <c r="F52" s="2"/>
      <c r="G52" s="2"/>
      <c r="H52" s="2"/>
      <c r="I52" s="2"/>
      <c r="J52" s="2"/>
      <c r="K52" s="3"/>
    </row>
    <row r="53" spans="2:12">
      <c r="F53" s="9"/>
      <c r="G53" s="9"/>
      <c r="H53" s="9"/>
      <c r="I53" s="9"/>
      <c r="J53" s="9"/>
      <c r="K53" s="3"/>
    </row>
    <row r="54" spans="2:12">
      <c r="F54" s="2"/>
      <c r="G54" s="2"/>
      <c r="H54" s="2"/>
      <c r="I54" s="2"/>
      <c r="J54" s="2"/>
      <c r="K54" s="3"/>
    </row>
    <row r="55" spans="2:12">
      <c r="F55" s="9"/>
      <c r="G55" s="9"/>
      <c r="H55" s="9"/>
      <c r="I55" s="9"/>
      <c r="J55" s="9"/>
      <c r="K55" s="10"/>
    </row>
    <row r="56" spans="2:12">
      <c r="F56" s="9"/>
      <c r="G56" s="9"/>
      <c r="H56" s="9"/>
      <c r="I56" s="9"/>
      <c r="J56" s="9"/>
      <c r="K56" s="2"/>
    </row>
    <row r="57" spans="2:12">
      <c r="F57" s="13"/>
      <c r="G57" s="13"/>
      <c r="H57" s="13"/>
      <c r="I57" s="13"/>
      <c r="J57" s="13"/>
      <c r="K57" s="3"/>
    </row>
    <row r="58" spans="2:12">
      <c r="B58" s="26"/>
      <c r="K58" s="3"/>
    </row>
    <row r="59" spans="2:12">
      <c r="B59" s="26"/>
      <c r="C59" s="1"/>
      <c r="F59" s="67"/>
      <c r="G59" s="67"/>
      <c r="H59" s="67"/>
      <c r="I59" s="67"/>
      <c r="J59" s="67"/>
      <c r="K59" s="68"/>
    </row>
    <row r="60" spans="2:12">
      <c r="B60" s="26"/>
      <c r="C60" s="1"/>
      <c r="F60" s="8"/>
      <c r="G60" s="8"/>
      <c r="H60" s="8"/>
      <c r="I60" s="8"/>
      <c r="J60" s="8"/>
      <c r="K60" s="8"/>
    </row>
    <row r="61" spans="2:12">
      <c r="F61" s="14"/>
      <c r="G61" s="14"/>
      <c r="H61" s="14"/>
      <c r="I61" s="14"/>
      <c r="J61" s="14"/>
      <c r="K61" s="14"/>
    </row>
    <row r="62" spans="2:12">
      <c r="D62" s="1"/>
      <c r="E62" s="1"/>
      <c r="L62" s="31"/>
    </row>
    <row r="63" spans="2:12">
      <c r="G63" s="17"/>
    </row>
    <row r="67" spans="2:11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>
      <c r="B68" s="26"/>
      <c r="G68" s="2"/>
      <c r="H68" s="2"/>
      <c r="I68" s="2"/>
      <c r="J68" s="2"/>
      <c r="K68" s="2"/>
    </row>
    <row r="69" spans="2:11">
      <c r="B69" s="26"/>
    </row>
    <row r="70" spans="2:11">
      <c r="B70" s="26"/>
    </row>
    <row r="71" spans="2:11">
      <c r="B71" s="26"/>
      <c r="J71" s="3"/>
    </row>
    <row r="72" spans="2:11">
      <c r="B72" s="26"/>
      <c r="F72" s="3"/>
    </row>
    <row r="73" spans="2:11">
      <c r="B73" s="26"/>
      <c r="G73" s="2"/>
      <c r="H73" s="2"/>
      <c r="I73" s="2"/>
      <c r="J73" s="2"/>
      <c r="K73" s="2"/>
    </row>
    <row r="74" spans="2:11">
      <c r="B74" s="26"/>
      <c r="I74" s="2"/>
      <c r="J74" s="2"/>
      <c r="K74" s="2"/>
    </row>
    <row r="75" spans="2:11">
      <c r="B75" s="26"/>
      <c r="F75" s="3"/>
      <c r="K75" s="3"/>
    </row>
    <row r="76" spans="2:11">
      <c r="B76" s="26"/>
      <c r="F76" s="3"/>
      <c r="K76" s="3"/>
    </row>
    <row r="77" spans="2:11">
      <c r="B77" s="26"/>
      <c r="F77" s="3"/>
      <c r="K77" s="3"/>
    </row>
    <row r="78" spans="2:11">
      <c r="B78" s="26"/>
      <c r="F78" s="3"/>
      <c r="K78" s="3"/>
    </row>
    <row r="79" spans="2:11">
      <c r="B79" s="26"/>
      <c r="F79" s="3"/>
      <c r="K79" s="3"/>
    </row>
    <row r="80" spans="2:11">
      <c r="B80" s="26"/>
      <c r="F80" s="3"/>
      <c r="K80" s="3"/>
    </row>
    <row r="81" spans="2:12">
      <c r="B81" s="26"/>
      <c r="F81" s="3"/>
      <c r="K81" s="3"/>
    </row>
    <row r="82" spans="2:12">
      <c r="B82" s="26"/>
      <c r="F82" s="3"/>
      <c r="K82" s="3"/>
    </row>
    <row r="83" spans="2:12">
      <c r="B83" s="26"/>
      <c r="F83" s="3"/>
      <c r="K83" s="3"/>
    </row>
    <row r="84" spans="2:12">
      <c r="B84" s="26"/>
      <c r="F84" s="3"/>
      <c r="I84" s="2"/>
      <c r="J84" s="2"/>
      <c r="K84" s="2"/>
    </row>
    <row r="85" spans="2:12">
      <c r="B85" s="26"/>
      <c r="F85" s="3"/>
    </row>
    <row r="86" spans="2:12">
      <c r="B86" s="26"/>
      <c r="F86" s="3"/>
    </row>
    <row r="87" spans="2:12">
      <c r="B87" s="26"/>
      <c r="F87" s="3"/>
    </row>
    <row r="88" spans="2:12">
      <c r="F88" s="14"/>
      <c r="G88" s="14"/>
      <c r="H88" s="14"/>
      <c r="I88" s="14"/>
      <c r="J88" s="14"/>
      <c r="K88" s="14"/>
    </row>
    <row r="89" spans="2:12">
      <c r="D89" s="1"/>
      <c r="E89" s="1"/>
      <c r="L89" s="31"/>
    </row>
    <row r="90" spans="2:12">
      <c r="G90" s="17"/>
    </row>
  </sheetData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2"/>
  <sheetViews>
    <sheetView topLeftCell="A113" workbookViewId="0">
      <selection sqref="A1:L121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</cols>
  <sheetData>
    <row r="1" spans="1:10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t="s">
        <v>0</v>
      </c>
      <c r="B2" t="s">
        <v>9</v>
      </c>
      <c r="C2">
        <v>226</v>
      </c>
      <c r="D2">
        <v>69</v>
      </c>
      <c r="E2">
        <v>0.157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</row>
    <row r="3" spans="1:10">
      <c r="A3" t="s">
        <v>0</v>
      </c>
      <c r="B3" t="s">
        <v>10</v>
      </c>
      <c r="C3">
        <v>286</v>
      </c>
      <c r="D3">
        <v>9</v>
      </c>
      <c r="E3">
        <v>6.3E-2</v>
      </c>
      <c r="F3">
        <v>6.9000000000000006E-2</v>
      </c>
      <c r="G3">
        <v>6.4000000000000001E-2</v>
      </c>
      <c r="H3">
        <v>7.5999999999999998E-2</v>
      </c>
      <c r="I3">
        <v>0.158</v>
      </c>
      <c r="J3">
        <v>0.23499999999999999</v>
      </c>
    </row>
    <row r="4" spans="1:10">
      <c r="A4" t="s">
        <v>0</v>
      </c>
      <c r="B4" t="s">
        <v>11</v>
      </c>
      <c r="C4">
        <v>105</v>
      </c>
      <c r="D4">
        <v>12</v>
      </c>
      <c r="E4">
        <v>4.7E-2</v>
      </c>
      <c r="F4">
        <v>6.6000000000000003E-2</v>
      </c>
      <c r="G4">
        <v>5.6000000000000001E-2</v>
      </c>
      <c r="H4">
        <v>5.8000000000000003E-2</v>
      </c>
      <c r="I4">
        <v>0.13700000000000001</v>
      </c>
      <c r="J4">
        <v>0.34300000000000003</v>
      </c>
    </row>
    <row r="5" spans="1:10">
      <c r="A5" t="s">
        <v>0</v>
      </c>
      <c r="B5" t="s">
        <v>12</v>
      </c>
      <c r="C5">
        <v>1728</v>
      </c>
      <c r="D5">
        <v>6</v>
      </c>
      <c r="E5">
        <v>0.188</v>
      </c>
      <c r="F5">
        <v>0.19900000000000001</v>
      </c>
      <c r="G5">
        <v>0.187</v>
      </c>
      <c r="H5">
        <v>0.19</v>
      </c>
      <c r="I5">
        <v>0.32</v>
      </c>
      <c r="J5">
        <v>0.56299999999999994</v>
      </c>
    </row>
    <row r="6" spans="1:10">
      <c r="A6" t="s">
        <v>0</v>
      </c>
      <c r="B6" t="s">
        <v>13</v>
      </c>
      <c r="C6">
        <v>3196</v>
      </c>
      <c r="D6">
        <v>36</v>
      </c>
      <c r="E6">
        <v>0.36</v>
      </c>
      <c r="F6">
        <v>2.746</v>
      </c>
      <c r="G6">
        <v>1392.54</v>
      </c>
      <c r="H6" s="2" t="s">
        <v>70</v>
      </c>
      <c r="I6" s="2" t="s">
        <v>70</v>
      </c>
      <c r="J6" s="2" t="s">
        <v>70</v>
      </c>
    </row>
    <row r="7" spans="1:10">
      <c r="A7" t="s">
        <v>0</v>
      </c>
      <c r="B7" t="s">
        <v>14</v>
      </c>
      <c r="C7">
        <v>32</v>
      </c>
      <c r="D7">
        <v>56</v>
      </c>
      <c r="E7">
        <v>6.7000000000000004E-2</v>
      </c>
      <c r="F7">
        <v>8.5999999999999993E-2</v>
      </c>
      <c r="G7">
        <v>0.98499999999999999</v>
      </c>
      <c r="H7" s="2" t="s">
        <v>70</v>
      </c>
      <c r="I7" s="2" t="s">
        <v>70</v>
      </c>
      <c r="J7" s="2" t="s">
        <v>70</v>
      </c>
    </row>
    <row r="8" spans="1:10">
      <c r="A8" t="s">
        <v>0</v>
      </c>
      <c r="B8" t="s">
        <v>15</v>
      </c>
      <c r="C8">
        <v>106</v>
      </c>
      <c r="D8">
        <v>58</v>
      </c>
      <c r="E8">
        <v>0.113</v>
      </c>
      <c r="F8">
        <v>0.14299999999999999</v>
      </c>
      <c r="G8">
        <v>0.109</v>
      </c>
      <c r="H8">
        <v>0.154</v>
      </c>
      <c r="I8">
        <v>0.26500000000000001</v>
      </c>
      <c r="J8">
        <v>2.4849999999999999</v>
      </c>
    </row>
    <row r="9" spans="1:10">
      <c r="A9" t="s">
        <v>0</v>
      </c>
      <c r="B9" t="s">
        <v>16</v>
      </c>
      <c r="C9">
        <v>124</v>
      </c>
      <c r="D9">
        <v>6</v>
      </c>
      <c r="E9">
        <v>3.5000000000000003E-2</v>
      </c>
      <c r="F9">
        <v>3.9E-2</v>
      </c>
      <c r="G9">
        <v>4.5999999999999999E-2</v>
      </c>
      <c r="H9">
        <v>3.7999999999999999E-2</v>
      </c>
      <c r="I9">
        <v>3.2000000000000001E-2</v>
      </c>
      <c r="J9">
        <v>7.8E-2</v>
      </c>
    </row>
    <row r="10" spans="1:10">
      <c r="A10" t="s">
        <v>0</v>
      </c>
      <c r="B10" t="s">
        <v>17</v>
      </c>
      <c r="C10">
        <v>8124</v>
      </c>
      <c r="D10">
        <v>22</v>
      </c>
      <c r="E10">
        <v>0.623</v>
      </c>
      <c r="F10">
        <v>0.74299999999999999</v>
      </c>
      <c r="G10">
        <v>0.64100000000000001</v>
      </c>
      <c r="H10">
        <v>2.387</v>
      </c>
      <c r="I10">
        <v>795.22299999999996</v>
      </c>
      <c r="J10">
        <v>4643.8050000000003</v>
      </c>
    </row>
    <row r="11" spans="1:10">
      <c r="A11" t="s">
        <v>0</v>
      </c>
      <c r="B11" t="s">
        <v>18</v>
      </c>
      <c r="C11">
        <v>12960</v>
      </c>
      <c r="D11">
        <v>8</v>
      </c>
      <c r="E11">
        <v>0.625</v>
      </c>
      <c r="F11">
        <v>0.73199999999999998</v>
      </c>
      <c r="G11">
        <v>0.59399999999999997</v>
      </c>
      <c r="H11">
        <v>0.69799999999999995</v>
      </c>
      <c r="I11">
        <v>8.782</v>
      </c>
      <c r="J11">
        <v>623.10699999999997</v>
      </c>
    </row>
    <row r="12" spans="1:10">
      <c r="A12" t="s">
        <v>0</v>
      </c>
      <c r="B12" t="s">
        <v>19</v>
      </c>
      <c r="C12">
        <v>90</v>
      </c>
      <c r="D12">
        <v>8</v>
      </c>
      <c r="E12">
        <v>3.5999999999999997E-2</v>
      </c>
      <c r="F12">
        <v>4.1000000000000002E-2</v>
      </c>
      <c r="G12">
        <v>3.1E-2</v>
      </c>
      <c r="H12">
        <v>3.5999999999999997E-2</v>
      </c>
      <c r="I12">
        <v>6.2E-2</v>
      </c>
      <c r="J12">
        <v>0.189</v>
      </c>
    </row>
    <row r="13" spans="1:10">
      <c r="A13" t="s">
        <v>0</v>
      </c>
      <c r="B13" t="s">
        <v>20</v>
      </c>
      <c r="C13">
        <v>339</v>
      </c>
      <c r="D13">
        <v>17</v>
      </c>
      <c r="E13">
        <v>9.4E-2</v>
      </c>
      <c r="F13">
        <v>0.11700000000000001</v>
      </c>
      <c r="G13">
        <v>0.26600000000000001</v>
      </c>
      <c r="H13">
        <v>0.67</v>
      </c>
      <c r="I13">
        <v>19.693999999999999</v>
      </c>
      <c r="J13">
        <v>543.42700000000002</v>
      </c>
    </row>
    <row r="14" spans="1:10">
      <c r="A14" t="s">
        <v>0</v>
      </c>
      <c r="B14" t="s">
        <v>21</v>
      </c>
      <c r="C14">
        <v>15</v>
      </c>
      <c r="D14">
        <v>6</v>
      </c>
      <c r="E14">
        <v>1.4999999999999999E-2</v>
      </c>
      <c r="F14">
        <v>1.9E-2</v>
      </c>
      <c r="G14">
        <v>1.4999999999999999E-2</v>
      </c>
      <c r="H14">
        <v>0.02</v>
      </c>
      <c r="I14">
        <v>3.1E-2</v>
      </c>
      <c r="J14">
        <v>4.2000000000000003E-2</v>
      </c>
    </row>
    <row r="15" spans="1:10">
      <c r="A15" t="s">
        <v>0</v>
      </c>
      <c r="B15" t="s">
        <v>22</v>
      </c>
      <c r="C15">
        <v>1066</v>
      </c>
      <c r="D15">
        <v>12</v>
      </c>
      <c r="E15">
        <v>0.187</v>
      </c>
      <c r="F15" s="3">
        <v>0.27</v>
      </c>
      <c r="G15">
        <v>0.29699999999999999</v>
      </c>
      <c r="H15">
        <v>1.7999999999999999E-2</v>
      </c>
      <c r="I15">
        <v>0.85699999999999998</v>
      </c>
      <c r="J15">
        <v>3.9860000000000002</v>
      </c>
    </row>
    <row r="16" spans="1:10">
      <c r="A16" t="s">
        <v>0</v>
      </c>
      <c r="B16" t="s">
        <v>23</v>
      </c>
      <c r="C16">
        <v>683</v>
      </c>
      <c r="D16">
        <v>35</v>
      </c>
      <c r="E16">
        <v>0.193</v>
      </c>
      <c r="F16">
        <v>0.38700000000000001</v>
      </c>
      <c r="G16">
        <v>4.9530000000000003</v>
      </c>
      <c r="H16" s="5">
        <v>6175.348</v>
      </c>
      <c r="I16" s="2" t="s">
        <v>70</v>
      </c>
      <c r="J16" s="2" t="s">
        <v>70</v>
      </c>
    </row>
    <row r="17" spans="1:11">
      <c r="A17" t="s">
        <v>0</v>
      </c>
      <c r="B17" t="s">
        <v>24</v>
      </c>
      <c r="C17">
        <v>187</v>
      </c>
      <c r="D17">
        <v>22</v>
      </c>
      <c r="E17">
        <v>0.09</v>
      </c>
      <c r="F17">
        <v>0.187</v>
      </c>
      <c r="G17">
        <v>0.156</v>
      </c>
      <c r="H17">
        <v>0.31</v>
      </c>
      <c r="I17">
        <v>269.44299999999998</v>
      </c>
      <c r="J17" s="2" t="s">
        <v>70</v>
      </c>
    </row>
    <row r="18" spans="1:11">
      <c r="A18" t="s">
        <v>0</v>
      </c>
      <c r="B18" t="s">
        <v>25</v>
      </c>
      <c r="C18">
        <v>3190</v>
      </c>
      <c r="D18">
        <v>61</v>
      </c>
      <c r="E18">
        <v>0.96699999999999997</v>
      </c>
      <c r="F18">
        <v>1.1859999999999999</v>
      </c>
      <c r="G18">
        <v>0.98499999999999999</v>
      </c>
      <c r="H18">
        <v>1.008</v>
      </c>
      <c r="I18">
        <v>4.6719999999999997</v>
      </c>
      <c r="J18">
        <v>55.045999999999999</v>
      </c>
    </row>
    <row r="19" spans="1:11">
      <c r="A19" t="s">
        <v>0</v>
      </c>
      <c r="B19" t="s">
        <v>26</v>
      </c>
      <c r="C19">
        <v>958</v>
      </c>
      <c r="D19">
        <v>9</v>
      </c>
      <c r="E19">
        <v>0.14199999999999999</v>
      </c>
      <c r="F19">
        <v>0.17599999999999999</v>
      </c>
      <c r="G19">
        <v>0.14000000000000001</v>
      </c>
      <c r="H19">
        <v>0.158</v>
      </c>
      <c r="I19">
        <v>0.20300000000000001</v>
      </c>
      <c r="J19">
        <v>0.48799999999999999</v>
      </c>
    </row>
    <row r="20" spans="1:11">
      <c r="A20" t="s">
        <v>0</v>
      </c>
      <c r="B20" t="s">
        <v>27</v>
      </c>
      <c r="C20">
        <v>10</v>
      </c>
      <c r="D20">
        <v>32</v>
      </c>
      <c r="E20">
        <v>3.1E-2</v>
      </c>
      <c r="F20">
        <v>0.35899999999999999</v>
      </c>
      <c r="G20" s="3">
        <v>48.91</v>
      </c>
      <c r="H20" s="2" t="s">
        <v>70</v>
      </c>
      <c r="I20" s="2" t="s">
        <v>70</v>
      </c>
      <c r="J20" s="2" t="s">
        <v>70</v>
      </c>
    </row>
    <row r="21" spans="1:11">
      <c r="A21" t="s">
        <v>0</v>
      </c>
      <c r="B21" t="s">
        <v>28</v>
      </c>
      <c r="C21">
        <v>435</v>
      </c>
      <c r="D21">
        <v>16</v>
      </c>
      <c r="E21">
        <v>0.11700000000000001</v>
      </c>
      <c r="F21">
        <v>0.16200000000000001</v>
      </c>
      <c r="G21">
        <v>0.109</v>
      </c>
      <c r="H21">
        <v>0.28699999999999998</v>
      </c>
      <c r="I21">
        <v>4.2350000000000003</v>
      </c>
      <c r="J21">
        <v>126.054</v>
      </c>
    </row>
    <row r="22" spans="1:11">
      <c r="C22" s="1" t="s">
        <v>94</v>
      </c>
      <c r="E22" s="78">
        <v>20</v>
      </c>
      <c r="F22" s="78">
        <v>19</v>
      </c>
      <c r="G22" s="78">
        <v>19</v>
      </c>
      <c r="H22" s="78">
        <v>16</v>
      </c>
      <c r="I22" s="78">
        <v>15</v>
      </c>
      <c r="J22" s="78">
        <v>14</v>
      </c>
      <c r="K22" s="31">
        <f>SUM(E22:J22)</f>
        <v>103</v>
      </c>
    </row>
    <row r="23" spans="1:11">
      <c r="C23" s="1" t="s">
        <v>95</v>
      </c>
      <c r="E23" s="1">
        <f>AVERAGE(E2:E21)</f>
        <v>0.20749999999999996</v>
      </c>
      <c r="F23" s="90">
        <f t="shared" ref="F23:G23" si="0">AVERAGE(F2:F21)</f>
        <v>0.40668421052631593</v>
      </c>
      <c r="G23" s="28">
        <f t="shared" si="0"/>
        <v>76.37284210526316</v>
      </c>
      <c r="H23" s="28">
        <f>AVERAGE(H21,H8:H19,H3:H5)</f>
        <v>386.34100000000001</v>
      </c>
      <c r="I23" s="28">
        <f>AVERAGE(I21,I17:I19,I8:I15,I3:I5)</f>
        <v>73.607599999999962</v>
      </c>
      <c r="J23" s="28">
        <f>AVERAGE(J3,J4,J5,J8,J9,J10,J11,J12,J13,J14,J15,,J18,J19,J21)</f>
        <v>399.98986666666673</v>
      </c>
      <c r="K23" s="30">
        <f>AVERAGE(E23:J23)</f>
        <v>156.15424883040939</v>
      </c>
    </row>
    <row r="24" spans="1:11">
      <c r="C24" s="1"/>
      <c r="D24" s="1"/>
      <c r="F24" s="16"/>
    </row>
    <row r="27" spans="1:11">
      <c r="A27" s="1" t="s">
        <v>1</v>
      </c>
      <c r="B27" s="1" t="s">
        <v>2</v>
      </c>
      <c r="C27" s="1" t="s">
        <v>38</v>
      </c>
      <c r="D27" s="1" t="s">
        <v>3</v>
      </c>
      <c r="E27" s="1" t="s">
        <v>31</v>
      </c>
      <c r="F27" s="1" t="s">
        <v>32</v>
      </c>
      <c r="G27" s="1" t="s">
        <v>33</v>
      </c>
      <c r="H27" s="1" t="s">
        <v>34</v>
      </c>
      <c r="I27" s="1" t="s">
        <v>35</v>
      </c>
      <c r="J27" s="1" t="s">
        <v>36</v>
      </c>
    </row>
    <row r="28" spans="1:11">
      <c r="A28" t="s">
        <v>29</v>
      </c>
      <c r="B28" t="s">
        <v>9</v>
      </c>
      <c r="C28">
        <v>226</v>
      </c>
      <c r="D28">
        <v>69</v>
      </c>
      <c r="E28">
        <v>0.20799999999999999</v>
      </c>
      <c r="F28" s="2" t="s">
        <v>70</v>
      </c>
      <c r="G28" s="9" t="s">
        <v>71</v>
      </c>
      <c r="H28" s="9" t="s">
        <v>71</v>
      </c>
      <c r="I28" s="9" t="s">
        <v>71</v>
      </c>
      <c r="J28" s="9" t="s">
        <v>71</v>
      </c>
      <c r="K28" s="7"/>
    </row>
    <row r="29" spans="1:11">
      <c r="A29" t="s">
        <v>29</v>
      </c>
      <c r="B29" t="s">
        <v>10</v>
      </c>
      <c r="C29">
        <v>286</v>
      </c>
      <c r="D29">
        <v>9</v>
      </c>
      <c r="E29">
        <v>0.106</v>
      </c>
      <c r="F29">
        <v>0.27600000000000002</v>
      </c>
      <c r="G29">
        <v>0.13300000000000001</v>
      </c>
      <c r="H29">
        <v>0.155</v>
      </c>
      <c r="I29">
        <v>0.187</v>
      </c>
      <c r="J29" s="3">
        <v>0.219</v>
      </c>
      <c r="K29" s="8"/>
    </row>
    <row r="30" spans="1:11">
      <c r="A30" t="s">
        <v>29</v>
      </c>
      <c r="B30" t="s">
        <v>11</v>
      </c>
      <c r="C30">
        <v>105</v>
      </c>
      <c r="D30">
        <v>12</v>
      </c>
      <c r="E30">
        <v>9.1999999999999998E-2</v>
      </c>
      <c r="F30" s="3">
        <v>0.18</v>
      </c>
      <c r="G30">
        <v>9.5000000000000001E-2</v>
      </c>
      <c r="H30">
        <v>0.161</v>
      </c>
      <c r="I30">
        <v>0.156</v>
      </c>
      <c r="J30" s="3">
        <v>0.25</v>
      </c>
      <c r="K30" s="8"/>
    </row>
    <row r="31" spans="1:11">
      <c r="A31" t="s">
        <v>29</v>
      </c>
      <c r="B31" t="s">
        <v>12</v>
      </c>
      <c r="C31">
        <v>1728</v>
      </c>
      <c r="D31">
        <v>6</v>
      </c>
      <c r="E31">
        <v>0.27200000000000002</v>
      </c>
      <c r="F31">
        <v>0.47699999999999998</v>
      </c>
      <c r="G31">
        <v>0.28599999999999998</v>
      </c>
      <c r="H31">
        <v>0.30599999999999999</v>
      </c>
      <c r="I31">
        <v>0.375</v>
      </c>
      <c r="J31" s="3">
        <v>0.438</v>
      </c>
      <c r="K31" s="8"/>
    </row>
    <row r="32" spans="1:11">
      <c r="A32" t="s">
        <v>29</v>
      </c>
      <c r="B32" t="s">
        <v>13</v>
      </c>
      <c r="C32">
        <v>3196</v>
      </c>
      <c r="D32">
        <v>36</v>
      </c>
      <c r="E32">
        <v>0.55500000000000005</v>
      </c>
      <c r="F32">
        <v>1.135</v>
      </c>
      <c r="G32">
        <v>0.93</v>
      </c>
      <c r="H32">
        <v>3.8860000000000001</v>
      </c>
      <c r="I32" s="2" t="s">
        <v>70</v>
      </c>
      <c r="J32" s="2" t="s">
        <v>70</v>
      </c>
      <c r="K32" s="7"/>
    </row>
    <row r="33" spans="1:11">
      <c r="A33" t="s">
        <v>29</v>
      </c>
      <c r="B33" t="s">
        <v>14</v>
      </c>
      <c r="C33">
        <v>32</v>
      </c>
      <c r="D33">
        <v>56</v>
      </c>
      <c r="E33" s="9" t="s">
        <v>71</v>
      </c>
      <c r="F33" s="9" t="s">
        <v>71</v>
      </c>
      <c r="G33" s="9" t="s">
        <v>71</v>
      </c>
      <c r="H33" s="9" t="s">
        <v>71</v>
      </c>
      <c r="I33" s="9" t="s">
        <v>71</v>
      </c>
      <c r="J33" s="9" t="s">
        <v>71</v>
      </c>
      <c r="K33" s="7"/>
    </row>
    <row r="34" spans="1:11">
      <c r="A34" t="s">
        <v>29</v>
      </c>
      <c r="B34" t="s">
        <v>15</v>
      </c>
      <c r="C34">
        <v>106</v>
      </c>
      <c r="D34">
        <v>58</v>
      </c>
      <c r="E34">
        <v>0.18</v>
      </c>
      <c r="F34">
        <v>0.186</v>
      </c>
      <c r="G34">
        <v>0.223</v>
      </c>
      <c r="H34">
        <v>0.18</v>
      </c>
      <c r="I34">
        <v>0.29699999999999999</v>
      </c>
      <c r="J34" s="3">
        <v>0.48499999999999999</v>
      </c>
      <c r="K34" s="8"/>
    </row>
    <row r="35" spans="1:11">
      <c r="A35" t="s">
        <v>29</v>
      </c>
      <c r="B35" t="s">
        <v>16</v>
      </c>
      <c r="C35">
        <v>124</v>
      </c>
      <c r="D35">
        <v>6</v>
      </c>
      <c r="E35">
        <v>6.7000000000000004E-2</v>
      </c>
      <c r="F35">
        <v>1.7999999999999999E-2</v>
      </c>
      <c r="G35">
        <v>7.0999999999999994E-2</v>
      </c>
      <c r="H35">
        <v>6.9000000000000006E-2</v>
      </c>
      <c r="I35">
        <v>7.8E-2</v>
      </c>
      <c r="J35" s="3">
        <v>6.2E-2</v>
      </c>
      <c r="K35" s="8"/>
    </row>
    <row r="36" spans="1:11">
      <c r="A36" t="s">
        <v>29</v>
      </c>
      <c r="B36" t="s">
        <v>17</v>
      </c>
      <c r="C36">
        <v>8124</v>
      </c>
      <c r="D36">
        <v>22</v>
      </c>
      <c r="E36">
        <v>1.2729999999999999</v>
      </c>
      <c r="F36">
        <v>2.4039999999999999</v>
      </c>
      <c r="G36">
        <v>1.304</v>
      </c>
      <c r="H36">
        <v>1.704</v>
      </c>
      <c r="I36">
        <v>37.082000000000001</v>
      </c>
      <c r="J36" s="3">
        <v>886.64300000000003</v>
      </c>
      <c r="K36" s="8"/>
    </row>
    <row r="37" spans="1:11">
      <c r="A37" t="s">
        <v>29</v>
      </c>
      <c r="B37" t="s">
        <v>18</v>
      </c>
      <c r="C37">
        <v>12960</v>
      </c>
      <c r="D37">
        <v>8</v>
      </c>
      <c r="E37">
        <v>1.901</v>
      </c>
      <c r="F37">
        <v>3.5379999999999998</v>
      </c>
      <c r="G37" s="3">
        <v>2.0649999999999999</v>
      </c>
      <c r="H37">
        <v>1.895</v>
      </c>
      <c r="I37">
        <v>2.0779999999999998</v>
      </c>
      <c r="J37" s="3">
        <v>2.61</v>
      </c>
      <c r="K37" s="8"/>
    </row>
    <row r="38" spans="1:11">
      <c r="A38" t="s">
        <v>29</v>
      </c>
      <c r="B38" t="s">
        <v>19</v>
      </c>
      <c r="C38">
        <v>90</v>
      </c>
      <c r="D38">
        <v>8</v>
      </c>
      <c r="E38">
        <v>6.7000000000000004E-2</v>
      </c>
      <c r="F38">
        <v>0.14199999999999999</v>
      </c>
      <c r="G38">
        <v>7.6999999999999999E-2</v>
      </c>
      <c r="H38">
        <v>6.9000000000000006E-2</v>
      </c>
      <c r="I38">
        <v>6.2E-2</v>
      </c>
      <c r="J38" s="3">
        <v>0.125</v>
      </c>
      <c r="K38" s="8"/>
    </row>
    <row r="39" spans="1:11">
      <c r="A39" t="s">
        <v>29</v>
      </c>
      <c r="B39" t="s">
        <v>20</v>
      </c>
      <c r="C39">
        <v>339</v>
      </c>
      <c r="D39">
        <v>17</v>
      </c>
      <c r="E39">
        <v>0.16400000000000001</v>
      </c>
      <c r="F39">
        <v>0.26100000000000001</v>
      </c>
      <c r="G39">
        <v>0.30599999999999999</v>
      </c>
      <c r="H39">
        <v>0.42399999999999999</v>
      </c>
      <c r="I39">
        <v>1.4379999999999999</v>
      </c>
      <c r="J39" s="3">
        <v>16.797999999999998</v>
      </c>
      <c r="K39" s="8"/>
    </row>
    <row r="40" spans="1:11">
      <c r="A40" t="s">
        <v>29</v>
      </c>
      <c r="B40" t="s">
        <v>21</v>
      </c>
      <c r="C40">
        <v>15</v>
      </c>
      <c r="D40">
        <v>6</v>
      </c>
      <c r="E40">
        <v>4.3999999999999997E-2</v>
      </c>
      <c r="F40">
        <v>9.9000000000000005E-2</v>
      </c>
      <c r="G40">
        <v>4.9000000000000002E-2</v>
      </c>
      <c r="H40">
        <v>4.3999999999999997E-2</v>
      </c>
      <c r="I40">
        <v>6.9000000000000006E-2</v>
      </c>
      <c r="J40" s="3">
        <v>3.1E-2</v>
      </c>
      <c r="K40" s="8"/>
    </row>
    <row r="41" spans="1:11">
      <c r="A41" t="s">
        <v>29</v>
      </c>
      <c r="B41" t="s">
        <v>22</v>
      </c>
      <c r="C41">
        <v>1066</v>
      </c>
      <c r="D41">
        <v>12</v>
      </c>
      <c r="E41">
        <v>0.30399999999999999</v>
      </c>
      <c r="F41">
        <v>0.47699999999999998</v>
      </c>
      <c r="G41">
        <v>0.34599999999999997</v>
      </c>
      <c r="H41">
        <v>0.69899999999999995</v>
      </c>
      <c r="I41">
        <v>1.4039999999999999</v>
      </c>
      <c r="J41" s="3">
        <v>2.89</v>
      </c>
      <c r="K41" s="8"/>
    </row>
    <row r="42" spans="1:11">
      <c r="A42" t="s">
        <v>29</v>
      </c>
      <c r="B42" t="s">
        <v>23</v>
      </c>
      <c r="C42">
        <v>683</v>
      </c>
      <c r="D42">
        <v>35</v>
      </c>
      <c r="E42">
        <v>0.251</v>
      </c>
      <c r="F42">
        <v>0.40600000000000003</v>
      </c>
      <c r="G42">
        <v>0.90100000000000002</v>
      </c>
      <c r="H42">
        <v>19.655999999999999</v>
      </c>
      <c r="I42" s="2" t="s">
        <v>70</v>
      </c>
      <c r="J42" s="9" t="s">
        <v>71</v>
      </c>
      <c r="K42" s="7"/>
    </row>
    <row r="43" spans="1:11">
      <c r="A43" t="s">
        <v>29</v>
      </c>
      <c r="B43" t="s">
        <v>24</v>
      </c>
      <c r="C43">
        <v>187</v>
      </c>
      <c r="D43">
        <v>22</v>
      </c>
      <c r="E43">
        <v>1.542</v>
      </c>
      <c r="F43" s="2" t="s">
        <v>70</v>
      </c>
      <c r="G43" s="2" t="s">
        <v>70</v>
      </c>
      <c r="H43" s="2" t="s">
        <v>70</v>
      </c>
      <c r="I43" s="2" t="s">
        <v>70</v>
      </c>
      <c r="J43" s="2" t="s">
        <v>70</v>
      </c>
      <c r="K43" s="8"/>
    </row>
    <row r="44" spans="1:11">
      <c r="A44" t="s">
        <v>29</v>
      </c>
      <c r="B44" t="s">
        <v>25</v>
      </c>
      <c r="C44">
        <v>3190</v>
      </c>
      <c r="D44">
        <v>61</v>
      </c>
      <c r="E44">
        <v>1.115</v>
      </c>
      <c r="F44">
        <v>1.2110000000000001</v>
      </c>
      <c r="G44">
        <v>1.0960000000000001</v>
      </c>
      <c r="H44">
        <v>1.119</v>
      </c>
      <c r="I44">
        <v>6.1079999999999997</v>
      </c>
      <c r="J44" s="3">
        <v>6.5750000000000002</v>
      </c>
      <c r="K44" s="8"/>
    </row>
    <row r="45" spans="1:11">
      <c r="A45" t="s">
        <v>29</v>
      </c>
      <c r="B45" t="s">
        <v>26</v>
      </c>
      <c r="C45">
        <v>958</v>
      </c>
      <c r="D45">
        <v>9</v>
      </c>
      <c r="E45">
        <v>0.215</v>
      </c>
      <c r="F45">
        <v>0.24299999999999999</v>
      </c>
      <c r="G45">
        <v>0.20899999999999999</v>
      </c>
      <c r="H45">
        <v>0.217</v>
      </c>
      <c r="I45">
        <v>0.311</v>
      </c>
      <c r="J45" s="3">
        <v>0.40600000000000003</v>
      </c>
      <c r="K45" s="8"/>
    </row>
    <row r="46" spans="1:11">
      <c r="A46" t="s">
        <v>29</v>
      </c>
      <c r="B46" t="s">
        <v>27</v>
      </c>
      <c r="C46">
        <v>10</v>
      </c>
      <c r="D46">
        <v>32</v>
      </c>
      <c r="E46">
        <v>0.79300000000000004</v>
      </c>
      <c r="F46">
        <v>5.4939999999999998</v>
      </c>
      <c r="G46">
        <v>34.344999999999999</v>
      </c>
      <c r="H46">
        <v>191.541</v>
      </c>
      <c r="I46" s="9" t="s">
        <v>71</v>
      </c>
      <c r="J46" s="9" t="s">
        <v>71</v>
      </c>
      <c r="K46" s="7"/>
    </row>
    <row r="47" spans="1:11">
      <c r="A47" t="s">
        <v>29</v>
      </c>
      <c r="B47" t="s">
        <v>28</v>
      </c>
      <c r="C47">
        <v>435</v>
      </c>
      <c r="D47">
        <v>16</v>
      </c>
      <c r="E47">
        <v>0.23799999999999999</v>
      </c>
      <c r="F47">
        <v>0.27700000000000002</v>
      </c>
      <c r="G47">
        <v>0.17799999999999999</v>
      </c>
      <c r="H47">
        <v>0.375</v>
      </c>
      <c r="I47">
        <v>1.651</v>
      </c>
      <c r="J47" s="3">
        <v>20.954999999999998</v>
      </c>
      <c r="K47" s="8"/>
    </row>
    <row r="48" spans="1:11">
      <c r="C48" s="1" t="s">
        <v>94</v>
      </c>
      <c r="E48" s="78">
        <v>19</v>
      </c>
      <c r="F48" s="78">
        <v>17</v>
      </c>
      <c r="G48" s="78">
        <v>17</v>
      </c>
      <c r="H48" s="78">
        <v>17</v>
      </c>
      <c r="I48" s="78">
        <v>14</v>
      </c>
      <c r="J48" s="78">
        <v>14</v>
      </c>
      <c r="K48" s="31">
        <f>SUM(E48:J48)</f>
        <v>98</v>
      </c>
    </row>
    <row r="49" spans="1:11">
      <c r="C49" s="1" t="s">
        <v>95</v>
      </c>
      <c r="E49" s="28">
        <f>AVERAGE(E28:E32,E34:E47)</f>
        <v>0.4940526315789473</v>
      </c>
      <c r="F49" s="90">
        <f>AVERAGE(F29:F32,F34:F42,F44:F47)</f>
        <v>0.98964705882352955</v>
      </c>
      <c r="G49" s="90">
        <f t="shared" ref="G49:H49" si="1">AVERAGE(G29:G32,G34:G42,G44:G47)</f>
        <v>2.5067058823529411</v>
      </c>
      <c r="H49" s="90">
        <f t="shared" si="1"/>
        <v>13.088235294117647</v>
      </c>
      <c r="I49" s="1">
        <f>AVERAGE(I29:I31,I34:I41,I44:I45,I47)</f>
        <v>3.6640000000000001</v>
      </c>
      <c r="J49" s="1">
        <f>AVERAGE(J29:J31,J34:J41,J44:J45,J47)</f>
        <v>67.034785714285718</v>
      </c>
      <c r="K49" s="30">
        <f>AVERAGE(E49:J49)</f>
        <v>14.629571096859797</v>
      </c>
    </row>
    <row r="50" spans="1:11">
      <c r="F50" s="16"/>
    </row>
    <row r="53" spans="1:11">
      <c r="A53" s="1" t="s">
        <v>1</v>
      </c>
      <c r="B53" s="1" t="s">
        <v>2</v>
      </c>
      <c r="C53" s="1" t="s">
        <v>38</v>
      </c>
      <c r="D53" s="1" t="s">
        <v>3</v>
      </c>
      <c r="E53" s="1" t="s">
        <v>31</v>
      </c>
      <c r="F53" s="1" t="s">
        <v>32</v>
      </c>
      <c r="G53" s="1" t="s">
        <v>33</v>
      </c>
      <c r="H53" s="1" t="s">
        <v>34</v>
      </c>
      <c r="I53" s="1" t="s">
        <v>35</v>
      </c>
      <c r="J53" s="1" t="s">
        <v>36</v>
      </c>
    </row>
    <row r="54" spans="1:11">
      <c r="A54" t="s">
        <v>30</v>
      </c>
      <c r="B54" t="s">
        <v>9</v>
      </c>
      <c r="C54">
        <v>226</v>
      </c>
      <c r="D54">
        <v>69</v>
      </c>
      <c r="E54">
        <v>1.4379999999999999</v>
      </c>
      <c r="F54" s="2" t="s">
        <v>70</v>
      </c>
      <c r="G54" s="2" t="s">
        <v>70</v>
      </c>
      <c r="H54" s="2" t="s">
        <v>70</v>
      </c>
      <c r="I54" s="2" t="s">
        <v>70</v>
      </c>
      <c r="J54" s="2" t="s">
        <v>70</v>
      </c>
    </row>
    <row r="55" spans="1:11">
      <c r="A55" t="s">
        <v>30</v>
      </c>
      <c r="B55" t="s">
        <v>10</v>
      </c>
      <c r="C55">
        <v>286</v>
      </c>
      <c r="D55">
        <v>9</v>
      </c>
      <c r="E55">
        <v>1.0049999999999999</v>
      </c>
      <c r="F55">
        <v>1.375</v>
      </c>
      <c r="G55">
        <v>1.155</v>
      </c>
      <c r="H55">
        <v>0.84199999999999997</v>
      </c>
      <c r="I55">
        <v>0.59099999999999997</v>
      </c>
      <c r="J55">
        <v>1.133</v>
      </c>
    </row>
    <row r="56" spans="1:11">
      <c r="A56" t="s">
        <v>30</v>
      </c>
      <c r="B56" t="s">
        <v>11</v>
      </c>
      <c r="C56">
        <v>105</v>
      </c>
      <c r="D56">
        <v>12</v>
      </c>
      <c r="E56">
        <v>1.109</v>
      </c>
      <c r="F56">
        <v>1.0720000000000001</v>
      </c>
      <c r="G56">
        <v>1.208</v>
      </c>
      <c r="H56">
        <v>0.28999999999999998</v>
      </c>
      <c r="I56">
        <v>0.78400000000000003</v>
      </c>
      <c r="J56">
        <v>0.85699999999999998</v>
      </c>
    </row>
    <row r="57" spans="1:11">
      <c r="A57" t="s">
        <v>30</v>
      </c>
      <c r="B57" t="s">
        <v>12</v>
      </c>
      <c r="C57">
        <v>1728</v>
      </c>
      <c r="D57">
        <v>6</v>
      </c>
      <c r="E57">
        <v>1.137</v>
      </c>
      <c r="F57">
        <v>1.083</v>
      </c>
      <c r="G57">
        <v>1.329</v>
      </c>
      <c r="H57">
        <v>0.999</v>
      </c>
      <c r="I57" s="3">
        <v>1.36</v>
      </c>
      <c r="J57">
        <v>1.756</v>
      </c>
    </row>
    <row r="58" spans="1:11">
      <c r="A58" t="s">
        <v>30</v>
      </c>
      <c r="B58" t="s">
        <v>13</v>
      </c>
      <c r="C58">
        <v>3196</v>
      </c>
      <c r="D58">
        <v>36</v>
      </c>
      <c r="E58" s="3">
        <v>3.62</v>
      </c>
      <c r="F58">
        <v>182.65899999999999</v>
      </c>
      <c r="G58">
        <v>184.73400000000001</v>
      </c>
      <c r="H58">
        <v>223.363</v>
      </c>
      <c r="I58">
        <v>416.89699999999999</v>
      </c>
      <c r="J58">
        <v>891.85699999999997</v>
      </c>
    </row>
    <row r="59" spans="1:11">
      <c r="A59" t="s">
        <v>30</v>
      </c>
      <c r="B59" t="s">
        <v>14</v>
      </c>
      <c r="C59">
        <v>32</v>
      </c>
      <c r="D59">
        <v>56</v>
      </c>
      <c r="E59">
        <v>0.97499999999999998</v>
      </c>
      <c r="F59" s="2" t="s">
        <v>70</v>
      </c>
      <c r="G59" s="2" t="s">
        <v>70</v>
      </c>
      <c r="H59" s="2" t="s">
        <v>70</v>
      </c>
      <c r="I59" s="2" t="s">
        <v>70</v>
      </c>
      <c r="J59" s="2" t="s">
        <v>70</v>
      </c>
    </row>
    <row r="60" spans="1:11">
      <c r="A60" t="s">
        <v>30</v>
      </c>
      <c r="B60" t="s">
        <v>15</v>
      </c>
      <c r="C60">
        <v>106</v>
      </c>
      <c r="D60">
        <v>58</v>
      </c>
      <c r="E60">
        <v>0.97499999999999998</v>
      </c>
      <c r="F60">
        <v>0.50800000000000001</v>
      </c>
      <c r="G60">
        <v>0.64500000000000002</v>
      </c>
      <c r="H60" s="2" t="s">
        <v>70</v>
      </c>
      <c r="I60" s="2" t="s">
        <v>70</v>
      </c>
      <c r="J60" s="2" t="s">
        <v>70</v>
      </c>
    </row>
    <row r="61" spans="1:11">
      <c r="A61" t="s">
        <v>30</v>
      </c>
      <c r="B61" t="s">
        <v>16</v>
      </c>
      <c r="C61">
        <v>124</v>
      </c>
      <c r="D61">
        <v>6</v>
      </c>
      <c r="E61" s="3">
        <v>0.83</v>
      </c>
      <c r="F61">
        <v>0.92500000000000004</v>
      </c>
      <c r="G61">
        <v>0.436</v>
      </c>
      <c r="H61">
        <v>1.1399999999999999</v>
      </c>
      <c r="I61">
        <v>0.29799999999999999</v>
      </c>
      <c r="J61" s="3">
        <v>1.1719999999999999</v>
      </c>
    </row>
    <row r="62" spans="1:11">
      <c r="A62" t="s">
        <v>30</v>
      </c>
      <c r="B62" t="s">
        <v>17</v>
      </c>
      <c r="C62">
        <v>8124</v>
      </c>
      <c r="D62">
        <v>22</v>
      </c>
      <c r="E62" s="3">
        <v>5.93</v>
      </c>
      <c r="F62">
        <v>5.26</v>
      </c>
      <c r="G62">
        <v>6.9039999999999999</v>
      </c>
      <c r="H62">
        <v>5.4690000000000003</v>
      </c>
      <c r="I62">
        <v>8.4350000000000005</v>
      </c>
      <c r="J62" s="3">
        <v>11.35</v>
      </c>
    </row>
    <row r="63" spans="1:11">
      <c r="A63" t="s">
        <v>30</v>
      </c>
      <c r="B63" t="s">
        <v>18</v>
      </c>
      <c r="C63">
        <v>12960</v>
      </c>
      <c r="D63">
        <v>8</v>
      </c>
      <c r="E63" s="3">
        <v>3.73</v>
      </c>
      <c r="F63">
        <v>3.2690000000000001</v>
      </c>
      <c r="G63">
        <v>3.9569999999999999</v>
      </c>
      <c r="H63">
        <v>4.8029999999999999</v>
      </c>
      <c r="I63">
        <v>4.2960000000000003</v>
      </c>
      <c r="J63" s="3">
        <v>7.5519999999999996</v>
      </c>
    </row>
    <row r="64" spans="1:11">
      <c r="A64" t="s">
        <v>30</v>
      </c>
      <c r="B64" t="s">
        <v>19</v>
      </c>
      <c r="C64">
        <v>90</v>
      </c>
      <c r="D64">
        <v>8</v>
      </c>
      <c r="E64" s="3">
        <v>0.7</v>
      </c>
      <c r="F64">
        <v>0.29199999999999998</v>
      </c>
      <c r="G64">
        <v>1.1639999999999999</v>
      </c>
      <c r="H64">
        <v>0.32500000000000001</v>
      </c>
      <c r="I64">
        <v>1.085</v>
      </c>
      <c r="J64" s="3">
        <v>0.39200000000000002</v>
      </c>
    </row>
    <row r="65" spans="1:11">
      <c r="A65" t="s">
        <v>30</v>
      </c>
      <c r="B65" t="s">
        <v>20</v>
      </c>
      <c r="C65">
        <v>339</v>
      </c>
      <c r="D65">
        <v>17</v>
      </c>
      <c r="E65" s="3">
        <v>0.39700000000000002</v>
      </c>
      <c r="F65">
        <v>0.83699999999999997</v>
      </c>
      <c r="G65">
        <v>0.65</v>
      </c>
      <c r="H65">
        <v>0.99299999999999999</v>
      </c>
      <c r="I65">
        <v>0.748</v>
      </c>
      <c r="J65" s="3">
        <v>1.871</v>
      </c>
    </row>
    <row r="66" spans="1:11">
      <c r="A66" t="s">
        <v>30</v>
      </c>
      <c r="B66" t="s">
        <v>21</v>
      </c>
      <c r="C66">
        <v>15</v>
      </c>
      <c r="D66">
        <v>6</v>
      </c>
      <c r="E66" s="3">
        <v>0.153</v>
      </c>
      <c r="F66">
        <v>0.17499999999999999</v>
      </c>
      <c r="G66">
        <v>1.0069999999999999</v>
      </c>
      <c r="H66">
        <v>0.38700000000000001</v>
      </c>
      <c r="I66">
        <v>1.0089999999999999</v>
      </c>
      <c r="J66" s="3">
        <v>0.99399999999999999</v>
      </c>
    </row>
    <row r="67" spans="1:11">
      <c r="A67" t="s">
        <v>30</v>
      </c>
      <c r="B67" t="s">
        <v>22</v>
      </c>
      <c r="C67">
        <v>1066</v>
      </c>
      <c r="D67">
        <v>12</v>
      </c>
      <c r="E67" s="3">
        <v>0.502</v>
      </c>
      <c r="F67">
        <v>1.413</v>
      </c>
      <c r="G67">
        <v>1.18</v>
      </c>
      <c r="H67">
        <v>1.68</v>
      </c>
      <c r="I67">
        <v>0.89300000000000002</v>
      </c>
      <c r="J67" s="3">
        <v>2.67</v>
      </c>
    </row>
    <row r="68" spans="1:11">
      <c r="A68" t="s">
        <v>30</v>
      </c>
      <c r="B68" t="s">
        <v>23</v>
      </c>
      <c r="C68">
        <v>683</v>
      </c>
      <c r="D68">
        <v>35</v>
      </c>
      <c r="E68" s="3">
        <v>1.5589999999999999</v>
      </c>
      <c r="F68">
        <v>122.414</v>
      </c>
      <c r="G68">
        <v>126.396</v>
      </c>
      <c r="H68">
        <v>125.55500000000001</v>
      </c>
      <c r="I68">
        <v>124.57599999999999</v>
      </c>
      <c r="J68" s="3">
        <v>127.988</v>
      </c>
    </row>
    <row r="69" spans="1:11">
      <c r="A69" t="s">
        <v>30</v>
      </c>
      <c r="B69" t="s">
        <v>24</v>
      </c>
      <c r="C69">
        <v>187</v>
      </c>
      <c r="D69">
        <v>22</v>
      </c>
      <c r="E69" s="3">
        <v>0.40400000000000003</v>
      </c>
      <c r="F69">
        <v>1.36</v>
      </c>
      <c r="G69">
        <v>0.84899999999999998</v>
      </c>
      <c r="H69">
        <v>1.2350000000000001</v>
      </c>
      <c r="I69">
        <v>0.95299999999999996</v>
      </c>
      <c r="J69" s="3">
        <v>1.532</v>
      </c>
    </row>
    <row r="70" spans="1:11">
      <c r="A70" t="s">
        <v>30</v>
      </c>
      <c r="B70" t="s">
        <v>25</v>
      </c>
      <c r="C70">
        <v>3190</v>
      </c>
      <c r="D70">
        <v>61</v>
      </c>
      <c r="E70" s="3">
        <v>5.3289999999999997</v>
      </c>
      <c r="F70">
        <v>5.1829999999999998</v>
      </c>
      <c r="G70">
        <v>6.4889999999999999</v>
      </c>
      <c r="H70" s="2" t="s">
        <v>70</v>
      </c>
      <c r="I70" s="2" t="s">
        <v>70</v>
      </c>
      <c r="J70" s="2" t="s">
        <v>70</v>
      </c>
    </row>
    <row r="71" spans="1:11">
      <c r="A71" t="s">
        <v>30</v>
      </c>
      <c r="B71" t="s">
        <v>26</v>
      </c>
      <c r="C71">
        <v>958</v>
      </c>
      <c r="D71">
        <v>9</v>
      </c>
      <c r="E71" s="3">
        <v>0.52300000000000002</v>
      </c>
      <c r="F71">
        <v>0.88</v>
      </c>
      <c r="G71">
        <v>1.272</v>
      </c>
      <c r="H71">
        <v>0.69099999999999995</v>
      </c>
      <c r="I71">
        <v>1.4239999999999999</v>
      </c>
      <c r="J71">
        <v>1.633</v>
      </c>
    </row>
    <row r="72" spans="1:11">
      <c r="A72" t="s">
        <v>30</v>
      </c>
      <c r="B72" t="s">
        <v>27</v>
      </c>
      <c r="C72">
        <v>10</v>
      </c>
      <c r="D72">
        <v>32</v>
      </c>
      <c r="E72" s="3">
        <v>12.196999999999999</v>
      </c>
      <c r="F72">
        <v>11.97</v>
      </c>
      <c r="G72">
        <v>12.27</v>
      </c>
      <c r="H72">
        <v>12.085000000000001</v>
      </c>
      <c r="I72">
        <v>11.978</v>
      </c>
      <c r="J72">
        <v>12.371</v>
      </c>
    </row>
    <row r="73" spans="1:11">
      <c r="A73" t="s">
        <v>30</v>
      </c>
      <c r="B73" t="s">
        <v>28</v>
      </c>
      <c r="C73">
        <v>435</v>
      </c>
      <c r="D73">
        <v>16</v>
      </c>
      <c r="E73" s="3">
        <v>0.997</v>
      </c>
      <c r="F73">
        <v>1.123</v>
      </c>
      <c r="G73">
        <v>0.79200000000000004</v>
      </c>
      <c r="H73">
        <v>1.0069999999999999</v>
      </c>
      <c r="I73">
        <v>0.91600000000000004</v>
      </c>
      <c r="J73">
        <v>1.968</v>
      </c>
    </row>
    <row r="74" spans="1:11">
      <c r="C74" s="1" t="s">
        <v>94</v>
      </c>
      <c r="E74" s="78">
        <v>20</v>
      </c>
      <c r="F74" s="78">
        <v>18</v>
      </c>
      <c r="G74" s="78">
        <v>18</v>
      </c>
      <c r="H74" s="78">
        <v>16</v>
      </c>
      <c r="I74" s="78">
        <v>16</v>
      </c>
      <c r="J74" s="78">
        <v>16</v>
      </c>
      <c r="K74" s="31">
        <f>SUM(E74:J74)</f>
        <v>104</v>
      </c>
    </row>
    <row r="75" spans="1:11">
      <c r="C75" s="1" t="s">
        <v>95</v>
      </c>
      <c r="E75" s="1">
        <f>AVERAGE(E54:E73)</f>
        <v>2.1754999999999995</v>
      </c>
      <c r="F75" s="90">
        <f>AVERAGE(F55:F58,F60:F73)</f>
        <v>18.988777777777781</v>
      </c>
      <c r="G75" s="28">
        <f>AVERAGE(G55:G58,G60:G73)</f>
        <v>19.57983333333333</v>
      </c>
      <c r="H75" s="1">
        <f>AVERAGE(H55:H58,H61:H69,H71:H73)</f>
        <v>23.803999999999998</v>
      </c>
      <c r="I75" s="90">
        <f>AVERAGE(I55:I58,I61:I69,I71:I73)</f>
        <v>36.015187499999996</v>
      </c>
      <c r="J75" s="1">
        <f>AVERAGE(J55:J58,J61:J69,J71:J73)</f>
        <v>66.693500000000014</v>
      </c>
      <c r="K75" s="30">
        <f>AVERAGE(E75:J75)</f>
        <v>27.876133101851853</v>
      </c>
    </row>
    <row r="76" spans="1:11">
      <c r="F76" s="3"/>
      <c r="J76" s="30"/>
    </row>
    <row r="77" spans="1:11">
      <c r="B77" s="15" t="s">
        <v>37</v>
      </c>
    </row>
    <row r="79" spans="1:11">
      <c r="A79" s="1" t="s">
        <v>1</v>
      </c>
      <c r="B79" s="1" t="s">
        <v>2</v>
      </c>
      <c r="C79" s="1" t="s">
        <v>38</v>
      </c>
      <c r="D79" s="1" t="s">
        <v>3</v>
      </c>
      <c r="E79" s="1" t="s">
        <v>31</v>
      </c>
      <c r="F79" s="1" t="s">
        <v>32</v>
      </c>
      <c r="G79" s="1" t="s">
        <v>33</v>
      </c>
      <c r="H79" s="1" t="s">
        <v>34</v>
      </c>
      <c r="I79" s="1" t="s">
        <v>35</v>
      </c>
      <c r="J79" s="1" t="s">
        <v>36</v>
      </c>
    </row>
    <row r="80" spans="1:11">
      <c r="A80" t="s">
        <v>0</v>
      </c>
      <c r="B80" t="s">
        <v>40</v>
      </c>
      <c r="C80">
        <v>62</v>
      </c>
      <c r="D80">
        <v>1000</v>
      </c>
      <c r="E80" s="3">
        <v>1.228</v>
      </c>
      <c r="F80">
        <v>0.499</v>
      </c>
      <c r="G80">
        <v>0.41099999999999998</v>
      </c>
      <c r="H80">
        <v>23.449000000000002</v>
      </c>
      <c r="I80" s="2" t="s">
        <v>70</v>
      </c>
      <c r="J80" s="2" t="s">
        <v>70</v>
      </c>
    </row>
    <row r="81" spans="1:11">
      <c r="A81" t="s">
        <v>0</v>
      </c>
      <c r="B81" t="s">
        <v>41</v>
      </c>
      <c r="C81">
        <v>127</v>
      </c>
      <c r="D81">
        <v>11107</v>
      </c>
      <c r="E81" s="3">
        <v>27.97</v>
      </c>
      <c r="F81">
        <v>18.117999999999999</v>
      </c>
      <c r="G81">
        <v>15.835000000000001</v>
      </c>
      <c r="H81" s="2" t="s">
        <v>70</v>
      </c>
      <c r="I81" s="9" t="s">
        <v>71</v>
      </c>
      <c r="J81" s="9" t="s">
        <v>71</v>
      </c>
    </row>
    <row r="82" spans="1:11">
      <c r="A82" t="s">
        <v>0</v>
      </c>
      <c r="B82" t="s">
        <v>42</v>
      </c>
      <c r="C82">
        <v>128</v>
      </c>
      <c r="D82">
        <v>6279</v>
      </c>
      <c r="E82" s="3">
        <v>12.257999999999999</v>
      </c>
      <c r="F82">
        <v>6.5270000000000001</v>
      </c>
      <c r="G82">
        <v>6.2889999999999997</v>
      </c>
      <c r="H82" s="2" t="s">
        <v>70</v>
      </c>
      <c r="I82" s="2" t="s">
        <v>70</v>
      </c>
      <c r="J82" s="9" t="s">
        <v>71</v>
      </c>
    </row>
    <row r="83" spans="1:11">
      <c r="A83" t="s">
        <v>0</v>
      </c>
      <c r="B83" t="s">
        <v>43</v>
      </c>
      <c r="C83">
        <v>118</v>
      </c>
      <c r="D83">
        <v>11107</v>
      </c>
      <c r="E83" s="3">
        <v>19.879000000000001</v>
      </c>
      <c r="F83">
        <v>12.959</v>
      </c>
      <c r="G83">
        <v>12.754</v>
      </c>
      <c r="H83" s="2" t="s">
        <v>70</v>
      </c>
      <c r="I83" s="9" t="s">
        <v>71</v>
      </c>
      <c r="J83" s="9" t="s">
        <v>71</v>
      </c>
    </row>
    <row r="84" spans="1:11">
      <c r="A84" t="s">
        <v>0</v>
      </c>
      <c r="B84" t="s">
        <v>44</v>
      </c>
      <c r="C84">
        <v>217</v>
      </c>
      <c r="D84">
        <v>706</v>
      </c>
      <c r="E84" s="3">
        <v>1.294</v>
      </c>
      <c r="F84">
        <v>0.48699999999999999</v>
      </c>
      <c r="G84">
        <v>0.54700000000000004</v>
      </c>
      <c r="H84">
        <v>7.5819999999999999</v>
      </c>
      <c r="I84" s="2" t="s">
        <v>70</v>
      </c>
      <c r="J84" s="2" t="s">
        <v>70</v>
      </c>
    </row>
    <row r="85" spans="1:11">
      <c r="A85" t="s">
        <v>0</v>
      </c>
      <c r="B85" t="s">
        <v>45</v>
      </c>
      <c r="C85">
        <v>168</v>
      </c>
      <c r="D85">
        <v>1452</v>
      </c>
      <c r="E85" s="3">
        <v>2.173</v>
      </c>
      <c r="F85">
        <v>0.79400000000000004</v>
      </c>
      <c r="G85">
        <v>0.90100000000000002</v>
      </c>
      <c r="H85" s="5">
        <v>109.377</v>
      </c>
      <c r="I85" s="2" t="s">
        <v>70</v>
      </c>
      <c r="J85" s="2" t="s">
        <v>70</v>
      </c>
    </row>
    <row r="86" spans="1:11">
      <c r="A86" t="s">
        <v>0</v>
      </c>
      <c r="B86" t="s">
        <v>46</v>
      </c>
      <c r="C86">
        <v>105</v>
      </c>
      <c r="D86">
        <v>11099</v>
      </c>
      <c r="E86" s="3">
        <v>25.17</v>
      </c>
      <c r="F86">
        <v>14.496</v>
      </c>
      <c r="G86">
        <v>17.372</v>
      </c>
      <c r="H86" s="2" t="s">
        <v>70</v>
      </c>
      <c r="I86" s="9" t="s">
        <v>71</v>
      </c>
      <c r="J86" s="9" t="s">
        <v>71</v>
      </c>
    </row>
    <row r="87" spans="1:11">
      <c r="A87" t="s">
        <v>0</v>
      </c>
      <c r="B87" t="s">
        <v>39</v>
      </c>
      <c r="C87">
        <v>85</v>
      </c>
      <c r="D87">
        <v>228</v>
      </c>
      <c r="E87" s="3">
        <v>0.46300000000000002</v>
      </c>
      <c r="F87">
        <v>0.19400000000000001</v>
      </c>
      <c r="G87">
        <v>0.216</v>
      </c>
      <c r="H87">
        <v>0.376</v>
      </c>
      <c r="I87" s="5">
        <v>9830.2219999999998</v>
      </c>
      <c r="J87" s="2" t="s">
        <v>70</v>
      </c>
    </row>
    <row r="88" spans="1:11">
      <c r="A88" t="s">
        <v>0</v>
      </c>
      <c r="B88" t="s">
        <v>47</v>
      </c>
      <c r="C88">
        <v>173</v>
      </c>
      <c r="D88">
        <v>6279</v>
      </c>
      <c r="E88" s="3">
        <v>12.702</v>
      </c>
      <c r="F88">
        <v>6.8159999999999998</v>
      </c>
      <c r="G88">
        <v>7.6779999999999999</v>
      </c>
      <c r="H88" s="2" t="s">
        <v>70</v>
      </c>
      <c r="I88" s="9" t="s">
        <v>71</v>
      </c>
      <c r="J88" s="9" t="s">
        <v>71</v>
      </c>
    </row>
    <row r="89" spans="1:11">
      <c r="A89" t="s">
        <v>0</v>
      </c>
      <c r="B89" t="s">
        <v>48</v>
      </c>
      <c r="C89">
        <v>248</v>
      </c>
      <c r="D89">
        <v>6279</v>
      </c>
      <c r="E89" s="3">
        <v>14.105</v>
      </c>
      <c r="F89">
        <v>7.7469999999999999</v>
      </c>
      <c r="G89">
        <v>8.4619999999999997</v>
      </c>
      <c r="H89" s="2" t="s">
        <v>70</v>
      </c>
      <c r="I89" s="9" t="s">
        <v>71</v>
      </c>
      <c r="J89" s="9" t="s">
        <v>71</v>
      </c>
    </row>
    <row r="90" spans="1:11">
      <c r="C90" s="1" t="s">
        <v>94</v>
      </c>
      <c r="E90" s="78">
        <v>10</v>
      </c>
      <c r="F90" s="78">
        <v>10</v>
      </c>
      <c r="G90" s="78">
        <v>10</v>
      </c>
      <c r="H90" s="78">
        <v>4</v>
      </c>
      <c r="I90" s="78">
        <v>1</v>
      </c>
      <c r="J90" s="78">
        <v>0</v>
      </c>
      <c r="K90" s="31">
        <f>SUM(E90:J90)</f>
        <v>35</v>
      </c>
    </row>
    <row r="91" spans="1:11">
      <c r="C91" s="1" t="s">
        <v>95</v>
      </c>
      <c r="E91" s="28">
        <f>AVERAGE(E80:E89)</f>
        <v>11.7242</v>
      </c>
      <c r="F91" s="28">
        <f t="shared" ref="F91:G91" si="2">AVERAGE(F80:F89)</f>
        <v>6.8636999999999997</v>
      </c>
      <c r="G91" s="28">
        <f t="shared" si="2"/>
        <v>7.0465</v>
      </c>
      <c r="H91" s="28">
        <f>AVERAGE(H80,H84,H85,H87)</f>
        <v>35.195999999999998</v>
      </c>
      <c r="I91" s="24">
        <v>9830.2219999999998</v>
      </c>
      <c r="J91" s="8" t="s">
        <v>73</v>
      </c>
      <c r="K91" s="30">
        <f>AVERAGE(E91:I91)</f>
        <v>1978.2104800000002</v>
      </c>
    </row>
    <row r="92" spans="1:11">
      <c r="C92" s="1"/>
      <c r="E92" s="8"/>
      <c r="F92" s="8"/>
      <c r="G92" s="8"/>
      <c r="H92" s="8"/>
      <c r="I92" s="8"/>
      <c r="J92" s="8"/>
    </row>
    <row r="93" spans="1:11">
      <c r="A93" s="1" t="s">
        <v>1</v>
      </c>
      <c r="B93" s="1" t="s">
        <v>2</v>
      </c>
      <c r="C93" s="1" t="s">
        <v>38</v>
      </c>
      <c r="D93" s="1" t="s">
        <v>3</v>
      </c>
      <c r="E93" s="1" t="s">
        <v>31</v>
      </c>
      <c r="F93" s="1" t="s">
        <v>32</v>
      </c>
      <c r="G93" s="1" t="s">
        <v>33</v>
      </c>
      <c r="H93" s="1" t="s">
        <v>34</v>
      </c>
      <c r="I93" s="1" t="s">
        <v>35</v>
      </c>
      <c r="J93" s="1" t="s">
        <v>36</v>
      </c>
    </row>
    <row r="94" spans="1:11">
      <c r="A94" t="s">
        <v>29</v>
      </c>
      <c r="B94" t="s">
        <v>40</v>
      </c>
      <c r="C94">
        <v>62</v>
      </c>
      <c r="D94">
        <v>1000</v>
      </c>
      <c r="E94" s="3">
        <v>1.1930000000000001</v>
      </c>
      <c r="F94">
        <v>0.57399999999999995</v>
      </c>
      <c r="G94">
        <v>0.61899999999999999</v>
      </c>
      <c r="H94">
        <v>3.5350000000000001</v>
      </c>
      <c r="I94" s="9" t="s">
        <v>71</v>
      </c>
      <c r="J94" s="9" t="s">
        <v>71</v>
      </c>
    </row>
    <row r="95" spans="1:11">
      <c r="A95" t="s">
        <v>29</v>
      </c>
      <c r="B95" t="s">
        <v>41</v>
      </c>
      <c r="C95">
        <v>127</v>
      </c>
      <c r="D95">
        <v>11107</v>
      </c>
      <c r="E95" s="9" t="s">
        <v>72</v>
      </c>
      <c r="F95" s="9" t="s">
        <v>72</v>
      </c>
      <c r="G95" s="9" t="s">
        <v>72</v>
      </c>
      <c r="H95" s="9" t="s">
        <v>72</v>
      </c>
      <c r="I95" s="9" t="s">
        <v>72</v>
      </c>
      <c r="J95" s="9" t="s">
        <v>72</v>
      </c>
    </row>
    <row r="96" spans="1:11">
      <c r="A96" t="s">
        <v>29</v>
      </c>
      <c r="B96" t="s">
        <v>42</v>
      </c>
      <c r="C96">
        <v>128</v>
      </c>
      <c r="D96">
        <v>6279</v>
      </c>
      <c r="E96" s="3">
        <v>10.798999999999999</v>
      </c>
      <c r="F96">
        <v>5.9279999999999999</v>
      </c>
      <c r="G96">
        <v>6.6230000000000002</v>
      </c>
      <c r="H96">
        <v>572.26700000000005</v>
      </c>
      <c r="I96" s="2" t="s">
        <v>70</v>
      </c>
      <c r="J96" s="2" t="s">
        <v>70</v>
      </c>
    </row>
    <row r="97" spans="1:11">
      <c r="A97" t="s">
        <v>29</v>
      </c>
      <c r="B97" t="s">
        <v>43</v>
      </c>
      <c r="C97">
        <v>118</v>
      </c>
      <c r="D97">
        <v>11107</v>
      </c>
      <c r="E97" s="9" t="s">
        <v>72</v>
      </c>
      <c r="F97" s="9" t="s">
        <v>72</v>
      </c>
      <c r="G97" s="9" t="s">
        <v>72</v>
      </c>
      <c r="H97" s="9" t="s">
        <v>72</v>
      </c>
      <c r="I97" s="9" t="s">
        <v>72</v>
      </c>
      <c r="J97" s="9" t="s">
        <v>72</v>
      </c>
    </row>
    <row r="98" spans="1:11">
      <c r="A98" t="s">
        <v>29</v>
      </c>
      <c r="B98" t="s">
        <v>44</v>
      </c>
      <c r="C98">
        <v>217</v>
      </c>
      <c r="D98">
        <v>706</v>
      </c>
      <c r="E98" s="3">
        <v>0.749</v>
      </c>
      <c r="F98">
        <v>0.67300000000000004</v>
      </c>
      <c r="G98">
        <v>0.72199999999999998</v>
      </c>
      <c r="H98">
        <v>3.5830000000000002</v>
      </c>
      <c r="I98" s="9" t="s">
        <v>71</v>
      </c>
      <c r="J98" s="9" t="s">
        <v>71</v>
      </c>
    </row>
    <row r="99" spans="1:11">
      <c r="A99" t="s">
        <v>29</v>
      </c>
      <c r="B99" t="s">
        <v>45</v>
      </c>
      <c r="C99">
        <v>168</v>
      </c>
      <c r="D99">
        <v>1452</v>
      </c>
      <c r="E99" s="3">
        <v>1.1459999999999999</v>
      </c>
      <c r="F99" s="3">
        <v>0.99399999999999999</v>
      </c>
      <c r="G99" s="3">
        <v>1.123</v>
      </c>
      <c r="H99">
        <v>16.210999999999999</v>
      </c>
      <c r="I99" s="2" t="s">
        <v>70</v>
      </c>
      <c r="J99" s="9" t="s">
        <v>71</v>
      </c>
    </row>
    <row r="100" spans="1:11">
      <c r="A100" t="s">
        <v>29</v>
      </c>
      <c r="B100" t="s">
        <v>46</v>
      </c>
      <c r="C100">
        <v>105</v>
      </c>
      <c r="D100">
        <v>11099</v>
      </c>
      <c r="E100" s="9" t="s">
        <v>72</v>
      </c>
      <c r="F100" s="9" t="s">
        <v>72</v>
      </c>
      <c r="G100" s="9" t="s">
        <v>72</v>
      </c>
      <c r="H100" s="9" t="s">
        <v>72</v>
      </c>
      <c r="I100" s="9" t="s">
        <v>72</v>
      </c>
      <c r="J100" s="9" t="s">
        <v>72</v>
      </c>
      <c r="K100" s="31"/>
    </row>
    <row r="101" spans="1:11">
      <c r="A101" t="s">
        <v>29</v>
      </c>
      <c r="B101" t="s">
        <v>39</v>
      </c>
      <c r="C101">
        <v>85</v>
      </c>
      <c r="D101">
        <v>228</v>
      </c>
      <c r="E101" s="3">
        <v>0.29599999999999999</v>
      </c>
      <c r="F101" s="3">
        <v>0.26200000000000001</v>
      </c>
      <c r="G101" s="3">
        <v>0.29399999999999998</v>
      </c>
      <c r="H101">
        <v>0.39700000000000002</v>
      </c>
      <c r="I101" s="3">
        <v>3.92</v>
      </c>
      <c r="J101" s="2" t="s">
        <v>70</v>
      </c>
    </row>
    <row r="102" spans="1:11">
      <c r="A102" t="s">
        <v>29</v>
      </c>
      <c r="B102" t="s">
        <v>47</v>
      </c>
      <c r="C102">
        <v>173</v>
      </c>
      <c r="D102">
        <v>6279</v>
      </c>
      <c r="E102" s="3">
        <v>7.0060000000000002</v>
      </c>
      <c r="F102" s="3">
        <v>6.4119999999999999</v>
      </c>
      <c r="G102" s="3">
        <v>7.2149999999999999</v>
      </c>
      <c r="H102">
        <v>988.67100000000005</v>
      </c>
      <c r="I102" s="2" t="s">
        <v>70</v>
      </c>
      <c r="J102" s="2" t="s">
        <v>70</v>
      </c>
    </row>
    <row r="103" spans="1:11">
      <c r="A103" t="s">
        <v>29</v>
      </c>
      <c r="B103" t="s">
        <v>48</v>
      </c>
      <c r="C103">
        <v>248</v>
      </c>
      <c r="D103">
        <v>6279</v>
      </c>
      <c r="E103" s="3">
        <v>9.4090000000000007</v>
      </c>
      <c r="F103" s="3">
        <v>8.4730000000000008</v>
      </c>
      <c r="G103" s="3">
        <v>9.4550000000000001</v>
      </c>
      <c r="H103">
        <v>1123.694</v>
      </c>
      <c r="I103" s="2" t="s">
        <v>70</v>
      </c>
      <c r="J103" s="9" t="s">
        <v>71</v>
      </c>
    </row>
    <row r="104" spans="1:11">
      <c r="A104" s="7"/>
      <c r="B104" s="7"/>
      <c r="C104" s="1" t="s">
        <v>94</v>
      </c>
      <c r="E104" s="74">
        <v>7</v>
      </c>
      <c r="F104" s="74">
        <v>7</v>
      </c>
      <c r="G104" s="74">
        <v>7</v>
      </c>
      <c r="H104" s="74">
        <v>7</v>
      </c>
      <c r="I104" s="74">
        <v>1</v>
      </c>
      <c r="J104" s="74">
        <v>0</v>
      </c>
      <c r="K104" s="68">
        <f>SUM(E104:J104)</f>
        <v>29</v>
      </c>
    </row>
    <row r="105" spans="1:11">
      <c r="A105" s="3"/>
      <c r="B105" s="7"/>
      <c r="C105" s="1" t="s">
        <v>95</v>
      </c>
      <c r="E105" s="28">
        <f>AVERAGE(E94,E96,E98,E99,E101:E103)</f>
        <v>4.371142857142857</v>
      </c>
      <c r="F105" s="28">
        <f t="shared" ref="F105:H105" si="3">AVERAGE(F94,F96,F98,F99,F101:F103)</f>
        <v>3.3308571428571434</v>
      </c>
      <c r="G105" s="28">
        <f t="shared" si="3"/>
        <v>3.721571428571429</v>
      </c>
      <c r="H105" s="28">
        <f t="shared" si="3"/>
        <v>386.90828571428574</v>
      </c>
      <c r="I105" s="1">
        <v>3.92</v>
      </c>
      <c r="J105" s="32" t="s">
        <v>73</v>
      </c>
      <c r="K105" s="30">
        <f>AVERAGE(E105:I105)</f>
        <v>80.450371428571444</v>
      </c>
    </row>
    <row r="106" spans="1:11">
      <c r="A106" s="7"/>
      <c r="B106" s="7"/>
      <c r="C106" s="7"/>
      <c r="J106" s="3"/>
    </row>
    <row r="107" spans="1:11">
      <c r="J107" s="2"/>
    </row>
    <row r="108" spans="1:11">
      <c r="A108" s="1" t="s">
        <v>1</v>
      </c>
      <c r="B108" s="1" t="s">
        <v>2</v>
      </c>
      <c r="C108" s="1" t="s">
        <v>38</v>
      </c>
      <c r="D108" s="1" t="s">
        <v>3</v>
      </c>
      <c r="E108" s="1" t="s">
        <v>31</v>
      </c>
      <c r="F108" s="1" t="s">
        <v>32</v>
      </c>
      <c r="G108" s="1" t="s">
        <v>33</v>
      </c>
      <c r="H108" s="1" t="s">
        <v>34</v>
      </c>
      <c r="I108" s="1" t="s">
        <v>35</v>
      </c>
      <c r="J108" s="1" t="s">
        <v>36</v>
      </c>
    </row>
    <row r="109" spans="1:11">
      <c r="A109" t="s">
        <v>30</v>
      </c>
      <c r="B109" t="s">
        <v>40</v>
      </c>
      <c r="C109">
        <v>62</v>
      </c>
      <c r="D109">
        <v>1000</v>
      </c>
      <c r="E109">
        <v>4.5279999999999996</v>
      </c>
      <c r="F109">
        <v>4.6920000000000002</v>
      </c>
      <c r="G109" s="2" t="s">
        <v>70</v>
      </c>
      <c r="H109" s="2" t="s">
        <v>70</v>
      </c>
      <c r="I109" s="2" t="s">
        <v>70</v>
      </c>
      <c r="J109" s="2" t="s">
        <v>70</v>
      </c>
    </row>
    <row r="110" spans="1:11">
      <c r="A110" t="s">
        <v>30</v>
      </c>
      <c r="B110" t="s">
        <v>41</v>
      </c>
      <c r="C110">
        <v>127</v>
      </c>
      <c r="D110">
        <v>11107</v>
      </c>
      <c r="E110" s="9" t="s">
        <v>72</v>
      </c>
      <c r="F110" s="9" t="s">
        <v>72</v>
      </c>
      <c r="G110" s="9" t="s">
        <v>72</v>
      </c>
      <c r="H110" s="9" t="s">
        <v>72</v>
      </c>
      <c r="I110" s="9" t="s">
        <v>72</v>
      </c>
      <c r="J110" s="9" t="s">
        <v>72</v>
      </c>
    </row>
    <row r="111" spans="1:11">
      <c r="A111" t="s">
        <v>30</v>
      </c>
      <c r="B111" t="s">
        <v>42</v>
      </c>
      <c r="C111">
        <v>128</v>
      </c>
      <c r="D111">
        <v>6279</v>
      </c>
      <c r="E111" s="9" t="s">
        <v>72</v>
      </c>
      <c r="F111" s="9" t="s">
        <v>72</v>
      </c>
      <c r="G111" s="9" t="s">
        <v>72</v>
      </c>
      <c r="H111" s="9" t="s">
        <v>72</v>
      </c>
      <c r="I111" s="9" t="s">
        <v>72</v>
      </c>
      <c r="J111" s="9" t="s">
        <v>72</v>
      </c>
    </row>
    <row r="112" spans="1:11">
      <c r="A112" t="s">
        <v>30</v>
      </c>
      <c r="B112" t="s">
        <v>43</v>
      </c>
      <c r="C112">
        <v>118</v>
      </c>
      <c r="D112">
        <v>11107</v>
      </c>
      <c r="E112" s="9" t="s">
        <v>72</v>
      </c>
      <c r="F112" s="9" t="s">
        <v>72</v>
      </c>
      <c r="G112" s="9" t="s">
        <v>72</v>
      </c>
      <c r="H112" s="9" t="s">
        <v>72</v>
      </c>
      <c r="I112" s="9" t="s">
        <v>72</v>
      </c>
      <c r="J112" s="9" t="s">
        <v>72</v>
      </c>
    </row>
    <row r="113" spans="1:11">
      <c r="A113" t="s">
        <v>30</v>
      </c>
      <c r="B113" t="s">
        <v>44</v>
      </c>
      <c r="C113">
        <v>217</v>
      </c>
      <c r="D113">
        <v>706</v>
      </c>
      <c r="E113">
        <v>9.1289999999999996</v>
      </c>
      <c r="F113">
        <v>9.234</v>
      </c>
      <c r="G113" s="3">
        <v>21.997</v>
      </c>
      <c r="H113" s="2" t="s">
        <v>70</v>
      </c>
      <c r="I113" s="2" t="s">
        <v>70</v>
      </c>
      <c r="J113" s="2" t="s">
        <v>70</v>
      </c>
    </row>
    <row r="114" spans="1:11">
      <c r="A114" t="s">
        <v>30</v>
      </c>
      <c r="B114" t="s">
        <v>45</v>
      </c>
      <c r="C114">
        <v>168</v>
      </c>
      <c r="D114">
        <v>1452</v>
      </c>
      <c r="E114">
        <v>14.926</v>
      </c>
      <c r="F114">
        <v>14.881</v>
      </c>
      <c r="G114" s="2" t="s">
        <v>70</v>
      </c>
      <c r="H114" s="2" t="s">
        <v>70</v>
      </c>
      <c r="I114" s="2" t="s">
        <v>70</v>
      </c>
      <c r="J114" s="2" t="s">
        <v>70</v>
      </c>
    </row>
    <row r="115" spans="1:11">
      <c r="A115" t="s">
        <v>30</v>
      </c>
      <c r="B115" t="s">
        <v>46</v>
      </c>
      <c r="C115">
        <v>105</v>
      </c>
      <c r="D115">
        <v>11099</v>
      </c>
      <c r="E115" s="9" t="s">
        <v>72</v>
      </c>
      <c r="F115" s="9" t="s">
        <v>72</v>
      </c>
      <c r="G115" s="9" t="s">
        <v>72</v>
      </c>
      <c r="H115" s="9" t="s">
        <v>72</v>
      </c>
      <c r="I115" s="9" t="s">
        <v>72</v>
      </c>
      <c r="J115" s="9" t="s">
        <v>72</v>
      </c>
    </row>
    <row r="116" spans="1:11">
      <c r="A116" t="s">
        <v>30</v>
      </c>
      <c r="B116" t="s">
        <v>39</v>
      </c>
      <c r="C116">
        <v>85</v>
      </c>
      <c r="D116">
        <v>228</v>
      </c>
      <c r="E116">
        <v>1.7010000000000001</v>
      </c>
      <c r="F116">
        <v>2.0569999999999999</v>
      </c>
      <c r="G116" s="2" t="s">
        <v>70</v>
      </c>
      <c r="H116" s="2" t="s">
        <v>70</v>
      </c>
      <c r="I116" s="2" t="s">
        <v>70</v>
      </c>
      <c r="J116" s="2" t="s">
        <v>70</v>
      </c>
    </row>
    <row r="117" spans="1:11">
      <c r="A117" t="s">
        <v>30</v>
      </c>
      <c r="B117" t="s">
        <v>47</v>
      </c>
      <c r="C117">
        <v>173</v>
      </c>
      <c r="D117">
        <v>6279</v>
      </c>
      <c r="E117" s="9" t="s">
        <v>72</v>
      </c>
      <c r="F117" s="9" t="s">
        <v>72</v>
      </c>
      <c r="G117" s="9" t="s">
        <v>72</v>
      </c>
      <c r="H117" s="9" t="s">
        <v>72</v>
      </c>
      <c r="I117" s="9" t="s">
        <v>72</v>
      </c>
      <c r="J117" s="9" t="s">
        <v>72</v>
      </c>
    </row>
    <row r="118" spans="1:11">
      <c r="A118" t="s">
        <v>30</v>
      </c>
      <c r="B118" t="s">
        <v>48</v>
      </c>
      <c r="C118">
        <v>248</v>
      </c>
      <c r="D118">
        <v>6279</v>
      </c>
      <c r="E118" s="9" t="s">
        <v>72</v>
      </c>
      <c r="F118" s="9" t="s">
        <v>72</v>
      </c>
      <c r="G118" s="9" t="s">
        <v>72</v>
      </c>
      <c r="H118" s="9" t="s">
        <v>72</v>
      </c>
      <c r="I118" s="9" t="s">
        <v>72</v>
      </c>
      <c r="J118" s="9" t="s">
        <v>72</v>
      </c>
    </row>
    <row r="119" spans="1:11">
      <c r="C119" s="1" t="s">
        <v>94</v>
      </c>
      <c r="E119" s="78">
        <v>4</v>
      </c>
      <c r="F119" s="78">
        <v>4</v>
      </c>
      <c r="G119" s="78">
        <v>1</v>
      </c>
      <c r="H119" s="78">
        <f t="shared" ref="H119:J119" si="4">SUM(H109:H118)</f>
        <v>0</v>
      </c>
      <c r="I119" s="78">
        <f t="shared" si="4"/>
        <v>0</v>
      </c>
      <c r="J119" s="78">
        <f t="shared" si="4"/>
        <v>0</v>
      </c>
      <c r="K119" s="31">
        <f>SUM(E119:J119)</f>
        <v>9</v>
      </c>
    </row>
    <row r="120" spans="1:11">
      <c r="C120" s="1" t="s">
        <v>95</v>
      </c>
      <c r="E120" s="1">
        <f>AVERAGE(E109,E113,E114,E116)</f>
        <v>7.5709999999999997</v>
      </c>
      <c r="F120" s="1">
        <f>AVERAGE(F109,F113,F114,F116)</f>
        <v>7.7160000000000002</v>
      </c>
      <c r="G120" s="28">
        <v>21.997</v>
      </c>
      <c r="H120" s="5" t="s">
        <v>73</v>
      </c>
      <c r="I120" s="5" t="s">
        <v>73</v>
      </c>
      <c r="J120" s="5" t="s">
        <v>73</v>
      </c>
      <c r="K120" s="31">
        <f>AVERAGE(E120:G120)</f>
        <v>12.427999999999999</v>
      </c>
    </row>
    <row r="121" spans="1:11">
      <c r="B121" s="26"/>
      <c r="E121" s="67"/>
      <c r="F121" s="67"/>
      <c r="G121" s="67"/>
      <c r="H121" s="67"/>
      <c r="I121" s="67"/>
      <c r="J121" s="68"/>
    </row>
    <row r="122" spans="1:11">
      <c r="B122" s="26"/>
      <c r="E122" s="8"/>
      <c r="F122" s="8"/>
      <c r="G122" s="8"/>
      <c r="H122" s="8"/>
      <c r="I122" s="8"/>
      <c r="J122" s="8"/>
    </row>
    <row r="123" spans="1:11">
      <c r="E123" s="14"/>
      <c r="F123" s="14"/>
      <c r="G123" s="14"/>
      <c r="H123" s="14"/>
      <c r="I123" s="14"/>
      <c r="J123" s="14"/>
    </row>
    <row r="124" spans="1:11">
      <c r="D124" s="1"/>
      <c r="K124" s="31"/>
    </row>
    <row r="125" spans="1:11">
      <c r="F125" s="17"/>
    </row>
    <row r="129" spans="2:10">
      <c r="B129" s="1"/>
      <c r="C129" s="1"/>
      <c r="D129" s="1"/>
      <c r="E129" s="1"/>
      <c r="F129" s="1"/>
      <c r="G129" s="1"/>
      <c r="H129" s="1"/>
      <c r="I129" s="1"/>
      <c r="J129" s="1"/>
    </row>
    <row r="130" spans="2:10">
      <c r="B130" s="26"/>
      <c r="F130" s="2"/>
      <c r="G130" s="2"/>
      <c r="H130" s="2"/>
      <c r="I130" s="2"/>
      <c r="J130" s="2"/>
    </row>
    <row r="131" spans="2:10">
      <c r="B131" s="26"/>
    </row>
    <row r="132" spans="2:10">
      <c r="B132" s="26"/>
    </row>
    <row r="133" spans="2:10">
      <c r="B133" s="26"/>
      <c r="I133" s="3"/>
    </row>
    <row r="134" spans="2:10">
      <c r="B134" s="26"/>
      <c r="E134" s="3"/>
    </row>
    <row r="135" spans="2:10">
      <c r="B135" s="26"/>
      <c r="F135" s="2"/>
      <c r="G135" s="2"/>
      <c r="H135" s="2"/>
      <c r="I135" s="2"/>
      <c r="J135" s="2"/>
    </row>
    <row r="136" spans="2:10">
      <c r="B136" s="26"/>
      <c r="H136" s="2"/>
      <c r="I136" s="2"/>
      <c r="J136" s="2"/>
    </row>
    <row r="137" spans="2:10">
      <c r="B137" s="26"/>
      <c r="E137" s="3"/>
      <c r="J137" s="3"/>
    </row>
    <row r="138" spans="2:10">
      <c r="B138" s="26"/>
      <c r="E138" s="3"/>
      <c r="J138" s="3"/>
    </row>
    <row r="139" spans="2:10">
      <c r="B139" s="26"/>
      <c r="E139" s="3"/>
      <c r="J139" s="3"/>
    </row>
    <row r="140" spans="2:10">
      <c r="B140" s="26"/>
      <c r="E140" s="3"/>
      <c r="J140" s="3"/>
    </row>
    <row r="141" spans="2:10">
      <c r="B141" s="26"/>
      <c r="E141" s="3"/>
      <c r="J141" s="3"/>
    </row>
    <row r="142" spans="2:10">
      <c r="B142" s="26"/>
      <c r="E142" s="3"/>
      <c r="J142" s="3"/>
    </row>
    <row r="143" spans="2:10">
      <c r="B143" s="26"/>
      <c r="E143" s="3"/>
      <c r="J143" s="3"/>
    </row>
    <row r="144" spans="2:10">
      <c r="B144" s="26"/>
      <c r="E144" s="3"/>
      <c r="J144" s="3"/>
    </row>
    <row r="145" spans="2:11">
      <c r="B145" s="26"/>
      <c r="E145" s="3"/>
      <c r="J145" s="3"/>
    </row>
    <row r="146" spans="2:11">
      <c r="B146" s="26"/>
      <c r="E146" s="3"/>
      <c r="H146" s="2"/>
      <c r="I146" s="2"/>
      <c r="J146" s="2"/>
    </row>
    <row r="147" spans="2:11">
      <c r="B147" s="26"/>
      <c r="E147" s="3"/>
    </row>
    <row r="148" spans="2:11">
      <c r="B148" s="26"/>
      <c r="E148" s="3"/>
    </row>
    <row r="149" spans="2:11">
      <c r="B149" s="26"/>
      <c r="E149" s="3"/>
    </row>
    <row r="150" spans="2:11">
      <c r="E150" s="14"/>
      <c r="F150" s="14"/>
      <c r="G150" s="14"/>
      <c r="H150" s="14"/>
      <c r="I150" s="14"/>
      <c r="J150" s="14"/>
    </row>
    <row r="151" spans="2:11">
      <c r="D151" s="1"/>
      <c r="K151" s="31"/>
    </row>
    <row r="152" spans="2:11">
      <c r="F152" s="17"/>
    </row>
  </sheetData>
  <sortState ref="A109:J118">
    <sortCondition ref="B109:B118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89"/>
  <sheetViews>
    <sheetView workbookViewId="0">
      <selection activeCell="K67" sqref="K67"/>
    </sheetView>
  </sheetViews>
  <sheetFormatPr defaultRowHeight="15"/>
  <cols>
    <col min="1" max="1" width="11.28515625" bestFit="1" customWidth="1"/>
    <col min="2" max="2" width="25.7109375" bestFit="1" customWidth="1"/>
    <col min="5" max="7" width="9.5703125" bestFit="1" customWidth="1"/>
    <col min="9" max="9" width="8.5703125" bestFit="1" customWidth="1"/>
    <col min="10" max="10" width="9.5703125" bestFit="1" customWidth="1"/>
    <col min="15" max="15" width="11.28515625" bestFit="1" customWidth="1"/>
  </cols>
  <sheetData>
    <row r="1" spans="1:17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7">
      <c r="A2" t="s">
        <v>0</v>
      </c>
      <c r="B2" t="s">
        <v>12</v>
      </c>
      <c r="C2">
        <v>1728</v>
      </c>
      <c r="D2">
        <v>6</v>
      </c>
      <c r="E2">
        <v>0.188</v>
      </c>
      <c r="F2">
        <v>0.19900000000000001</v>
      </c>
      <c r="G2">
        <v>0.187</v>
      </c>
      <c r="H2">
        <v>0.19</v>
      </c>
      <c r="I2">
        <v>0.32</v>
      </c>
      <c r="J2">
        <v>0.56299999999999994</v>
      </c>
    </row>
    <row r="3" spans="1:17">
      <c r="A3" t="s">
        <v>0</v>
      </c>
      <c r="B3" t="s">
        <v>16</v>
      </c>
      <c r="C3">
        <v>124</v>
      </c>
      <c r="D3">
        <v>6</v>
      </c>
      <c r="E3">
        <v>3.5000000000000003E-2</v>
      </c>
      <c r="F3">
        <v>3.9E-2</v>
      </c>
      <c r="G3">
        <v>4.5999999999999999E-2</v>
      </c>
      <c r="H3">
        <v>3.7999999999999999E-2</v>
      </c>
      <c r="I3">
        <v>3.2000000000000001E-2</v>
      </c>
      <c r="J3">
        <v>7.8E-2</v>
      </c>
    </row>
    <row r="4" spans="1:17">
      <c r="A4" t="s">
        <v>0</v>
      </c>
      <c r="B4" t="s">
        <v>21</v>
      </c>
      <c r="C4">
        <v>15</v>
      </c>
      <c r="D4">
        <v>6</v>
      </c>
      <c r="E4">
        <v>1.4999999999999999E-2</v>
      </c>
      <c r="F4">
        <v>1.9E-2</v>
      </c>
      <c r="G4">
        <v>1.4999999999999999E-2</v>
      </c>
      <c r="H4">
        <v>0.02</v>
      </c>
      <c r="I4">
        <v>3.1E-2</v>
      </c>
      <c r="J4">
        <v>4.2000000000000003E-2</v>
      </c>
    </row>
    <row r="5" spans="1:17">
      <c r="A5" t="s">
        <v>0</v>
      </c>
      <c r="B5" t="s">
        <v>18</v>
      </c>
      <c r="C5">
        <v>12960</v>
      </c>
      <c r="D5">
        <v>8</v>
      </c>
      <c r="E5">
        <v>0.625</v>
      </c>
      <c r="F5">
        <v>0.73199999999999998</v>
      </c>
      <c r="G5">
        <v>0.59399999999999997</v>
      </c>
      <c r="H5">
        <v>0.69799999999999995</v>
      </c>
      <c r="I5">
        <v>8.782</v>
      </c>
      <c r="J5">
        <v>623.10699999999997</v>
      </c>
    </row>
    <row r="6" spans="1:17">
      <c r="A6" t="s">
        <v>0</v>
      </c>
      <c r="B6" t="s">
        <v>19</v>
      </c>
      <c r="C6">
        <v>90</v>
      </c>
      <c r="D6">
        <v>8</v>
      </c>
      <c r="E6">
        <v>3.5999999999999997E-2</v>
      </c>
      <c r="F6">
        <v>4.1000000000000002E-2</v>
      </c>
      <c r="G6">
        <v>3.1E-2</v>
      </c>
      <c r="H6">
        <v>3.5999999999999997E-2</v>
      </c>
      <c r="I6">
        <v>6.2E-2</v>
      </c>
      <c r="J6">
        <v>0.189</v>
      </c>
    </row>
    <row r="7" spans="1:17">
      <c r="A7" t="s">
        <v>0</v>
      </c>
      <c r="B7" t="s">
        <v>10</v>
      </c>
      <c r="C7">
        <v>286</v>
      </c>
      <c r="D7">
        <v>9</v>
      </c>
      <c r="E7">
        <v>6.3E-2</v>
      </c>
      <c r="F7">
        <v>6.9000000000000006E-2</v>
      </c>
      <c r="G7">
        <v>6.4000000000000001E-2</v>
      </c>
      <c r="H7">
        <v>7.5999999999999998E-2</v>
      </c>
      <c r="I7">
        <v>0.158</v>
      </c>
      <c r="J7">
        <v>0.23499999999999999</v>
      </c>
    </row>
    <row r="8" spans="1:17">
      <c r="A8" t="s">
        <v>0</v>
      </c>
      <c r="B8" t="s">
        <v>26</v>
      </c>
      <c r="C8">
        <v>958</v>
      </c>
      <c r="D8">
        <v>9</v>
      </c>
      <c r="E8">
        <v>0.14199999999999999</v>
      </c>
      <c r="F8">
        <v>0.17599999999999999</v>
      </c>
      <c r="G8">
        <v>0.14000000000000001</v>
      </c>
      <c r="H8">
        <v>0.158</v>
      </c>
      <c r="I8">
        <v>0.20300000000000001</v>
      </c>
      <c r="J8">
        <v>0.48799999999999999</v>
      </c>
    </row>
    <row r="9" spans="1:17">
      <c r="A9" t="s">
        <v>0</v>
      </c>
      <c r="B9" t="s">
        <v>11</v>
      </c>
      <c r="C9">
        <v>105</v>
      </c>
      <c r="D9">
        <v>12</v>
      </c>
      <c r="E9">
        <v>4.7E-2</v>
      </c>
      <c r="F9">
        <v>6.6000000000000003E-2</v>
      </c>
      <c r="G9">
        <v>5.6000000000000001E-2</v>
      </c>
      <c r="H9">
        <v>5.8000000000000003E-2</v>
      </c>
      <c r="I9">
        <v>0.13700000000000001</v>
      </c>
      <c r="J9">
        <v>0.34300000000000003</v>
      </c>
    </row>
    <row r="10" spans="1:17">
      <c r="A10" t="s">
        <v>0</v>
      </c>
      <c r="B10" t="s">
        <v>22</v>
      </c>
      <c r="C10">
        <v>1066</v>
      </c>
      <c r="D10">
        <v>12</v>
      </c>
      <c r="E10">
        <v>0.187</v>
      </c>
      <c r="F10" s="3">
        <v>0.27</v>
      </c>
      <c r="G10">
        <v>0.29699999999999999</v>
      </c>
      <c r="H10">
        <v>1.7999999999999999E-2</v>
      </c>
      <c r="I10">
        <v>0.85699999999999998</v>
      </c>
      <c r="J10">
        <v>3.9860000000000002</v>
      </c>
    </row>
    <row r="11" spans="1:17">
      <c r="A11" t="s">
        <v>0</v>
      </c>
      <c r="B11" t="s">
        <v>28</v>
      </c>
      <c r="C11">
        <v>435</v>
      </c>
      <c r="D11">
        <v>16</v>
      </c>
      <c r="E11">
        <v>0.11700000000000001</v>
      </c>
      <c r="F11">
        <v>0.16200000000000001</v>
      </c>
      <c r="G11">
        <v>0.109</v>
      </c>
      <c r="H11">
        <v>0.28699999999999998</v>
      </c>
      <c r="I11">
        <v>4.2350000000000003</v>
      </c>
      <c r="J11">
        <v>126.054</v>
      </c>
    </row>
    <row r="12" spans="1:17">
      <c r="A12" t="s">
        <v>0</v>
      </c>
      <c r="B12" t="s">
        <v>20</v>
      </c>
      <c r="C12">
        <v>339</v>
      </c>
      <c r="D12">
        <v>17</v>
      </c>
      <c r="E12">
        <v>9.4E-2</v>
      </c>
      <c r="F12">
        <v>0.11700000000000001</v>
      </c>
      <c r="G12">
        <v>0.26600000000000001</v>
      </c>
      <c r="H12">
        <v>0.67</v>
      </c>
      <c r="I12">
        <v>19.693999999999999</v>
      </c>
      <c r="J12">
        <v>543.42700000000002</v>
      </c>
    </row>
    <row r="13" spans="1:17">
      <c r="A13" t="s">
        <v>0</v>
      </c>
      <c r="B13" t="s">
        <v>17</v>
      </c>
      <c r="C13">
        <v>8124</v>
      </c>
      <c r="D13">
        <v>22</v>
      </c>
      <c r="E13">
        <v>0.623</v>
      </c>
      <c r="F13">
        <v>0.74299999999999999</v>
      </c>
      <c r="G13">
        <v>0.64100000000000001</v>
      </c>
      <c r="H13">
        <v>2.387</v>
      </c>
      <c r="I13">
        <v>795.22299999999996</v>
      </c>
      <c r="J13">
        <v>4643.8050000000003</v>
      </c>
      <c r="P13" t="s">
        <v>78</v>
      </c>
      <c r="Q13" t="s">
        <v>77</v>
      </c>
    </row>
    <row r="14" spans="1:17">
      <c r="D14" s="1" t="s">
        <v>127</v>
      </c>
      <c r="E14" s="28">
        <f>AVERAGE(E2:E13)</f>
        <v>0.18099999999999997</v>
      </c>
      <c r="F14" s="28">
        <f t="shared" ref="F14:J14" si="0">AVERAGE(F2:F13)</f>
        <v>0.21941666666666668</v>
      </c>
      <c r="G14" s="28">
        <f t="shared" si="0"/>
        <v>0.20383333333333331</v>
      </c>
      <c r="H14" s="28">
        <f t="shared" si="0"/>
        <v>0.38633333333333336</v>
      </c>
      <c r="I14" s="28">
        <f t="shared" si="0"/>
        <v>69.144499999999994</v>
      </c>
      <c r="J14" s="28">
        <f t="shared" si="0"/>
        <v>495.19308333333333</v>
      </c>
      <c r="K14" s="30">
        <f>AVERAGE(E14:J14)</f>
        <v>94.221361111111108</v>
      </c>
      <c r="O14" s="33" t="s">
        <v>0</v>
      </c>
      <c r="P14" s="3">
        <v>94.221000000000004</v>
      </c>
      <c r="Q14" s="22">
        <v>0.89200000000000002</v>
      </c>
    </row>
    <row r="15" spans="1:17">
      <c r="E15" s="3"/>
      <c r="F15" s="3"/>
      <c r="G15" s="3"/>
      <c r="H15" s="3"/>
      <c r="I15" s="3"/>
      <c r="J15" s="3"/>
      <c r="K15" s="3"/>
      <c r="O15" s="33" t="s">
        <v>29</v>
      </c>
      <c r="P15">
        <v>13.898</v>
      </c>
      <c r="Q15" s="22">
        <v>0.73599999999999999</v>
      </c>
    </row>
    <row r="16" spans="1:17">
      <c r="A16" s="1" t="s">
        <v>1</v>
      </c>
      <c r="B16" s="1" t="s">
        <v>2</v>
      </c>
      <c r="C16" s="1" t="s">
        <v>38</v>
      </c>
      <c r="D16" s="1" t="s">
        <v>3</v>
      </c>
      <c r="E16" s="1" t="s">
        <v>31</v>
      </c>
      <c r="F16" s="1" t="s">
        <v>32</v>
      </c>
      <c r="G16" s="1" t="s">
        <v>33</v>
      </c>
      <c r="H16" s="1" t="s">
        <v>34</v>
      </c>
      <c r="I16" s="1" t="s">
        <v>35</v>
      </c>
      <c r="J16" s="1" t="s">
        <v>36</v>
      </c>
      <c r="O16" s="33" t="s">
        <v>30</v>
      </c>
      <c r="P16">
        <v>1.8</v>
      </c>
      <c r="Q16" s="22">
        <v>7.6440000000000001</v>
      </c>
    </row>
    <row r="17" spans="1:15">
      <c r="A17" t="s">
        <v>29</v>
      </c>
      <c r="B17" t="s">
        <v>12</v>
      </c>
      <c r="C17">
        <v>1728</v>
      </c>
      <c r="D17">
        <v>6</v>
      </c>
      <c r="E17">
        <v>0.27200000000000002</v>
      </c>
      <c r="F17">
        <v>0.47699999999999998</v>
      </c>
      <c r="G17">
        <v>0.28599999999999998</v>
      </c>
      <c r="H17">
        <v>0.30599999999999999</v>
      </c>
      <c r="I17">
        <v>0.375</v>
      </c>
      <c r="J17" s="3">
        <v>0.438</v>
      </c>
    </row>
    <row r="18" spans="1:15">
      <c r="A18" t="s">
        <v>29</v>
      </c>
      <c r="B18" t="s">
        <v>16</v>
      </c>
      <c r="C18">
        <v>124</v>
      </c>
      <c r="D18">
        <v>6</v>
      </c>
      <c r="E18">
        <v>6.7000000000000004E-2</v>
      </c>
      <c r="F18">
        <v>1.7999999999999999E-2</v>
      </c>
      <c r="G18">
        <v>7.0999999999999994E-2</v>
      </c>
      <c r="H18">
        <v>6.9000000000000006E-2</v>
      </c>
      <c r="I18">
        <v>7.8E-2</v>
      </c>
      <c r="J18" s="3">
        <v>6.2E-2</v>
      </c>
    </row>
    <row r="19" spans="1:15">
      <c r="A19" t="s">
        <v>29</v>
      </c>
      <c r="B19" t="s">
        <v>21</v>
      </c>
      <c r="C19">
        <v>15</v>
      </c>
      <c r="D19">
        <v>6</v>
      </c>
      <c r="E19">
        <v>4.3999999999999997E-2</v>
      </c>
      <c r="F19">
        <v>9.9000000000000005E-2</v>
      </c>
      <c r="G19">
        <v>4.9000000000000002E-2</v>
      </c>
      <c r="H19">
        <v>4.3999999999999997E-2</v>
      </c>
      <c r="I19">
        <v>6.9000000000000006E-2</v>
      </c>
      <c r="J19" s="3">
        <v>3.1E-2</v>
      </c>
      <c r="O19" s="18"/>
    </row>
    <row r="20" spans="1:15">
      <c r="A20" t="s">
        <v>29</v>
      </c>
      <c r="B20" t="s">
        <v>18</v>
      </c>
      <c r="C20">
        <v>12960</v>
      </c>
      <c r="D20">
        <v>8</v>
      </c>
      <c r="E20">
        <v>1.901</v>
      </c>
      <c r="F20">
        <v>3.5379999999999998</v>
      </c>
      <c r="G20" s="3">
        <v>2.0649999999999999</v>
      </c>
      <c r="H20">
        <v>1.895</v>
      </c>
      <c r="I20">
        <v>2.0779999999999998</v>
      </c>
      <c r="J20" s="3">
        <v>2.61</v>
      </c>
      <c r="O20" s="18"/>
    </row>
    <row r="21" spans="1:15">
      <c r="A21" t="s">
        <v>29</v>
      </c>
      <c r="B21" t="s">
        <v>19</v>
      </c>
      <c r="C21">
        <v>90</v>
      </c>
      <c r="D21">
        <v>8</v>
      </c>
      <c r="E21">
        <v>6.7000000000000004E-2</v>
      </c>
      <c r="F21">
        <v>0.14199999999999999</v>
      </c>
      <c r="G21">
        <v>7.6999999999999999E-2</v>
      </c>
      <c r="H21">
        <v>6.9000000000000006E-2</v>
      </c>
      <c r="I21">
        <v>6.2E-2</v>
      </c>
      <c r="J21" s="3">
        <v>0.125</v>
      </c>
      <c r="O21" s="18"/>
    </row>
    <row r="22" spans="1:15">
      <c r="A22" t="s">
        <v>29</v>
      </c>
      <c r="B22" t="s">
        <v>10</v>
      </c>
      <c r="C22">
        <v>286</v>
      </c>
      <c r="D22">
        <v>9</v>
      </c>
      <c r="E22">
        <v>0.106</v>
      </c>
      <c r="F22">
        <v>0.27600000000000002</v>
      </c>
      <c r="G22">
        <v>0.13300000000000001</v>
      </c>
      <c r="H22">
        <v>0.155</v>
      </c>
      <c r="I22">
        <v>0.187</v>
      </c>
      <c r="J22" s="3">
        <v>0.219</v>
      </c>
    </row>
    <row r="23" spans="1:15">
      <c r="A23" t="s">
        <v>29</v>
      </c>
      <c r="B23" t="s">
        <v>26</v>
      </c>
      <c r="C23">
        <v>958</v>
      </c>
      <c r="D23">
        <v>9</v>
      </c>
      <c r="E23">
        <v>0.215</v>
      </c>
      <c r="F23">
        <v>0.24299999999999999</v>
      </c>
      <c r="G23">
        <v>0.20899999999999999</v>
      </c>
      <c r="H23">
        <v>0.217</v>
      </c>
      <c r="I23">
        <v>0.311</v>
      </c>
      <c r="J23" s="3">
        <v>0.40600000000000003</v>
      </c>
    </row>
    <row r="24" spans="1:15">
      <c r="A24" t="s">
        <v>29</v>
      </c>
      <c r="B24" t="s">
        <v>11</v>
      </c>
      <c r="C24">
        <v>105</v>
      </c>
      <c r="D24">
        <v>12</v>
      </c>
      <c r="E24">
        <v>9.1999999999999998E-2</v>
      </c>
      <c r="F24" s="3">
        <v>0.18</v>
      </c>
      <c r="G24">
        <v>9.5000000000000001E-2</v>
      </c>
      <c r="H24">
        <v>0.161</v>
      </c>
      <c r="I24">
        <v>0.156</v>
      </c>
      <c r="J24" s="3">
        <v>0.25</v>
      </c>
    </row>
    <row r="25" spans="1:15">
      <c r="A25" t="s">
        <v>29</v>
      </c>
      <c r="B25" t="s">
        <v>22</v>
      </c>
      <c r="C25">
        <v>1066</v>
      </c>
      <c r="D25">
        <v>12</v>
      </c>
      <c r="E25">
        <v>0.30399999999999999</v>
      </c>
      <c r="F25">
        <v>0.47699999999999998</v>
      </c>
      <c r="G25">
        <v>0.34599999999999997</v>
      </c>
      <c r="H25">
        <v>0.69899999999999995</v>
      </c>
      <c r="I25">
        <v>1.4039999999999999</v>
      </c>
      <c r="J25" s="3">
        <v>2.89</v>
      </c>
    </row>
    <row r="26" spans="1:15">
      <c r="A26" t="s">
        <v>29</v>
      </c>
      <c r="B26" t="s">
        <v>28</v>
      </c>
      <c r="C26">
        <v>435</v>
      </c>
      <c r="D26">
        <v>16</v>
      </c>
      <c r="E26">
        <v>0.23799999999999999</v>
      </c>
      <c r="F26">
        <v>0.27700000000000002</v>
      </c>
      <c r="G26">
        <v>0.17799999999999999</v>
      </c>
      <c r="H26">
        <v>0.375</v>
      </c>
      <c r="I26">
        <v>1.651</v>
      </c>
      <c r="J26" s="3">
        <v>20.954999999999998</v>
      </c>
    </row>
    <row r="27" spans="1:15">
      <c r="A27" t="s">
        <v>29</v>
      </c>
      <c r="B27" t="s">
        <v>20</v>
      </c>
      <c r="C27">
        <v>339</v>
      </c>
      <c r="D27">
        <v>17</v>
      </c>
      <c r="E27">
        <v>0.16400000000000001</v>
      </c>
      <c r="F27">
        <v>0.26100000000000001</v>
      </c>
      <c r="G27">
        <v>0.30599999999999999</v>
      </c>
      <c r="H27">
        <v>0.42399999999999999</v>
      </c>
      <c r="I27">
        <v>1.4379999999999999</v>
      </c>
      <c r="J27" s="3">
        <v>16.797999999999998</v>
      </c>
    </row>
    <row r="28" spans="1:15">
      <c r="A28" t="s">
        <v>29</v>
      </c>
      <c r="B28" t="s">
        <v>17</v>
      </c>
      <c r="C28">
        <v>8124</v>
      </c>
      <c r="D28">
        <v>22</v>
      </c>
      <c r="E28">
        <v>1.2729999999999999</v>
      </c>
      <c r="F28">
        <v>2.4039999999999999</v>
      </c>
      <c r="G28">
        <v>1.304</v>
      </c>
      <c r="H28">
        <v>1.704</v>
      </c>
      <c r="I28">
        <v>37.082000000000001</v>
      </c>
      <c r="J28" s="3">
        <v>886.64300000000003</v>
      </c>
    </row>
    <row r="29" spans="1:15">
      <c r="D29" s="1" t="s">
        <v>96</v>
      </c>
      <c r="E29" s="28">
        <f>AVERAGE(E17:E28)</f>
        <v>0.39524999999999993</v>
      </c>
      <c r="F29" s="28">
        <f t="shared" ref="F29:J29" si="1">AVERAGE(F17:F28)</f>
        <v>0.69933333333333325</v>
      </c>
      <c r="G29" s="28">
        <f t="shared" si="1"/>
        <v>0.42658333333333337</v>
      </c>
      <c r="H29" s="28">
        <f t="shared" si="1"/>
        <v>0.50983333333333325</v>
      </c>
      <c r="I29" s="28">
        <f t="shared" si="1"/>
        <v>3.7409166666666667</v>
      </c>
      <c r="J29" s="28">
        <f t="shared" si="1"/>
        <v>77.618916666666664</v>
      </c>
      <c r="K29" s="30">
        <f>AVERAGE(E29:J29)</f>
        <v>13.898472222222223</v>
      </c>
    </row>
    <row r="30" spans="1:15">
      <c r="D30" s="1"/>
      <c r="E30" s="28"/>
      <c r="F30" s="28"/>
      <c r="G30" s="28"/>
      <c r="H30" s="28"/>
      <c r="I30" s="28"/>
      <c r="J30" s="28"/>
      <c r="K30" s="28"/>
    </row>
    <row r="31" spans="1:15">
      <c r="A31" s="1" t="s">
        <v>1</v>
      </c>
      <c r="B31" s="1" t="s">
        <v>2</v>
      </c>
      <c r="C31" s="1" t="s">
        <v>38</v>
      </c>
      <c r="D31" s="1" t="s">
        <v>3</v>
      </c>
      <c r="E31" s="1" t="s">
        <v>31</v>
      </c>
      <c r="F31" s="1" t="s">
        <v>32</v>
      </c>
      <c r="G31" s="1" t="s">
        <v>33</v>
      </c>
      <c r="H31" s="1" t="s">
        <v>34</v>
      </c>
      <c r="I31" s="1" t="s">
        <v>35</v>
      </c>
      <c r="J31" s="1" t="s">
        <v>36</v>
      </c>
    </row>
    <row r="32" spans="1:15">
      <c r="A32" t="s">
        <v>30</v>
      </c>
      <c r="B32" t="s">
        <v>12</v>
      </c>
      <c r="C32">
        <v>1728</v>
      </c>
      <c r="D32">
        <v>6</v>
      </c>
      <c r="E32">
        <v>1.137</v>
      </c>
      <c r="F32">
        <v>1.083</v>
      </c>
      <c r="G32">
        <v>1.329</v>
      </c>
      <c r="H32">
        <v>0.999</v>
      </c>
      <c r="I32" s="3">
        <v>1.36</v>
      </c>
      <c r="J32">
        <v>1.756</v>
      </c>
    </row>
    <row r="33" spans="1:11">
      <c r="A33" t="s">
        <v>30</v>
      </c>
      <c r="B33" t="s">
        <v>16</v>
      </c>
      <c r="C33">
        <v>124</v>
      </c>
      <c r="D33">
        <v>6</v>
      </c>
      <c r="E33" s="3">
        <v>0.83</v>
      </c>
      <c r="F33">
        <v>0.92500000000000004</v>
      </c>
      <c r="G33">
        <v>0.436</v>
      </c>
      <c r="H33">
        <v>1.1399999999999999</v>
      </c>
      <c r="I33">
        <v>0.29799999999999999</v>
      </c>
      <c r="J33" s="3">
        <v>1.1719999999999999</v>
      </c>
    </row>
    <row r="34" spans="1:11">
      <c r="A34" t="s">
        <v>30</v>
      </c>
      <c r="B34" t="s">
        <v>21</v>
      </c>
      <c r="C34">
        <v>15</v>
      </c>
      <c r="D34">
        <v>6</v>
      </c>
      <c r="E34" s="3">
        <v>0.153</v>
      </c>
      <c r="F34">
        <v>0.17499999999999999</v>
      </c>
      <c r="G34">
        <v>1.0069999999999999</v>
      </c>
      <c r="H34">
        <v>0.38700000000000001</v>
      </c>
      <c r="I34">
        <v>1.0089999999999999</v>
      </c>
      <c r="J34" s="3">
        <v>0.99399999999999999</v>
      </c>
    </row>
    <row r="35" spans="1:11">
      <c r="A35" t="s">
        <v>30</v>
      </c>
      <c r="B35" t="s">
        <v>18</v>
      </c>
      <c r="C35">
        <v>12960</v>
      </c>
      <c r="D35">
        <v>8</v>
      </c>
      <c r="E35" s="3">
        <v>3.73</v>
      </c>
      <c r="F35">
        <v>3.2690000000000001</v>
      </c>
      <c r="G35">
        <v>3.9569999999999999</v>
      </c>
      <c r="H35">
        <v>4.8029999999999999</v>
      </c>
      <c r="I35">
        <v>4.2960000000000003</v>
      </c>
      <c r="J35" s="3">
        <v>7.5519999999999996</v>
      </c>
    </row>
    <row r="36" spans="1:11">
      <c r="A36" t="s">
        <v>30</v>
      </c>
      <c r="B36" t="s">
        <v>19</v>
      </c>
      <c r="C36">
        <v>90</v>
      </c>
      <c r="D36">
        <v>8</v>
      </c>
      <c r="E36" s="3">
        <v>0.7</v>
      </c>
      <c r="F36">
        <v>0.29199999999999998</v>
      </c>
      <c r="G36">
        <v>1.1639999999999999</v>
      </c>
      <c r="H36">
        <v>0.32500000000000001</v>
      </c>
      <c r="I36">
        <v>1.085</v>
      </c>
      <c r="J36" s="3">
        <v>0.39200000000000002</v>
      </c>
    </row>
    <row r="37" spans="1:11">
      <c r="A37" t="s">
        <v>30</v>
      </c>
      <c r="B37" t="s">
        <v>10</v>
      </c>
      <c r="C37">
        <v>286</v>
      </c>
      <c r="D37">
        <v>9</v>
      </c>
      <c r="E37">
        <v>1.0049999999999999</v>
      </c>
      <c r="F37">
        <v>1.375</v>
      </c>
      <c r="G37">
        <v>1.155</v>
      </c>
      <c r="H37">
        <v>0.84199999999999997</v>
      </c>
      <c r="I37">
        <v>0.59099999999999997</v>
      </c>
      <c r="J37">
        <v>1.133</v>
      </c>
    </row>
    <row r="38" spans="1:11">
      <c r="A38" t="s">
        <v>30</v>
      </c>
      <c r="B38" t="s">
        <v>26</v>
      </c>
      <c r="C38">
        <v>958</v>
      </c>
      <c r="D38">
        <v>9</v>
      </c>
      <c r="E38" s="3">
        <v>0.52300000000000002</v>
      </c>
      <c r="F38">
        <v>0.88</v>
      </c>
      <c r="G38">
        <v>1.272</v>
      </c>
      <c r="H38">
        <v>0.69099999999999995</v>
      </c>
      <c r="I38">
        <v>1.4239999999999999</v>
      </c>
      <c r="J38">
        <v>1.633</v>
      </c>
    </row>
    <row r="39" spans="1:11">
      <c r="A39" t="s">
        <v>30</v>
      </c>
      <c r="B39" t="s">
        <v>11</v>
      </c>
      <c r="C39">
        <v>105</v>
      </c>
      <c r="D39">
        <v>12</v>
      </c>
      <c r="E39">
        <v>1.109</v>
      </c>
      <c r="F39">
        <v>1.0720000000000001</v>
      </c>
      <c r="G39">
        <v>1.208</v>
      </c>
      <c r="H39">
        <v>0.28999999999999998</v>
      </c>
      <c r="I39">
        <v>0.78400000000000003</v>
      </c>
      <c r="J39">
        <v>0.85699999999999998</v>
      </c>
    </row>
    <row r="40" spans="1:11">
      <c r="A40" t="s">
        <v>30</v>
      </c>
      <c r="B40" t="s">
        <v>22</v>
      </c>
      <c r="C40">
        <v>1066</v>
      </c>
      <c r="D40">
        <v>12</v>
      </c>
      <c r="E40" s="3">
        <v>0.502</v>
      </c>
      <c r="F40">
        <v>1.413</v>
      </c>
      <c r="G40">
        <v>1.18</v>
      </c>
      <c r="H40">
        <v>1.68</v>
      </c>
      <c r="I40">
        <v>0.89300000000000002</v>
      </c>
      <c r="J40" s="3">
        <v>2.67</v>
      </c>
    </row>
    <row r="41" spans="1:11">
      <c r="A41" t="s">
        <v>30</v>
      </c>
      <c r="B41" t="s">
        <v>28</v>
      </c>
      <c r="C41">
        <v>435</v>
      </c>
      <c r="D41">
        <v>16</v>
      </c>
      <c r="E41" s="3">
        <v>0.997</v>
      </c>
      <c r="F41">
        <v>1.123</v>
      </c>
      <c r="G41">
        <v>0.79200000000000004</v>
      </c>
      <c r="H41">
        <v>1.0069999999999999</v>
      </c>
      <c r="I41">
        <v>0.91600000000000004</v>
      </c>
      <c r="J41">
        <v>1.968</v>
      </c>
    </row>
    <row r="42" spans="1:11">
      <c r="A42" t="s">
        <v>30</v>
      </c>
      <c r="B42" t="s">
        <v>20</v>
      </c>
      <c r="C42">
        <v>339</v>
      </c>
      <c r="D42">
        <v>17</v>
      </c>
      <c r="E42" s="3">
        <v>0.39700000000000002</v>
      </c>
      <c r="F42">
        <v>0.83699999999999997</v>
      </c>
      <c r="G42">
        <v>0.65</v>
      </c>
      <c r="H42">
        <v>0.99299999999999999</v>
      </c>
      <c r="I42">
        <v>0.748</v>
      </c>
      <c r="J42" s="3">
        <v>1.871</v>
      </c>
    </row>
    <row r="43" spans="1:11">
      <c r="A43" t="s">
        <v>30</v>
      </c>
      <c r="B43" t="s">
        <v>17</v>
      </c>
      <c r="C43">
        <v>8124</v>
      </c>
      <c r="D43">
        <v>22</v>
      </c>
      <c r="E43" s="3">
        <v>5.93</v>
      </c>
      <c r="F43">
        <v>5.26</v>
      </c>
      <c r="G43">
        <v>6.9039999999999999</v>
      </c>
      <c r="H43">
        <v>5.4690000000000003</v>
      </c>
      <c r="I43">
        <v>8.4350000000000005</v>
      </c>
      <c r="J43" s="3">
        <v>11.35</v>
      </c>
    </row>
    <row r="44" spans="1:11">
      <c r="D44" s="1" t="s">
        <v>96</v>
      </c>
      <c r="E44" s="28">
        <f>AVERAGE(E32:E43)</f>
        <v>1.4177499999999998</v>
      </c>
      <c r="F44" s="28">
        <f t="shared" ref="F44:J44" si="2">AVERAGE(F32:F43)</f>
        <v>1.4753333333333334</v>
      </c>
      <c r="G44" s="28">
        <f t="shared" si="2"/>
        <v>1.7544999999999999</v>
      </c>
      <c r="H44" s="28">
        <f t="shared" si="2"/>
        <v>1.5521666666666667</v>
      </c>
      <c r="I44" s="28">
        <f t="shared" si="2"/>
        <v>1.8199166666666666</v>
      </c>
      <c r="J44" s="28">
        <f t="shared" si="2"/>
        <v>2.7789999999999999</v>
      </c>
      <c r="K44" s="30">
        <f>AVERAGE(E44:J44)</f>
        <v>1.7997777777777777</v>
      </c>
    </row>
    <row r="46" spans="1:11">
      <c r="B46" s="15" t="s">
        <v>37</v>
      </c>
      <c r="C46" s="72"/>
    </row>
    <row r="47" spans="1:11">
      <c r="A47" s="1" t="s">
        <v>77</v>
      </c>
    </row>
    <row r="48" spans="1:11">
      <c r="A48" s="1" t="s">
        <v>1</v>
      </c>
      <c r="B48" s="1" t="s">
        <v>2</v>
      </c>
      <c r="C48" s="1" t="s">
        <v>38</v>
      </c>
      <c r="D48" s="1" t="s">
        <v>3</v>
      </c>
      <c r="E48" s="1" t="s">
        <v>31</v>
      </c>
      <c r="F48" s="1" t="s">
        <v>32</v>
      </c>
      <c r="G48" s="1" t="s">
        <v>33</v>
      </c>
      <c r="H48" s="1" t="s">
        <v>34</v>
      </c>
      <c r="I48" s="1" t="s">
        <v>35</v>
      </c>
      <c r="J48" s="1" t="s">
        <v>36</v>
      </c>
    </row>
    <row r="49" spans="1:17">
      <c r="A49" t="s">
        <v>0</v>
      </c>
      <c r="B49" t="s">
        <v>40</v>
      </c>
      <c r="C49">
        <v>62</v>
      </c>
      <c r="D49">
        <v>1001</v>
      </c>
      <c r="E49" s="3">
        <v>1.228</v>
      </c>
      <c r="F49">
        <v>0.499</v>
      </c>
      <c r="G49">
        <v>0.41099999999999998</v>
      </c>
      <c r="H49" s="8" t="s">
        <v>73</v>
      </c>
      <c r="I49" s="8" t="s">
        <v>73</v>
      </c>
      <c r="J49" s="8" t="s">
        <v>73</v>
      </c>
    </row>
    <row r="50" spans="1:17">
      <c r="A50" t="s">
        <v>0</v>
      </c>
      <c r="B50" t="s">
        <v>44</v>
      </c>
      <c r="C50">
        <v>217</v>
      </c>
      <c r="D50">
        <v>707</v>
      </c>
      <c r="E50" s="3">
        <v>1.294</v>
      </c>
      <c r="F50">
        <v>0.48699999999999999</v>
      </c>
      <c r="G50">
        <v>0.54700000000000004</v>
      </c>
      <c r="H50" s="8" t="s">
        <v>73</v>
      </c>
      <c r="I50" s="8" t="s">
        <v>73</v>
      </c>
      <c r="J50" s="8" t="s">
        <v>73</v>
      </c>
      <c r="P50" s="3"/>
      <c r="Q50" s="22"/>
    </row>
    <row r="51" spans="1:17">
      <c r="A51" t="s">
        <v>0</v>
      </c>
      <c r="B51" t="s">
        <v>45</v>
      </c>
      <c r="C51">
        <v>168</v>
      </c>
      <c r="D51">
        <v>1453</v>
      </c>
      <c r="E51" s="3">
        <v>2.173</v>
      </c>
      <c r="F51">
        <v>0.79400000000000004</v>
      </c>
      <c r="G51">
        <v>0.90100000000000002</v>
      </c>
      <c r="H51" s="8" t="s">
        <v>73</v>
      </c>
      <c r="I51" s="8" t="s">
        <v>73</v>
      </c>
      <c r="J51" s="8" t="s">
        <v>73</v>
      </c>
      <c r="Q51" s="22"/>
    </row>
    <row r="52" spans="1:17">
      <c r="A52" t="s">
        <v>0</v>
      </c>
      <c r="B52" t="s">
        <v>39</v>
      </c>
      <c r="C52">
        <v>85</v>
      </c>
      <c r="D52">
        <v>229</v>
      </c>
      <c r="E52" s="3">
        <v>0.46300000000000002</v>
      </c>
      <c r="F52">
        <v>0.19400000000000001</v>
      </c>
      <c r="G52">
        <v>0.216</v>
      </c>
      <c r="H52" s="8" t="s">
        <v>73</v>
      </c>
      <c r="I52" s="8" t="s">
        <v>73</v>
      </c>
      <c r="J52" s="8" t="s">
        <v>73</v>
      </c>
      <c r="Q52" s="22"/>
    </row>
    <row r="53" spans="1:17">
      <c r="E53" s="28">
        <f>AVERAGE(E49:E52)</f>
        <v>1.2895000000000001</v>
      </c>
      <c r="F53" s="28">
        <f>AVERAGE(F49:F52)</f>
        <v>0.49349999999999999</v>
      </c>
      <c r="G53" s="28">
        <f>AVERAGE(G49:G52)</f>
        <v>0.51875000000000004</v>
      </c>
      <c r="H53" s="8" t="s">
        <v>73</v>
      </c>
      <c r="I53" s="8" t="s">
        <v>73</v>
      </c>
      <c r="J53" s="8" t="s">
        <v>73</v>
      </c>
      <c r="K53" s="30">
        <f>AVERAGE(E53:F53)</f>
        <v>0.89150000000000007</v>
      </c>
    </row>
    <row r="55" spans="1:17">
      <c r="B55" s="1" t="s">
        <v>2</v>
      </c>
      <c r="C55" s="1" t="s">
        <v>38</v>
      </c>
      <c r="D55" s="1" t="s">
        <v>3</v>
      </c>
      <c r="E55" s="1" t="s">
        <v>31</v>
      </c>
      <c r="F55" s="1" t="s">
        <v>32</v>
      </c>
      <c r="G55" s="1" t="s">
        <v>33</v>
      </c>
      <c r="H55" s="1" t="s">
        <v>34</v>
      </c>
      <c r="I55" s="1" t="s">
        <v>35</v>
      </c>
      <c r="J55" s="1" t="s">
        <v>36</v>
      </c>
    </row>
    <row r="56" spans="1:17">
      <c r="A56" t="s">
        <v>29</v>
      </c>
      <c r="B56" t="s">
        <v>40</v>
      </c>
      <c r="C56">
        <v>62</v>
      </c>
      <c r="D56">
        <v>1001</v>
      </c>
      <c r="E56" s="3">
        <v>1.1930000000000001</v>
      </c>
      <c r="F56">
        <v>0.57399999999999995</v>
      </c>
      <c r="G56">
        <v>0.61899999999999999</v>
      </c>
      <c r="H56" s="8" t="s">
        <v>73</v>
      </c>
      <c r="I56" s="8" t="s">
        <v>73</v>
      </c>
      <c r="J56" s="8" t="s">
        <v>73</v>
      </c>
    </row>
    <row r="57" spans="1:17">
      <c r="A57" t="s">
        <v>29</v>
      </c>
      <c r="B57" t="s">
        <v>44</v>
      </c>
      <c r="C57">
        <v>217</v>
      </c>
      <c r="D57">
        <v>707</v>
      </c>
      <c r="E57" s="3">
        <v>0.749</v>
      </c>
      <c r="F57">
        <v>0.67300000000000004</v>
      </c>
      <c r="G57">
        <v>0.72199999999999998</v>
      </c>
      <c r="H57" s="8" t="s">
        <v>73</v>
      </c>
      <c r="I57" s="8" t="s">
        <v>73</v>
      </c>
      <c r="J57" s="8" t="s">
        <v>73</v>
      </c>
    </row>
    <row r="58" spans="1:17">
      <c r="A58" t="s">
        <v>29</v>
      </c>
      <c r="B58" t="s">
        <v>45</v>
      </c>
      <c r="C58">
        <v>168</v>
      </c>
      <c r="D58">
        <v>1453</v>
      </c>
      <c r="E58" s="3">
        <v>1.1459999999999999</v>
      </c>
      <c r="F58" s="3">
        <v>0.99399999999999999</v>
      </c>
      <c r="G58" s="3">
        <v>1.123</v>
      </c>
      <c r="H58" s="8" t="s">
        <v>73</v>
      </c>
      <c r="I58" s="8" t="s">
        <v>73</v>
      </c>
      <c r="J58" s="8" t="s">
        <v>73</v>
      </c>
    </row>
    <row r="59" spans="1:17">
      <c r="A59" t="s">
        <v>29</v>
      </c>
      <c r="B59" t="s">
        <v>39</v>
      </c>
      <c r="C59">
        <v>85</v>
      </c>
      <c r="D59">
        <v>229</v>
      </c>
      <c r="E59" s="3">
        <v>0.29599999999999999</v>
      </c>
      <c r="F59" s="3">
        <v>0.26200000000000001</v>
      </c>
      <c r="G59" s="3">
        <v>0.29399999999999998</v>
      </c>
      <c r="H59" s="8" t="s">
        <v>73</v>
      </c>
      <c r="I59" s="8" t="s">
        <v>73</v>
      </c>
      <c r="J59" s="8" t="s">
        <v>73</v>
      </c>
    </row>
    <row r="60" spans="1:17">
      <c r="E60" s="28">
        <f>AVERAGE(E56:E59)</f>
        <v>0.84599999999999997</v>
      </c>
      <c r="F60" s="28">
        <f>AVERAGE(F56:F59)</f>
        <v>0.62574999999999992</v>
      </c>
      <c r="G60" s="28">
        <f>AVERAGE(G56:G59)</f>
        <v>0.6895</v>
      </c>
      <c r="H60" s="8" t="s">
        <v>73</v>
      </c>
      <c r="I60" s="8" t="s">
        <v>73</v>
      </c>
      <c r="J60" s="8" t="s">
        <v>73</v>
      </c>
      <c r="K60" s="30">
        <f>AVERAGE(E60:F60)</f>
        <v>0.73587499999999995</v>
      </c>
    </row>
    <row r="61" spans="1:17">
      <c r="E61" s="3"/>
      <c r="F61" s="3"/>
      <c r="G61" s="3"/>
      <c r="H61" s="3"/>
      <c r="I61" s="3"/>
      <c r="J61" s="3"/>
      <c r="K61" s="3"/>
    </row>
    <row r="62" spans="1:17">
      <c r="B62" s="1" t="s">
        <v>2</v>
      </c>
      <c r="C62" s="1" t="s">
        <v>38</v>
      </c>
      <c r="D62" s="1" t="s">
        <v>3</v>
      </c>
      <c r="E62" s="1" t="s">
        <v>31</v>
      </c>
      <c r="F62" s="1" t="s">
        <v>32</v>
      </c>
      <c r="G62" s="1" t="s">
        <v>33</v>
      </c>
      <c r="H62" s="1" t="s">
        <v>34</v>
      </c>
      <c r="I62" s="1" t="s">
        <v>35</v>
      </c>
      <c r="J62" s="1" t="s">
        <v>36</v>
      </c>
    </row>
    <row r="63" spans="1:17">
      <c r="A63" t="s">
        <v>30</v>
      </c>
      <c r="B63" t="s">
        <v>40</v>
      </c>
      <c r="C63">
        <v>62</v>
      </c>
      <c r="D63">
        <v>1001</v>
      </c>
      <c r="E63">
        <v>4.5279999999999996</v>
      </c>
      <c r="F63">
        <v>4.6920000000000002</v>
      </c>
      <c r="G63" s="8" t="s">
        <v>73</v>
      </c>
      <c r="H63" s="8" t="s">
        <v>73</v>
      </c>
      <c r="I63" s="8" t="s">
        <v>73</v>
      </c>
      <c r="J63" s="8" t="s">
        <v>73</v>
      </c>
    </row>
    <row r="64" spans="1:17">
      <c r="A64" t="s">
        <v>30</v>
      </c>
      <c r="B64" t="s">
        <v>44</v>
      </c>
      <c r="C64">
        <v>217</v>
      </c>
      <c r="D64">
        <v>707</v>
      </c>
      <c r="E64">
        <v>9.1289999999999996</v>
      </c>
      <c r="F64">
        <v>9.234</v>
      </c>
      <c r="G64" s="3">
        <v>21.997</v>
      </c>
      <c r="H64" s="8" t="s">
        <v>73</v>
      </c>
      <c r="I64" s="8" t="s">
        <v>73</v>
      </c>
      <c r="J64" s="8" t="s">
        <v>73</v>
      </c>
    </row>
    <row r="65" spans="1:11">
      <c r="A65" t="s">
        <v>30</v>
      </c>
      <c r="B65" t="s">
        <v>45</v>
      </c>
      <c r="C65">
        <v>168</v>
      </c>
      <c r="D65">
        <v>1453</v>
      </c>
      <c r="E65">
        <v>14.926</v>
      </c>
      <c r="F65">
        <v>14.881</v>
      </c>
      <c r="G65" s="8" t="s">
        <v>73</v>
      </c>
      <c r="H65" s="8" t="s">
        <v>73</v>
      </c>
      <c r="I65" s="8" t="s">
        <v>73</v>
      </c>
      <c r="J65" s="8" t="s">
        <v>73</v>
      </c>
    </row>
    <row r="66" spans="1:11">
      <c r="A66" t="s">
        <v>30</v>
      </c>
      <c r="B66" t="s">
        <v>39</v>
      </c>
      <c r="C66">
        <v>85</v>
      </c>
      <c r="D66">
        <v>229</v>
      </c>
      <c r="E66">
        <v>1.7010000000000001</v>
      </c>
      <c r="F66">
        <v>2.0569999999999999</v>
      </c>
      <c r="G66" s="8" t="s">
        <v>73</v>
      </c>
      <c r="H66" s="8" t="s">
        <v>73</v>
      </c>
      <c r="I66" s="8" t="s">
        <v>73</v>
      </c>
      <c r="J66" s="8" t="s">
        <v>73</v>
      </c>
    </row>
    <row r="67" spans="1:11">
      <c r="E67" s="28">
        <f>AVERAGE(E63:E66)</f>
        <v>7.5709999999999997</v>
      </c>
      <c r="F67" s="28">
        <f>AVERAGE(F63:F66)</f>
        <v>7.7160000000000002</v>
      </c>
      <c r="G67" s="28">
        <f>AVERAGE(G63:G66)</f>
        <v>21.997</v>
      </c>
      <c r="H67" s="8" t="s">
        <v>73</v>
      </c>
      <c r="I67" s="8" t="s">
        <v>73</v>
      </c>
      <c r="J67" s="8" t="s">
        <v>73</v>
      </c>
      <c r="K67" s="30">
        <f>AVERAGE(E67:F67)</f>
        <v>7.6434999999999995</v>
      </c>
    </row>
    <row r="68" spans="1:11">
      <c r="J68" s="3"/>
    </row>
    <row r="69" spans="1:11">
      <c r="J69" s="3"/>
    </row>
    <row r="70" spans="1:11">
      <c r="F70" s="3"/>
      <c r="J70" s="3"/>
    </row>
    <row r="71" spans="1:11">
      <c r="J71" s="3"/>
    </row>
    <row r="72" spans="1:11">
      <c r="J72" s="3"/>
    </row>
    <row r="73" spans="1:11">
      <c r="J73" s="3"/>
    </row>
    <row r="74" spans="1:11">
      <c r="J74" s="3"/>
    </row>
    <row r="75" spans="1:11">
      <c r="E75" s="3"/>
      <c r="F75" s="3"/>
      <c r="G75" s="3"/>
      <c r="H75" s="3"/>
      <c r="I75" s="3"/>
      <c r="J75" s="3"/>
      <c r="K75" s="3"/>
    </row>
    <row r="76" spans="1:11">
      <c r="B76" s="1"/>
      <c r="C76" s="1"/>
      <c r="D76" s="1"/>
      <c r="E76" s="1"/>
      <c r="F76" s="1"/>
      <c r="G76" s="1"/>
      <c r="H76" s="1"/>
      <c r="I76" s="1"/>
      <c r="J76" s="1"/>
    </row>
    <row r="77" spans="1:11">
      <c r="I77" s="3"/>
    </row>
    <row r="78" spans="1:11">
      <c r="E78" s="3"/>
      <c r="J78" s="3"/>
    </row>
    <row r="79" spans="1:11">
      <c r="E79" s="3"/>
      <c r="J79" s="3"/>
    </row>
    <row r="80" spans="1:11">
      <c r="E80" s="3"/>
      <c r="J80" s="3"/>
    </row>
    <row r="81" spans="5:11">
      <c r="E81" s="3"/>
      <c r="J81" s="3"/>
    </row>
    <row r="83" spans="5:11">
      <c r="E83" s="3"/>
    </row>
    <row r="85" spans="5:11">
      <c r="E85" s="3"/>
      <c r="J85" s="3"/>
    </row>
    <row r="86" spans="5:11">
      <c r="E86" s="3"/>
    </row>
    <row r="87" spans="5:11">
      <c r="E87" s="3"/>
      <c r="J87" s="3"/>
    </row>
    <row r="88" spans="5:11">
      <c r="E88" s="3"/>
      <c r="J88" s="3"/>
    </row>
    <row r="89" spans="5:11">
      <c r="E89" s="3"/>
      <c r="F89" s="3"/>
      <c r="G89" s="3"/>
      <c r="H89" s="3"/>
      <c r="I89" s="3"/>
      <c r="J89" s="3"/>
      <c r="K8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2"/>
  <sheetViews>
    <sheetView topLeftCell="B1" workbookViewId="0">
      <selection activeCell="K99" sqref="K99:K107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  <col min="13" max="13" width="27.7109375" bestFit="1" customWidth="1"/>
    <col min="14" max="14" width="11.28515625" bestFit="1" customWidth="1"/>
  </cols>
  <sheetData>
    <row r="1" spans="1:16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84</v>
      </c>
      <c r="M1" s="39"/>
      <c r="N1" s="121" t="s">
        <v>78</v>
      </c>
      <c r="O1" s="121"/>
      <c r="P1" s="121"/>
    </row>
    <row r="2" spans="1:16">
      <c r="A2" t="s">
        <v>0</v>
      </c>
      <c r="B2" t="s">
        <v>9</v>
      </c>
      <c r="C2">
        <v>226</v>
      </c>
      <c r="D2">
        <v>69</v>
      </c>
      <c r="E2">
        <v>0.157</v>
      </c>
      <c r="F2" s="2" t="s">
        <v>70</v>
      </c>
      <c r="G2" s="2" t="s">
        <v>70</v>
      </c>
      <c r="H2" s="2" t="s">
        <v>70</v>
      </c>
      <c r="I2" s="2" t="s">
        <v>70</v>
      </c>
      <c r="J2" s="2" t="s">
        <v>70</v>
      </c>
      <c r="K2" s="1">
        <f>AVERAGE(E2)</f>
        <v>0.157</v>
      </c>
      <c r="M2" s="40"/>
      <c r="N2" s="41" t="s">
        <v>0</v>
      </c>
      <c r="O2" s="41" t="s">
        <v>29</v>
      </c>
      <c r="P2" s="41" t="s">
        <v>30</v>
      </c>
    </row>
    <row r="3" spans="1:16">
      <c r="A3" t="s">
        <v>0</v>
      </c>
      <c r="B3" t="s">
        <v>10</v>
      </c>
      <c r="C3">
        <v>286</v>
      </c>
      <c r="D3">
        <v>9</v>
      </c>
      <c r="E3">
        <v>6.3E-2</v>
      </c>
      <c r="F3">
        <v>6.9000000000000006E-2</v>
      </c>
      <c r="G3">
        <v>6.4000000000000001E-2</v>
      </c>
      <c r="H3">
        <v>7.5999999999999998E-2</v>
      </c>
      <c r="I3">
        <v>0.158</v>
      </c>
      <c r="J3">
        <v>0.23499999999999999</v>
      </c>
      <c r="K3" s="1">
        <f>AVERAGE(E3:J3)</f>
        <v>0.11083333333333334</v>
      </c>
      <c r="M3" s="42" t="s">
        <v>9</v>
      </c>
      <c r="N3" s="53">
        <v>0.157</v>
      </c>
      <c r="O3" s="54">
        <v>0.20799999999999999</v>
      </c>
      <c r="P3" s="54">
        <v>1.4379999999999999</v>
      </c>
    </row>
    <row r="4" spans="1:16">
      <c r="A4" t="s">
        <v>0</v>
      </c>
      <c r="B4" t="s">
        <v>11</v>
      </c>
      <c r="C4">
        <v>105</v>
      </c>
      <c r="D4">
        <v>12</v>
      </c>
      <c r="E4">
        <v>4.7E-2</v>
      </c>
      <c r="F4">
        <v>6.6000000000000003E-2</v>
      </c>
      <c r="G4">
        <v>5.6000000000000001E-2</v>
      </c>
      <c r="H4">
        <v>5.8000000000000003E-2</v>
      </c>
      <c r="I4">
        <v>0.13700000000000001</v>
      </c>
      <c r="J4">
        <v>0.34300000000000003</v>
      </c>
      <c r="K4" s="1">
        <f t="shared" ref="K4:K21" si="0">AVERAGE(E4:J4)</f>
        <v>0.11783333333333335</v>
      </c>
      <c r="M4" s="42" t="s">
        <v>10</v>
      </c>
      <c r="N4" s="53">
        <v>0.110833</v>
      </c>
      <c r="O4" s="54">
        <v>0.17933299999999999</v>
      </c>
      <c r="P4" s="54">
        <v>1.0168330000000001</v>
      </c>
    </row>
    <row r="5" spans="1:16">
      <c r="A5" t="s">
        <v>0</v>
      </c>
      <c r="B5" t="s">
        <v>12</v>
      </c>
      <c r="C5">
        <v>1728</v>
      </c>
      <c r="D5">
        <v>6</v>
      </c>
      <c r="E5">
        <v>0.188</v>
      </c>
      <c r="F5">
        <v>0.19900000000000001</v>
      </c>
      <c r="G5">
        <v>0.187</v>
      </c>
      <c r="H5">
        <v>0.19</v>
      </c>
      <c r="I5">
        <v>0.32</v>
      </c>
      <c r="J5">
        <v>0.56299999999999994</v>
      </c>
      <c r="K5" s="1">
        <f t="shared" si="0"/>
        <v>0.27450000000000002</v>
      </c>
      <c r="M5" s="42" t="s">
        <v>11</v>
      </c>
      <c r="N5" s="53">
        <v>0.11783299999999999</v>
      </c>
      <c r="O5" s="54">
        <v>0.155667</v>
      </c>
      <c r="P5" s="54">
        <v>0.88666699999999998</v>
      </c>
    </row>
    <row r="6" spans="1:16">
      <c r="A6" t="s">
        <v>0</v>
      </c>
      <c r="B6" t="s">
        <v>13</v>
      </c>
      <c r="C6">
        <v>3196</v>
      </c>
      <c r="D6">
        <v>36</v>
      </c>
      <c r="E6">
        <v>0.36</v>
      </c>
      <c r="F6">
        <v>2.746</v>
      </c>
      <c r="G6">
        <v>1392.54</v>
      </c>
      <c r="H6" s="2" t="s">
        <v>70</v>
      </c>
      <c r="I6" s="2" t="s">
        <v>70</v>
      </c>
      <c r="J6" s="2" t="s">
        <v>70</v>
      </c>
      <c r="K6" s="1">
        <f>AVERAGE(E6:G6)</f>
        <v>465.21533333333332</v>
      </c>
      <c r="M6" s="42" t="s">
        <v>12</v>
      </c>
      <c r="N6" s="53">
        <v>0.27450000000000002</v>
      </c>
      <c r="O6" s="54">
        <v>0.35899999999999999</v>
      </c>
      <c r="P6" s="54">
        <v>1.2773330000000001</v>
      </c>
    </row>
    <row r="7" spans="1:16">
      <c r="A7" t="s">
        <v>0</v>
      </c>
      <c r="B7" t="s">
        <v>14</v>
      </c>
      <c r="C7">
        <v>32</v>
      </c>
      <c r="D7">
        <v>56</v>
      </c>
      <c r="E7">
        <v>6.7000000000000004E-2</v>
      </c>
      <c r="F7">
        <v>8.5999999999999993E-2</v>
      </c>
      <c r="G7">
        <v>0.98499999999999999</v>
      </c>
      <c r="H7" s="2" t="s">
        <v>70</v>
      </c>
      <c r="I7" s="2" t="s">
        <v>70</v>
      </c>
      <c r="J7" s="2" t="s">
        <v>70</v>
      </c>
      <c r="K7" s="1">
        <f>AVERAGE(E7:G7)</f>
        <v>0.3793333333333333</v>
      </c>
      <c r="M7" s="42" t="s">
        <v>13</v>
      </c>
      <c r="N7" s="54">
        <v>465.21530000000001</v>
      </c>
      <c r="O7" s="53">
        <v>1.6265000000000001</v>
      </c>
      <c r="P7" s="54">
        <v>317.18830000000003</v>
      </c>
    </row>
    <row r="8" spans="1:16">
      <c r="A8" t="s">
        <v>0</v>
      </c>
      <c r="B8" t="s">
        <v>15</v>
      </c>
      <c r="C8">
        <v>106</v>
      </c>
      <c r="D8">
        <v>58</v>
      </c>
      <c r="E8">
        <v>0.113</v>
      </c>
      <c r="F8">
        <v>0.14299999999999999</v>
      </c>
      <c r="G8">
        <v>0.109</v>
      </c>
      <c r="H8">
        <v>0.154</v>
      </c>
      <c r="I8">
        <v>0.26500000000000001</v>
      </c>
      <c r="J8">
        <v>2.4849999999999999</v>
      </c>
      <c r="K8" s="1">
        <f t="shared" si="0"/>
        <v>0.54483333333333339</v>
      </c>
      <c r="M8" s="42" t="s">
        <v>14</v>
      </c>
      <c r="N8" s="53">
        <v>0.37933299999999998</v>
      </c>
      <c r="O8" s="43" t="s">
        <v>73</v>
      </c>
      <c r="P8" s="54">
        <v>0.97499999999999998</v>
      </c>
    </row>
    <row r="9" spans="1:16">
      <c r="A9" t="s">
        <v>0</v>
      </c>
      <c r="B9" t="s">
        <v>16</v>
      </c>
      <c r="C9">
        <v>124</v>
      </c>
      <c r="D9">
        <v>6</v>
      </c>
      <c r="E9">
        <v>3.5000000000000003E-2</v>
      </c>
      <c r="F9">
        <v>3.9E-2</v>
      </c>
      <c r="G9">
        <v>4.5999999999999999E-2</v>
      </c>
      <c r="H9">
        <v>3.7999999999999999E-2</v>
      </c>
      <c r="I9">
        <v>3.2000000000000001E-2</v>
      </c>
      <c r="J9">
        <v>7.8E-2</v>
      </c>
      <c r="K9" s="1">
        <f t="shared" si="0"/>
        <v>4.4666666666666667E-2</v>
      </c>
      <c r="M9" s="42" t="s">
        <v>15</v>
      </c>
      <c r="N9" s="54">
        <v>0.54483300000000001</v>
      </c>
      <c r="O9" s="53">
        <v>0.25850000000000001</v>
      </c>
      <c r="P9" s="54">
        <v>0.70933299999999999</v>
      </c>
    </row>
    <row r="10" spans="1:16">
      <c r="A10" t="s">
        <v>0</v>
      </c>
      <c r="B10" t="s">
        <v>17</v>
      </c>
      <c r="C10">
        <v>8124</v>
      </c>
      <c r="D10">
        <v>22</v>
      </c>
      <c r="E10">
        <v>0.623</v>
      </c>
      <c r="F10">
        <v>0.74299999999999999</v>
      </c>
      <c r="G10">
        <v>0.64100000000000001</v>
      </c>
      <c r="H10">
        <v>2.387</v>
      </c>
      <c r="I10">
        <v>795.22299999999996</v>
      </c>
      <c r="J10">
        <v>4643.8050000000003</v>
      </c>
      <c r="K10" s="1">
        <f t="shared" si="0"/>
        <v>907.23700000000008</v>
      </c>
      <c r="M10" s="42" t="s">
        <v>16</v>
      </c>
      <c r="N10" s="53">
        <v>4.4666999999999998E-2</v>
      </c>
      <c r="O10" s="54">
        <v>6.0832999999999998E-2</v>
      </c>
      <c r="P10" s="54">
        <v>0.80016699999999996</v>
      </c>
    </row>
    <row r="11" spans="1:16">
      <c r="A11" t="s">
        <v>0</v>
      </c>
      <c r="B11" t="s">
        <v>18</v>
      </c>
      <c r="C11">
        <v>12960</v>
      </c>
      <c r="D11">
        <v>8</v>
      </c>
      <c r="E11">
        <v>0.625</v>
      </c>
      <c r="F11">
        <v>0.73199999999999998</v>
      </c>
      <c r="G11">
        <v>0.59399999999999997</v>
      </c>
      <c r="H11">
        <v>0.69799999999999995</v>
      </c>
      <c r="I11">
        <v>8.782</v>
      </c>
      <c r="J11">
        <v>623.10699999999997</v>
      </c>
      <c r="K11" s="1">
        <f t="shared" si="0"/>
        <v>105.75633333333333</v>
      </c>
      <c r="M11" s="42" t="s">
        <v>17</v>
      </c>
      <c r="N11" s="54">
        <v>907.23699999999997</v>
      </c>
      <c r="O11" s="54">
        <v>155.06829999999999</v>
      </c>
      <c r="P11" s="53">
        <v>7.2246670000000002</v>
      </c>
    </row>
    <row r="12" spans="1:16">
      <c r="A12" t="s">
        <v>0</v>
      </c>
      <c r="B12" t="s">
        <v>19</v>
      </c>
      <c r="C12">
        <v>90</v>
      </c>
      <c r="D12">
        <v>8</v>
      </c>
      <c r="E12">
        <v>3.5999999999999997E-2</v>
      </c>
      <c r="F12">
        <v>4.1000000000000002E-2</v>
      </c>
      <c r="G12">
        <v>3.1E-2</v>
      </c>
      <c r="H12">
        <v>3.5999999999999997E-2</v>
      </c>
      <c r="I12">
        <v>6.2E-2</v>
      </c>
      <c r="J12">
        <v>0.189</v>
      </c>
      <c r="K12" s="1">
        <f t="shared" si="0"/>
        <v>6.5833333333333341E-2</v>
      </c>
      <c r="M12" s="42" t="s">
        <v>18</v>
      </c>
      <c r="N12" s="54">
        <v>105.7563</v>
      </c>
      <c r="O12" s="53">
        <v>2.3478330000000001</v>
      </c>
      <c r="P12" s="54">
        <v>4.6011670000000002</v>
      </c>
    </row>
    <row r="13" spans="1:16">
      <c r="A13" t="s">
        <v>0</v>
      </c>
      <c r="B13" t="s">
        <v>20</v>
      </c>
      <c r="C13">
        <v>339</v>
      </c>
      <c r="D13">
        <v>17</v>
      </c>
      <c r="E13">
        <v>9.4E-2</v>
      </c>
      <c r="F13">
        <v>0.11700000000000001</v>
      </c>
      <c r="G13">
        <v>0.26600000000000001</v>
      </c>
      <c r="H13">
        <v>0.67</v>
      </c>
      <c r="I13">
        <v>19.693999999999999</v>
      </c>
      <c r="J13">
        <v>543.42700000000002</v>
      </c>
      <c r="K13" s="1">
        <f t="shared" si="0"/>
        <v>94.044666666666672</v>
      </c>
      <c r="M13" s="42" t="s">
        <v>19</v>
      </c>
      <c r="N13" s="53">
        <v>6.5833000000000003E-2</v>
      </c>
      <c r="O13" s="54">
        <v>9.0332999999999997E-2</v>
      </c>
      <c r="P13" s="54">
        <v>0.659667</v>
      </c>
    </row>
    <row r="14" spans="1:16">
      <c r="A14" t="s">
        <v>0</v>
      </c>
      <c r="B14" t="s">
        <v>21</v>
      </c>
      <c r="C14">
        <v>15</v>
      </c>
      <c r="D14">
        <v>6</v>
      </c>
      <c r="E14">
        <v>1.4999999999999999E-2</v>
      </c>
      <c r="F14">
        <v>1.9E-2</v>
      </c>
      <c r="G14">
        <v>1.4999999999999999E-2</v>
      </c>
      <c r="H14">
        <v>0.02</v>
      </c>
      <c r="I14">
        <v>3.1E-2</v>
      </c>
      <c r="J14">
        <v>4.2000000000000003E-2</v>
      </c>
      <c r="K14" s="1">
        <f t="shared" si="0"/>
        <v>2.3666666666666669E-2</v>
      </c>
      <c r="M14" s="42" t="s">
        <v>20</v>
      </c>
      <c r="N14" s="54">
        <v>94.044669999999996</v>
      </c>
      <c r="O14" s="54">
        <v>3.231833</v>
      </c>
      <c r="P14" s="53">
        <v>0.91600000000000004</v>
      </c>
    </row>
    <row r="15" spans="1:16">
      <c r="A15" t="s">
        <v>0</v>
      </c>
      <c r="B15" t="s">
        <v>22</v>
      </c>
      <c r="C15">
        <v>1066</v>
      </c>
      <c r="D15">
        <v>12</v>
      </c>
      <c r="E15">
        <v>0.187</v>
      </c>
      <c r="F15" s="3">
        <v>0.27</v>
      </c>
      <c r="G15">
        <v>0.29699999999999999</v>
      </c>
      <c r="H15">
        <v>1.7999999999999999E-2</v>
      </c>
      <c r="I15">
        <v>0.85699999999999998</v>
      </c>
      <c r="J15">
        <v>3.9860000000000002</v>
      </c>
      <c r="K15" s="1">
        <f t="shared" si="0"/>
        <v>0.93583333333333341</v>
      </c>
      <c r="M15" s="42" t="s">
        <v>21</v>
      </c>
      <c r="N15" s="53">
        <v>2.3667000000000001E-2</v>
      </c>
      <c r="O15" s="54">
        <v>5.6000000000000001E-2</v>
      </c>
      <c r="P15" s="54">
        <v>0.62083299999999997</v>
      </c>
    </row>
    <row r="16" spans="1:16">
      <c r="A16" t="s">
        <v>0</v>
      </c>
      <c r="B16" t="s">
        <v>23</v>
      </c>
      <c r="C16">
        <v>683</v>
      </c>
      <c r="D16">
        <v>35</v>
      </c>
      <c r="E16">
        <v>0.193</v>
      </c>
      <c r="F16">
        <v>0.38700000000000001</v>
      </c>
      <c r="G16">
        <v>4.9530000000000003</v>
      </c>
      <c r="H16" s="5">
        <v>6175.348</v>
      </c>
      <c r="I16" s="2" t="s">
        <v>70</v>
      </c>
      <c r="J16" s="2" t="s">
        <v>70</v>
      </c>
      <c r="K16" s="1">
        <f>AVERAGE(E16:H16)</f>
        <v>1545.2202500000001</v>
      </c>
      <c r="M16" s="42" t="s">
        <v>22</v>
      </c>
      <c r="N16" s="53">
        <v>0.93583300000000003</v>
      </c>
      <c r="O16" s="54">
        <v>1.02</v>
      </c>
      <c r="P16" s="54">
        <v>1.389667</v>
      </c>
    </row>
    <row r="17" spans="1:16">
      <c r="A17" t="s">
        <v>0</v>
      </c>
      <c r="B17" t="s">
        <v>24</v>
      </c>
      <c r="C17">
        <v>187</v>
      </c>
      <c r="D17">
        <v>22</v>
      </c>
      <c r="E17">
        <v>0.09</v>
      </c>
      <c r="F17">
        <v>0.187</v>
      </c>
      <c r="G17">
        <v>0.156</v>
      </c>
      <c r="H17">
        <v>0.31</v>
      </c>
      <c r="I17">
        <v>269.44299999999998</v>
      </c>
      <c r="J17" s="2" t="s">
        <v>70</v>
      </c>
      <c r="K17" s="1">
        <f t="shared" si="0"/>
        <v>54.037199999999999</v>
      </c>
      <c r="M17" s="42" t="s">
        <v>23</v>
      </c>
      <c r="N17" s="54">
        <v>1545.22</v>
      </c>
      <c r="O17" s="53">
        <v>5.3034999999999997</v>
      </c>
      <c r="P17" s="54">
        <v>104.748</v>
      </c>
    </row>
    <row r="18" spans="1:16">
      <c r="A18" t="s">
        <v>0</v>
      </c>
      <c r="B18" t="s">
        <v>25</v>
      </c>
      <c r="C18">
        <v>3190</v>
      </c>
      <c r="D18">
        <v>61</v>
      </c>
      <c r="E18">
        <v>0.96699999999999997</v>
      </c>
      <c r="F18">
        <v>1.1859999999999999</v>
      </c>
      <c r="G18">
        <v>0.98499999999999999</v>
      </c>
      <c r="H18">
        <v>1.008</v>
      </c>
      <c r="I18">
        <v>4.6719999999999997</v>
      </c>
      <c r="J18">
        <v>55.045999999999999</v>
      </c>
      <c r="K18" s="1">
        <f t="shared" si="0"/>
        <v>10.644</v>
      </c>
      <c r="M18" s="42" t="s">
        <v>24</v>
      </c>
      <c r="N18" s="54">
        <v>45.030999999999999</v>
      </c>
      <c r="O18" s="54">
        <v>1.542</v>
      </c>
      <c r="P18" s="53">
        <v>1.0555000000000001</v>
      </c>
    </row>
    <row r="19" spans="1:16">
      <c r="A19" t="s">
        <v>0</v>
      </c>
      <c r="B19" t="s">
        <v>26</v>
      </c>
      <c r="C19">
        <v>958</v>
      </c>
      <c r="D19">
        <v>9</v>
      </c>
      <c r="E19">
        <v>0.14199999999999999</v>
      </c>
      <c r="F19">
        <v>0.17599999999999999</v>
      </c>
      <c r="G19">
        <v>0.14000000000000001</v>
      </c>
      <c r="H19">
        <v>0.158</v>
      </c>
      <c r="I19">
        <v>0.20300000000000001</v>
      </c>
      <c r="J19">
        <v>0.48799999999999999</v>
      </c>
      <c r="K19" s="1">
        <f t="shared" si="0"/>
        <v>0.21783333333333332</v>
      </c>
      <c r="M19" s="42" t="s">
        <v>25</v>
      </c>
      <c r="N19" s="54">
        <v>10.644</v>
      </c>
      <c r="O19" s="53">
        <v>2.8706670000000001</v>
      </c>
      <c r="P19" s="54">
        <v>5.6669999999999998</v>
      </c>
    </row>
    <row r="20" spans="1:16">
      <c r="A20" t="s">
        <v>0</v>
      </c>
      <c r="B20" t="s">
        <v>27</v>
      </c>
      <c r="C20">
        <v>10</v>
      </c>
      <c r="D20">
        <v>32</v>
      </c>
      <c r="E20">
        <v>3.1E-2</v>
      </c>
      <c r="F20">
        <v>0.35899999999999999</v>
      </c>
      <c r="G20" s="3">
        <v>48.91</v>
      </c>
      <c r="H20" s="2" t="s">
        <v>70</v>
      </c>
      <c r="I20" s="2" t="s">
        <v>70</v>
      </c>
      <c r="J20" s="2" t="s">
        <v>70</v>
      </c>
      <c r="K20" s="1">
        <f>AVERAGE(E20:G20)</f>
        <v>16.433333333333334</v>
      </c>
      <c r="M20" s="42" t="s">
        <v>26</v>
      </c>
      <c r="N20" s="53">
        <v>0.217833</v>
      </c>
      <c r="O20" s="54">
        <v>0.26683299999999999</v>
      </c>
      <c r="P20" s="54">
        <v>1.0705</v>
      </c>
    </row>
    <row r="21" spans="1:16">
      <c r="A21" t="s">
        <v>0</v>
      </c>
      <c r="B21" t="s">
        <v>28</v>
      </c>
      <c r="C21">
        <v>435</v>
      </c>
      <c r="D21">
        <v>16</v>
      </c>
      <c r="E21">
        <v>0.11700000000000001</v>
      </c>
      <c r="F21">
        <v>0.16200000000000001</v>
      </c>
      <c r="G21">
        <v>0.109</v>
      </c>
      <c r="H21">
        <v>0.28699999999999998</v>
      </c>
      <c r="I21">
        <v>4.2350000000000003</v>
      </c>
      <c r="J21">
        <v>126.054</v>
      </c>
      <c r="K21" s="1">
        <f t="shared" si="0"/>
        <v>21.827333333333332</v>
      </c>
      <c r="M21" s="42" t="s">
        <v>27</v>
      </c>
      <c r="N21" s="54">
        <v>16.433330000000002</v>
      </c>
      <c r="O21" s="54">
        <v>58.04325</v>
      </c>
      <c r="P21" s="53">
        <v>12.14517</v>
      </c>
    </row>
    <row r="22" spans="1:16">
      <c r="C22" s="1"/>
      <c r="E22" s="78"/>
      <c r="F22" s="78"/>
      <c r="G22" s="78"/>
      <c r="H22" s="78"/>
      <c r="I22" s="78"/>
      <c r="J22" s="78"/>
      <c r="K22" s="31"/>
      <c r="M22" s="42" t="s">
        <v>28</v>
      </c>
      <c r="N22" s="54">
        <v>21.82733</v>
      </c>
      <c r="O22" s="54">
        <v>3.9456669999999998</v>
      </c>
      <c r="P22" s="53">
        <v>1.1338330000000001</v>
      </c>
    </row>
    <row r="23" spans="1:16">
      <c r="C23" s="1"/>
      <c r="E23" s="1"/>
      <c r="F23" s="90"/>
      <c r="G23" s="28"/>
      <c r="H23" s="28"/>
      <c r="I23" s="28"/>
      <c r="J23" s="28"/>
      <c r="K23" s="30"/>
      <c r="M23" s="1" t="s">
        <v>84</v>
      </c>
      <c r="N23" s="92">
        <v>10</v>
      </c>
      <c r="O23" s="93">
        <v>5</v>
      </c>
      <c r="P23" s="93">
        <v>5</v>
      </c>
    </row>
    <row r="25" spans="1:16">
      <c r="A25" s="1" t="s">
        <v>1</v>
      </c>
      <c r="B25" s="1" t="s">
        <v>2</v>
      </c>
      <c r="C25" s="1" t="s">
        <v>38</v>
      </c>
      <c r="D25" s="1" t="s">
        <v>3</v>
      </c>
      <c r="E25" s="1" t="s">
        <v>31</v>
      </c>
      <c r="F25" s="1" t="s">
        <v>32</v>
      </c>
      <c r="G25" s="1" t="s">
        <v>33</v>
      </c>
      <c r="H25" s="1" t="s">
        <v>34</v>
      </c>
      <c r="I25" s="1" t="s">
        <v>35</v>
      </c>
      <c r="J25" s="1" t="s">
        <v>36</v>
      </c>
      <c r="K25" s="1" t="s">
        <v>84</v>
      </c>
    </row>
    <row r="26" spans="1:16">
      <c r="A26" t="s">
        <v>29</v>
      </c>
      <c r="B26" t="s">
        <v>9</v>
      </c>
      <c r="C26">
        <v>226</v>
      </c>
      <c r="D26">
        <v>69</v>
      </c>
      <c r="E26">
        <v>0.20799999999999999</v>
      </c>
      <c r="F26" s="2" t="s">
        <v>70</v>
      </c>
      <c r="G26" s="9" t="s">
        <v>71</v>
      </c>
      <c r="H26" s="9" t="s">
        <v>71</v>
      </c>
      <c r="I26" s="9" t="s">
        <v>71</v>
      </c>
      <c r="J26" s="9" t="s">
        <v>71</v>
      </c>
      <c r="K26" s="1">
        <f>AVERAGE(E26)</f>
        <v>0.20799999999999999</v>
      </c>
    </row>
    <row r="27" spans="1:16">
      <c r="A27" t="s">
        <v>29</v>
      </c>
      <c r="B27" t="s">
        <v>10</v>
      </c>
      <c r="C27">
        <v>286</v>
      </c>
      <c r="D27">
        <v>9</v>
      </c>
      <c r="E27">
        <v>0.106</v>
      </c>
      <c r="F27">
        <v>0.27600000000000002</v>
      </c>
      <c r="G27">
        <v>0.13300000000000001</v>
      </c>
      <c r="H27">
        <v>0.155</v>
      </c>
      <c r="I27">
        <v>0.187</v>
      </c>
      <c r="J27" s="3">
        <v>0.219</v>
      </c>
      <c r="K27" s="1">
        <f t="shared" ref="K27:K45" si="1">AVERAGE(E27:J27)</f>
        <v>0.17933333333333334</v>
      </c>
    </row>
    <row r="28" spans="1:16">
      <c r="A28" t="s">
        <v>29</v>
      </c>
      <c r="B28" t="s">
        <v>11</v>
      </c>
      <c r="C28">
        <v>105</v>
      </c>
      <c r="D28">
        <v>12</v>
      </c>
      <c r="E28">
        <v>9.1999999999999998E-2</v>
      </c>
      <c r="F28" s="3">
        <v>0.18</v>
      </c>
      <c r="G28">
        <v>9.5000000000000001E-2</v>
      </c>
      <c r="H28">
        <v>0.161</v>
      </c>
      <c r="I28">
        <v>0.156</v>
      </c>
      <c r="J28" s="3">
        <v>0.25</v>
      </c>
      <c r="K28" s="1">
        <f t="shared" si="1"/>
        <v>0.15566666666666668</v>
      </c>
    </row>
    <row r="29" spans="1:16">
      <c r="A29" t="s">
        <v>29</v>
      </c>
      <c r="B29" t="s">
        <v>12</v>
      </c>
      <c r="C29">
        <v>1728</v>
      </c>
      <c r="D29">
        <v>6</v>
      </c>
      <c r="E29">
        <v>0.27200000000000002</v>
      </c>
      <c r="F29">
        <v>0.47699999999999998</v>
      </c>
      <c r="G29">
        <v>0.28599999999999998</v>
      </c>
      <c r="H29">
        <v>0.30599999999999999</v>
      </c>
      <c r="I29">
        <v>0.375</v>
      </c>
      <c r="J29" s="3">
        <v>0.438</v>
      </c>
      <c r="K29" s="1">
        <f t="shared" si="1"/>
        <v>0.35899999999999999</v>
      </c>
    </row>
    <row r="30" spans="1:16">
      <c r="A30" t="s">
        <v>29</v>
      </c>
      <c r="B30" t="s">
        <v>13</v>
      </c>
      <c r="C30">
        <v>3196</v>
      </c>
      <c r="D30">
        <v>36</v>
      </c>
      <c r="E30">
        <v>0.55500000000000005</v>
      </c>
      <c r="F30">
        <v>1.135</v>
      </c>
      <c r="G30">
        <v>0.93</v>
      </c>
      <c r="H30">
        <v>3.8860000000000001</v>
      </c>
      <c r="I30" s="2" t="s">
        <v>70</v>
      </c>
      <c r="J30" s="2" t="s">
        <v>70</v>
      </c>
      <c r="K30" s="1">
        <f>AVERAGE(E30:H30)</f>
        <v>1.6265000000000001</v>
      </c>
    </row>
    <row r="31" spans="1:16">
      <c r="A31" t="s">
        <v>29</v>
      </c>
      <c r="B31" t="s">
        <v>14</v>
      </c>
      <c r="C31">
        <v>32</v>
      </c>
      <c r="D31">
        <v>56</v>
      </c>
      <c r="E31" s="9" t="s">
        <v>71</v>
      </c>
      <c r="F31" s="9" t="s">
        <v>71</v>
      </c>
      <c r="G31" s="9" t="s">
        <v>71</v>
      </c>
      <c r="H31" s="9" t="s">
        <v>71</v>
      </c>
      <c r="I31" s="9" t="s">
        <v>71</v>
      </c>
      <c r="J31" s="9" t="s">
        <v>71</v>
      </c>
      <c r="K31" s="32" t="s">
        <v>73</v>
      </c>
    </row>
    <row r="32" spans="1:16">
      <c r="A32" t="s">
        <v>29</v>
      </c>
      <c r="B32" t="s">
        <v>15</v>
      </c>
      <c r="C32">
        <v>106</v>
      </c>
      <c r="D32">
        <v>58</v>
      </c>
      <c r="E32">
        <v>0.18</v>
      </c>
      <c r="F32">
        <v>0.186</v>
      </c>
      <c r="G32">
        <v>0.223</v>
      </c>
      <c r="H32">
        <v>0.18</v>
      </c>
      <c r="I32">
        <v>0.29699999999999999</v>
      </c>
      <c r="J32" s="3">
        <v>0.48499999999999999</v>
      </c>
      <c r="K32" s="1">
        <f t="shared" si="1"/>
        <v>0.25849999999999995</v>
      </c>
    </row>
    <row r="33" spans="1:11">
      <c r="A33" t="s">
        <v>29</v>
      </c>
      <c r="B33" t="s">
        <v>16</v>
      </c>
      <c r="C33">
        <v>124</v>
      </c>
      <c r="D33">
        <v>6</v>
      </c>
      <c r="E33">
        <v>6.7000000000000004E-2</v>
      </c>
      <c r="F33">
        <v>1.7999999999999999E-2</v>
      </c>
      <c r="G33">
        <v>7.0999999999999994E-2</v>
      </c>
      <c r="H33">
        <v>6.9000000000000006E-2</v>
      </c>
      <c r="I33">
        <v>7.8E-2</v>
      </c>
      <c r="J33" s="3">
        <v>6.2E-2</v>
      </c>
      <c r="K33" s="1">
        <f t="shared" si="1"/>
        <v>6.083333333333333E-2</v>
      </c>
    </row>
    <row r="34" spans="1:11">
      <c r="A34" t="s">
        <v>29</v>
      </c>
      <c r="B34" t="s">
        <v>17</v>
      </c>
      <c r="C34">
        <v>8124</v>
      </c>
      <c r="D34">
        <v>22</v>
      </c>
      <c r="E34">
        <v>1.2729999999999999</v>
      </c>
      <c r="F34">
        <v>2.4039999999999999</v>
      </c>
      <c r="G34">
        <v>1.304</v>
      </c>
      <c r="H34">
        <v>1.704</v>
      </c>
      <c r="I34">
        <v>37.082000000000001</v>
      </c>
      <c r="J34" s="3">
        <v>886.64300000000003</v>
      </c>
      <c r="K34" s="1">
        <f t="shared" si="1"/>
        <v>155.06833333333336</v>
      </c>
    </row>
    <row r="35" spans="1:11">
      <c r="A35" t="s">
        <v>29</v>
      </c>
      <c r="B35" t="s">
        <v>18</v>
      </c>
      <c r="C35">
        <v>12960</v>
      </c>
      <c r="D35">
        <v>8</v>
      </c>
      <c r="E35">
        <v>1.901</v>
      </c>
      <c r="F35">
        <v>3.5379999999999998</v>
      </c>
      <c r="G35" s="3">
        <v>2.0649999999999999</v>
      </c>
      <c r="H35">
        <v>1.895</v>
      </c>
      <c r="I35">
        <v>2.0779999999999998</v>
      </c>
      <c r="J35" s="3">
        <v>2.61</v>
      </c>
      <c r="K35" s="1">
        <f t="shared" si="1"/>
        <v>2.347833333333333</v>
      </c>
    </row>
    <row r="36" spans="1:11">
      <c r="A36" t="s">
        <v>29</v>
      </c>
      <c r="B36" t="s">
        <v>19</v>
      </c>
      <c r="C36">
        <v>90</v>
      </c>
      <c r="D36">
        <v>8</v>
      </c>
      <c r="E36">
        <v>6.7000000000000004E-2</v>
      </c>
      <c r="F36">
        <v>0.14199999999999999</v>
      </c>
      <c r="G36">
        <v>7.6999999999999999E-2</v>
      </c>
      <c r="H36">
        <v>6.9000000000000006E-2</v>
      </c>
      <c r="I36">
        <v>6.2E-2</v>
      </c>
      <c r="J36" s="3">
        <v>0.125</v>
      </c>
      <c r="K36" s="1">
        <f t="shared" si="1"/>
        <v>9.0333333333333335E-2</v>
      </c>
    </row>
    <row r="37" spans="1:11">
      <c r="A37" t="s">
        <v>29</v>
      </c>
      <c r="B37" t="s">
        <v>20</v>
      </c>
      <c r="C37">
        <v>339</v>
      </c>
      <c r="D37">
        <v>17</v>
      </c>
      <c r="E37">
        <v>0.16400000000000001</v>
      </c>
      <c r="F37">
        <v>0.26100000000000001</v>
      </c>
      <c r="G37">
        <v>0.30599999999999999</v>
      </c>
      <c r="H37">
        <v>0.42399999999999999</v>
      </c>
      <c r="I37">
        <v>1.4379999999999999</v>
      </c>
      <c r="J37" s="3">
        <v>16.797999999999998</v>
      </c>
      <c r="K37" s="1">
        <f t="shared" si="1"/>
        <v>3.2318333333333329</v>
      </c>
    </row>
    <row r="38" spans="1:11">
      <c r="A38" t="s">
        <v>29</v>
      </c>
      <c r="B38" t="s">
        <v>21</v>
      </c>
      <c r="C38">
        <v>15</v>
      </c>
      <c r="D38">
        <v>6</v>
      </c>
      <c r="E38">
        <v>4.3999999999999997E-2</v>
      </c>
      <c r="F38">
        <v>9.9000000000000005E-2</v>
      </c>
      <c r="G38">
        <v>4.9000000000000002E-2</v>
      </c>
      <c r="H38">
        <v>4.3999999999999997E-2</v>
      </c>
      <c r="I38">
        <v>6.9000000000000006E-2</v>
      </c>
      <c r="J38" s="3">
        <v>3.1E-2</v>
      </c>
      <c r="K38" s="1">
        <f t="shared" si="1"/>
        <v>5.5999999999999994E-2</v>
      </c>
    </row>
    <row r="39" spans="1:11">
      <c r="A39" t="s">
        <v>29</v>
      </c>
      <c r="B39" t="s">
        <v>22</v>
      </c>
      <c r="C39">
        <v>1066</v>
      </c>
      <c r="D39">
        <v>12</v>
      </c>
      <c r="E39">
        <v>0.30399999999999999</v>
      </c>
      <c r="F39">
        <v>0.47699999999999998</v>
      </c>
      <c r="G39">
        <v>0.34599999999999997</v>
      </c>
      <c r="H39">
        <v>0.69899999999999995</v>
      </c>
      <c r="I39">
        <v>1.4039999999999999</v>
      </c>
      <c r="J39" s="3">
        <v>2.89</v>
      </c>
      <c r="K39" s="1">
        <f t="shared" si="1"/>
        <v>1.0199999999999998</v>
      </c>
    </row>
    <row r="40" spans="1:11">
      <c r="A40" t="s">
        <v>29</v>
      </c>
      <c r="B40" t="s">
        <v>23</v>
      </c>
      <c r="C40">
        <v>683</v>
      </c>
      <c r="D40">
        <v>35</v>
      </c>
      <c r="E40">
        <v>0.251</v>
      </c>
      <c r="F40">
        <v>0.40600000000000003</v>
      </c>
      <c r="G40">
        <v>0.90100000000000002</v>
      </c>
      <c r="H40">
        <v>19.655999999999999</v>
      </c>
      <c r="I40" s="2" t="s">
        <v>70</v>
      </c>
      <c r="J40" s="9" t="s">
        <v>71</v>
      </c>
      <c r="K40" s="1">
        <f>AVERAGE(E40:H40)</f>
        <v>5.3034999999999997</v>
      </c>
    </row>
    <row r="41" spans="1:11">
      <c r="A41" t="s">
        <v>29</v>
      </c>
      <c r="B41" t="s">
        <v>24</v>
      </c>
      <c r="C41">
        <v>187</v>
      </c>
      <c r="D41">
        <v>22</v>
      </c>
      <c r="E41">
        <v>1.542</v>
      </c>
      <c r="F41" s="2" t="s">
        <v>70</v>
      </c>
      <c r="G41" s="2" t="s">
        <v>70</v>
      </c>
      <c r="H41" s="2" t="s">
        <v>70</v>
      </c>
      <c r="I41" s="2" t="s">
        <v>70</v>
      </c>
      <c r="J41" s="2" t="s">
        <v>70</v>
      </c>
      <c r="K41" s="1">
        <v>1.542</v>
      </c>
    </row>
    <row r="42" spans="1:11">
      <c r="A42" t="s">
        <v>29</v>
      </c>
      <c r="B42" t="s">
        <v>25</v>
      </c>
      <c r="C42">
        <v>3190</v>
      </c>
      <c r="D42">
        <v>61</v>
      </c>
      <c r="E42">
        <v>1.115</v>
      </c>
      <c r="F42">
        <v>1.2110000000000001</v>
      </c>
      <c r="G42">
        <v>1.0960000000000001</v>
      </c>
      <c r="H42">
        <v>1.119</v>
      </c>
      <c r="I42">
        <v>6.1079999999999997</v>
      </c>
      <c r="J42" s="3">
        <v>6.5750000000000002</v>
      </c>
      <c r="K42" s="1">
        <f t="shared" si="1"/>
        <v>2.8706666666666667</v>
      </c>
    </row>
    <row r="43" spans="1:11">
      <c r="A43" t="s">
        <v>29</v>
      </c>
      <c r="B43" t="s">
        <v>26</v>
      </c>
      <c r="C43">
        <v>958</v>
      </c>
      <c r="D43">
        <v>9</v>
      </c>
      <c r="E43">
        <v>0.215</v>
      </c>
      <c r="F43">
        <v>0.24299999999999999</v>
      </c>
      <c r="G43">
        <v>0.20899999999999999</v>
      </c>
      <c r="H43">
        <v>0.217</v>
      </c>
      <c r="I43">
        <v>0.311</v>
      </c>
      <c r="J43" s="3">
        <v>0.40600000000000003</v>
      </c>
      <c r="K43" s="1">
        <f t="shared" si="1"/>
        <v>0.26683333333333331</v>
      </c>
    </row>
    <row r="44" spans="1:11">
      <c r="A44" t="s">
        <v>29</v>
      </c>
      <c r="B44" t="s">
        <v>27</v>
      </c>
      <c r="C44">
        <v>10</v>
      </c>
      <c r="D44">
        <v>32</v>
      </c>
      <c r="E44">
        <v>0.79300000000000004</v>
      </c>
      <c r="F44">
        <v>5.4939999999999998</v>
      </c>
      <c r="G44">
        <v>34.344999999999999</v>
      </c>
      <c r="H44">
        <v>191.541</v>
      </c>
      <c r="I44" s="9" t="s">
        <v>71</v>
      </c>
      <c r="J44" s="9" t="s">
        <v>71</v>
      </c>
      <c r="K44" s="1">
        <f>AVERAGE(E44:H44)</f>
        <v>58.04325</v>
      </c>
    </row>
    <row r="45" spans="1:11">
      <c r="A45" t="s">
        <v>29</v>
      </c>
      <c r="B45" t="s">
        <v>28</v>
      </c>
      <c r="C45">
        <v>435</v>
      </c>
      <c r="D45">
        <v>16</v>
      </c>
      <c r="E45">
        <v>0.23799999999999999</v>
      </c>
      <c r="F45">
        <v>0.27700000000000002</v>
      </c>
      <c r="G45">
        <v>0.17799999999999999</v>
      </c>
      <c r="H45">
        <v>0.375</v>
      </c>
      <c r="I45">
        <v>1.651</v>
      </c>
      <c r="J45" s="3">
        <v>20.954999999999998</v>
      </c>
      <c r="K45" s="1">
        <f t="shared" si="1"/>
        <v>3.9456666666666664</v>
      </c>
    </row>
    <row r="46" spans="1:11">
      <c r="C46" s="1"/>
      <c r="E46" s="78"/>
      <c r="F46" s="78"/>
      <c r="G46" s="78"/>
      <c r="H46" s="78"/>
      <c r="I46" s="78"/>
      <c r="J46" s="78"/>
      <c r="K46" s="31"/>
    </row>
    <row r="48" spans="1:11">
      <c r="A48" s="1" t="s">
        <v>1</v>
      </c>
      <c r="B48" s="1" t="s">
        <v>2</v>
      </c>
      <c r="C48" s="1" t="s">
        <v>38</v>
      </c>
      <c r="D48" s="1" t="s">
        <v>3</v>
      </c>
      <c r="E48" s="1" t="s">
        <v>31</v>
      </c>
      <c r="F48" s="1" t="s">
        <v>32</v>
      </c>
      <c r="G48" s="1" t="s">
        <v>33</v>
      </c>
      <c r="H48" s="1" t="s">
        <v>34</v>
      </c>
      <c r="I48" s="1" t="s">
        <v>35</v>
      </c>
      <c r="J48" s="1" t="s">
        <v>36</v>
      </c>
      <c r="K48" s="1" t="s">
        <v>84</v>
      </c>
    </row>
    <row r="49" spans="1:11">
      <c r="A49" t="s">
        <v>30</v>
      </c>
      <c r="B49" t="s">
        <v>9</v>
      </c>
      <c r="C49">
        <v>226</v>
      </c>
      <c r="D49">
        <v>69</v>
      </c>
      <c r="E49">
        <v>1.4379999999999999</v>
      </c>
      <c r="F49" s="2" t="s">
        <v>70</v>
      </c>
      <c r="G49" s="2" t="s">
        <v>70</v>
      </c>
      <c r="H49" s="2" t="s">
        <v>70</v>
      </c>
      <c r="I49" s="2" t="s">
        <v>70</v>
      </c>
      <c r="J49" s="2" t="s">
        <v>70</v>
      </c>
      <c r="K49" s="1">
        <f>AVERAGE(E49)</f>
        <v>1.4379999999999999</v>
      </c>
    </row>
    <row r="50" spans="1:11">
      <c r="A50" t="s">
        <v>30</v>
      </c>
      <c r="B50" t="s">
        <v>10</v>
      </c>
      <c r="C50">
        <v>286</v>
      </c>
      <c r="D50">
        <v>9</v>
      </c>
      <c r="E50">
        <v>1.0049999999999999</v>
      </c>
      <c r="F50">
        <v>1.375</v>
      </c>
      <c r="G50">
        <v>1.155</v>
      </c>
      <c r="H50">
        <v>0.84199999999999997</v>
      </c>
      <c r="I50">
        <v>0.59099999999999997</v>
      </c>
      <c r="J50">
        <v>1.133</v>
      </c>
      <c r="K50" s="1">
        <f t="shared" ref="K50:K68" si="2">AVERAGE(E50:J50)</f>
        <v>1.0168333333333333</v>
      </c>
    </row>
    <row r="51" spans="1:11">
      <c r="A51" t="s">
        <v>30</v>
      </c>
      <c r="B51" t="s">
        <v>11</v>
      </c>
      <c r="C51">
        <v>105</v>
      </c>
      <c r="D51">
        <v>12</v>
      </c>
      <c r="E51">
        <v>1.109</v>
      </c>
      <c r="F51">
        <v>1.0720000000000001</v>
      </c>
      <c r="G51">
        <v>1.208</v>
      </c>
      <c r="H51">
        <v>0.28999999999999998</v>
      </c>
      <c r="I51">
        <v>0.78400000000000003</v>
      </c>
      <c r="J51">
        <v>0.85699999999999998</v>
      </c>
      <c r="K51" s="1">
        <f t="shared" si="2"/>
        <v>0.88666666666666671</v>
      </c>
    </row>
    <row r="52" spans="1:11">
      <c r="A52" t="s">
        <v>30</v>
      </c>
      <c r="B52" t="s">
        <v>12</v>
      </c>
      <c r="C52">
        <v>1728</v>
      </c>
      <c r="D52">
        <v>6</v>
      </c>
      <c r="E52">
        <v>1.137</v>
      </c>
      <c r="F52">
        <v>1.083</v>
      </c>
      <c r="G52">
        <v>1.329</v>
      </c>
      <c r="H52">
        <v>0.999</v>
      </c>
      <c r="I52" s="3">
        <v>1.36</v>
      </c>
      <c r="J52">
        <v>1.756</v>
      </c>
      <c r="K52" s="1">
        <f t="shared" si="2"/>
        <v>1.2773333333333332</v>
      </c>
    </row>
    <row r="53" spans="1:11">
      <c r="A53" t="s">
        <v>30</v>
      </c>
      <c r="B53" t="s">
        <v>13</v>
      </c>
      <c r="C53">
        <v>3196</v>
      </c>
      <c r="D53">
        <v>36</v>
      </c>
      <c r="E53" s="3">
        <v>3.62</v>
      </c>
      <c r="F53">
        <v>182.65899999999999</v>
      </c>
      <c r="G53">
        <v>184.73400000000001</v>
      </c>
      <c r="H53">
        <v>223.363</v>
      </c>
      <c r="I53">
        <v>416.89699999999999</v>
      </c>
      <c r="J53">
        <v>891.85699999999997</v>
      </c>
      <c r="K53" s="1">
        <f t="shared" si="2"/>
        <v>317.18833333333333</v>
      </c>
    </row>
    <row r="54" spans="1:11">
      <c r="A54" t="s">
        <v>30</v>
      </c>
      <c r="B54" t="s">
        <v>14</v>
      </c>
      <c r="C54">
        <v>32</v>
      </c>
      <c r="D54">
        <v>56</v>
      </c>
      <c r="E54">
        <v>0.97499999999999998</v>
      </c>
      <c r="F54" s="2" t="s">
        <v>70</v>
      </c>
      <c r="G54" s="2" t="s">
        <v>70</v>
      </c>
      <c r="H54" s="2" t="s">
        <v>70</v>
      </c>
      <c r="I54" s="2" t="s">
        <v>70</v>
      </c>
      <c r="J54" s="2" t="s">
        <v>70</v>
      </c>
      <c r="K54" s="1">
        <f>AVERAGE(E54)</f>
        <v>0.97499999999999998</v>
      </c>
    </row>
    <row r="55" spans="1:11">
      <c r="A55" t="s">
        <v>30</v>
      </c>
      <c r="B55" t="s">
        <v>15</v>
      </c>
      <c r="C55">
        <v>106</v>
      </c>
      <c r="D55">
        <v>58</v>
      </c>
      <c r="E55">
        <v>0.97499999999999998</v>
      </c>
      <c r="F55">
        <v>0.50800000000000001</v>
      </c>
      <c r="G55">
        <v>0.64500000000000002</v>
      </c>
      <c r="H55" s="2" t="s">
        <v>70</v>
      </c>
      <c r="I55" s="2" t="s">
        <v>70</v>
      </c>
      <c r="J55" s="2" t="s">
        <v>70</v>
      </c>
      <c r="K55" s="1">
        <f>AVERAGE(E55:G55)</f>
        <v>0.70933333333333337</v>
      </c>
    </row>
    <row r="56" spans="1:11">
      <c r="A56" t="s">
        <v>30</v>
      </c>
      <c r="B56" t="s">
        <v>16</v>
      </c>
      <c r="C56">
        <v>124</v>
      </c>
      <c r="D56">
        <v>6</v>
      </c>
      <c r="E56" s="3">
        <v>0.83</v>
      </c>
      <c r="F56">
        <v>0.92500000000000004</v>
      </c>
      <c r="G56">
        <v>0.436</v>
      </c>
      <c r="H56">
        <v>1.1399999999999999</v>
      </c>
      <c r="I56">
        <v>0.29799999999999999</v>
      </c>
      <c r="J56" s="3">
        <v>1.1719999999999999</v>
      </c>
      <c r="K56" s="1">
        <f t="shared" si="2"/>
        <v>0.80016666666666658</v>
      </c>
    </row>
    <row r="57" spans="1:11">
      <c r="A57" t="s">
        <v>30</v>
      </c>
      <c r="B57" t="s">
        <v>17</v>
      </c>
      <c r="C57">
        <v>8124</v>
      </c>
      <c r="D57">
        <v>22</v>
      </c>
      <c r="E57" s="3">
        <v>5.93</v>
      </c>
      <c r="F57">
        <v>5.26</v>
      </c>
      <c r="G57">
        <v>6.9039999999999999</v>
      </c>
      <c r="H57">
        <v>5.4690000000000003</v>
      </c>
      <c r="I57">
        <v>8.4350000000000005</v>
      </c>
      <c r="J57" s="3">
        <v>11.35</v>
      </c>
      <c r="K57" s="1">
        <f t="shared" si="2"/>
        <v>7.2246666666666677</v>
      </c>
    </row>
    <row r="58" spans="1:11">
      <c r="A58" t="s">
        <v>30</v>
      </c>
      <c r="B58" t="s">
        <v>18</v>
      </c>
      <c r="C58">
        <v>12960</v>
      </c>
      <c r="D58">
        <v>8</v>
      </c>
      <c r="E58" s="3">
        <v>3.73</v>
      </c>
      <c r="F58">
        <v>3.2690000000000001</v>
      </c>
      <c r="G58">
        <v>3.9569999999999999</v>
      </c>
      <c r="H58">
        <v>4.8029999999999999</v>
      </c>
      <c r="I58">
        <v>4.2960000000000003</v>
      </c>
      <c r="J58" s="3">
        <v>7.5519999999999996</v>
      </c>
      <c r="K58" s="1">
        <f t="shared" si="2"/>
        <v>4.6011666666666668</v>
      </c>
    </row>
    <row r="59" spans="1:11">
      <c r="A59" t="s">
        <v>30</v>
      </c>
      <c r="B59" t="s">
        <v>19</v>
      </c>
      <c r="C59">
        <v>90</v>
      </c>
      <c r="D59">
        <v>8</v>
      </c>
      <c r="E59" s="3">
        <v>0.7</v>
      </c>
      <c r="F59">
        <v>0.29199999999999998</v>
      </c>
      <c r="G59">
        <v>1.1639999999999999</v>
      </c>
      <c r="H59">
        <v>0.32500000000000001</v>
      </c>
      <c r="I59">
        <v>1.085</v>
      </c>
      <c r="J59" s="3">
        <v>0.39200000000000002</v>
      </c>
      <c r="K59" s="1">
        <f t="shared" si="2"/>
        <v>0.65966666666666662</v>
      </c>
    </row>
    <row r="60" spans="1:11">
      <c r="A60" t="s">
        <v>30</v>
      </c>
      <c r="B60" t="s">
        <v>20</v>
      </c>
      <c r="C60">
        <v>339</v>
      </c>
      <c r="D60">
        <v>17</v>
      </c>
      <c r="E60" s="3">
        <v>0.39700000000000002</v>
      </c>
      <c r="F60">
        <v>0.83699999999999997</v>
      </c>
      <c r="G60">
        <v>0.65</v>
      </c>
      <c r="H60">
        <v>0.99299999999999999</v>
      </c>
      <c r="I60">
        <v>0.748</v>
      </c>
      <c r="J60" s="3">
        <v>1.871</v>
      </c>
      <c r="K60" s="1">
        <f t="shared" si="2"/>
        <v>0.91600000000000004</v>
      </c>
    </row>
    <row r="61" spans="1:11">
      <c r="A61" t="s">
        <v>30</v>
      </c>
      <c r="B61" t="s">
        <v>21</v>
      </c>
      <c r="C61">
        <v>15</v>
      </c>
      <c r="D61">
        <v>6</v>
      </c>
      <c r="E61" s="3">
        <v>0.153</v>
      </c>
      <c r="F61">
        <v>0.17499999999999999</v>
      </c>
      <c r="G61">
        <v>1.0069999999999999</v>
      </c>
      <c r="H61">
        <v>0.38700000000000001</v>
      </c>
      <c r="I61">
        <v>1.0089999999999999</v>
      </c>
      <c r="J61" s="3">
        <v>0.99399999999999999</v>
      </c>
      <c r="K61" s="1">
        <f t="shared" si="2"/>
        <v>0.62083333333333324</v>
      </c>
    </row>
    <row r="62" spans="1:11">
      <c r="A62" t="s">
        <v>30</v>
      </c>
      <c r="B62" t="s">
        <v>22</v>
      </c>
      <c r="C62">
        <v>1066</v>
      </c>
      <c r="D62">
        <v>12</v>
      </c>
      <c r="E62" s="3">
        <v>0.502</v>
      </c>
      <c r="F62">
        <v>1.413</v>
      </c>
      <c r="G62">
        <v>1.18</v>
      </c>
      <c r="H62">
        <v>1.68</v>
      </c>
      <c r="I62">
        <v>0.89300000000000002</v>
      </c>
      <c r="J62" s="3">
        <v>2.67</v>
      </c>
      <c r="K62" s="1">
        <f t="shared" si="2"/>
        <v>1.3896666666666666</v>
      </c>
    </row>
    <row r="63" spans="1:11">
      <c r="A63" t="s">
        <v>30</v>
      </c>
      <c r="B63" t="s">
        <v>23</v>
      </c>
      <c r="C63">
        <v>683</v>
      </c>
      <c r="D63">
        <v>35</v>
      </c>
      <c r="E63" s="3">
        <v>1.5589999999999999</v>
      </c>
      <c r="F63">
        <v>122.414</v>
      </c>
      <c r="G63">
        <v>126.396</v>
      </c>
      <c r="H63">
        <v>125.55500000000001</v>
      </c>
      <c r="I63">
        <v>124.57599999999999</v>
      </c>
      <c r="J63" s="3">
        <v>127.988</v>
      </c>
      <c r="K63" s="1">
        <f t="shared" si="2"/>
        <v>104.748</v>
      </c>
    </row>
    <row r="64" spans="1:11">
      <c r="A64" t="s">
        <v>30</v>
      </c>
      <c r="B64" t="s">
        <v>24</v>
      </c>
      <c r="C64">
        <v>187</v>
      </c>
      <c r="D64">
        <v>22</v>
      </c>
      <c r="E64" s="3">
        <v>0.40400000000000003</v>
      </c>
      <c r="F64">
        <v>1.36</v>
      </c>
      <c r="G64">
        <v>0.84899999999999998</v>
      </c>
      <c r="H64">
        <v>1.2350000000000001</v>
      </c>
      <c r="I64">
        <v>0.95299999999999996</v>
      </c>
      <c r="J64" s="3">
        <v>1.532</v>
      </c>
      <c r="K64" s="1">
        <f t="shared" si="2"/>
        <v>1.0555000000000001</v>
      </c>
    </row>
    <row r="65" spans="1:16">
      <c r="A65" t="s">
        <v>30</v>
      </c>
      <c r="B65" t="s">
        <v>25</v>
      </c>
      <c r="C65">
        <v>3190</v>
      </c>
      <c r="D65">
        <v>61</v>
      </c>
      <c r="E65" s="3">
        <v>5.3289999999999997</v>
      </c>
      <c r="F65">
        <v>5.1829999999999998</v>
      </c>
      <c r="G65">
        <v>6.4889999999999999</v>
      </c>
      <c r="H65" s="2" t="s">
        <v>70</v>
      </c>
      <c r="I65" s="2" t="s">
        <v>70</v>
      </c>
      <c r="J65" s="2" t="s">
        <v>70</v>
      </c>
      <c r="K65" s="28">
        <f>AVERAGE(E65:G65)</f>
        <v>5.6670000000000007</v>
      </c>
    </row>
    <row r="66" spans="1:16">
      <c r="A66" t="s">
        <v>30</v>
      </c>
      <c r="B66" t="s">
        <v>26</v>
      </c>
      <c r="C66">
        <v>958</v>
      </c>
      <c r="D66">
        <v>9</v>
      </c>
      <c r="E66" s="3">
        <v>0.52300000000000002</v>
      </c>
      <c r="F66">
        <v>0.88</v>
      </c>
      <c r="G66">
        <v>1.272</v>
      </c>
      <c r="H66">
        <v>0.69099999999999995</v>
      </c>
      <c r="I66">
        <v>1.4239999999999999</v>
      </c>
      <c r="J66">
        <v>1.633</v>
      </c>
      <c r="K66" s="1">
        <f t="shared" si="2"/>
        <v>1.0704999999999998</v>
      </c>
    </row>
    <row r="67" spans="1:16">
      <c r="A67" t="s">
        <v>30</v>
      </c>
      <c r="B67" t="s">
        <v>27</v>
      </c>
      <c r="C67">
        <v>10</v>
      </c>
      <c r="D67">
        <v>32</v>
      </c>
      <c r="E67" s="3">
        <v>12.196999999999999</v>
      </c>
      <c r="F67">
        <v>11.97</v>
      </c>
      <c r="G67">
        <v>12.27</v>
      </c>
      <c r="H67">
        <v>12.085000000000001</v>
      </c>
      <c r="I67">
        <v>11.978</v>
      </c>
      <c r="J67">
        <v>12.371</v>
      </c>
      <c r="K67" s="1">
        <f t="shared" si="2"/>
        <v>12.145166666666666</v>
      </c>
    </row>
    <row r="68" spans="1:16">
      <c r="A68" t="s">
        <v>30</v>
      </c>
      <c r="B68" t="s">
        <v>28</v>
      </c>
      <c r="C68">
        <v>435</v>
      </c>
      <c r="D68">
        <v>16</v>
      </c>
      <c r="E68" s="3">
        <v>0.997</v>
      </c>
      <c r="F68">
        <v>1.123</v>
      </c>
      <c r="G68">
        <v>0.79200000000000004</v>
      </c>
      <c r="H68">
        <v>1.0069999999999999</v>
      </c>
      <c r="I68">
        <v>0.91600000000000004</v>
      </c>
      <c r="J68">
        <v>1.968</v>
      </c>
      <c r="K68" s="1">
        <f t="shared" si="2"/>
        <v>1.1338333333333332</v>
      </c>
    </row>
    <row r="69" spans="1:16">
      <c r="F69" s="3"/>
      <c r="J69" s="30"/>
    </row>
    <row r="70" spans="1:16">
      <c r="B70" s="15" t="s">
        <v>37</v>
      </c>
    </row>
    <row r="72" spans="1:16">
      <c r="A72" s="1" t="s">
        <v>1</v>
      </c>
      <c r="B72" s="1" t="s">
        <v>2</v>
      </c>
      <c r="C72" s="1" t="s">
        <v>38</v>
      </c>
      <c r="D72" s="1" t="s">
        <v>3</v>
      </c>
      <c r="E72" s="1" t="s">
        <v>31</v>
      </c>
      <c r="F72" s="1" t="s">
        <v>32</v>
      </c>
      <c r="G72" s="1" t="s">
        <v>33</v>
      </c>
      <c r="H72" s="1" t="s">
        <v>34</v>
      </c>
      <c r="I72" s="1" t="s">
        <v>35</v>
      </c>
      <c r="J72" s="1" t="s">
        <v>36</v>
      </c>
      <c r="M72" s="55" t="s">
        <v>2</v>
      </c>
      <c r="N72" s="121" t="s">
        <v>77</v>
      </c>
      <c r="O72" s="121"/>
      <c r="P72" s="121"/>
    </row>
    <row r="73" spans="1:16">
      <c r="A73" t="s">
        <v>0</v>
      </c>
      <c r="B73" t="s">
        <v>40</v>
      </c>
      <c r="C73">
        <v>62</v>
      </c>
      <c r="D73">
        <v>1000</v>
      </c>
      <c r="E73" s="3">
        <v>1.228</v>
      </c>
      <c r="F73">
        <v>0.499</v>
      </c>
      <c r="G73">
        <v>0.41099999999999998</v>
      </c>
      <c r="H73">
        <v>23.449000000000002</v>
      </c>
      <c r="I73" s="2" t="s">
        <v>70</v>
      </c>
      <c r="J73" s="2" t="s">
        <v>70</v>
      </c>
      <c r="K73" s="28">
        <f>AVERAGE(E73:H73)</f>
        <v>6.3967500000000008</v>
      </c>
      <c r="M73" s="56"/>
      <c r="N73" s="89" t="s">
        <v>0</v>
      </c>
      <c r="O73" s="89" t="s">
        <v>29</v>
      </c>
      <c r="P73" s="89" t="s">
        <v>30</v>
      </c>
    </row>
    <row r="74" spans="1:16">
      <c r="A74" t="s">
        <v>0</v>
      </c>
      <c r="B74" t="s">
        <v>41</v>
      </c>
      <c r="C74">
        <v>127</v>
      </c>
      <c r="D74">
        <v>11107</v>
      </c>
      <c r="E74" s="3">
        <v>27.97</v>
      </c>
      <c r="F74">
        <v>18.117999999999999</v>
      </c>
      <c r="G74">
        <v>15.835000000000001</v>
      </c>
      <c r="H74" s="2" t="s">
        <v>70</v>
      </c>
      <c r="I74" s="9" t="s">
        <v>71</v>
      </c>
      <c r="J74" s="9" t="s">
        <v>71</v>
      </c>
      <c r="K74" s="28">
        <f>AVERAGE(E74:G74)</f>
        <v>20.640999999999998</v>
      </c>
      <c r="M74" s="42" t="s">
        <v>40</v>
      </c>
      <c r="N74" s="54">
        <v>6.3970000000000002</v>
      </c>
      <c r="O74" s="44">
        <v>1.48</v>
      </c>
      <c r="P74" s="54">
        <v>4.6100000000000003</v>
      </c>
    </row>
    <row r="75" spans="1:16">
      <c r="A75" t="s">
        <v>0</v>
      </c>
      <c r="B75" t="s">
        <v>42</v>
      </c>
      <c r="C75">
        <v>128</v>
      </c>
      <c r="D75">
        <v>6279</v>
      </c>
      <c r="E75" s="3">
        <v>12.257999999999999</v>
      </c>
      <c r="F75">
        <v>6.5270000000000001</v>
      </c>
      <c r="G75">
        <v>6.2889999999999997</v>
      </c>
      <c r="H75" s="2" t="s">
        <v>70</v>
      </c>
      <c r="I75" s="2" t="s">
        <v>70</v>
      </c>
      <c r="J75" s="9" t="s">
        <v>71</v>
      </c>
      <c r="K75" s="28">
        <f>AVERAGE(E75:G75)</f>
        <v>8.3579999999999988</v>
      </c>
      <c r="M75" s="42" t="s">
        <v>41</v>
      </c>
      <c r="N75" s="53">
        <v>20.640999999999998</v>
      </c>
      <c r="O75" s="43" t="s">
        <v>73</v>
      </c>
      <c r="P75" s="54" t="s">
        <v>73</v>
      </c>
    </row>
    <row r="76" spans="1:16">
      <c r="A76" t="s">
        <v>0</v>
      </c>
      <c r="B76" t="s">
        <v>43</v>
      </c>
      <c r="C76">
        <v>118</v>
      </c>
      <c r="D76">
        <v>11107</v>
      </c>
      <c r="E76" s="3">
        <v>19.879000000000001</v>
      </c>
      <c r="F76">
        <v>12.959</v>
      </c>
      <c r="G76">
        <v>12.754</v>
      </c>
      <c r="H76" s="2" t="s">
        <v>70</v>
      </c>
      <c r="I76" s="9" t="s">
        <v>71</v>
      </c>
      <c r="J76" s="9" t="s">
        <v>71</v>
      </c>
      <c r="K76" s="28">
        <f>AVERAGE(E76:G76)</f>
        <v>15.197333333333333</v>
      </c>
      <c r="M76" s="42" t="s">
        <v>42</v>
      </c>
      <c r="N76" s="53">
        <v>8.3580000000000005</v>
      </c>
      <c r="O76" s="43">
        <v>148.904</v>
      </c>
      <c r="P76" s="54" t="s">
        <v>73</v>
      </c>
    </row>
    <row r="77" spans="1:16">
      <c r="A77" t="s">
        <v>0</v>
      </c>
      <c r="B77" t="s">
        <v>44</v>
      </c>
      <c r="C77">
        <v>217</v>
      </c>
      <c r="D77">
        <v>706</v>
      </c>
      <c r="E77" s="3">
        <v>1.294</v>
      </c>
      <c r="F77">
        <v>0.48699999999999999</v>
      </c>
      <c r="G77">
        <v>0.54700000000000004</v>
      </c>
      <c r="H77">
        <v>7.5819999999999999</v>
      </c>
      <c r="I77" s="2" t="s">
        <v>70</v>
      </c>
      <c r="J77" s="2" t="s">
        <v>70</v>
      </c>
      <c r="K77" s="28">
        <f>AVERAGE(E77:H77)</f>
        <v>2.4775</v>
      </c>
      <c r="M77" s="42" t="s">
        <v>43</v>
      </c>
      <c r="N77" s="53">
        <v>15.196999999999999</v>
      </c>
      <c r="O77" s="43" t="s">
        <v>73</v>
      </c>
      <c r="P77" s="54" t="s">
        <v>73</v>
      </c>
    </row>
    <row r="78" spans="1:16">
      <c r="A78" t="s">
        <v>0</v>
      </c>
      <c r="B78" t="s">
        <v>45</v>
      </c>
      <c r="C78">
        <v>168</v>
      </c>
      <c r="D78">
        <v>1452</v>
      </c>
      <c r="E78" s="3">
        <v>2.173</v>
      </c>
      <c r="F78">
        <v>0.79400000000000004</v>
      </c>
      <c r="G78">
        <v>0.90100000000000002</v>
      </c>
      <c r="H78" s="5">
        <v>109.377</v>
      </c>
      <c r="I78" s="2" t="s">
        <v>70</v>
      </c>
      <c r="J78" s="2" t="s">
        <v>70</v>
      </c>
      <c r="K78" s="28">
        <f>AVERAGE(E78:H78)</f>
        <v>28.311249999999998</v>
      </c>
      <c r="M78" s="42" t="s">
        <v>44</v>
      </c>
      <c r="N78" s="54">
        <v>2.4780000000000002</v>
      </c>
      <c r="O78" s="44">
        <v>1.4319999999999999</v>
      </c>
      <c r="P78" s="54">
        <v>13.453329999999999</v>
      </c>
    </row>
    <row r="79" spans="1:16">
      <c r="A79" t="s">
        <v>0</v>
      </c>
      <c r="B79" t="s">
        <v>46</v>
      </c>
      <c r="C79">
        <v>105</v>
      </c>
      <c r="D79">
        <v>11099</v>
      </c>
      <c r="E79" s="3">
        <v>25.17</v>
      </c>
      <c r="F79">
        <v>14.496</v>
      </c>
      <c r="G79">
        <v>17.372</v>
      </c>
      <c r="H79" s="2" t="s">
        <v>70</v>
      </c>
      <c r="I79" s="9" t="s">
        <v>71</v>
      </c>
      <c r="J79" s="9" t="s">
        <v>71</v>
      </c>
      <c r="K79" s="28">
        <f>AVERAGE(E79:G79)</f>
        <v>19.012666666666668</v>
      </c>
      <c r="M79" s="42" t="s">
        <v>45</v>
      </c>
      <c r="N79" s="54">
        <v>28.311</v>
      </c>
      <c r="O79" s="44">
        <v>4.8689999999999998</v>
      </c>
      <c r="P79" s="54">
        <v>14.903499999999999</v>
      </c>
    </row>
    <row r="80" spans="1:16">
      <c r="A80" t="s">
        <v>0</v>
      </c>
      <c r="B80" t="s">
        <v>39</v>
      </c>
      <c r="C80">
        <v>85</v>
      </c>
      <c r="D80">
        <v>228</v>
      </c>
      <c r="E80" s="3">
        <v>0.46300000000000002</v>
      </c>
      <c r="F80">
        <v>0.19400000000000001</v>
      </c>
      <c r="G80">
        <v>0.216</v>
      </c>
      <c r="H80">
        <v>0.376</v>
      </c>
      <c r="I80" s="5">
        <v>9830.2219999999998</v>
      </c>
      <c r="J80" s="2" t="s">
        <v>70</v>
      </c>
      <c r="K80" s="28">
        <f>AVERAGE(E80:I80)</f>
        <v>1966.2941999999998</v>
      </c>
      <c r="M80" s="42" t="s">
        <v>46</v>
      </c>
      <c r="N80" s="53">
        <v>19.013000000000002</v>
      </c>
      <c r="O80" s="43" t="s">
        <v>73</v>
      </c>
      <c r="P80" s="54" t="s">
        <v>73</v>
      </c>
    </row>
    <row r="81" spans="1:16">
      <c r="A81" t="s">
        <v>0</v>
      </c>
      <c r="B81" t="s">
        <v>47</v>
      </c>
      <c r="C81">
        <v>173</v>
      </c>
      <c r="D81">
        <v>6279</v>
      </c>
      <c r="E81" s="3">
        <v>12.702</v>
      </c>
      <c r="F81">
        <v>6.8159999999999998</v>
      </c>
      <c r="G81">
        <v>7.6779999999999999</v>
      </c>
      <c r="H81" s="2" t="s">
        <v>70</v>
      </c>
      <c r="I81" s="9" t="s">
        <v>71</v>
      </c>
      <c r="J81" s="9" t="s">
        <v>71</v>
      </c>
      <c r="K81" s="28">
        <f>AVERAGE(E81:G81)</f>
        <v>9.0653333333333332</v>
      </c>
      <c r="M81" s="42" t="s">
        <v>39</v>
      </c>
      <c r="N81" s="54">
        <v>1966.2940000000001</v>
      </c>
      <c r="O81" s="44">
        <v>1.034</v>
      </c>
      <c r="P81" s="54">
        <v>1.879</v>
      </c>
    </row>
    <row r="82" spans="1:16">
      <c r="A82" t="s">
        <v>0</v>
      </c>
      <c r="B82" t="s">
        <v>48</v>
      </c>
      <c r="C82">
        <v>248</v>
      </c>
      <c r="D82">
        <v>6279</v>
      </c>
      <c r="E82" s="3">
        <v>14.105</v>
      </c>
      <c r="F82">
        <v>7.7469999999999999</v>
      </c>
      <c r="G82">
        <v>8.4619999999999997</v>
      </c>
      <c r="H82" s="2" t="s">
        <v>70</v>
      </c>
      <c r="I82" s="9" t="s">
        <v>71</v>
      </c>
      <c r="J82" s="9" t="s">
        <v>71</v>
      </c>
      <c r="K82" s="28">
        <f>AVERAGE(E82:G82)</f>
        <v>10.104666666666667</v>
      </c>
      <c r="M82" s="42" t="s">
        <v>47</v>
      </c>
      <c r="N82" s="53">
        <v>9.0649999999999995</v>
      </c>
      <c r="O82" s="43">
        <v>252.32599999999999</v>
      </c>
      <c r="P82" s="54" t="s">
        <v>73</v>
      </c>
    </row>
    <row r="83" spans="1:16">
      <c r="C83" s="1"/>
      <c r="E83" s="78"/>
      <c r="F83" s="78"/>
      <c r="G83" s="78"/>
      <c r="H83" s="78"/>
      <c r="I83" s="78"/>
      <c r="J83" s="78"/>
      <c r="K83" s="31"/>
      <c r="M83" s="42" t="s">
        <v>48</v>
      </c>
      <c r="N83" s="53">
        <v>10.105</v>
      </c>
      <c r="O83" s="43">
        <v>287.75799999999998</v>
      </c>
      <c r="P83" s="54" t="s">
        <v>73</v>
      </c>
    </row>
    <row r="84" spans="1:16">
      <c r="C84" s="1"/>
      <c r="E84" s="28"/>
      <c r="F84" s="28"/>
      <c r="G84" s="28"/>
      <c r="H84" s="28"/>
      <c r="I84" s="24"/>
      <c r="J84" s="8"/>
      <c r="K84" s="30"/>
      <c r="N84" s="92">
        <v>6</v>
      </c>
      <c r="O84" s="93">
        <v>4</v>
      </c>
      <c r="P84" s="33">
        <v>0</v>
      </c>
    </row>
    <row r="85" spans="1:16">
      <c r="B85" s="1" t="s">
        <v>2</v>
      </c>
      <c r="C85" s="1" t="s">
        <v>38</v>
      </c>
      <c r="D85" s="1" t="s">
        <v>3</v>
      </c>
      <c r="E85" s="1" t="s">
        <v>31</v>
      </c>
      <c r="F85" s="1" t="s">
        <v>32</v>
      </c>
      <c r="G85" s="1" t="s">
        <v>33</v>
      </c>
      <c r="H85" s="1" t="s">
        <v>34</v>
      </c>
      <c r="I85" s="1" t="s">
        <v>35</v>
      </c>
      <c r="J85" s="1" t="s">
        <v>36</v>
      </c>
    </row>
    <row r="86" spans="1:16">
      <c r="A86" t="s">
        <v>29</v>
      </c>
      <c r="B86" t="s">
        <v>40</v>
      </c>
      <c r="C86">
        <v>62</v>
      </c>
      <c r="D86">
        <v>1000</v>
      </c>
      <c r="E86" s="3">
        <v>1.1930000000000001</v>
      </c>
      <c r="F86">
        <v>0.57399999999999995</v>
      </c>
      <c r="G86">
        <v>0.61899999999999999</v>
      </c>
      <c r="H86">
        <v>3.5350000000000001</v>
      </c>
      <c r="I86" s="9" t="s">
        <v>71</v>
      </c>
      <c r="J86" s="9" t="s">
        <v>71</v>
      </c>
      <c r="K86" s="24">
        <f>AVERAGE(E86:H86)</f>
        <v>1.4802500000000001</v>
      </c>
    </row>
    <row r="87" spans="1:16">
      <c r="A87" t="s">
        <v>29</v>
      </c>
      <c r="B87" t="s">
        <v>41</v>
      </c>
      <c r="C87">
        <v>127</v>
      </c>
      <c r="D87">
        <v>11107</v>
      </c>
      <c r="E87" s="9" t="s">
        <v>72</v>
      </c>
      <c r="F87" s="9" t="s">
        <v>72</v>
      </c>
      <c r="G87" s="9" t="s">
        <v>72</v>
      </c>
      <c r="H87" s="9" t="s">
        <v>72</v>
      </c>
      <c r="I87" s="9" t="s">
        <v>72</v>
      </c>
      <c r="J87" s="9" t="s">
        <v>72</v>
      </c>
      <c r="K87" s="19" t="s">
        <v>73</v>
      </c>
    </row>
    <row r="88" spans="1:16">
      <c r="A88" t="s">
        <v>29</v>
      </c>
      <c r="B88" t="s">
        <v>42</v>
      </c>
      <c r="C88">
        <v>128</v>
      </c>
      <c r="D88">
        <v>6279</v>
      </c>
      <c r="E88" s="3">
        <v>10.798999999999999</v>
      </c>
      <c r="F88">
        <v>5.9279999999999999</v>
      </c>
      <c r="G88">
        <v>6.6230000000000002</v>
      </c>
      <c r="H88">
        <v>572.26700000000005</v>
      </c>
      <c r="I88" s="2" t="s">
        <v>70</v>
      </c>
      <c r="J88" s="2" t="s">
        <v>70</v>
      </c>
      <c r="K88" s="24">
        <f>AVERAGE(E88:H88)</f>
        <v>148.90425000000002</v>
      </c>
    </row>
    <row r="89" spans="1:16">
      <c r="A89" t="s">
        <v>29</v>
      </c>
      <c r="B89" t="s">
        <v>43</v>
      </c>
      <c r="C89">
        <v>118</v>
      </c>
      <c r="D89">
        <v>11107</v>
      </c>
      <c r="E89" s="9" t="s">
        <v>72</v>
      </c>
      <c r="F89" s="9" t="s">
        <v>72</v>
      </c>
      <c r="G89" s="9" t="s">
        <v>72</v>
      </c>
      <c r="H89" s="9" t="s">
        <v>72</v>
      </c>
      <c r="I89" s="9" t="s">
        <v>72</v>
      </c>
      <c r="J89" s="9" t="s">
        <v>72</v>
      </c>
      <c r="K89" s="19" t="s">
        <v>73</v>
      </c>
    </row>
    <row r="90" spans="1:16">
      <c r="A90" t="s">
        <v>29</v>
      </c>
      <c r="B90" t="s">
        <v>44</v>
      </c>
      <c r="C90">
        <v>217</v>
      </c>
      <c r="D90">
        <v>706</v>
      </c>
      <c r="E90" s="3">
        <v>0.749</v>
      </c>
      <c r="F90">
        <v>0.67300000000000004</v>
      </c>
      <c r="G90">
        <v>0.72199999999999998</v>
      </c>
      <c r="H90">
        <v>3.5830000000000002</v>
      </c>
      <c r="I90" s="9" t="s">
        <v>71</v>
      </c>
      <c r="J90" s="9" t="s">
        <v>71</v>
      </c>
      <c r="K90" s="24">
        <f>AVERAGE(E90:H90)</f>
        <v>1.4317500000000001</v>
      </c>
    </row>
    <row r="91" spans="1:16">
      <c r="A91" t="s">
        <v>29</v>
      </c>
      <c r="B91" t="s">
        <v>45</v>
      </c>
      <c r="C91">
        <v>168</v>
      </c>
      <c r="D91">
        <v>1452</v>
      </c>
      <c r="E91" s="3">
        <v>1.1459999999999999</v>
      </c>
      <c r="F91" s="3">
        <v>0.99399999999999999</v>
      </c>
      <c r="G91" s="3">
        <v>1.123</v>
      </c>
      <c r="H91">
        <v>16.210999999999999</v>
      </c>
      <c r="I91" s="2" t="s">
        <v>70</v>
      </c>
      <c r="J91" s="9" t="s">
        <v>71</v>
      </c>
      <c r="K91" s="24">
        <f>AVERAGE(E91:H91)</f>
        <v>4.8684999999999992</v>
      </c>
    </row>
    <row r="92" spans="1:16">
      <c r="A92" t="s">
        <v>29</v>
      </c>
      <c r="B92" t="s">
        <v>46</v>
      </c>
      <c r="C92">
        <v>105</v>
      </c>
      <c r="D92">
        <v>11099</v>
      </c>
      <c r="E92" s="9" t="s">
        <v>72</v>
      </c>
      <c r="F92" s="9" t="s">
        <v>72</v>
      </c>
      <c r="G92" s="9" t="s">
        <v>72</v>
      </c>
      <c r="H92" s="9" t="s">
        <v>72</v>
      </c>
      <c r="I92" s="9" t="s">
        <v>72</v>
      </c>
      <c r="J92" s="9" t="s">
        <v>72</v>
      </c>
      <c r="K92" s="19" t="s">
        <v>73</v>
      </c>
    </row>
    <row r="93" spans="1:16">
      <c r="A93" t="s">
        <v>29</v>
      </c>
      <c r="B93" t="s">
        <v>39</v>
      </c>
      <c r="C93">
        <v>85</v>
      </c>
      <c r="D93">
        <v>228</v>
      </c>
      <c r="E93" s="3">
        <v>0.29599999999999999</v>
      </c>
      <c r="F93" s="3">
        <v>0.26200000000000001</v>
      </c>
      <c r="G93" s="3">
        <v>0.29399999999999998</v>
      </c>
      <c r="H93">
        <v>0.39700000000000002</v>
      </c>
      <c r="I93" s="3">
        <v>3.92</v>
      </c>
      <c r="J93" s="2" t="s">
        <v>70</v>
      </c>
      <c r="K93" s="91">
        <f>AVERAGE(E93:I93)</f>
        <v>1.0338000000000001</v>
      </c>
    </row>
    <row r="94" spans="1:16">
      <c r="A94" t="s">
        <v>29</v>
      </c>
      <c r="B94" t="s">
        <v>47</v>
      </c>
      <c r="C94">
        <v>173</v>
      </c>
      <c r="D94">
        <v>6279</v>
      </c>
      <c r="E94" s="3">
        <v>7.0060000000000002</v>
      </c>
      <c r="F94" s="3">
        <v>6.4119999999999999</v>
      </c>
      <c r="G94" s="3">
        <v>7.2149999999999999</v>
      </c>
      <c r="H94">
        <v>988.67100000000005</v>
      </c>
      <c r="I94" s="2" t="s">
        <v>70</v>
      </c>
      <c r="J94" s="2" t="s">
        <v>70</v>
      </c>
      <c r="K94" s="24">
        <f>AVERAGE(E94:H94)</f>
        <v>252.32600000000002</v>
      </c>
    </row>
    <row r="95" spans="1:16">
      <c r="A95" t="s">
        <v>29</v>
      </c>
      <c r="B95" t="s">
        <v>48</v>
      </c>
      <c r="C95">
        <v>248</v>
      </c>
      <c r="D95">
        <v>6279</v>
      </c>
      <c r="E95" s="3">
        <v>9.4090000000000007</v>
      </c>
      <c r="F95" s="3">
        <v>8.4730000000000008</v>
      </c>
      <c r="G95" s="3">
        <v>9.4550000000000001</v>
      </c>
      <c r="H95">
        <v>1123.694</v>
      </c>
      <c r="I95" s="2" t="s">
        <v>70</v>
      </c>
      <c r="J95" s="9" t="s">
        <v>71</v>
      </c>
      <c r="K95" s="24">
        <f>AVERAGE(E95:H95)</f>
        <v>287.75774999999999</v>
      </c>
    </row>
    <row r="96" spans="1:16">
      <c r="A96" s="7"/>
      <c r="B96" s="7"/>
      <c r="C96" s="1"/>
      <c r="E96" s="74"/>
      <c r="F96" s="74"/>
      <c r="G96" s="74"/>
      <c r="H96" s="74"/>
      <c r="I96" s="74"/>
      <c r="J96" s="74"/>
      <c r="K96" s="68"/>
    </row>
    <row r="97" spans="1:11">
      <c r="J97" s="2"/>
    </row>
    <row r="98" spans="1:11">
      <c r="B98" s="1" t="s">
        <v>2</v>
      </c>
      <c r="C98" s="1" t="s">
        <v>38</v>
      </c>
      <c r="D98" s="1" t="s">
        <v>3</v>
      </c>
      <c r="E98" s="1" t="s">
        <v>31</v>
      </c>
      <c r="F98" s="1" t="s">
        <v>32</v>
      </c>
      <c r="G98" s="1" t="s">
        <v>33</v>
      </c>
      <c r="H98" s="1" t="s">
        <v>34</v>
      </c>
      <c r="I98" s="1" t="s">
        <v>35</v>
      </c>
      <c r="J98" s="1" t="s">
        <v>36</v>
      </c>
    </row>
    <row r="99" spans="1:11">
      <c r="A99" t="s">
        <v>30</v>
      </c>
      <c r="B99" t="s">
        <v>40</v>
      </c>
      <c r="C99">
        <v>62</v>
      </c>
      <c r="D99">
        <v>1000</v>
      </c>
      <c r="E99">
        <v>4.5279999999999996</v>
      </c>
      <c r="F99">
        <v>4.6920000000000002</v>
      </c>
      <c r="G99" s="2" t="s">
        <v>70</v>
      </c>
      <c r="H99" s="2" t="s">
        <v>70</v>
      </c>
      <c r="I99" s="2" t="s">
        <v>70</v>
      </c>
      <c r="J99" s="2" t="s">
        <v>70</v>
      </c>
      <c r="K99" s="1">
        <f>AVERAGE(E99:F99)</f>
        <v>4.6099999999999994</v>
      </c>
    </row>
    <row r="100" spans="1:11">
      <c r="A100" t="s">
        <v>30</v>
      </c>
      <c r="B100" t="s">
        <v>41</v>
      </c>
      <c r="C100">
        <v>127</v>
      </c>
      <c r="D100">
        <v>11107</v>
      </c>
      <c r="E100" s="9" t="s">
        <v>72</v>
      </c>
      <c r="F100" s="9" t="s">
        <v>72</v>
      </c>
      <c r="G100" s="9" t="s">
        <v>72</v>
      </c>
      <c r="H100" s="9" t="s">
        <v>72</v>
      </c>
      <c r="I100" s="9" t="s">
        <v>72</v>
      </c>
      <c r="J100" s="9" t="s">
        <v>72</v>
      </c>
      <c r="K100" s="1"/>
    </row>
    <row r="101" spans="1:11">
      <c r="A101" t="s">
        <v>30</v>
      </c>
      <c r="B101" t="s">
        <v>42</v>
      </c>
      <c r="C101">
        <v>128</v>
      </c>
      <c r="D101">
        <v>6279</v>
      </c>
      <c r="E101" s="9" t="s">
        <v>72</v>
      </c>
      <c r="F101" s="9" t="s">
        <v>72</v>
      </c>
      <c r="G101" s="9" t="s">
        <v>72</v>
      </c>
      <c r="H101" s="9" t="s">
        <v>72</v>
      </c>
      <c r="I101" s="9" t="s">
        <v>72</v>
      </c>
      <c r="J101" s="9" t="s">
        <v>72</v>
      </c>
      <c r="K101" s="1"/>
    </row>
    <row r="102" spans="1:11">
      <c r="A102" t="s">
        <v>30</v>
      </c>
      <c r="B102" t="s">
        <v>43</v>
      </c>
      <c r="C102">
        <v>118</v>
      </c>
      <c r="D102">
        <v>11107</v>
      </c>
      <c r="E102" s="9" t="s">
        <v>72</v>
      </c>
      <c r="F102" s="9" t="s">
        <v>72</v>
      </c>
      <c r="G102" s="9" t="s">
        <v>72</v>
      </c>
      <c r="H102" s="9" t="s">
        <v>72</v>
      </c>
      <c r="I102" s="9" t="s">
        <v>72</v>
      </c>
      <c r="J102" s="9" t="s">
        <v>72</v>
      </c>
      <c r="K102" s="1"/>
    </row>
    <row r="103" spans="1:11">
      <c r="A103" t="s">
        <v>30</v>
      </c>
      <c r="B103" t="s">
        <v>44</v>
      </c>
      <c r="C103">
        <v>217</v>
      </c>
      <c r="D103">
        <v>706</v>
      </c>
      <c r="E103">
        <v>9.1289999999999996</v>
      </c>
      <c r="F103">
        <v>9.234</v>
      </c>
      <c r="G103" s="3">
        <v>21.997</v>
      </c>
      <c r="H103" s="2" t="s">
        <v>70</v>
      </c>
      <c r="I103" s="2" t="s">
        <v>70</v>
      </c>
      <c r="J103" s="2" t="s">
        <v>70</v>
      </c>
      <c r="K103" s="1">
        <f>AVERAGE(E103:G103)</f>
        <v>13.453333333333333</v>
      </c>
    </row>
    <row r="104" spans="1:11">
      <c r="A104" t="s">
        <v>30</v>
      </c>
      <c r="B104" t="s">
        <v>45</v>
      </c>
      <c r="C104">
        <v>168</v>
      </c>
      <c r="D104">
        <v>1452</v>
      </c>
      <c r="E104">
        <v>14.926</v>
      </c>
      <c r="F104">
        <v>14.881</v>
      </c>
      <c r="G104" s="2" t="s">
        <v>70</v>
      </c>
      <c r="H104" s="2" t="s">
        <v>70</v>
      </c>
      <c r="I104" s="2" t="s">
        <v>70</v>
      </c>
      <c r="J104" s="2" t="s">
        <v>70</v>
      </c>
      <c r="K104" s="1">
        <f>AVERAGE(E104:F104)</f>
        <v>14.903500000000001</v>
      </c>
    </row>
    <row r="105" spans="1:11">
      <c r="A105" t="s">
        <v>30</v>
      </c>
      <c r="B105" t="s">
        <v>46</v>
      </c>
      <c r="C105">
        <v>105</v>
      </c>
      <c r="D105">
        <v>11099</v>
      </c>
      <c r="E105" s="9" t="s">
        <v>72</v>
      </c>
      <c r="F105" s="9" t="s">
        <v>72</v>
      </c>
      <c r="G105" s="9" t="s">
        <v>72</v>
      </c>
      <c r="H105" s="9" t="s">
        <v>72</v>
      </c>
      <c r="I105" s="9" t="s">
        <v>72</v>
      </c>
      <c r="J105" s="9" t="s">
        <v>72</v>
      </c>
      <c r="K105" s="1"/>
    </row>
    <row r="106" spans="1:11">
      <c r="A106" t="s">
        <v>30</v>
      </c>
      <c r="B106" t="s">
        <v>39</v>
      </c>
      <c r="C106">
        <v>85</v>
      </c>
      <c r="D106">
        <v>228</v>
      </c>
      <c r="E106">
        <v>1.7010000000000001</v>
      </c>
      <c r="F106">
        <v>2.0569999999999999</v>
      </c>
      <c r="G106" s="2" t="s">
        <v>70</v>
      </c>
      <c r="H106" s="2" t="s">
        <v>70</v>
      </c>
      <c r="I106" s="2" t="s">
        <v>70</v>
      </c>
      <c r="J106" s="2" t="s">
        <v>70</v>
      </c>
      <c r="K106" s="1">
        <f>AVERAGE(E106:F106)</f>
        <v>1.879</v>
      </c>
    </row>
    <row r="107" spans="1:11">
      <c r="A107" t="s">
        <v>30</v>
      </c>
      <c r="B107" t="s">
        <v>47</v>
      </c>
      <c r="C107">
        <v>173</v>
      </c>
      <c r="D107">
        <v>6279</v>
      </c>
      <c r="E107" s="9" t="s">
        <v>72</v>
      </c>
      <c r="F107" s="9" t="s">
        <v>72</v>
      </c>
      <c r="G107" s="9" t="s">
        <v>72</v>
      </c>
      <c r="H107" s="9" t="s">
        <v>72</v>
      </c>
      <c r="I107" s="9" t="s">
        <v>72</v>
      </c>
      <c r="J107" s="9" t="s">
        <v>72</v>
      </c>
      <c r="K107" s="1"/>
    </row>
    <row r="108" spans="1:11">
      <c r="A108" t="s">
        <v>30</v>
      </c>
      <c r="B108" t="s">
        <v>48</v>
      </c>
      <c r="C108">
        <v>248</v>
      </c>
      <c r="D108">
        <v>6279</v>
      </c>
      <c r="E108" s="9" t="s">
        <v>72</v>
      </c>
      <c r="F108" s="9" t="s">
        <v>72</v>
      </c>
      <c r="G108" s="9" t="s">
        <v>72</v>
      </c>
      <c r="H108" s="9" t="s">
        <v>72</v>
      </c>
      <c r="I108" s="9" t="s">
        <v>72</v>
      </c>
      <c r="J108" s="9" t="s">
        <v>72</v>
      </c>
    </row>
    <row r="109" spans="1:11">
      <c r="C109" s="1"/>
      <c r="E109" s="78"/>
      <c r="F109" s="78"/>
      <c r="G109" s="78"/>
      <c r="H109" s="78"/>
      <c r="I109" s="78"/>
      <c r="J109" s="78"/>
      <c r="K109" s="31"/>
    </row>
    <row r="110" spans="1:11">
      <c r="C110" s="1"/>
      <c r="E110" s="1"/>
      <c r="F110" s="1"/>
      <c r="G110" s="28"/>
      <c r="H110" s="5"/>
      <c r="I110" s="5"/>
      <c r="J110" s="5"/>
      <c r="K110" s="31"/>
    </row>
    <row r="111" spans="1:11">
      <c r="B111" s="26"/>
      <c r="E111" s="67"/>
      <c r="F111" s="67"/>
      <c r="G111" s="67"/>
      <c r="H111" s="67"/>
      <c r="I111" s="67"/>
      <c r="J111" s="68"/>
    </row>
    <row r="112" spans="1:11">
      <c r="B112" s="26"/>
      <c r="E112" s="8"/>
      <c r="F112" s="8"/>
      <c r="G112" s="8"/>
      <c r="H112" s="8"/>
      <c r="I112" s="8"/>
      <c r="J112" s="8"/>
    </row>
    <row r="113" spans="2:11">
      <c r="E113" s="14"/>
      <c r="F113" s="14"/>
      <c r="G113" s="14"/>
      <c r="H113" s="14"/>
      <c r="I113" s="14"/>
      <c r="J113" s="14"/>
    </row>
    <row r="114" spans="2:11">
      <c r="D114" s="1"/>
      <c r="K114" s="31"/>
    </row>
    <row r="115" spans="2:11">
      <c r="F115" s="17"/>
    </row>
    <row r="119" spans="2:11">
      <c r="B119" s="1"/>
      <c r="C119" s="1"/>
      <c r="D119" s="1"/>
      <c r="E119" s="1"/>
      <c r="F119" s="1"/>
      <c r="G119" s="1"/>
      <c r="H119" s="1"/>
      <c r="I119" s="1"/>
      <c r="J119" s="1"/>
    </row>
    <row r="120" spans="2:11">
      <c r="B120" s="26"/>
      <c r="F120" s="2"/>
      <c r="G120" s="2"/>
      <c r="H120" s="2"/>
      <c r="I120" s="2"/>
      <c r="J120" s="2"/>
    </row>
    <row r="121" spans="2:11">
      <c r="B121" s="26"/>
    </row>
    <row r="122" spans="2:11">
      <c r="B122" s="26"/>
    </row>
    <row r="123" spans="2:11">
      <c r="B123" s="26"/>
      <c r="I123" s="3"/>
    </row>
    <row r="124" spans="2:11">
      <c r="B124" s="26"/>
      <c r="E124" s="3"/>
    </row>
    <row r="125" spans="2:11">
      <c r="B125" s="26"/>
      <c r="F125" s="2"/>
      <c r="G125" s="2"/>
      <c r="H125" s="2"/>
      <c r="I125" s="2"/>
      <c r="J125" s="2"/>
    </row>
    <row r="126" spans="2:11">
      <c r="B126" s="26"/>
      <c r="H126" s="2"/>
      <c r="I126" s="2"/>
      <c r="J126" s="2"/>
    </row>
    <row r="127" spans="2:11">
      <c r="B127" s="26"/>
      <c r="E127" s="3"/>
      <c r="J127" s="3"/>
    </row>
    <row r="128" spans="2:11">
      <c r="B128" s="26"/>
      <c r="E128" s="3"/>
      <c r="J128" s="3"/>
    </row>
    <row r="129" spans="2:11">
      <c r="B129" s="26"/>
      <c r="E129" s="3"/>
      <c r="J129" s="3"/>
    </row>
    <row r="130" spans="2:11">
      <c r="B130" s="26"/>
      <c r="E130" s="3"/>
      <c r="J130" s="3"/>
    </row>
    <row r="131" spans="2:11">
      <c r="B131" s="26"/>
      <c r="E131" s="3"/>
      <c r="J131" s="3"/>
    </row>
    <row r="132" spans="2:11">
      <c r="B132" s="26"/>
      <c r="E132" s="3"/>
      <c r="J132" s="3"/>
    </row>
    <row r="133" spans="2:11">
      <c r="B133" s="26"/>
      <c r="E133" s="3"/>
      <c r="J133" s="3"/>
    </row>
    <row r="134" spans="2:11">
      <c r="B134" s="26"/>
      <c r="E134" s="3"/>
      <c r="J134" s="3"/>
    </row>
    <row r="135" spans="2:11">
      <c r="B135" s="26"/>
      <c r="E135" s="3"/>
      <c r="J135" s="3"/>
    </row>
    <row r="136" spans="2:11">
      <c r="B136" s="26"/>
      <c r="E136" s="3"/>
      <c r="H136" s="2"/>
      <c r="I136" s="2"/>
      <c r="J136" s="2"/>
    </row>
    <row r="137" spans="2:11">
      <c r="B137" s="26"/>
      <c r="E137" s="3"/>
    </row>
    <row r="138" spans="2:11">
      <c r="B138" s="26"/>
      <c r="E138" s="3"/>
    </row>
    <row r="139" spans="2:11">
      <c r="B139" s="26"/>
      <c r="E139" s="3"/>
    </row>
    <row r="140" spans="2:11">
      <c r="E140" s="14"/>
      <c r="F140" s="14"/>
      <c r="G140" s="14"/>
      <c r="H140" s="14"/>
      <c r="I140" s="14"/>
      <c r="J140" s="14"/>
    </row>
    <row r="141" spans="2:11">
      <c r="D141" s="1"/>
      <c r="K141" s="31"/>
    </row>
    <row r="142" spans="2:11">
      <c r="F142" s="17"/>
    </row>
  </sheetData>
  <sortState ref="A99:K108">
    <sortCondition ref="B99:B108"/>
  </sortState>
  <mergeCells count="2">
    <mergeCell ref="N1:P1"/>
    <mergeCell ref="N72:P72"/>
  </mergeCells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6"/>
  <sheetViews>
    <sheetView workbookViewId="0">
      <selection activeCell="L12" sqref="E12:L12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</cols>
  <sheetData>
    <row r="1" spans="1:12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2">
      <c r="A2" t="s">
        <v>0</v>
      </c>
      <c r="B2" t="s">
        <v>18</v>
      </c>
      <c r="C2">
        <v>12960</v>
      </c>
      <c r="D2">
        <v>8</v>
      </c>
      <c r="E2">
        <v>0.625</v>
      </c>
      <c r="F2">
        <v>0.73199999999999998</v>
      </c>
      <c r="G2">
        <v>0.59399999999999997</v>
      </c>
      <c r="H2">
        <v>0.69799999999999995</v>
      </c>
      <c r="I2">
        <v>8.782</v>
      </c>
      <c r="J2">
        <v>623.10699999999997</v>
      </c>
    </row>
    <row r="3" spans="1:12">
      <c r="A3" t="s">
        <v>0</v>
      </c>
      <c r="B3" t="s">
        <v>17</v>
      </c>
      <c r="C3">
        <v>8124</v>
      </c>
      <c r="D3">
        <v>22</v>
      </c>
      <c r="E3">
        <v>0.623</v>
      </c>
      <c r="F3">
        <v>0.74299999999999999</v>
      </c>
      <c r="G3">
        <v>0.64100000000000001</v>
      </c>
      <c r="H3">
        <v>2.387</v>
      </c>
      <c r="I3">
        <v>795.22299999999996</v>
      </c>
      <c r="J3">
        <v>4643.8050000000003</v>
      </c>
    </row>
    <row r="4" spans="1:12">
      <c r="A4" t="s">
        <v>0</v>
      </c>
      <c r="B4" t="s">
        <v>13</v>
      </c>
      <c r="C4">
        <v>3196</v>
      </c>
      <c r="D4">
        <v>36</v>
      </c>
      <c r="E4">
        <v>0.36</v>
      </c>
      <c r="F4">
        <v>2.746</v>
      </c>
      <c r="G4">
        <v>1392.54</v>
      </c>
      <c r="H4" s="2" t="s">
        <v>70</v>
      </c>
      <c r="I4" s="2" t="s">
        <v>70</v>
      </c>
      <c r="J4" s="2" t="s">
        <v>70</v>
      </c>
    </row>
    <row r="5" spans="1:12">
      <c r="A5" t="s">
        <v>0</v>
      </c>
      <c r="B5" t="s">
        <v>25</v>
      </c>
      <c r="C5">
        <v>3190</v>
      </c>
      <c r="D5">
        <v>61</v>
      </c>
      <c r="E5">
        <v>0.96699999999999997</v>
      </c>
      <c r="F5">
        <v>1.1859999999999999</v>
      </c>
      <c r="G5">
        <v>0.98499999999999999</v>
      </c>
      <c r="H5">
        <v>1.008</v>
      </c>
      <c r="I5">
        <v>4.6719999999999997</v>
      </c>
      <c r="J5">
        <v>55.045999999999999</v>
      </c>
    </row>
    <row r="6" spans="1:12">
      <c r="A6" t="s">
        <v>0</v>
      </c>
      <c r="B6" t="s">
        <v>12</v>
      </c>
      <c r="C6">
        <v>1728</v>
      </c>
      <c r="D6">
        <v>6</v>
      </c>
      <c r="E6">
        <v>0.188</v>
      </c>
      <c r="F6">
        <v>0.19900000000000001</v>
      </c>
      <c r="G6">
        <v>0.187</v>
      </c>
      <c r="H6">
        <v>0.19</v>
      </c>
      <c r="I6">
        <v>0.32</v>
      </c>
      <c r="J6">
        <v>0.56299999999999994</v>
      </c>
    </row>
    <row r="7" spans="1:12">
      <c r="A7" t="s">
        <v>0</v>
      </c>
      <c r="B7" t="s">
        <v>22</v>
      </c>
      <c r="C7">
        <v>1066</v>
      </c>
      <c r="D7">
        <v>12</v>
      </c>
      <c r="E7">
        <v>0.187</v>
      </c>
      <c r="F7" s="3">
        <v>0.27</v>
      </c>
      <c r="G7">
        <v>0.29699999999999999</v>
      </c>
      <c r="H7">
        <v>1.7999999999999999E-2</v>
      </c>
      <c r="I7">
        <v>0.85699999999999998</v>
      </c>
      <c r="J7">
        <v>3.9860000000000002</v>
      </c>
    </row>
    <row r="8" spans="1:12">
      <c r="A8" t="s">
        <v>0</v>
      </c>
      <c r="B8" t="s">
        <v>26</v>
      </c>
      <c r="C8">
        <v>958</v>
      </c>
      <c r="D8">
        <v>9</v>
      </c>
      <c r="E8">
        <v>0.14199999999999999</v>
      </c>
      <c r="F8">
        <v>0.17599999999999999</v>
      </c>
      <c r="G8">
        <v>0.14000000000000001</v>
      </c>
      <c r="H8">
        <v>0.158</v>
      </c>
      <c r="I8">
        <v>0.20300000000000001</v>
      </c>
      <c r="J8">
        <v>0.48799999999999999</v>
      </c>
    </row>
    <row r="9" spans="1:12">
      <c r="A9" t="s">
        <v>0</v>
      </c>
      <c r="B9" t="s">
        <v>23</v>
      </c>
      <c r="C9">
        <v>683</v>
      </c>
      <c r="D9">
        <v>35</v>
      </c>
      <c r="E9">
        <v>0.193</v>
      </c>
      <c r="F9">
        <v>0.38700000000000001</v>
      </c>
      <c r="G9">
        <v>4.9530000000000003</v>
      </c>
      <c r="H9" s="5">
        <v>6175.348</v>
      </c>
      <c r="I9" s="2" t="s">
        <v>70</v>
      </c>
      <c r="J9" s="2" t="s">
        <v>70</v>
      </c>
    </row>
    <row r="10" spans="1:12">
      <c r="A10" t="s">
        <v>0</v>
      </c>
      <c r="B10" t="s">
        <v>28</v>
      </c>
      <c r="C10">
        <v>435</v>
      </c>
      <c r="D10">
        <v>16</v>
      </c>
      <c r="E10">
        <v>0.11700000000000001</v>
      </c>
      <c r="F10">
        <v>0.16200000000000001</v>
      </c>
      <c r="G10">
        <v>0.109</v>
      </c>
      <c r="H10">
        <v>0.28699999999999998</v>
      </c>
      <c r="I10">
        <v>4.2350000000000003</v>
      </c>
      <c r="J10">
        <v>126.054</v>
      </c>
    </row>
    <row r="11" spans="1:12">
      <c r="A11" t="s">
        <v>0</v>
      </c>
      <c r="B11" t="s">
        <v>20</v>
      </c>
      <c r="C11">
        <v>339</v>
      </c>
      <c r="D11">
        <v>17</v>
      </c>
      <c r="E11">
        <v>9.4E-2</v>
      </c>
      <c r="F11">
        <v>0.11700000000000001</v>
      </c>
      <c r="G11">
        <v>0.26600000000000001</v>
      </c>
      <c r="H11">
        <v>0.67</v>
      </c>
      <c r="I11">
        <v>19.693999999999999</v>
      </c>
      <c r="J11">
        <v>543.42700000000002</v>
      </c>
    </row>
    <row r="12" spans="1:12">
      <c r="D12" s="1" t="s">
        <v>74</v>
      </c>
      <c r="E12" s="73">
        <v>10</v>
      </c>
      <c r="F12" s="73">
        <v>10</v>
      </c>
      <c r="G12" s="73">
        <v>10</v>
      </c>
      <c r="H12" s="74">
        <v>9</v>
      </c>
      <c r="I12" s="73">
        <v>8</v>
      </c>
      <c r="J12" s="73">
        <v>8</v>
      </c>
      <c r="K12" s="75">
        <f>(SUM(E12:J12)*100)/60</f>
        <v>91.666666666666671</v>
      </c>
      <c r="L12" s="31" t="s">
        <v>81</v>
      </c>
    </row>
    <row r="13" spans="1:12">
      <c r="F13" s="2"/>
      <c r="G13" s="2"/>
      <c r="H13" s="2"/>
      <c r="I13" s="2"/>
      <c r="J13" s="2"/>
    </row>
    <row r="14" spans="1:12">
      <c r="A14" s="1" t="s">
        <v>1</v>
      </c>
      <c r="B14" s="1" t="s">
        <v>2</v>
      </c>
      <c r="C14" s="1" t="s">
        <v>38</v>
      </c>
      <c r="D14" s="1" t="s">
        <v>3</v>
      </c>
      <c r="E14" s="1" t="s">
        <v>31</v>
      </c>
      <c r="F14" s="1" t="s">
        <v>32</v>
      </c>
      <c r="G14" s="1" t="s">
        <v>33</v>
      </c>
      <c r="H14" s="1" t="s">
        <v>34</v>
      </c>
      <c r="I14" s="1" t="s">
        <v>35</v>
      </c>
      <c r="J14" s="1" t="s">
        <v>36</v>
      </c>
    </row>
    <row r="15" spans="1:12">
      <c r="A15" t="s">
        <v>29</v>
      </c>
      <c r="B15" t="s">
        <v>18</v>
      </c>
      <c r="C15">
        <v>12960</v>
      </c>
      <c r="D15">
        <v>8</v>
      </c>
      <c r="E15">
        <v>1.901</v>
      </c>
      <c r="F15">
        <v>3.5379999999999998</v>
      </c>
      <c r="G15" s="3">
        <v>2.0649999999999999</v>
      </c>
      <c r="H15">
        <v>1.895</v>
      </c>
      <c r="I15">
        <v>2.0779999999999998</v>
      </c>
      <c r="J15" s="3">
        <v>2.61</v>
      </c>
    </row>
    <row r="16" spans="1:12">
      <c r="A16" t="s">
        <v>29</v>
      </c>
      <c r="B16" t="s">
        <v>17</v>
      </c>
      <c r="C16">
        <v>8124</v>
      </c>
      <c r="D16">
        <v>22</v>
      </c>
      <c r="E16">
        <v>1.2729999999999999</v>
      </c>
      <c r="F16">
        <v>2.4039999999999999</v>
      </c>
      <c r="G16">
        <v>1.304</v>
      </c>
      <c r="H16">
        <v>1.704</v>
      </c>
      <c r="I16">
        <v>37.082000000000001</v>
      </c>
      <c r="J16" s="3">
        <v>886.64300000000003</v>
      </c>
    </row>
    <row r="17" spans="1:12">
      <c r="A17" t="s">
        <v>29</v>
      </c>
      <c r="B17" t="s">
        <v>13</v>
      </c>
      <c r="C17">
        <v>3196</v>
      </c>
      <c r="D17">
        <v>36</v>
      </c>
      <c r="E17">
        <v>0.55500000000000005</v>
      </c>
      <c r="F17">
        <v>1.135</v>
      </c>
      <c r="G17">
        <v>0.93</v>
      </c>
      <c r="H17">
        <v>3.8860000000000001</v>
      </c>
      <c r="I17" s="2" t="s">
        <v>70</v>
      </c>
      <c r="J17" s="2" t="s">
        <v>70</v>
      </c>
    </row>
    <row r="18" spans="1:12">
      <c r="A18" t="s">
        <v>29</v>
      </c>
      <c r="B18" t="s">
        <v>25</v>
      </c>
      <c r="C18">
        <v>3190</v>
      </c>
      <c r="D18">
        <v>61</v>
      </c>
      <c r="E18">
        <v>1.115</v>
      </c>
      <c r="F18">
        <v>1.2110000000000001</v>
      </c>
      <c r="G18">
        <v>1.0960000000000001</v>
      </c>
      <c r="H18">
        <v>1.119</v>
      </c>
      <c r="I18">
        <v>6.1079999999999997</v>
      </c>
      <c r="J18" s="3">
        <v>6.5750000000000002</v>
      </c>
    </row>
    <row r="19" spans="1:12">
      <c r="A19" t="s">
        <v>29</v>
      </c>
      <c r="B19" t="s">
        <v>12</v>
      </c>
      <c r="C19">
        <v>1728</v>
      </c>
      <c r="D19">
        <v>6</v>
      </c>
      <c r="E19">
        <v>0.27200000000000002</v>
      </c>
      <c r="F19">
        <v>0.47699999999999998</v>
      </c>
      <c r="G19">
        <v>0.28599999999999998</v>
      </c>
      <c r="H19">
        <v>0.30599999999999999</v>
      </c>
      <c r="I19">
        <v>0.375</v>
      </c>
      <c r="J19" s="3">
        <v>0.438</v>
      </c>
    </row>
    <row r="20" spans="1:12">
      <c r="A20" t="s">
        <v>29</v>
      </c>
      <c r="B20" t="s">
        <v>22</v>
      </c>
      <c r="C20">
        <v>1066</v>
      </c>
      <c r="D20">
        <v>12</v>
      </c>
      <c r="E20">
        <v>0.30399999999999999</v>
      </c>
      <c r="F20">
        <v>0.47699999999999998</v>
      </c>
      <c r="G20">
        <v>0.34599999999999997</v>
      </c>
      <c r="H20">
        <v>0.69899999999999995</v>
      </c>
      <c r="I20">
        <v>1.4039999999999999</v>
      </c>
      <c r="J20" s="3">
        <v>2.89</v>
      </c>
    </row>
    <row r="21" spans="1:12">
      <c r="A21" t="s">
        <v>29</v>
      </c>
      <c r="B21" t="s">
        <v>26</v>
      </c>
      <c r="C21">
        <v>958</v>
      </c>
      <c r="D21">
        <v>9</v>
      </c>
      <c r="E21">
        <v>0.215</v>
      </c>
      <c r="F21">
        <v>0.24299999999999999</v>
      </c>
      <c r="G21">
        <v>0.20899999999999999</v>
      </c>
      <c r="H21">
        <v>0.217</v>
      </c>
      <c r="I21">
        <v>0.311</v>
      </c>
      <c r="J21" s="3">
        <v>0.40600000000000003</v>
      </c>
    </row>
    <row r="22" spans="1:12">
      <c r="A22" t="s">
        <v>29</v>
      </c>
      <c r="B22" t="s">
        <v>23</v>
      </c>
      <c r="C22">
        <v>683</v>
      </c>
      <c r="D22">
        <v>35</v>
      </c>
      <c r="E22">
        <v>0.251</v>
      </c>
      <c r="F22">
        <v>0.40600000000000003</v>
      </c>
      <c r="G22">
        <v>0.90100000000000002</v>
      </c>
      <c r="H22">
        <v>19.655999999999999</v>
      </c>
      <c r="I22" s="2" t="s">
        <v>70</v>
      </c>
      <c r="J22" s="9" t="s">
        <v>71</v>
      </c>
      <c r="K22" s="31"/>
    </row>
    <row r="23" spans="1:12">
      <c r="A23" t="s">
        <v>29</v>
      </c>
      <c r="B23" t="s">
        <v>28</v>
      </c>
      <c r="C23">
        <v>435</v>
      </c>
      <c r="D23">
        <v>16</v>
      </c>
      <c r="E23">
        <v>0.23799999999999999</v>
      </c>
      <c r="F23">
        <v>0.27700000000000002</v>
      </c>
      <c r="G23">
        <v>0.17799999999999999</v>
      </c>
      <c r="H23">
        <v>0.375</v>
      </c>
      <c r="I23">
        <v>1.651</v>
      </c>
      <c r="J23" s="3">
        <v>20.954999999999998</v>
      </c>
      <c r="K23" s="30"/>
    </row>
    <row r="24" spans="1:12">
      <c r="A24" t="s">
        <v>29</v>
      </c>
      <c r="B24" t="s">
        <v>20</v>
      </c>
      <c r="C24">
        <v>339</v>
      </c>
      <c r="D24">
        <v>17</v>
      </c>
      <c r="E24">
        <v>0.16400000000000001</v>
      </c>
      <c r="F24">
        <v>0.26100000000000001</v>
      </c>
      <c r="G24">
        <v>0.30599999999999999</v>
      </c>
      <c r="H24">
        <v>0.42399999999999999</v>
      </c>
      <c r="I24">
        <v>1.4379999999999999</v>
      </c>
      <c r="J24" s="3">
        <v>16.797999999999998</v>
      </c>
    </row>
    <row r="25" spans="1:12">
      <c r="D25" s="1" t="s">
        <v>74</v>
      </c>
      <c r="E25" s="73">
        <v>10</v>
      </c>
      <c r="F25" s="73">
        <v>10</v>
      </c>
      <c r="G25" s="73">
        <v>10</v>
      </c>
      <c r="H25" s="74">
        <v>10</v>
      </c>
      <c r="I25" s="73">
        <v>8</v>
      </c>
      <c r="J25" s="73">
        <v>8</v>
      </c>
      <c r="K25" s="75">
        <f>(SUM(E25:J25)*100)/60</f>
        <v>93.333333333333329</v>
      </c>
      <c r="L25" s="31" t="s">
        <v>81</v>
      </c>
    </row>
    <row r="27" spans="1:12">
      <c r="A27" s="1" t="s">
        <v>1</v>
      </c>
      <c r="B27" s="1" t="s">
        <v>2</v>
      </c>
      <c r="C27" s="1" t="s">
        <v>38</v>
      </c>
      <c r="D27" s="1" t="s">
        <v>3</v>
      </c>
      <c r="E27" s="1" t="s">
        <v>31</v>
      </c>
      <c r="F27" s="1" t="s">
        <v>32</v>
      </c>
      <c r="G27" s="1" t="s">
        <v>33</v>
      </c>
      <c r="H27" s="1" t="s">
        <v>34</v>
      </c>
      <c r="I27" s="1" t="s">
        <v>35</v>
      </c>
      <c r="J27" s="1" t="s">
        <v>36</v>
      </c>
    </row>
    <row r="28" spans="1:12">
      <c r="A28" t="s">
        <v>30</v>
      </c>
      <c r="B28" t="s">
        <v>18</v>
      </c>
      <c r="C28">
        <v>12960</v>
      </c>
      <c r="D28">
        <v>8</v>
      </c>
      <c r="E28" s="3">
        <v>3.73</v>
      </c>
      <c r="F28">
        <v>3.2690000000000001</v>
      </c>
      <c r="G28">
        <v>3.9569999999999999</v>
      </c>
      <c r="H28">
        <v>4.8029999999999999</v>
      </c>
      <c r="I28">
        <v>4.2960000000000003</v>
      </c>
      <c r="J28" s="3">
        <v>7.5519999999999996</v>
      </c>
    </row>
    <row r="29" spans="1:12">
      <c r="A29" t="s">
        <v>30</v>
      </c>
      <c r="B29" t="s">
        <v>17</v>
      </c>
      <c r="C29">
        <v>8124</v>
      </c>
      <c r="D29">
        <v>22</v>
      </c>
      <c r="E29" s="3">
        <v>5.93</v>
      </c>
      <c r="F29">
        <v>5.26</v>
      </c>
      <c r="G29">
        <v>6.9039999999999999</v>
      </c>
      <c r="H29">
        <v>5.4690000000000003</v>
      </c>
      <c r="I29">
        <v>8.4350000000000005</v>
      </c>
      <c r="J29" s="3">
        <v>11.35</v>
      </c>
    </row>
    <row r="30" spans="1:12">
      <c r="A30" t="s">
        <v>30</v>
      </c>
      <c r="B30" t="s">
        <v>13</v>
      </c>
      <c r="C30">
        <v>3196</v>
      </c>
      <c r="D30">
        <v>36</v>
      </c>
      <c r="E30" s="3">
        <v>3.62</v>
      </c>
      <c r="F30">
        <v>182.65899999999999</v>
      </c>
      <c r="G30">
        <v>184.73400000000001</v>
      </c>
      <c r="H30">
        <v>223.363</v>
      </c>
      <c r="I30">
        <v>416.89699999999999</v>
      </c>
      <c r="J30">
        <v>891.85699999999997</v>
      </c>
    </row>
    <row r="31" spans="1:12">
      <c r="A31" t="s">
        <v>30</v>
      </c>
      <c r="B31" t="s">
        <v>25</v>
      </c>
      <c r="C31">
        <v>3190</v>
      </c>
      <c r="D31">
        <v>61</v>
      </c>
      <c r="E31" s="3">
        <v>5.3289999999999997</v>
      </c>
      <c r="F31">
        <v>5.1829999999999998</v>
      </c>
      <c r="G31">
        <v>6.4889999999999999</v>
      </c>
      <c r="H31" s="2" t="s">
        <v>70</v>
      </c>
      <c r="I31" s="2" t="s">
        <v>70</v>
      </c>
      <c r="J31" s="2" t="s">
        <v>70</v>
      </c>
    </row>
    <row r="32" spans="1:12">
      <c r="A32" t="s">
        <v>30</v>
      </c>
      <c r="B32" t="s">
        <v>12</v>
      </c>
      <c r="C32">
        <v>1728</v>
      </c>
      <c r="D32">
        <v>6</v>
      </c>
      <c r="E32">
        <v>1.137</v>
      </c>
      <c r="F32">
        <v>1.083</v>
      </c>
      <c r="G32">
        <v>1.329</v>
      </c>
      <c r="H32">
        <v>0.999</v>
      </c>
      <c r="I32" s="3">
        <v>1.36</v>
      </c>
      <c r="J32">
        <v>1.756</v>
      </c>
    </row>
    <row r="33" spans="1:12">
      <c r="A33" t="s">
        <v>30</v>
      </c>
      <c r="B33" t="s">
        <v>22</v>
      </c>
      <c r="C33">
        <v>1066</v>
      </c>
      <c r="D33">
        <v>12</v>
      </c>
      <c r="E33" s="3">
        <v>0.502</v>
      </c>
      <c r="F33">
        <v>1.413</v>
      </c>
      <c r="G33">
        <v>1.18</v>
      </c>
      <c r="H33">
        <v>1.68</v>
      </c>
      <c r="I33">
        <v>0.89300000000000002</v>
      </c>
      <c r="J33" s="3">
        <v>2.67</v>
      </c>
    </row>
    <row r="34" spans="1:12">
      <c r="A34" t="s">
        <v>30</v>
      </c>
      <c r="B34" t="s">
        <v>26</v>
      </c>
      <c r="C34">
        <v>958</v>
      </c>
      <c r="D34">
        <v>9</v>
      </c>
      <c r="E34" s="3">
        <v>0.52300000000000002</v>
      </c>
      <c r="F34">
        <v>0.88</v>
      </c>
      <c r="G34">
        <v>1.272</v>
      </c>
      <c r="H34">
        <v>0.69099999999999995</v>
      </c>
      <c r="I34">
        <v>1.4239999999999999</v>
      </c>
      <c r="J34">
        <v>1.633</v>
      </c>
    </row>
    <row r="35" spans="1:12">
      <c r="A35" t="s">
        <v>30</v>
      </c>
      <c r="B35" t="s">
        <v>23</v>
      </c>
      <c r="C35">
        <v>683</v>
      </c>
      <c r="D35">
        <v>35</v>
      </c>
      <c r="E35" s="3">
        <v>1.5589999999999999</v>
      </c>
      <c r="F35">
        <v>122.414</v>
      </c>
      <c r="G35">
        <v>126.396</v>
      </c>
      <c r="H35">
        <v>125.55500000000001</v>
      </c>
      <c r="I35">
        <v>124.57599999999999</v>
      </c>
      <c r="J35" s="3">
        <v>127.988</v>
      </c>
    </row>
    <row r="36" spans="1:12">
      <c r="A36" t="s">
        <v>30</v>
      </c>
      <c r="B36" t="s">
        <v>28</v>
      </c>
      <c r="C36">
        <v>435</v>
      </c>
      <c r="D36">
        <v>16</v>
      </c>
      <c r="E36" s="3">
        <v>0.997</v>
      </c>
      <c r="F36">
        <v>1.123</v>
      </c>
      <c r="G36">
        <v>0.79200000000000004</v>
      </c>
      <c r="H36">
        <v>1.0069999999999999</v>
      </c>
      <c r="I36">
        <v>0.91600000000000004</v>
      </c>
      <c r="J36">
        <v>1.968</v>
      </c>
    </row>
    <row r="37" spans="1:12">
      <c r="A37" t="s">
        <v>30</v>
      </c>
      <c r="B37" t="s">
        <v>20</v>
      </c>
      <c r="C37">
        <v>339</v>
      </c>
      <c r="D37">
        <v>17</v>
      </c>
      <c r="E37" s="3">
        <v>0.39700000000000002</v>
      </c>
      <c r="F37">
        <v>0.83699999999999997</v>
      </c>
      <c r="G37">
        <v>0.65</v>
      </c>
      <c r="H37">
        <v>0.99299999999999999</v>
      </c>
      <c r="I37">
        <v>0.748</v>
      </c>
      <c r="J37" s="3">
        <v>1.871</v>
      </c>
    </row>
    <row r="38" spans="1:12">
      <c r="D38" s="1" t="s">
        <v>74</v>
      </c>
      <c r="E38" s="73">
        <v>10</v>
      </c>
      <c r="F38" s="73">
        <v>10</v>
      </c>
      <c r="G38" s="73">
        <v>10</v>
      </c>
      <c r="H38" s="74">
        <v>9</v>
      </c>
      <c r="I38" s="73">
        <v>9</v>
      </c>
      <c r="J38" s="73">
        <v>9</v>
      </c>
      <c r="K38" s="75">
        <f>(SUM(E38:J38)*100)/60</f>
        <v>95</v>
      </c>
      <c r="L38" s="31" t="s">
        <v>81</v>
      </c>
    </row>
    <row r="39" spans="1:12">
      <c r="F39" s="2"/>
      <c r="G39" s="2"/>
      <c r="H39" s="2"/>
      <c r="I39" s="2"/>
      <c r="J39" s="2"/>
    </row>
    <row r="40" spans="1:12">
      <c r="F40" s="3"/>
      <c r="J40" s="30"/>
    </row>
    <row r="41" spans="1:12">
      <c r="B41" s="15" t="s">
        <v>37</v>
      </c>
    </row>
    <row r="42" spans="1:12">
      <c r="A42" s="1" t="s">
        <v>77</v>
      </c>
      <c r="B42" t="s">
        <v>128</v>
      </c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2">
      <c r="E44" s="3"/>
      <c r="I44" s="2"/>
      <c r="J44" s="2"/>
    </row>
    <row r="45" spans="1:12">
      <c r="E45" s="3"/>
      <c r="H45" s="2"/>
      <c r="I45" s="9"/>
      <c r="J45" s="9"/>
    </row>
    <row r="46" spans="1:12">
      <c r="E46" s="3"/>
      <c r="H46" s="2"/>
      <c r="I46" s="2"/>
      <c r="J46" s="9"/>
    </row>
    <row r="47" spans="1:12">
      <c r="E47" s="3"/>
      <c r="H47" s="2"/>
      <c r="I47" s="9"/>
      <c r="J47" s="9"/>
    </row>
    <row r="48" spans="1:12">
      <c r="E48" s="3"/>
      <c r="I48" s="2"/>
      <c r="J48" s="2"/>
    </row>
    <row r="49" spans="1:11">
      <c r="E49" s="3"/>
      <c r="H49" s="5"/>
      <c r="I49" s="2"/>
      <c r="J49" s="2"/>
    </row>
    <row r="50" spans="1:11">
      <c r="E50" s="3"/>
      <c r="H50" s="2"/>
      <c r="I50" s="9"/>
      <c r="J50" s="9"/>
    </row>
    <row r="51" spans="1:11">
      <c r="E51" s="3"/>
      <c r="I51" s="5"/>
      <c r="J51" s="2"/>
    </row>
    <row r="52" spans="1:11">
      <c r="E52" s="3"/>
      <c r="H52" s="2"/>
      <c r="I52" s="9"/>
      <c r="J52" s="9"/>
    </row>
    <row r="53" spans="1:11">
      <c r="E53" s="3"/>
      <c r="H53" s="2"/>
      <c r="I53" s="9"/>
      <c r="J53" s="9"/>
    </row>
    <row r="54" spans="1:11">
      <c r="C54" s="1"/>
      <c r="E54" s="78"/>
      <c r="F54" s="78"/>
      <c r="G54" s="78"/>
      <c r="H54" s="78"/>
      <c r="I54" s="78"/>
      <c r="J54" s="78"/>
      <c r="K54" s="31"/>
    </row>
    <row r="55" spans="1:11">
      <c r="C55" s="1"/>
      <c r="E55" s="28"/>
      <c r="F55" s="28"/>
      <c r="G55" s="28"/>
      <c r="H55" s="28"/>
      <c r="I55" s="24"/>
      <c r="J55" s="8"/>
      <c r="K55" s="30"/>
    </row>
    <row r="56" spans="1:11">
      <c r="C56" s="1"/>
      <c r="E56" s="8"/>
      <c r="F56" s="8"/>
      <c r="G56" s="8"/>
      <c r="H56" s="8"/>
      <c r="I56" s="8"/>
      <c r="J56" s="8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1">
      <c r="E58" s="3"/>
      <c r="I58" s="9"/>
      <c r="J58" s="9"/>
    </row>
    <row r="59" spans="1:11">
      <c r="E59" s="9"/>
      <c r="F59" s="9"/>
      <c r="G59" s="9"/>
      <c r="H59" s="9"/>
      <c r="I59" s="9"/>
      <c r="J59" s="9"/>
    </row>
    <row r="60" spans="1:11">
      <c r="E60" s="3"/>
      <c r="I60" s="2"/>
      <c r="J60" s="2"/>
    </row>
    <row r="61" spans="1:11">
      <c r="E61" s="9"/>
      <c r="F61" s="9"/>
      <c r="G61" s="9"/>
      <c r="H61" s="9"/>
      <c r="I61" s="9"/>
      <c r="J61" s="9"/>
    </row>
    <row r="62" spans="1:11">
      <c r="E62" s="3"/>
      <c r="I62" s="9"/>
      <c r="J62" s="9"/>
    </row>
    <row r="63" spans="1:11">
      <c r="E63" s="3"/>
      <c r="F63" s="3"/>
      <c r="G63" s="3"/>
      <c r="I63" s="2"/>
      <c r="J63" s="9"/>
    </row>
    <row r="64" spans="1:11">
      <c r="E64" s="9"/>
      <c r="F64" s="9"/>
      <c r="G64" s="9"/>
      <c r="H64" s="9"/>
      <c r="I64" s="9"/>
      <c r="J64" s="9"/>
      <c r="K64" s="31"/>
    </row>
    <row r="65" spans="1:11">
      <c r="E65" s="3"/>
      <c r="F65" s="3"/>
      <c r="G65" s="3"/>
      <c r="I65" s="3"/>
      <c r="J65" s="2"/>
    </row>
    <row r="66" spans="1:11">
      <c r="E66" s="3"/>
      <c r="F66" s="3"/>
      <c r="G66" s="3"/>
      <c r="I66" s="2"/>
      <c r="J66" s="2"/>
    </row>
    <row r="67" spans="1:11">
      <c r="E67" s="3"/>
      <c r="F67" s="3"/>
      <c r="G67" s="3"/>
      <c r="I67" s="2"/>
      <c r="J67" s="9"/>
    </row>
    <row r="68" spans="1:11">
      <c r="A68" s="7"/>
      <c r="B68" s="7"/>
      <c r="C68" s="1"/>
      <c r="E68" s="74"/>
      <c r="F68" s="74"/>
      <c r="G68" s="74"/>
      <c r="H68" s="74"/>
      <c r="I68" s="74"/>
      <c r="J68" s="74"/>
      <c r="K68" s="68"/>
    </row>
    <row r="69" spans="1:11">
      <c r="A69" s="3"/>
      <c r="B69" s="7"/>
      <c r="C69" s="1"/>
      <c r="E69" s="28"/>
      <c r="F69" s="28"/>
      <c r="G69" s="28"/>
      <c r="H69" s="28"/>
      <c r="I69" s="1"/>
      <c r="J69" s="32"/>
      <c r="K69" s="30"/>
    </row>
    <row r="70" spans="1:11">
      <c r="A70" s="7"/>
      <c r="B70" s="7"/>
      <c r="C70" s="7"/>
      <c r="J70" s="3"/>
    </row>
    <row r="71" spans="1:11">
      <c r="J71" s="2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1">
      <c r="G73" s="2"/>
      <c r="H73" s="2"/>
      <c r="I73" s="2"/>
      <c r="J73" s="2"/>
    </row>
    <row r="74" spans="1:11">
      <c r="E74" s="9"/>
      <c r="F74" s="9"/>
      <c r="G74" s="9"/>
      <c r="H74" s="9"/>
      <c r="I74" s="9"/>
      <c r="J74" s="9"/>
    </row>
    <row r="75" spans="1:11">
      <c r="E75" s="9"/>
      <c r="F75" s="9"/>
      <c r="G75" s="9"/>
      <c r="H75" s="9"/>
      <c r="I75" s="9"/>
      <c r="J75" s="9"/>
    </row>
    <row r="76" spans="1:11">
      <c r="E76" s="9"/>
      <c r="F76" s="9"/>
      <c r="G76" s="9"/>
      <c r="H76" s="9"/>
      <c r="I76" s="9"/>
      <c r="J76" s="9"/>
    </row>
    <row r="77" spans="1:11">
      <c r="G77" s="3"/>
      <c r="H77" s="2"/>
      <c r="I77" s="2"/>
      <c r="J77" s="2"/>
    </row>
    <row r="78" spans="1:11">
      <c r="G78" s="2"/>
      <c r="H78" s="2"/>
      <c r="I78" s="2"/>
      <c r="J78" s="2"/>
    </row>
    <row r="79" spans="1:11">
      <c r="E79" s="9"/>
      <c r="F79" s="9"/>
      <c r="G79" s="9"/>
      <c r="H79" s="9"/>
      <c r="I79" s="9"/>
      <c r="J79" s="9"/>
    </row>
    <row r="80" spans="1:11">
      <c r="G80" s="2"/>
      <c r="H80" s="2"/>
      <c r="I80" s="2"/>
      <c r="J80" s="2"/>
    </row>
    <row r="81" spans="2:11">
      <c r="E81" s="9"/>
      <c r="F81" s="9"/>
      <c r="G81" s="9"/>
      <c r="H81" s="9"/>
      <c r="I81" s="9"/>
      <c r="J81" s="9"/>
    </row>
    <row r="82" spans="2:11">
      <c r="E82" s="9"/>
      <c r="F82" s="9"/>
      <c r="G82" s="9"/>
      <c r="H82" s="9"/>
      <c r="I82" s="9"/>
      <c r="J82" s="9"/>
    </row>
    <row r="83" spans="2:11">
      <c r="C83" s="1"/>
      <c r="E83" s="78"/>
      <c r="F83" s="78"/>
      <c r="G83" s="78"/>
      <c r="H83" s="78"/>
      <c r="I83" s="78"/>
      <c r="J83" s="78"/>
      <c r="K83" s="31"/>
    </row>
    <row r="84" spans="2:11">
      <c r="C84" s="1"/>
      <c r="E84" s="1"/>
      <c r="F84" s="1"/>
      <c r="G84" s="28"/>
      <c r="H84" s="5"/>
      <c r="I84" s="5"/>
      <c r="J84" s="5"/>
      <c r="K84" s="31"/>
    </row>
    <row r="85" spans="2:11">
      <c r="B85" s="26"/>
      <c r="E85" s="67"/>
      <c r="F85" s="67"/>
      <c r="G85" s="67"/>
      <c r="H85" s="67"/>
      <c r="I85" s="67"/>
      <c r="J85" s="68"/>
    </row>
    <row r="86" spans="2:11">
      <c r="B86" s="26"/>
      <c r="E86" s="8"/>
      <c r="F86" s="8"/>
      <c r="G86" s="8"/>
      <c r="H86" s="8"/>
      <c r="I86" s="8"/>
      <c r="J86" s="8"/>
    </row>
    <row r="87" spans="2:11">
      <c r="E87" s="14"/>
      <c r="F87" s="14"/>
      <c r="G87" s="14"/>
      <c r="H87" s="14"/>
      <c r="I87" s="14"/>
      <c r="J87" s="14"/>
    </row>
    <row r="88" spans="2:11">
      <c r="D88" s="1"/>
      <c r="K88" s="31"/>
    </row>
    <row r="89" spans="2:11">
      <c r="F89" s="17"/>
    </row>
    <row r="93" spans="2:11">
      <c r="B93" s="1"/>
      <c r="C93" s="1"/>
      <c r="D93" s="1"/>
      <c r="E93" s="1"/>
      <c r="F93" s="1"/>
      <c r="G93" s="1"/>
      <c r="H93" s="1"/>
      <c r="I93" s="1"/>
      <c r="J93" s="1"/>
    </row>
    <row r="94" spans="2:11">
      <c r="B94" s="26"/>
      <c r="F94" s="2"/>
      <c r="G94" s="2"/>
      <c r="H94" s="2"/>
      <c r="I94" s="2"/>
      <c r="J94" s="2"/>
    </row>
    <row r="95" spans="2:11">
      <c r="B95" s="26"/>
    </row>
    <row r="96" spans="2:11">
      <c r="B96" s="26"/>
    </row>
    <row r="97" spans="2:10">
      <c r="B97" s="26"/>
      <c r="I97" s="3"/>
    </row>
    <row r="98" spans="2:10">
      <c r="B98" s="26"/>
      <c r="E98" s="3"/>
    </row>
    <row r="99" spans="2:10">
      <c r="B99" s="26"/>
      <c r="F99" s="2"/>
      <c r="G99" s="2"/>
      <c r="H99" s="2"/>
      <c r="I99" s="2"/>
      <c r="J99" s="2"/>
    </row>
    <row r="100" spans="2:10">
      <c r="B100" s="26"/>
      <c r="H100" s="2"/>
      <c r="I100" s="2"/>
      <c r="J100" s="2"/>
    </row>
    <row r="101" spans="2:10">
      <c r="B101" s="26"/>
      <c r="E101" s="3"/>
      <c r="J101" s="3"/>
    </row>
    <row r="102" spans="2:10">
      <c r="B102" s="26"/>
      <c r="E102" s="3"/>
      <c r="J102" s="3"/>
    </row>
    <row r="103" spans="2:10">
      <c r="B103" s="26"/>
      <c r="E103" s="3"/>
      <c r="J103" s="3"/>
    </row>
    <row r="104" spans="2:10">
      <c r="B104" s="26"/>
      <c r="E104" s="3"/>
      <c r="J104" s="3"/>
    </row>
    <row r="105" spans="2:10">
      <c r="B105" s="26"/>
      <c r="E105" s="3"/>
      <c r="J105" s="3"/>
    </row>
    <row r="106" spans="2:10">
      <c r="B106" s="26"/>
      <c r="E106" s="3"/>
      <c r="J106" s="3"/>
    </row>
    <row r="107" spans="2:10">
      <c r="B107" s="26"/>
      <c r="E107" s="3"/>
      <c r="J107" s="3"/>
    </row>
    <row r="108" spans="2:10">
      <c r="B108" s="26"/>
      <c r="E108" s="3"/>
      <c r="J108" s="3"/>
    </row>
    <row r="109" spans="2:10">
      <c r="B109" s="26"/>
      <c r="E109" s="3"/>
      <c r="J109" s="3"/>
    </row>
    <row r="110" spans="2:10">
      <c r="B110" s="26"/>
      <c r="E110" s="3"/>
      <c r="H110" s="2"/>
      <c r="I110" s="2"/>
      <c r="J110" s="2"/>
    </row>
    <row r="111" spans="2:10">
      <c r="B111" s="26"/>
      <c r="E111" s="3"/>
    </row>
    <row r="112" spans="2:10">
      <c r="B112" s="26"/>
      <c r="E112" s="3"/>
    </row>
    <row r="113" spans="2:11">
      <c r="B113" s="26"/>
      <c r="E113" s="3"/>
    </row>
    <row r="114" spans="2:11">
      <c r="E114" s="14"/>
      <c r="F114" s="14"/>
      <c r="G114" s="14"/>
      <c r="H114" s="14"/>
      <c r="I114" s="14"/>
      <c r="J114" s="14"/>
    </row>
    <row r="115" spans="2:11">
      <c r="D115" s="1"/>
      <c r="K115" s="31"/>
    </row>
    <row r="116" spans="2:11">
      <c r="F116" s="17"/>
    </row>
  </sheetData>
  <sortState ref="A32:J51">
    <sortCondition descending="1" ref="C32:C51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A21" sqref="A21"/>
    </sheetView>
  </sheetViews>
  <sheetFormatPr defaultRowHeight="15"/>
  <cols>
    <col min="1" max="1" width="30.85546875" bestFit="1" customWidth="1"/>
    <col min="2" max="2" width="22" bestFit="1" customWidth="1"/>
    <col min="3" max="3" width="10.42578125" bestFit="1" customWidth="1"/>
    <col min="8" max="8" width="8.140625" bestFit="1" customWidth="1"/>
    <col min="9" max="9" width="8.140625" customWidth="1"/>
    <col min="11" max="11" width="10.42578125" bestFit="1" customWidth="1"/>
    <col min="12" max="12" width="10.140625" bestFit="1" customWidth="1"/>
  </cols>
  <sheetData>
    <row r="1" spans="1:13">
      <c r="A1" t="s">
        <v>93</v>
      </c>
    </row>
    <row r="2" spans="1:13">
      <c r="A2" s="1" t="s">
        <v>1</v>
      </c>
      <c r="C2" s="1" t="s">
        <v>38</v>
      </c>
      <c r="D2" s="1" t="s">
        <v>3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76</v>
      </c>
    </row>
    <row r="3" spans="1:13">
      <c r="A3" t="s">
        <v>0</v>
      </c>
      <c r="B3" s="26" t="s">
        <v>65</v>
      </c>
      <c r="C3" s="26">
        <v>187</v>
      </c>
      <c r="D3" s="26">
        <v>22</v>
      </c>
      <c r="E3">
        <v>0.09</v>
      </c>
      <c r="F3">
        <v>0.187</v>
      </c>
      <c r="G3">
        <v>0.156</v>
      </c>
      <c r="H3">
        <v>0.31</v>
      </c>
      <c r="I3">
        <v>269.44299999999998</v>
      </c>
      <c r="J3" s="2" t="s">
        <v>70</v>
      </c>
      <c r="K3" s="34">
        <v>0.5</v>
      </c>
      <c r="M3" s="23"/>
    </row>
    <row r="4" spans="1:13">
      <c r="A4" t="s">
        <v>0</v>
      </c>
      <c r="B4" s="26" t="s">
        <v>69</v>
      </c>
      <c r="C4" s="26">
        <v>435</v>
      </c>
      <c r="D4" s="26">
        <v>16</v>
      </c>
      <c r="E4">
        <v>0.11700000000000001</v>
      </c>
      <c r="F4">
        <v>0.16200000000000001</v>
      </c>
      <c r="G4">
        <v>0.109</v>
      </c>
      <c r="H4">
        <v>0.28699999999999998</v>
      </c>
      <c r="I4">
        <v>4.2350000000000003</v>
      </c>
      <c r="J4">
        <v>126.054</v>
      </c>
      <c r="K4" s="34">
        <v>0.5</v>
      </c>
      <c r="M4" s="23"/>
    </row>
    <row r="5" spans="1:13">
      <c r="A5" t="s">
        <v>0</v>
      </c>
      <c r="B5" s="26" t="s">
        <v>54</v>
      </c>
      <c r="C5" s="26">
        <v>3196</v>
      </c>
      <c r="D5" s="26">
        <v>36</v>
      </c>
      <c r="E5">
        <v>0.36</v>
      </c>
      <c r="F5">
        <v>2.746</v>
      </c>
      <c r="G5">
        <v>1392.54</v>
      </c>
      <c r="H5" s="2" t="s">
        <v>70</v>
      </c>
      <c r="I5" s="2" t="s">
        <v>70</v>
      </c>
      <c r="J5" s="2" t="s">
        <v>70</v>
      </c>
      <c r="K5" s="34">
        <v>0.49320000000000003</v>
      </c>
    </row>
    <row r="6" spans="1:13">
      <c r="A6" t="s">
        <v>0</v>
      </c>
      <c r="B6" s="26" t="s">
        <v>61</v>
      </c>
      <c r="C6" s="26">
        <v>339</v>
      </c>
      <c r="D6" s="26">
        <v>17</v>
      </c>
      <c r="E6">
        <v>9.4E-2</v>
      </c>
      <c r="F6">
        <v>0.11700000000000001</v>
      </c>
      <c r="G6">
        <v>0.26600000000000001</v>
      </c>
      <c r="H6">
        <v>0.67</v>
      </c>
      <c r="I6">
        <v>19.693999999999999</v>
      </c>
      <c r="J6">
        <v>543.42700000000002</v>
      </c>
      <c r="K6" s="34">
        <v>0.45950000000000002</v>
      </c>
      <c r="M6" s="23"/>
    </row>
    <row r="7" spans="1:13">
      <c r="B7" s="26"/>
      <c r="C7" s="26"/>
      <c r="D7" s="78" t="s">
        <v>74</v>
      </c>
      <c r="E7" s="73">
        <v>4</v>
      </c>
      <c r="F7" s="73">
        <v>4</v>
      </c>
      <c r="G7" s="73">
        <v>4</v>
      </c>
      <c r="H7" s="74">
        <v>3</v>
      </c>
      <c r="I7" s="74">
        <v>3</v>
      </c>
      <c r="J7" s="73">
        <v>2</v>
      </c>
      <c r="K7" s="73"/>
      <c r="L7" s="79">
        <f>2000/24</f>
        <v>83.333333333333329</v>
      </c>
      <c r="M7" s="80" t="s">
        <v>81</v>
      </c>
    </row>
    <row r="8" spans="1:13">
      <c r="A8" s="21"/>
      <c r="B8" s="77"/>
      <c r="C8" s="77"/>
      <c r="D8" s="77"/>
      <c r="E8" s="35"/>
      <c r="F8" s="35"/>
      <c r="G8" s="35"/>
      <c r="H8" s="81"/>
      <c r="I8" s="81"/>
      <c r="J8" s="35"/>
      <c r="K8" s="38"/>
      <c r="M8" s="23"/>
    </row>
    <row r="9" spans="1:13">
      <c r="A9" s="21" t="s">
        <v>29</v>
      </c>
      <c r="B9" s="77" t="s">
        <v>65</v>
      </c>
      <c r="C9" s="77">
        <v>187</v>
      </c>
      <c r="D9" s="77">
        <v>22</v>
      </c>
      <c r="E9">
        <v>1.542</v>
      </c>
      <c r="F9" s="2" t="s">
        <v>70</v>
      </c>
      <c r="G9" s="2" t="s">
        <v>70</v>
      </c>
      <c r="H9" s="2" t="s">
        <v>70</v>
      </c>
      <c r="I9" s="2" t="s">
        <v>70</v>
      </c>
      <c r="J9" s="2" t="s">
        <v>70</v>
      </c>
      <c r="K9" s="38">
        <v>0.5</v>
      </c>
      <c r="M9" s="23"/>
    </row>
    <row r="10" spans="1:13">
      <c r="A10" s="21" t="s">
        <v>29</v>
      </c>
      <c r="B10" s="77" t="s">
        <v>69</v>
      </c>
      <c r="C10" s="77">
        <v>435</v>
      </c>
      <c r="D10" s="77">
        <v>16</v>
      </c>
      <c r="E10">
        <v>0.23799999999999999</v>
      </c>
      <c r="F10">
        <v>0.27700000000000002</v>
      </c>
      <c r="G10">
        <v>0.17799999999999999</v>
      </c>
      <c r="H10">
        <v>0.375</v>
      </c>
      <c r="I10">
        <v>1.651</v>
      </c>
      <c r="J10" s="3">
        <v>20.954999999999998</v>
      </c>
      <c r="K10" s="38">
        <v>0.5</v>
      </c>
      <c r="M10" s="23"/>
    </row>
    <row r="11" spans="1:13">
      <c r="A11" s="21" t="s">
        <v>29</v>
      </c>
      <c r="B11" s="77" t="s">
        <v>54</v>
      </c>
      <c r="C11" s="77">
        <v>3196</v>
      </c>
      <c r="D11" s="77">
        <v>36</v>
      </c>
      <c r="E11">
        <v>0.55500000000000005</v>
      </c>
      <c r="F11">
        <v>1.135</v>
      </c>
      <c r="G11">
        <v>0.93</v>
      </c>
      <c r="H11">
        <v>3.8860000000000001</v>
      </c>
      <c r="I11" s="2" t="s">
        <v>70</v>
      </c>
      <c r="J11" s="2" t="s">
        <v>70</v>
      </c>
      <c r="K11" s="38">
        <v>0.49320000000000003</v>
      </c>
      <c r="M11" s="23"/>
    </row>
    <row r="12" spans="1:13">
      <c r="A12" s="21" t="s">
        <v>29</v>
      </c>
      <c r="B12" s="77" t="s">
        <v>61</v>
      </c>
      <c r="C12" s="77">
        <v>339</v>
      </c>
      <c r="D12" s="77">
        <v>17</v>
      </c>
      <c r="E12">
        <v>0.16400000000000001</v>
      </c>
      <c r="F12">
        <v>0.26100000000000001</v>
      </c>
      <c r="G12">
        <v>0.30599999999999999</v>
      </c>
      <c r="H12">
        <v>0.42399999999999999</v>
      </c>
      <c r="I12">
        <v>1.4379999999999999</v>
      </c>
      <c r="J12" s="3">
        <v>16.797999999999998</v>
      </c>
      <c r="K12" s="38">
        <v>0.45950000000000002</v>
      </c>
      <c r="M12" s="23"/>
    </row>
    <row r="13" spans="1:13">
      <c r="A13" s="21"/>
      <c r="B13" s="77"/>
      <c r="C13" s="77"/>
      <c r="D13" s="78" t="s">
        <v>74</v>
      </c>
      <c r="E13" s="73">
        <v>4</v>
      </c>
      <c r="F13" s="73">
        <v>3</v>
      </c>
      <c r="G13" s="73">
        <v>3</v>
      </c>
      <c r="H13" s="74">
        <v>3</v>
      </c>
      <c r="I13" s="74">
        <v>2</v>
      </c>
      <c r="J13" s="73">
        <v>2</v>
      </c>
      <c r="K13" s="38"/>
      <c r="L13" s="79">
        <f>1700/24</f>
        <v>70.833333333333329</v>
      </c>
      <c r="M13" s="80" t="s">
        <v>81</v>
      </c>
    </row>
    <row r="14" spans="1:13">
      <c r="A14" s="21"/>
      <c r="B14" s="77"/>
      <c r="C14" s="77"/>
      <c r="D14" s="77"/>
      <c r="E14" s="35"/>
      <c r="F14" s="35"/>
      <c r="G14" s="35"/>
      <c r="H14" s="35"/>
      <c r="I14" s="35"/>
      <c r="J14" s="21"/>
      <c r="K14" s="38"/>
      <c r="M14" s="23"/>
    </row>
    <row r="15" spans="1:13">
      <c r="A15" t="s">
        <v>30</v>
      </c>
      <c r="B15" s="26" t="s">
        <v>65</v>
      </c>
      <c r="C15" s="26">
        <v>187</v>
      </c>
      <c r="D15" s="26">
        <v>22</v>
      </c>
      <c r="E15" s="3">
        <v>0.40400000000000003</v>
      </c>
      <c r="F15">
        <v>1.36</v>
      </c>
      <c r="G15">
        <v>0.84899999999999998</v>
      </c>
      <c r="H15">
        <v>1.2350000000000001</v>
      </c>
      <c r="I15">
        <v>0.95299999999999996</v>
      </c>
      <c r="J15" s="3">
        <v>1.532</v>
      </c>
      <c r="K15" s="34">
        <v>0.5</v>
      </c>
      <c r="M15" s="23"/>
    </row>
    <row r="16" spans="1:13">
      <c r="A16" t="s">
        <v>30</v>
      </c>
      <c r="B16" s="26" t="s">
        <v>69</v>
      </c>
      <c r="C16" s="26">
        <v>435</v>
      </c>
      <c r="D16" s="26">
        <v>16</v>
      </c>
      <c r="E16" s="3">
        <v>0.997</v>
      </c>
      <c r="F16">
        <v>1.123</v>
      </c>
      <c r="G16">
        <v>0.79200000000000004</v>
      </c>
      <c r="H16">
        <v>1.0069999999999999</v>
      </c>
      <c r="I16">
        <v>0.91600000000000004</v>
      </c>
      <c r="J16">
        <v>1.968</v>
      </c>
      <c r="K16" s="34">
        <v>0.5</v>
      </c>
      <c r="M16" s="23"/>
    </row>
    <row r="17" spans="1:13">
      <c r="A17" t="s">
        <v>30</v>
      </c>
      <c r="B17" s="26" t="s">
        <v>54</v>
      </c>
      <c r="C17" s="26">
        <v>3196</v>
      </c>
      <c r="D17" s="26">
        <v>36</v>
      </c>
      <c r="E17" s="3">
        <v>3.62</v>
      </c>
      <c r="F17">
        <v>182.65899999999999</v>
      </c>
      <c r="G17">
        <v>184.73400000000001</v>
      </c>
      <c r="H17">
        <v>223.363</v>
      </c>
      <c r="I17">
        <v>416.89699999999999</v>
      </c>
      <c r="J17">
        <v>891.85699999999997</v>
      </c>
      <c r="K17" s="34">
        <v>0.49320000000000003</v>
      </c>
      <c r="M17" s="23"/>
    </row>
    <row r="18" spans="1:13">
      <c r="A18" t="s">
        <v>30</v>
      </c>
      <c r="B18" s="26" t="s">
        <v>61</v>
      </c>
      <c r="C18" s="26">
        <v>339</v>
      </c>
      <c r="D18" s="26">
        <v>17</v>
      </c>
      <c r="E18" s="3">
        <v>0.39700000000000002</v>
      </c>
      <c r="F18">
        <v>0.83699999999999997</v>
      </c>
      <c r="G18">
        <v>0.65</v>
      </c>
      <c r="H18">
        <v>0.99299999999999999</v>
      </c>
      <c r="I18">
        <v>0.748</v>
      </c>
      <c r="J18" s="3">
        <v>1.871</v>
      </c>
      <c r="K18" s="34">
        <v>0.45950000000000002</v>
      </c>
      <c r="M18" s="23"/>
    </row>
    <row r="19" spans="1:13">
      <c r="D19" s="78" t="s">
        <v>74</v>
      </c>
      <c r="E19" s="73">
        <v>4</v>
      </c>
      <c r="F19" s="73">
        <v>4</v>
      </c>
      <c r="G19" s="73">
        <v>4</v>
      </c>
      <c r="H19" s="74">
        <v>4</v>
      </c>
      <c r="I19" s="74">
        <v>4</v>
      </c>
      <c r="J19" s="73">
        <v>4</v>
      </c>
      <c r="L19" s="79">
        <f>2000/20</f>
        <v>100</v>
      </c>
      <c r="M19" s="80" t="s">
        <v>81</v>
      </c>
    </row>
    <row r="20" spans="1:13">
      <c r="B20" s="15" t="s">
        <v>37</v>
      </c>
    </row>
    <row r="21" spans="1:13">
      <c r="A21" s="1" t="s">
        <v>77</v>
      </c>
      <c r="B21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5"/>
  <sheetViews>
    <sheetView topLeftCell="A114" workbookViewId="0">
      <selection activeCell="A79" sqref="A79:J122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</cols>
  <sheetData>
    <row r="1" spans="1:10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0</v>
      </c>
      <c r="B2" t="s">
        <v>9</v>
      </c>
      <c r="C2">
        <v>226</v>
      </c>
      <c r="D2">
        <v>69</v>
      </c>
      <c r="E2" s="2" t="s">
        <v>70</v>
      </c>
      <c r="F2" s="2" t="s">
        <v>70</v>
      </c>
      <c r="G2" s="2" t="s">
        <v>70</v>
      </c>
      <c r="H2" s="2" t="s">
        <v>70</v>
      </c>
      <c r="I2" s="2" t="s">
        <v>70</v>
      </c>
      <c r="J2" s="3"/>
    </row>
    <row r="3" spans="1:10">
      <c r="A3" t="s">
        <v>0</v>
      </c>
      <c r="B3" t="s">
        <v>10</v>
      </c>
      <c r="C3">
        <v>286</v>
      </c>
      <c r="D3">
        <v>9</v>
      </c>
      <c r="E3" s="3">
        <v>0.219</v>
      </c>
      <c r="F3" s="3">
        <v>0.23499999999999999</v>
      </c>
      <c r="G3" s="3">
        <v>0.24299999999999999</v>
      </c>
      <c r="H3" s="4">
        <v>0.25</v>
      </c>
      <c r="I3" s="3">
        <v>0.27200000000000002</v>
      </c>
      <c r="J3" s="3"/>
    </row>
    <row r="4" spans="1:10">
      <c r="A4" t="s">
        <v>0</v>
      </c>
      <c r="B4" t="s">
        <v>11</v>
      </c>
      <c r="C4">
        <v>105</v>
      </c>
      <c r="D4">
        <v>12</v>
      </c>
      <c r="E4" s="3">
        <v>0.375</v>
      </c>
      <c r="F4" s="3">
        <v>0.34300000000000003</v>
      </c>
      <c r="G4" s="3">
        <v>0.36099999999999999</v>
      </c>
      <c r="H4" s="4">
        <v>0.28100000000000003</v>
      </c>
      <c r="I4" s="3">
        <v>0.28699999999999998</v>
      </c>
      <c r="J4" s="3"/>
    </row>
    <row r="5" spans="1:10">
      <c r="A5" t="s">
        <v>0</v>
      </c>
      <c r="B5" t="s">
        <v>12</v>
      </c>
      <c r="C5">
        <v>1728</v>
      </c>
      <c r="D5">
        <v>6</v>
      </c>
      <c r="E5" s="3">
        <v>0.23400000000000001</v>
      </c>
      <c r="F5" s="3">
        <v>0.56299999999999994</v>
      </c>
      <c r="G5" s="3">
        <v>1.0529999999999999</v>
      </c>
      <c r="H5" s="4">
        <v>1.907</v>
      </c>
      <c r="I5" s="3">
        <v>2.4209999999999998</v>
      </c>
      <c r="J5" s="3"/>
    </row>
    <row r="6" spans="1:10">
      <c r="A6" t="s">
        <v>0</v>
      </c>
      <c r="B6" t="s">
        <v>13</v>
      </c>
      <c r="C6">
        <v>3196</v>
      </c>
      <c r="D6">
        <v>36</v>
      </c>
      <c r="E6" s="2" t="s">
        <v>70</v>
      </c>
      <c r="F6" s="2" t="s">
        <v>70</v>
      </c>
      <c r="G6" s="2" t="s">
        <v>70</v>
      </c>
      <c r="H6" s="2" t="s">
        <v>70</v>
      </c>
      <c r="I6" s="2" t="s">
        <v>70</v>
      </c>
      <c r="J6" s="3"/>
    </row>
    <row r="7" spans="1:10">
      <c r="A7" t="s">
        <v>0</v>
      </c>
      <c r="B7" t="s">
        <v>14</v>
      </c>
      <c r="C7">
        <v>32</v>
      </c>
      <c r="D7">
        <v>56</v>
      </c>
      <c r="E7" s="2" t="s">
        <v>70</v>
      </c>
      <c r="F7" s="2" t="s">
        <v>70</v>
      </c>
      <c r="G7" s="2" t="s">
        <v>70</v>
      </c>
      <c r="H7" s="2" t="s">
        <v>70</v>
      </c>
      <c r="I7" s="2" t="s">
        <v>70</v>
      </c>
      <c r="J7" s="3"/>
    </row>
    <row r="8" spans="1:10">
      <c r="A8" t="s">
        <v>0</v>
      </c>
      <c r="B8" t="s">
        <v>15</v>
      </c>
      <c r="C8">
        <v>106</v>
      </c>
      <c r="D8">
        <v>58</v>
      </c>
      <c r="E8" s="3">
        <v>3.141</v>
      </c>
      <c r="F8" s="3">
        <v>2.4849999999999999</v>
      </c>
      <c r="G8" s="3">
        <v>2.3159999999999998</v>
      </c>
      <c r="H8" s="4">
        <v>2.3439999999999999</v>
      </c>
      <c r="I8" s="3">
        <v>2.1869999999999998</v>
      </c>
      <c r="J8" s="3"/>
    </row>
    <row r="9" spans="1:10">
      <c r="A9" t="s">
        <v>0</v>
      </c>
      <c r="B9" t="s">
        <v>16</v>
      </c>
      <c r="C9">
        <v>124</v>
      </c>
      <c r="D9">
        <v>6</v>
      </c>
      <c r="E9" s="3">
        <v>4.7E-2</v>
      </c>
      <c r="F9" s="3">
        <v>7.8E-2</v>
      </c>
      <c r="G9" s="3">
        <v>7.5999999999999998E-2</v>
      </c>
      <c r="H9" s="4">
        <v>6.2E-2</v>
      </c>
      <c r="I9" s="3">
        <v>7.8E-2</v>
      </c>
      <c r="J9" s="3"/>
    </row>
    <row r="10" spans="1:10">
      <c r="A10" t="s">
        <v>0</v>
      </c>
      <c r="B10" t="s">
        <v>17</v>
      </c>
      <c r="C10">
        <v>8124</v>
      </c>
      <c r="D10">
        <v>22</v>
      </c>
      <c r="E10" s="3">
        <v>5440.3339999999998</v>
      </c>
      <c r="F10" s="3">
        <v>4643.8050000000003</v>
      </c>
      <c r="G10" s="3">
        <v>3617.3229999999999</v>
      </c>
      <c r="H10" s="4">
        <v>2344.5279999999998</v>
      </c>
      <c r="I10" s="3">
        <v>2129.8240000000001</v>
      </c>
      <c r="J10" s="3"/>
    </row>
    <row r="11" spans="1:10">
      <c r="A11" t="s">
        <v>0</v>
      </c>
      <c r="B11" t="s">
        <v>18</v>
      </c>
      <c r="C11">
        <v>12960</v>
      </c>
      <c r="D11">
        <v>8</v>
      </c>
      <c r="E11" s="3">
        <v>4.782</v>
      </c>
      <c r="F11" s="3">
        <v>623.10699999999997</v>
      </c>
      <c r="G11" s="3">
        <v>676.81</v>
      </c>
      <c r="H11" s="4">
        <v>653.01300000000003</v>
      </c>
      <c r="I11" s="3">
        <v>659.55899999999997</v>
      </c>
      <c r="J11" s="3"/>
    </row>
    <row r="12" spans="1:10">
      <c r="A12" t="s">
        <v>0</v>
      </c>
      <c r="B12" t="s">
        <v>19</v>
      </c>
      <c r="C12">
        <v>90</v>
      </c>
      <c r="D12">
        <v>8</v>
      </c>
      <c r="E12" s="3">
        <v>0.156</v>
      </c>
      <c r="F12" s="3">
        <v>0.189</v>
      </c>
      <c r="G12" s="3">
        <v>0.14899999999999999</v>
      </c>
      <c r="H12" s="4">
        <v>0.154</v>
      </c>
      <c r="I12" s="3">
        <v>0.14099999999999999</v>
      </c>
      <c r="J12" s="3"/>
    </row>
    <row r="13" spans="1:10">
      <c r="A13" t="s">
        <v>0</v>
      </c>
      <c r="B13" t="s">
        <v>20</v>
      </c>
      <c r="C13">
        <v>339</v>
      </c>
      <c r="D13">
        <v>17</v>
      </c>
      <c r="E13" s="3">
        <v>1300.491</v>
      </c>
      <c r="F13" s="3">
        <v>543.42700000000002</v>
      </c>
      <c r="G13" s="3">
        <v>483.755</v>
      </c>
      <c r="H13" s="4">
        <v>467.81200000000001</v>
      </c>
      <c r="I13" s="3">
        <v>447.23500000000001</v>
      </c>
      <c r="J13" s="3"/>
    </row>
    <row r="14" spans="1:10">
      <c r="A14" t="s">
        <v>0</v>
      </c>
      <c r="B14" t="s">
        <v>21</v>
      </c>
      <c r="C14">
        <v>15</v>
      </c>
      <c r="D14">
        <v>6</v>
      </c>
      <c r="E14" s="3">
        <v>4.7E-2</v>
      </c>
      <c r="F14" s="3">
        <v>4.2000000000000003E-2</v>
      </c>
      <c r="G14" s="3">
        <v>2.9000000000000001E-2</v>
      </c>
      <c r="H14" s="4">
        <v>3.5999999999999997E-2</v>
      </c>
      <c r="I14" s="3">
        <v>3.1E-2</v>
      </c>
      <c r="J14" s="3"/>
    </row>
    <row r="15" spans="1:10">
      <c r="A15" t="s">
        <v>0</v>
      </c>
      <c r="B15" t="s">
        <v>22</v>
      </c>
      <c r="C15">
        <v>1066</v>
      </c>
      <c r="D15">
        <v>12</v>
      </c>
      <c r="E15" s="3">
        <v>6.1879999999999997</v>
      </c>
      <c r="F15" s="3">
        <v>3.9860000000000002</v>
      </c>
      <c r="G15" s="3">
        <v>4.2549999999999999</v>
      </c>
      <c r="H15" s="4">
        <v>3.4460000000000002</v>
      </c>
      <c r="I15" s="3">
        <v>3.117</v>
      </c>
      <c r="J15" s="3"/>
    </row>
    <row r="16" spans="1:10">
      <c r="A16" t="s">
        <v>0</v>
      </c>
      <c r="B16" t="s">
        <v>23</v>
      </c>
      <c r="C16">
        <v>683</v>
      </c>
      <c r="D16">
        <v>35</v>
      </c>
      <c r="E16" s="2" t="s">
        <v>70</v>
      </c>
      <c r="F16" s="2" t="s">
        <v>70</v>
      </c>
      <c r="G16" s="2" t="s">
        <v>70</v>
      </c>
      <c r="H16" s="2" t="s">
        <v>70</v>
      </c>
      <c r="I16" s="2" t="s">
        <v>70</v>
      </c>
      <c r="J16" s="3"/>
    </row>
    <row r="17" spans="1:11">
      <c r="A17" t="s">
        <v>0</v>
      </c>
      <c r="B17" t="s">
        <v>24</v>
      </c>
      <c r="C17">
        <v>187</v>
      </c>
      <c r="D17">
        <v>22</v>
      </c>
      <c r="E17" s="2" t="s">
        <v>70</v>
      </c>
      <c r="F17" s="2" t="s">
        <v>70</v>
      </c>
      <c r="G17" s="2" t="s">
        <v>70</v>
      </c>
      <c r="H17" s="2" t="s">
        <v>70</v>
      </c>
      <c r="I17" s="2" t="s">
        <v>70</v>
      </c>
      <c r="J17" s="3"/>
    </row>
    <row r="18" spans="1:11">
      <c r="A18" t="s">
        <v>0</v>
      </c>
      <c r="B18" t="s">
        <v>25</v>
      </c>
      <c r="C18">
        <v>3190</v>
      </c>
      <c r="D18">
        <v>61</v>
      </c>
      <c r="E18" s="3">
        <v>3.6219999999999999</v>
      </c>
      <c r="F18" s="3">
        <v>55.045999999999999</v>
      </c>
      <c r="G18" s="3">
        <v>114.58799999999999</v>
      </c>
      <c r="H18" s="4">
        <v>215.876</v>
      </c>
      <c r="I18" s="3">
        <v>221.024</v>
      </c>
      <c r="J18" s="3"/>
    </row>
    <row r="19" spans="1:11">
      <c r="A19" t="s">
        <v>0</v>
      </c>
      <c r="B19" t="s">
        <v>26</v>
      </c>
      <c r="C19">
        <v>958</v>
      </c>
      <c r="D19">
        <v>9</v>
      </c>
      <c r="E19" s="3">
        <v>0.29699999999999999</v>
      </c>
      <c r="F19" s="3">
        <v>0.48799999999999999</v>
      </c>
      <c r="G19" s="3">
        <v>0.70899999999999996</v>
      </c>
      <c r="H19" s="4">
        <v>1.0229999999999999</v>
      </c>
      <c r="I19" s="3">
        <v>1.1719999999999999</v>
      </c>
      <c r="J19" s="3"/>
    </row>
    <row r="20" spans="1:11">
      <c r="A20" t="s">
        <v>0</v>
      </c>
      <c r="B20" t="s">
        <v>27</v>
      </c>
      <c r="C20">
        <v>10</v>
      </c>
      <c r="D20">
        <v>32</v>
      </c>
      <c r="E20" s="2" t="s">
        <v>70</v>
      </c>
      <c r="F20" s="2" t="s">
        <v>70</v>
      </c>
      <c r="G20" s="2" t="s">
        <v>70</v>
      </c>
      <c r="H20" s="2" t="s">
        <v>70</v>
      </c>
      <c r="I20" s="2" t="s">
        <v>70</v>
      </c>
      <c r="J20" s="3"/>
    </row>
    <row r="21" spans="1:11">
      <c r="A21" t="s">
        <v>0</v>
      </c>
      <c r="B21" t="s">
        <v>28</v>
      </c>
      <c r="C21">
        <v>435</v>
      </c>
      <c r="D21">
        <v>16</v>
      </c>
      <c r="E21" s="3">
        <v>491</v>
      </c>
      <c r="F21" s="3">
        <v>126.054</v>
      </c>
      <c r="G21" s="3">
        <v>121.143</v>
      </c>
      <c r="H21" s="5">
        <v>116.649</v>
      </c>
      <c r="I21" s="3">
        <v>123.53400000000001</v>
      </c>
      <c r="J21" s="3"/>
    </row>
    <row r="22" spans="1:11">
      <c r="C22" s="1" t="s">
        <v>94</v>
      </c>
      <c r="E22" s="73">
        <v>14</v>
      </c>
      <c r="F22" s="73">
        <v>14</v>
      </c>
      <c r="G22" s="73">
        <v>14</v>
      </c>
      <c r="H22" s="73">
        <v>14</v>
      </c>
      <c r="I22" s="73">
        <v>14</v>
      </c>
      <c r="J22" s="68">
        <f>SUM(E22:I22)</f>
        <v>70</v>
      </c>
    </row>
    <row r="23" spans="1:11">
      <c r="C23" s="1" t="s">
        <v>95</v>
      </c>
      <c r="E23" s="28">
        <f>AVERAGE(E3,E4,E5,E8,E9,E10,E11,E12,E13,E14,E15,E18,E19,E21)</f>
        <v>517.9237857142856</v>
      </c>
      <c r="F23" s="28">
        <f t="shared" ref="F23:I23" si="0">AVERAGE(F3,F4,F5,F8,F9,F10,F11,F12,F13,F14,F15,F18,F19,F21)</f>
        <v>428.56057142857151</v>
      </c>
      <c r="G23" s="28">
        <f t="shared" si="0"/>
        <v>358.77214285714291</v>
      </c>
      <c r="H23" s="28">
        <f t="shared" si="0"/>
        <v>271.9557857142857</v>
      </c>
      <c r="I23" s="28">
        <f t="shared" si="0"/>
        <v>256.49157142857143</v>
      </c>
      <c r="J23" s="30">
        <f>AVERAGE(E23:I23)</f>
        <v>366.74077142857141</v>
      </c>
      <c r="K23" s="3"/>
    </row>
    <row r="24" spans="1:11">
      <c r="C24" s="1"/>
      <c r="D24" s="1"/>
      <c r="F24" s="16"/>
    </row>
    <row r="27" spans="1:11">
      <c r="A27" s="1" t="s">
        <v>1</v>
      </c>
      <c r="B27" s="1" t="s">
        <v>2</v>
      </c>
      <c r="C27" s="1" t="s">
        <v>38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</row>
    <row r="28" spans="1:11">
      <c r="A28" t="s">
        <v>29</v>
      </c>
      <c r="B28" t="s">
        <v>9</v>
      </c>
      <c r="C28">
        <v>226</v>
      </c>
      <c r="D28">
        <v>69</v>
      </c>
      <c r="E28" s="9" t="s">
        <v>71</v>
      </c>
      <c r="F28" s="9" t="s">
        <v>71</v>
      </c>
      <c r="G28" s="9" t="s">
        <v>71</v>
      </c>
      <c r="H28" s="9" t="s">
        <v>71</v>
      </c>
      <c r="I28" s="9" t="s">
        <v>71</v>
      </c>
      <c r="J28" s="3"/>
      <c r="K28" s="7"/>
    </row>
    <row r="29" spans="1:11">
      <c r="A29" t="s">
        <v>29</v>
      </c>
      <c r="B29" t="s">
        <v>10</v>
      </c>
      <c r="C29">
        <v>286</v>
      </c>
      <c r="D29">
        <v>9</v>
      </c>
      <c r="E29" s="6">
        <v>0.14799999999999999</v>
      </c>
      <c r="F29" s="3">
        <v>0.219</v>
      </c>
      <c r="G29" s="3">
        <v>0.26600000000000001</v>
      </c>
      <c r="H29" s="3">
        <v>0.27600000000000002</v>
      </c>
      <c r="I29">
        <v>0.219</v>
      </c>
      <c r="J29" s="3"/>
      <c r="K29" s="8"/>
    </row>
    <row r="30" spans="1:11">
      <c r="A30" t="s">
        <v>29</v>
      </c>
      <c r="B30" t="s">
        <v>11</v>
      </c>
      <c r="C30">
        <v>105</v>
      </c>
      <c r="D30">
        <v>12</v>
      </c>
      <c r="E30" s="6">
        <v>0.218</v>
      </c>
      <c r="F30" s="3">
        <v>0.25</v>
      </c>
      <c r="G30" s="3">
        <v>0.36</v>
      </c>
      <c r="H30" s="3">
        <v>0.42</v>
      </c>
      <c r="I30">
        <v>0.34399999999999997</v>
      </c>
      <c r="J30" s="3"/>
      <c r="K30" s="8"/>
    </row>
    <row r="31" spans="1:11">
      <c r="A31" t="s">
        <v>29</v>
      </c>
      <c r="B31" t="s">
        <v>12</v>
      </c>
      <c r="C31">
        <v>1728</v>
      </c>
      <c r="D31">
        <v>6</v>
      </c>
      <c r="E31" s="6">
        <v>0.46800000000000003</v>
      </c>
      <c r="F31" s="3">
        <v>0.438</v>
      </c>
      <c r="G31" s="3">
        <v>0.45300000000000001</v>
      </c>
      <c r="H31" s="3">
        <v>0.502</v>
      </c>
      <c r="I31">
        <v>0.46899999999999997</v>
      </c>
      <c r="J31" s="3"/>
      <c r="K31" s="8"/>
    </row>
    <row r="32" spans="1:11">
      <c r="A32" t="s">
        <v>29</v>
      </c>
      <c r="B32" t="s">
        <v>13</v>
      </c>
      <c r="C32">
        <v>3196</v>
      </c>
      <c r="D32">
        <v>36</v>
      </c>
      <c r="E32" s="9" t="s">
        <v>71</v>
      </c>
      <c r="F32" s="2" t="s">
        <v>70</v>
      </c>
      <c r="G32" s="9" t="s">
        <v>71</v>
      </c>
      <c r="H32" s="9" t="s">
        <v>71</v>
      </c>
      <c r="I32" s="9" t="s">
        <v>71</v>
      </c>
      <c r="J32" s="3"/>
      <c r="K32" s="7"/>
    </row>
    <row r="33" spans="1:11">
      <c r="A33" t="s">
        <v>29</v>
      </c>
      <c r="B33" t="s">
        <v>14</v>
      </c>
      <c r="C33">
        <v>32</v>
      </c>
      <c r="D33">
        <v>56</v>
      </c>
      <c r="E33" s="9" t="s">
        <v>71</v>
      </c>
      <c r="F33" s="9" t="s">
        <v>71</v>
      </c>
      <c r="G33" s="9" t="s">
        <v>71</v>
      </c>
      <c r="H33" s="9" t="s">
        <v>71</v>
      </c>
      <c r="I33" s="9" t="s">
        <v>71</v>
      </c>
      <c r="J33" s="3"/>
      <c r="K33" s="7"/>
    </row>
    <row r="34" spans="1:11">
      <c r="A34" t="s">
        <v>29</v>
      </c>
      <c r="B34" t="s">
        <v>15</v>
      </c>
      <c r="C34">
        <v>106</v>
      </c>
      <c r="D34">
        <v>58</v>
      </c>
      <c r="E34" s="6">
        <v>0.46200000000000002</v>
      </c>
      <c r="F34" s="3">
        <v>0.48499999999999999</v>
      </c>
      <c r="G34" s="3">
        <v>0.497</v>
      </c>
      <c r="H34" s="3">
        <v>0.53</v>
      </c>
      <c r="I34">
        <v>0.48499999999999999</v>
      </c>
      <c r="J34" s="3"/>
      <c r="K34" s="8"/>
    </row>
    <row r="35" spans="1:11">
      <c r="A35" t="s">
        <v>29</v>
      </c>
      <c r="B35" t="s">
        <v>16</v>
      </c>
      <c r="C35">
        <v>124</v>
      </c>
      <c r="D35">
        <v>6</v>
      </c>
      <c r="E35" s="6">
        <v>6.2E-2</v>
      </c>
      <c r="F35" s="3">
        <v>6.2E-2</v>
      </c>
      <c r="G35" s="3">
        <v>6.3E-2</v>
      </c>
      <c r="H35" s="3">
        <v>0.11899999999999999</v>
      </c>
      <c r="I35">
        <v>0.109</v>
      </c>
      <c r="J35" s="3"/>
      <c r="K35" s="8"/>
    </row>
    <row r="36" spans="1:11">
      <c r="A36" t="s">
        <v>29</v>
      </c>
      <c r="B36" t="s">
        <v>17</v>
      </c>
      <c r="C36">
        <v>8124</v>
      </c>
      <c r="D36">
        <v>22</v>
      </c>
      <c r="E36" s="3">
        <v>814.54200000000003</v>
      </c>
      <c r="F36" s="3">
        <v>886.64300000000003</v>
      </c>
      <c r="G36" s="3">
        <v>873.74300000000005</v>
      </c>
      <c r="H36" s="5">
        <v>1046.4680000000001</v>
      </c>
      <c r="I36" s="11">
        <v>844.45299999999997</v>
      </c>
      <c r="J36" s="3"/>
      <c r="K36" s="8"/>
    </row>
    <row r="37" spans="1:11">
      <c r="A37" t="s">
        <v>29</v>
      </c>
      <c r="B37" t="s">
        <v>18</v>
      </c>
      <c r="C37">
        <v>12960</v>
      </c>
      <c r="D37">
        <v>8</v>
      </c>
      <c r="E37" s="3">
        <v>2.609</v>
      </c>
      <c r="F37" s="3">
        <v>2.61</v>
      </c>
      <c r="G37" s="3">
        <v>2.6869999999999998</v>
      </c>
      <c r="H37" s="3">
        <v>2.952</v>
      </c>
      <c r="I37">
        <v>2.6720000000000002</v>
      </c>
      <c r="J37" s="3"/>
      <c r="K37" s="8"/>
    </row>
    <row r="38" spans="1:11">
      <c r="A38" t="s">
        <v>29</v>
      </c>
      <c r="B38" t="s">
        <v>19</v>
      </c>
      <c r="C38">
        <v>90</v>
      </c>
      <c r="D38">
        <v>8</v>
      </c>
      <c r="E38" s="6">
        <v>7.8E-2</v>
      </c>
      <c r="F38" s="3">
        <v>0.125</v>
      </c>
      <c r="G38" s="3">
        <v>0.14099999999999999</v>
      </c>
      <c r="H38" s="3">
        <v>0.18</v>
      </c>
      <c r="I38">
        <v>0.157</v>
      </c>
      <c r="J38" s="3"/>
      <c r="K38" s="8"/>
    </row>
    <row r="39" spans="1:11">
      <c r="A39" t="s">
        <v>29</v>
      </c>
      <c r="B39" t="s">
        <v>20</v>
      </c>
      <c r="C39">
        <v>339</v>
      </c>
      <c r="D39">
        <v>17</v>
      </c>
      <c r="E39" s="3">
        <v>0.98499999999999999</v>
      </c>
      <c r="F39" s="3">
        <v>16.797999999999998</v>
      </c>
      <c r="G39" s="3">
        <v>31.488</v>
      </c>
      <c r="H39" s="3">
        <v>35.646000000000001</v>
      </c>
      <c r="I39">
        <v>41.305</v>
      </c>
      <c r="J39" s="3"/>
      <c r="K39" s="8"/>
    </row>
    <row r="40" spans="1:11">
      <c r="A40" t="s">
        <v>29</v>
      </c>
      <c r="B40" t="s">
        <v>21</v>
      </c>
      <c r="C40">
        <v>15</v>
      </c>
      <c r="D40">
        <v>6</v>
      </c>
      <c r="E40" s="6">
        <v>4.7E-2</v>
      </c>
      <c r="F40" s="3">
        <v>3.1E-2</v>
      </c>
      <c r="G40" s="3">
        <v>4.7E-2</v>
      </c>
      <c r="H40" s="3">
        <v>9.2999999999999999E-2</v>
      </c>
      <c r="I40">
        <v>6.3E-2</v>
      </c>
      <c r="J40" s="3"/>
      <c r="K40" s="8"/>
    </row>
    <row r="41" spans="1:11">
      <c r="A41" t="s">
        <v>29</v>
      </c>
      <c r="B41" t="s">
        <v>22</v>
      </c>
      <c r="C41">
        <v>1066</v>
      </c>
      <c r="D41">
        <v>12</v>
      </c>
      <c r="E41" s="3">
        <v>2.7189999999999999</v>
      </c>
      <c r="F41" s="3">
        <v>2.89</v>
      </c>
      <c r="G41" s="3">
        <v>3.3279999999999998</v>
      </c>
      <c r="H41" s="3">
        <v>3.7040000000000002</v>
      </c>
      <c r="I41">
        <v>3.891</v>
      </c>
      <c r="J41" s="3"/>
      <c r="K41" s="8"/>
    </row>
    <row r="42" spans="1:11">
      <c r="A42" t="s">
        <v>29</v>
      </c>
      <c r="B42" t="s">
        <v>23</v>
      </c>
      <c r="C42">
        <v>683</v>
      </c>
      <c r="D42">
        <v>35</v>
      </c>
      <c r="E42" s="9" t="s">
        <v>71</v>
      </c>
      <c r="F42" s="9" t="s">
        <v>71</v>
      </c>
      <c r="G42" s="9" t="s">
        <v>71</v>
      </c>
      <c r="H42" s="9" t="s">
        <v>71</v>
      </c>
      <c r="I42" s="2" t="s">
        <v>70</v>
      </c>
      <c r="J42" s="3"/>
      <c r="K42" s="7"/>
    </row>
    <row r="43" spans="1:11">
      <c r="A43" t="s">
        <v>29</v>
      </c>
      <c r="B43" t="s">
        <v>24</v>
      </c>
      <c r="C43">
        <v>187</v>
      </c>
      <c r="D43">
        <v>22</v>
      </c>
      <c r="E43" s="3">
        <v>6.1580000000000004</v>
      </c>
      <c r="F43" s="2" t="s">
        <v>70</v>
      </c>
      <c r="G43" s="2" t="s">
        <v>70</v>
      </c>
      <c r="H43" s="2" t="s">
        <v>70</v>
      </c>
      <c r="I43" s="2" t="s">
        <v>70</v>
      </c>
      <c r="J43" s="3"/>
      <c r="K43" s="8"/>
    </row>
    <row r="44" spans="1:11">
      <c r="A44" t="s">
        <v>29</v>
      </c>
      <c r="B44" t="s">
        <v>25</v>
      </c>
      <c r="C44">
        <v>3190</v>
      </c>
      <c r="D44">
        <v>61</v>
      </c>
      <c r="E44" s="3">
        <v>2.9790000000000001</v>
      </c>
      <c r="F44" s="3">
        <v>6.5750000000000002</v>
      </c>
      <c r="G44" s="3">
        <v>0.84199999999999997</v>
      </c>
      <c r="H44" s="3">
        <v>6.8289999999999997</v>
      </c>
      <c r="I44">
        <v>6.633</v>
      </c>
      <c r="J44" s="3"/>
      <c r="K44" s="8"/>
    </row>
    <row r="45" spans="1:11">
      <c r="A45" t="s">
        <v>29</v>
      </c>
      <c r="B45" t="s">
        <v>26</v>
      </c>
      <c r="C45">
        <v>958</v>
      </c>
      <c r="D45">
        <v>9</v>
      </c>
      <c r="E45" s="3">
        <v>0.32800000000000001</v>
      </c>
      <c r="F45" s="3">
        <v>0.40600000000000003</v>
      </c>
      <c r="G45" s="3">
        <v>0.438</v>
      </c>
      <c r="H45" s="3">
        <v>0.45400000000000001</v>
      </c>
      <c r="I45">
        <v>0.437</v>
      </c>
      <c r="J45" s="3"/>
      <c r="K45" s="8"/>
    </row>
    <row r="46" spans="1:11">
      <c r="A46" t="s">
        <v>29</v>
      </c>
      <c r="B46" t="s">
        <v>27</v>
      </c>
      <c r="C46">
        <v>10</v>
      </c>
      <c r="D46">
        <v>32</v>
      </c>
      <c r="E46" s="9" t="s">
        <v>71</v>
      </c>
      <c r="F46" s="9" t="s">
        <v>71</v>
      </c>
      <c r="G46" s="9" t="s">
        <v>71</v>
      </c>
      <c r="H46" s="9" t="s">
        <v>71</v>
      </c>
      <c r="I46" s="9" t="s">
        <v>71</v>
      </c>
      <c r="J46" s="3"/>
      <c r="K46" s="7"/>
    </row>
    <row r="47" spans="1:11">
      <c r="A47" t="s">
        <v>29</v>
      </c>
      <c r="B47" t="s">
        <v>28</v>
      </c>
      <c r="C47">
        <v>435</v>
      </c>
      <c r="D47">
        <v>16</v>
      </c>
      <c r="E47" s="3">
        <v>9.016</v>
      </c>
      <c r="F47" s="3">
        <v>20.954999999999998</v>
      </c>
      <c r="G47" s="3">
        <v>21.273</v>
      </c>
      <c r="H47" s="3">
        <v>22.236000000000001</v>
      </c>
      <c r="I47">
        <v>20.861999999999998</v>
      </c>
      <c r="J47" s="3"/>
      <c r="K47" s="8"/>
    </row>
    <row r="48" spans="1:11">
      <c r="C48" s="1" t="s">
        <v>94</v>
      </c>
      <c r="E48" s="73">
        <v>15</v>
      </c>
      <c r="F48" s="73">
        <v>14</v>
      </c>
      <c r="G48" s="73">
        <v>14</v>
      </c>
      <c r="H48" s="73">
        <v>14</v>
      </c>
      <c r="I48" s="73">
        <v>14</v>
      </c>
      <c r="J48" s="68">
        <f>SUM(E48:I48)</f>
        <v>71</v>
      </c>
    </row>
    <row r="49" spans="1:10">
      <c r="C49" s="1" t="s">
        <v>95</v>
      </c>
      <c r="E49" s="28">
        <f>AVERAGE(E29,E30,E31,E34,E35,E36,E37,E38,E39,E40,E41,E43,E44,E45,E47)</f>
        <v>56.054600000000008</v>
      </c>
      <c r="F49" s="28">
        <f>AVERAGE(F29,F30,F31,F34,F35,F36,F37,F38,F39,F40,F41,F44,F45,F47)</f>
        <v>67.034785714285718</v>
      </c>
      <c r="G49" s="28">
        <f>AVERAGE(G29,G30,G31,G34,G35,G36,G37,G38,G39,G40,G41,G44,G45,G47)</f>
        <v>66.830428571428584</v>
      </c>
      <c r="H49" s="28">
        <f t="shared" ref="H49:I49" si="1">AVERAGE(H29,H30,H31,H34,H35,H36,H37,H38,H39,H40,H41,H44,H45,H47)</f>
        <v>80.029214285714289</v>
      </c>
      <c r="I49" s="28">
        <f t="shared" si="1"/>
        <v>65.864214285714283</v>
      </c>
      <c r="J49" s="30">
        <f>AVERAGE(E49:I49)</f>
        <v>67.162648571428576</v>
      </c>
    </row>
    <row r="50" spans="1:10">
      <c r="F50" s="16"/>
    </row>
    <row r="53" spans="1:10">
      <c r="A53" s="1" t="s">
        <v>1</v>
      </c>
      <c r="B53" s="1" t="s">
        <v>2</v>
      </c>
      <c r="C53" s="1" t="s">
        <v>38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</row>
    <row r="54" spans="1:10">
      <c r="A54" t="s">
        <v>30</v>
      </c>
      <c r="B54" t="s">
        <v>9</v>
      </c>
      <c r="C54">
        <v>226</v>
      </c>
      <c r="D54">
        <v>69</v>
      </c>
      <c r="E54" s="2" t="s">
        <v>70</v>
      </c>
      <c r="F54" s="2" t="s">
        <v>70</v>
      </c>
      <c r="G54" s="2" t="s">
        <v>70</v>
      </c>
      <c r="H54" s="2" t="s">
        <v>70</v>
      </c>
      <c r="I54" s="2" t="s">
        <v>70</v>
      </c>
      <c r="J54" s="3"/>
    </row>
    <row r="55" spans="1:10">
      <c r="A55" t="s">
        <v>30</v>
      </c>
      <c r="B55" t="s">
        <v>10</v>
      </c>
      <c r="C55">
        <v>286</v>
      </c>
      <c r="D55">
        <v>9</v>
      </c>
      <c r="E55" s="8">
        <v>14.956</v>
      </c>
      <c r="F55">
        <v>1.133</v>
      </c>
      <c r="G55" s="3">
        <v>1.1040000000000001</v>
      </c>
      <c r="H55" s="3">
        <v>0.63</v>
      </c>
      <c r="I55">
        <v>0.38200000000000001</v>
      </c>
      <c r="J55" s="3"/>
    </row>
    <row r="56" spans="1:10">
      <c r="A56" t="s">
        <v>30</v>
      </c>
      <c r="B56" t="s">
        <v>11</v>
      </c>
      <c r="C56">
        <v>105</v>
      </c>
      <c r="D56">
        <v>12</v>
      </c>
      <c r="E56" s="8">
        <v>1.0629999999999999</v>
      </c>
      <c r="F56">
        <v>0.85699999999999998</v>
      </c>
      <c r="G56" s="3">
        <v>0.439</v>
      </c>
      <c r="H56" s="3">
        <v>1.01</v>
      </c>
      <c r="I56">
        <v>0.29599999999999999</v>
      </c>
      <c r="J56" s="3"/>
    </row>
    <row r="57" spans="1:10">
      <c r="A57" t="s">
        <v>30</v>
      </c>
      <c r="B57" t="s">
        <v>12</v>
      </c>
      <c r="C57">
        <v>1728</v>
      </c>
      <c r="D57">
        <v>6</v>
      </c>
      <c r="E57" s="8">
        <v>1.7430000000000001</v>
      </c>
      <c r="F57">
        <v>1.756</v>
      </c>
      <c r="G57" s="3">
        <v>1.724</v>
      </c>
      <c r="H57" s="3">
        <v>1.4379999999999999</v>
      </c>
      <c r="I57">
        <v>1.663</v>
      </c>
      <c r="J57" s="3"/>
    </row>
    <row r="58" spans="1:10">
      <c r="A58" t="s">
        <v>30</v>
      </c>
      <c r="B58" t="s">
        <v>13</v>
      </c>
      <c r="C58">
        <v>3196</v>
      </c>
      <c r="D58">
        <v>36</v>
      </c>
      <c r="E58" s="8">
        <v>902.76499999999999</v>
      </c>
      <c r="F58">
        <v>891.85699999999997</v>
      </c>
      <c r="G58" s="3">
        <v>902.89</v>
      </c>
      <c r="H58" s="3">
        <v>889.399</v>
      </c>
      <c r="I58">
        <v>854.85500000000002</v>
      </c>
      <c r="J58" s="3"/>
    </row>
    <row r="59" spans="1:10">
      <c r="A59" t="s">
        <v>30</v>
      </c>
      <c r="B59" t="s">
        <v>14</v>
      </c>
      <c r="C59">
        <v>32</v>
      </c>
      <c r="D59">
        <v>56</v>
      </c>
      <c r="E59" s="2" t="s">
        <v>70</v>
      </c>
      <c r="F59" s="2" t="s">
        <v>70</v>
      </c>
      <c r="G59" s="2" t="s">
        <v>70</v>
      </c>
      <c r="H59" s="2" t="s">
        <v>70</v>
      </c>
      <c r="I59" s="2" t="s">
        <v>70</v>
      </c>
      <c r="J59" s="3"/>
    </row>
    <row r="60" spans="1:10">
      <c r="A60" t="s">
        <v>30</v>
      </c>
      <c r="B60" t="s">
        <v>15</v>
      </c>
      <c r="C60">
        <v>106</v>
      </c>
      <c r="D60">
        <v>58</v>
      </c>
      <c r="E60" s="2" t="s">
        <v>70</v>
      </c>
      <c r="F60" s="2" t="s">
        <v>70</v>
      </c>
      <c r="G60" s="2" t="s">
        <v>70</v>
      </c>
      <c r="H60" s="2" t="s">
        <v>70</v>
      </c>
      <c r="I60" s="2" t="s">
        <v>70</v>
      </c>
      <c r="J60" s="3"/>
    </row>
    <row r="61" spans="1:10">
      <c r="A61" t="s">
        <v>30</v>
      </c>
      <c r="B61" t="s">
        <v>16</v>
      </c>
      <c r="C61">
        <v>124</v>
      </c>
      <c r="D61">
        <v>6</v>
      </c>
      <c r="E61" s="8">
        <v>1.1930000000000001</v>
      </c>
      <c r="F61" s="3">
        <v>1.1719999999999999</v>
      </c>
      <c r="G61" s="3">
        <v>1.339</v>
      </c>
      <c r="H61" s="3">
        <v>1.2290000000000001</v>
      </c>
      <c r="I61">
        <v>0.81100000000000005</v>
      </c>
      <c r="J61" s="3"/>
    </row>
    <row r="62" spans="1:10">
      <c r="A62" t="s">
        <v>30</v>
      </c>
      <c r="B62" t="s">
        <v>17</v>
      </c>
      <c r="C62">
        <v>8124</v>
      </c>
      <c r="D62">
        <v>22</v>
      </c>
      <c r="E62" s="8">
        <v>12.438000000000001</v>
      </c>
      <c r="F62" s="3">
        <v>11.35</v>
      </c>
      <c r="G62" s="3">
        <v>12.428000000000001</v>
      </c>
      <c r="H62" s="3">
        <v>6.44</v>
      </c>
      <c r="I62">
        <v>5.8650000000000002</v>
      </c>
      <c r="J62" s="3"/>
    </row>
    <row r="63" spans="1:10">
      <c r="A63" t="s">
        <v>30</v>
      </c>
      <c r="B63" t="s">
        <v>18</v>
      </c>
      <c r="C63">
        <v>12960</v>
      </c>
      <c r="D63">
        <v>8</v>
      </c>
      <c r="E63" s="8">
        <v>7.1150000000000002</v>
      </c>
      <c r="F63" s="3">
        <v>7.5519999999999996</v>
      </c>
      <c r="G63" s="3">
        <v>8.2569999999999997</v>
      </c>
      <c r="H63" s="3">
        <v>4.5389999999999997</v>
      </c>
      <c r="I63">
        <v>4.1360000000000001</v>
      </c>
      <c r="J63" s="3"/>
    </row>
    <row r="64" spans="1:10">
      <c r="A64" t="s">
        <v>30</v>
      </c>
      <c r="B64" t="s">
        <v>19</v>
      </c>
      <c r="C64">
        <v>90</v>
      </c>
      <c r="D64">
        <v>8</v>
      </c>
      <c r="E64" s="8">
        <v>0.72199999999999998</v>
      </c>
      <c r="F64" s="3">
        <v>0.39200000000000002</v>
      </c>
      <c r="G64" s="3">
        <v>0.34100000000000003</v>
      </c>
      <c r="H64" s="3">
        <v>0.79300000000000004</v>
      </c>
      <c r="I64">
        <v>0.86799999999999999</v>
      </c>
      <c r="J64" s="3"/>
    </row>
    <row r="65" spans="1:10">
      <c r="A65" t="s">
        <v>30</v>
      </c>
      <c r="B65" t="s">
        <v>20</v>
      </c>
      <c r="C65">
        <v>339</v>
      </c>
      <c r="D65">
        <v>17</v>
      </c>
      <c r="E65" s="8">
        <v>1.639</v>
      </c>
      <c r="F65" s="3">
        <v>1.871</v>
      </c>
      <c r="G65" s="3">
        <v>1.704</v>
      </c>
      <c r="H65" s="3">
        <v>1.7190000000000001</v>
      </c>
      <c r="I65">
        <v>1.224</v>
      </c>
      <c r="J65" s="3"/>
    </row>
    <row r="66" spans="1:10">
      <c r="A66" t="s">
        <v>30</v>
      </c>
      <c r="B66" t="s">
        <v>21</v>
      </c>
      <c r="C66">
        <v>15</v>
      </c>
      <c r="D66">
        <v>6</v>
      </c>
      <c r="E66" s="8">
        <v>0.94599999999999995</v>
      </c>
      <c r="F66" s="3">
        <v>0.99399999999999999</v>
      </c>
      <c r="G66" s="3">
        <v>0.752</v>
      </c>
      <c r="H66" s="3">
        <v>0.25800000000000001</v>
      </c>
      <c r="I66">
        <v>0.88900000000000001</v>
      </c>
      <c r="J66" s="3"/>
    </row>
    <row r="67" spans="1:10">
      <c r="A67" t="s">
        <v>30</v>
      </c>
      <c r="B67" t="s">
        <v>22</v>
      </c>
      <c r="C67">
        <v>1066</v>
      </c>
      <c r="D67">
        <v>12</v>
      </c>
      <c r="E67" s="8">
        <v>1.954</v>
      </c>
      <c r="F67" s="3">
        <v>2.67</v>
      </c>
      <c r="G67" s="3">
        <v>1.3109999999999999</v>
      </c>
      <c r="H67" s="3">
        <v>1.764</v>
      </c>
      <c r="I67">
        <v>1.0740000000000001</v>
      </c>
      <c r="J67" s="3"/>
    </row>
    <row r="68" spans="1:10">
      <c r="A68" t="s">
        <v>30</v>
      </c>
      <c r="B68" t="s">
        <v>23</v>
      </c>
      <c r="C68">
        <v>683</v>
      </c>
      <c r="D68">
        <v>35</v>
      </c>
      <c r="E68" s="8">
        <v>134.10400000000001</v>
      </c>
      <c r="F68" s="3">
        <v>127.988</v>
      </c>
      <c r="G68" s="3">
        <v>129.97900000000001</v>
      </c>
      <c r="H68" s="3">
        <v>131.18299999999999</v>
      </c>
      <c r="I68">
        <v>127.142</v>
      </c>
      <c r="J68" s="3"/>
    </row>
    <row r="69" spans="1:10">
      <c r="A69" t="s">
        <v>30</v>
      </c>
      <c r="B69" t="s">
        <v>24</v>
      </c>
      <c r="C69">
        <v>187</v>
      </c>
      <c r="D69">
        <v>22</v>
      </c>
      <c r="E69" s="8">
        <v>1.7709999999999999</v>
      </c>
      <c r="F69" s="3">
        <v>1.532</v>
      </c>
      <c r="G69" s="3">
        <v>1.208</v>
      </c>
      <c r="H69" s="3">
        <v>0.88600000000000001</v>
      </c>
      <c r="I69" s="5">
        <v>0.58299999999999996</v>
      </c>
      <c r="J69" s="3"/>
    </row>
    <row r="70" spans="1:10">
      <c r="A70" t="s">
        <v>30</v>
      </c>
      <c r="B70" t="s">
        <v>25</v>
      </c>
      <c r="C70">
        <v>3190</v>
      </c>
      <c r="D70">
        <v>61</v>
      </c>
      <c r="E70" s="2" t="s">
        <v>70</v>
      </c>
      <c r="F70" s="2" t="s">
        <v>70</v>
      </c>
      <c r="G70" s="2" t="s">
        <v>70</v>
      </c>
      <c r="H70" s="2" t="s">
        <v>70</v>
      </c>
      <c r="I70" s="2" t="s">
        <v>70</v>
      </c>
      <c r="J70" s="3"/>
    </row>
    <row r="71" spans="1:10">
      <c r="A71" t="s">
        <v>30</v>
      </c>
      <c r="B71" t="s">
        <v>26</v>
      </c>
      <c r="C71">
        <v>958</v>
      </c>
      <c r="D71">
        <v>9</v>
      </c>
      <c r="E71" s="8">
        <v>1.173</v>
      </c>
      <c r="F71">
        <v>1.633</v>
      </c>
      <c r="G71" s="3">
        <v>1.2889999999999999</v>
      </c>
      <c r="H71" s="3">
        <v>0.83899999999999997</v>
      </c>
      <c r="I71">
        <v>1.423</v>
      </c>
      <c r="J71" s="3"/>
    </row>
    <row r="72" spans="1:10">
      <c r="A72" t="s">
        <v>30</v>
      </c>
      <c r="B72" t="s">
        <v>27</v>
      </c>
      <c r="C72">
        <v>10</v>
      </c>
      <c r="D72">
        <v>32</v>
      </c>
      <c r="E72" s="8">
        <v>11.629</v>
      </c>
      <c r="F72">
        <v>12.371</v>
      </c>
      <c r="G72" s="3">
        <v>12.289</v>
      </c>
      <c r="H72" s="3">
        <v>12.24</v>
      </c>
      <c r="I72">
        <v>11.906000000000001</v>
      </c>
      <c r="J72" s="3"/>
    </row>
    <row r="73" spans="1:10">
      <c r="A73" t="s">
        <v>30</v>
      </c>
      <c r="B73" t="s">
        <v>28</v>
      </c>
      <c r="C73">
        <v>435</v>
      </c>
      <c r="D73">
        <v>16</v>
      </c>
      <c r="E73" s="8">
        <v>1.401</v>
      </c>
      <c r="F73">
        <v>1.968</v>
      </c>
      <c r="G73" s="3">
        <v>1.82</v>
      </c>
      <c r="H73" s="3">
        <v>1.6950000000000001</v>
      </c>
      <c r="I73">
        <v>1.9239999999999999</v>
      </c>
      <c r="J73" s="3"/>
    </row>
    <row r="74" spans="1:10">
      <c r="C74" s="1" t="s">
        <v>94</v>
      </c>
      <c r="E74" s="73">
        <v>16</v>
      </c>
      <c r="F74" s="73">
        <v>16</v>
      </c>
      <c r="G74" s="73">
        <v>16</v>
      </c>
      <c r="H74" s="73">
        <v>16</v>
      </c>
      <c r="I74" s="73">
        <v>16</v>
      </c>
      <c r="J74" s="68">
        <f>SUM(E74:I74)</f>
        <v>80</v>
      </c>
    </row>
    <row r="75" spans="1:10">
      <c r="C75" s="1" t="s">
        <v>95</v>
      </c>
      <c r="E75" s="1">
        <f>AVERAGE(E55,E56,E57,E58,E61,E62,E63,E64,E65,E66,E67,E68,E69,E71,E72,E73)</f>
        <v>68.538249999999991</v>
      </c>
      <c r="F75" s="28">
        <f>AVERAGE(F55,F56,F57,F58,F61,F62,F63,F64,F65,F66,F67,F68,F69,F71,F72,F73)</f>
        <v>66.693500000000014</v>
      </c>
      <c r="G75" s="28">
        <f t="shared" ref="G75:I75" si="2">AVERAGE(G55,G56,G57,G58,G61,G62,G63,G64,G65,G66,G67,G68,G69,G71,G72,G73)</f>
        <v>67.429625000000001</v>
      </c>
      <c r="H75" s="28">
        <f t="shared" si="2"/>
        <v>66.003874999999994</v>
      </c>
      <c r="I75" s="28">
        <f t="shared" si="2"/>
        <v>63.440062500000003</v>
      </c>
      <c r="J75" s="30">
        <f>AVERAGE(E75:I75)</f>
        <v>66.421062500000005</v>
      </c>
    </row>
    <row r="76" spans="1:10">
      <c r="F76" s="3"/>
      <c r="J76" s="30"/>
    </row>
    <row r="77" spans="1:10">
      <c r="B77" s="15" t="s">
        <v>37</v>
      </c>
    </row>
    <row r="79" spans="1:10">
      <c r="A79" s="1" t="s">
        <v>1</v>
      </c>
      <c r="B79" s="1" t="s">
        <v>2</v>
      </c>
      <c r="C79" s="1" t="s">
        <v>38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</row>
    <row r="80" spans="1:10">
      <c r="A80" t="s">
        <v>0</v>
      </c>
      <c r="B80" t="s">
        <v>40</v>
      </c>
      <c r="C80">
        <v>62</v>
      </c>
      <c r="D80">
        <v>1000</v>
      </c>
      <c r="E80" s="2" t="s">
        <v>70</v>
      </c>
      <c r="F80" s="2" t="s">
        <v>70</v>
      </c>
      <c r="G80" s="2" t="s">
        <v>70</v>
      </c>
      <c r="H80" s="2" t="s">
        <v>70</v>
      </c>
      <c r="I80" s="2" t="s">
        <v>70</v>
      </c>
      <c r="J80" s="1"/>
    </row>
    <row r="81" spans="1:10">
      <c r="A81" t="s">
        <v>0</v>
      </c>
      <c r="B81" t="s">
        <v>41</v>
      </c>
      <c r="C81">
        <v>127</v>
      </c>
      <c r="D81">
        <v>11107</v>
      </c>
      <c r="E81" s="9" t="s">
        <v>71</v>
      </c>
      <c r="F81" s="9" t="s">
        <v>71</v>
      </c>
      <c r="G81" s="9" t="s">
        <v>71</v>
      </c>
      <c r="H81" s="9" t="s">
        <v>71</v>
      </c>
      <c r="I81" s="9" t="s">
        <v>71</v>
      </c>
      <c r="J81" s="2"/>
    </row>
    <row r="82" spans="1:10">
      <c r="A82" t="s">
        <v>0</v>
      </c>
      <c r="B82" t="s">
        <v>42</v>
      </c>
      <c r="C82">
        <v>128</v>
      </c>
      <c r="D82">
        <v>6279</v>
      </c>
      <c r="E82" s="9" t="s">
        <v>71</v>
      </c>
      <c r="F82" s="9" t="s">
        <v>71</v>
      </c>
      <c r="G82" s="9" t="s">
        <v>71</v>
      </c>
      <c r="H82" s="9" t="s">
        <v>71</v>
      </c>
      <c r="I82" s="9" t="s">
        <v>71</v>
      </c>
    </row>
    <row r="83" spans="1:10">
      <c r="A83" t="s">
        <v>0</v>
      </c>
      <c r="B83" t="s">
        <v>43</v>
      </c>
      <c r="C83">
        <v>118</v>
      </c>
      <c r="D83">
        <v>11107</v>
      </c>
      <c r="E83" s="9" t="s">
        <v>71</v>
      </c>
      <c r="F83" s="9" t="s">
        <v>71</v>
      </c>
      <c r="G83" s="2" t="s">
        <v>70</v>
      </c>
      <c r="H83" s="9" t="s">
        <v>71</v>
      </c>
      <c r="I83" s="2" t="s">
        <v>70</v>
      </c>
    </row>
    <row r="84" spans="1:10">
      <c r="A84" t="s">
        <v>0</v>
      </c>
      <c r="B84" t="s">
        <v>44</v>
      </c>
      <c r="C84">
        <v>217</v>
      </c>
      <c r="D84">
        <v>706</v>
      </c>
      <c r="E84" s="2" t="s">
        <v>70</v>
      </c>
      <c r="F84" s="2" t="s">
        <v>70</v>
      </c>
      <c r="G84" s="2" t="s">
        <v>70</v>
      </c>
      <c r="H84" s="2" t="s">
        <v>70</v>
      </c>
      <c r="I84" s="2" t="s">
        <v>70</v>
      </c>
    </row>
    <row r="85" spans="1:10">
      <c r="A85" t="s">
        <v>0</v>
      </c>
      <c r="B85" t="s">
        <v>45</v>
      </c>
      <c r="C85">
        <v>168</v>
      </c>
      <c r="D85">
        <v>1452</v>
      </c>
      <c r="E85" s="2" t="s">
        <v>70</v>
      </c>
      <c r="F85" s="2" t="s">
        <v>70</v>
      </c>
      <c r="G85" s="2" t="s">
        <v>70</v>
      </c>
      <c r="H85" s="2" t="s">
        <v>70</v>
      </c>
      <c r="I85" s="2" t="s">
        <v>70</v>
      </c>
      <c r="J85" s="2"/>
    </row>
    <row r="86" spans="1:10">
      <c r="A86" t="s">
        <v>0</v>
      </c>
      <c r="B86" t="s">
        <v>46</v>
      </c>
      <c r="C86">
        <v>105</v>
      </c>
      <c r="D86">
        <v>11099</v>
      </c>
      <c r="E86" s="2" t="s">
        <v>70</v>
      </c>
      <c r="F86" s="9" t="s">
        <v>71</v>
      </c>
      <c r="G86" s="9" t="s">
        <v>71</v>
      </c>
      <c r="H86" s="9" t="s">
        <v>71</v>
      </c>
      <c r="I86" s="9" t="s">
        <v>71</v>
      </c>
      <c r="J86" s="2"/>
    </row>
    <row r="87" spans="1:10">
      <c r="A87" t="s">
        <v>0</v>
      </c>
      <c r="B87" t="s">
        <v>39</v>
      </c>
      <c r="C87">
        <v>85</v>
      </c>
      <c r="D87">
        <v>228</v>
      </c>
      <c r="E87" s="2" t="s">
        <v>70</v>
      </c>
      <c r="F87" s="2" t="s">
        <v>70</v>
      </c>
      <c r="G87" s="2" t="s">
        <v>70</v>
      </c>
      <c r="H87" s="2" t="s">
        <v>70</v>
      </c>
      <c r="I87" s="2" t="s">
        <v>70</v>
      </c>
    </row>
    <row r="88" spans="1:10">
      <c r="A88" t="s">
        <v>0</v>
      </c>
      <c r="B88" t="s">
        <v>47</v>
      </c>
      <c r="C88">
        <v>173</v>
      </c>
      <c r="D88">
        <v>6279</v>
      </c>
      <c r="E88" s="9" t="s">
        <v>71</v>
      </c>
      <c r="F88" s="9" t="s">
        <v>71</v>
      </c>
      <c r="G88" s="2" t="s">
        <v>70</v>
      </c>
      <c r="H88" s="9" t="s">
        <v>71</v>
      </c>
      <c r="I88" s="9" t="s">
        <v>71</v>
      </c>
    </row>
    <row r="89" spans="1:10">
      <c r="A89" t="s">
        <v>0</v>
      </c>
      <c r="B89" t="s">
        <v>48</v>
      </c>
      <c r="C89">
        <v>248</v>
      </c>
      <c r="D89">
        <v>6279</v>
      </c>
      <c r="E89" s="2" t="s">
        <v>70</v>
      </c>
      <c r="F89" s="9" t="s">
        <v>71</v>
      </c>
      <c r="G89" s="9" t="s">
        <v>71</v>
      </c>
      <c r="H89" s="9" t="s">
        <v>71</v>
      </c>
      <c r="I89" s="9" t="s">
        <v>71</v>
      </c>
    </row>
    <row r="90" spans="1:10">
      <c r="B90" s="5"/>
      <c r="C90" s="5"/>
      <c r="D90" s="7"/>
      <c r="E90" s="13"/>
      <c r="F90" s="13"/>
      <c r="G90" s="13"/>
      <c r="H90" s="13"/>
      <c r="I90" s="13"/>
    </row>
    <row r="91" spans="1:10">
      <c r="B91" s="7"/>
      <c r="C91" s="1" t="s">
        <v>94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8">
        <f>SUM(E91:I91)</f>
        <v>0</v>
      </c>
    </row>
    <row r="92" spans="1:10">
      <c r="C92" s="1" t="s">
        <v>95</v>
      </c>
      <c r="E92" s="8" t="s">
        <v>73</v>
      </c>
      <c r="F92" s="8" t="s">
        <v>73</v>
      </c>
      <c r="G92" s="8" t="s">
        <v>73</v>
      </c>
      <c r="H92" s="8" t="s">
        <v>73</v>
      </c>
      <c r="I92" s="8" t="s">
        <v>73</v>
      </c>
      <c r="J92" s="8" t="s">
        <v>73</v>
      </c>
    </row>
    <row r="95" spans="1:10">
      <c r="A95" s="1" t="s">
        <v>1</v>
      </c>
      <c r="B95" s="1" t="s">
        <v>2</v>
      </c>
      <c r="C95" s="1" t="s">
        <v>38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2"/>
    </row>
    <row r="96" spans="1:10">
      <c r="A96" t="s">
        <v>29</v>
      </c>
      <c r="B96" t="s">
        <v>40</v>
      </c>
      <c r="C96">
        <v>62</v>
      </c>
      <c r="D96">
        <v>1000</v>
      </c>
      <c r="E96" s="9" t="s">
        <v>71</v>
      </c>
      <c r="F96" s="9" t="s">
        <v>71</v>
      </c>
      <c r="G96" s="9" t="s">
        <v>71</v>
      </c>
      <c r="H96" s="2" t="s">
        <v>70</v>
      </c>
      <c r="I96" s="9" t="s">
        <v>71</v>
      </c>
      <c r="J96" s="2"/>
    </row>
    <row r="97" spans="1:11">
      <c r="A97" t="s">
        <v>29</v>
      </c>
      <c r="B97" t="s">
        <v>41</v>
      </c>
      <c r="C97">
        <v>127</v>
      </c>
      <c r="D97">
        <v>11107</v>
      </c>
      <c r="E97" s="9" t="s">
        <v>72</v>
      </c>
      <c r="F97" s="9" t="s">
        <v>72</v>
      </c>
      <c r="G97" s="9" t="s">
        <v>72</v>
      </c>
      <c r="H97" s="9" t="s">
        <v>72</v>
      </c>
      <c r="I97" s="9" t="s">
        <v>72</v>
      </c>
    </row>
    <row r="98" spans="1:11">
      <c r="A98" t="s">
        <v>29</v>
      </c>
      <c r="B98" t="s">
        <v>42</v>
      </c>
      <c r="C98">
        <v>128</v>
      </c>
      <c r="D98">
        <v>6279</v>
      </c>
      <c r="E98" s="2" t="s">
        <v>70</v>
      </c>
      <c r="F98" s="2" t="s">
        <v>70</v>
      </c>
      <c r="G98" s="2" t="s">
        <v>70</v>
      </c>
      <c r="H98" s="9" t="s">
        <v>71</v>
      </c>
      <c r="I98" s="2" t="s">
        <v>70</v>
      </c>
    </row>
    <row r="99" spans="1:11">
      <c r="A99" t="s">
        <v>29</v>
      </c>
      <c r="B99" t="s">
        <v>43</v>
      </c>
      <c r="C99">
        <v>118</v>
      </c>
      <c r="D99">
        <v>11107</v>
      </c>
      <c r="E99" s="9" t="s">
        <v>72</v>
      </c>
      <c r="F99" s="9" t="s">
        <v>72</v>
      </c>
      <c r="G99" s="9" t="s">
        <v>72</v>
      </c>
      <c r="H99" s="9" t="s">
        <v>72</v>
      </c>
      <c r="I99" s="9" t="s">
        <v>72</v>
      </c>
      <c r="J99" s="2"/>
    </row>
    <row r="100" spans="1:11">
      <c r="A100" t="s">
        <v>29</v>
      </c>
      <c r="B100" t="s">
        <v>44</v>
      </c>
      <c r="C100">
        <v>217</v>
      </c>
      <c r="D100">
        <v>706</v>
      </c>
      <c r="E100" s="9" t="s">
        <v>71</v>
      </c>
      <c r="F100" s="9" t="s">
        <v>71</v>
      </c>
      <c r="G100" s="9" t="s">
        <v>71</v>
      </c>
      <c r="H100" s="9" t="s">
        <v>71</v>
      </c>
      <c r="I100" s="9" t="s">
        <v>71</v>
      </c>
    </row>
    <row r="101" spans="1:11">
      <c r="A101" t="s">
        <v>29</v>
      </c>
      <c r="B101" t="s">
        <v>45</v>
      </c>
      <c r="C101">
        <v>168</v>
      </c>
      <c r="D101">
        <v>1452</v>
      </c>
      <c r="E101" s="9" t="s">
        <v>71</v>
      </c>
      <c r="F101" s="9" t="s">
        <v>71</v>
      </c>
      <c r="G101" s="9" t="s">
        <v>71</v>
      </c>
      <c r="H101" s="2" t="s">
        <v>70</v>
      </c>
      <c r="I101" s="9" t="s">
        <v>71</v>
      </c>
      <c r="J101" s="14"/>
    </row>
    <row r="102" spans="1:11">
      <c r="A102" t="s">
        <v>29</v>
      </c>
      <c r="B102" t="s">
        <v>46</v>
      </c>
      <c r="C102">
        <v>105</v>
      </c>
      <c r="D102">
        <v>11099</v>
      </c>
      <c r="E102" s="9" t="s">
        <v>72</v>
      </c>
      <c r="F102" s="9" t="s">
        <v>72</v>
      </c>
      <c r="G102" s="9" t="s">
        <v>72</v>
      </c>
      <c r="H102" s="9" t="s">
        <v>72</v>
      </c>
      <c r="I102" s="9" t="s">
        <v>72</v>
      </c>
      <c r="J102" s="3"/>
      <c r="K102" s="31"/>
    </row>
    <row r="103" spans="1:11">
      <c r="A103" t="s">
        <v>29</v>
      </c>
      <c r="B103" t="s">
        <v>39</v>
      </c>
      <c r="C103">
        <v>85</v>
      </c>
      <c r="D103">
        <v>228</v>
      </c>
      <c r="E103" s="2" t="s">
        <v>70</v>
      </c>
      <c r="F103" s="2" t="s">
        <v>70</v>
      </c>
      <c r="G103" s="2" t="s">
        <v>70</v>
      </c>
      <c r="H103" s="2" t="s">
        <v>70</v>
      </c>
      <c r="I103" s="2" t="s">
        <v>70</v>
      </c>
    </row>
    <row r="104" spans="1:11">
      <c r="A104" t="s">
        <v>29</v>
      </c>
      <c r="B104" t="s">
        <v>47</v>
      </c>
      <c r="C104">
        <v>173</v>
      </c>
      <c r="D104">
        <v>6279</v>
      </c>
      <c r="E104" s="2" t="s">
        <v>70</v>
      </c>
      <c r="F104" s="2" t="s">
        <v>70</v>
      </c>
      <c r="G104" s="2" t="s">
        <v>70</v>
      </c>
      <c r="H104" s="2" t="s">
        <v>70</v>
      </c>
      <c r="I104" s="2" t="s">
        <v>70</v>
      </c>
    </row>
    <row r="105" spans="1:11">
      <c r="A105" t="s">
        <v>29</v>
      </c>
      <c r="B105" t="s">
        <v>48</v>
      </c>
      <c r="C105">
        <v>248</v>
      </c>
      <c r="D105">
        <v>6279</v>
      </c>
      <c r="E105" s="9" t="s">
        <v>71</v>
      </c>
      <c r="F105" s="9" t="s">
        <v>71</v>
      </c>
      <c r="G105" s="9" t="s">
        <v>71</v>
      </c>
      <c r="H105" s="9" t="s">
        <v>71</v>
      </c>
      <c r="I105" s="9" t="s">
        <v>71</v>
      </c>
      <c r="J105" s="1"/>
    </row>
    <row r="106" spans="1:11">
      <c r="A106" s="3"/>
      <c r="B106" s="19"/>
      <c r="C106" s="19"/>
      <c r="E106" s="13"/>
      <c r="F106" s="13"/>
      <c r="G106" s="13"/>
      <c r="H106" s="13"/>
      <c r="I106" s="13"/>
      <c r="J106" s="10"/>
    </row>
    <row r="107" spans="1:11">
      <c r="A107" s="7"/>
      <c r="B107" s="7"/>
      <c r="C107" s="1" t="s">
        <v>94</v>
      </c>
      <c r="E107" s="67">
        <v>0</v>
      </c>
      <c r="F107" s="67">
        <v>0</v>
      </c>
      <c r="G107" s="67">
        <v>0</v>
      </c>
      <c r="H107" s="67">
        <v>0</v>
      </c>
      <c r="I107" s="67">
        <v>0</v>
      </c>
      <c r="J107" s="68">
        <f>SUM(E107:I107)</f>
        <v>0</v>
      </c>
    </row>
    <row r="108" spans="1:11">
      <c r="A108" s="3"/>
      <c r="B108" s="7"/>
      <c r="C108" s="1" t="s">
        <v>95</v>
      </c>
      <c r="E108" s="8" t="s">
        <v>73</v>
      </c>
      <c r="F108" s="8" t="s">
        <v>73</v>
      </c>
      <c r="G108" s="8" t="s">
        <v>73</v>
      </c>
      <c r="H108" s="8" t="s">
        <v>73</v>
      </c>
      <c r="I108" s="8" t="s">
        <v>73</v>
      </c>
      <c r="J108" s="8" t="s">
        <v>73</v>
      </c>
    </row>
    <row r="109" spans="1:11">
      <c r="A109" s="7"/>
      <c r="B109" s="7"/>
      <c r="C109" s="7"/>
      <c r="J109" s="3"/>
    </row>
    <row r="110" spans="1:11">
      <c r="J110" s="2"/>
    </row>
    <row r="111" spans="1:11">
      <c r="A111" s="1" t="s">
        <v>1</v>
      </c>
      <c r="B111" s="1" t="s">
        <v>2</v>
      </c>
      <c r="C111" s="1" t="s">
        <v>38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 t="s">
        <v>8</v>
      </c>
      <c r="J111" s="10"/>
    </row>
    <row r="112" spans="1:11">
      <c r="A112" t="s">
        <v>30</v>
      </c>
      <c r="B112" t="s">
        <v>40</v>
      </c>
      <c r="C112">
        <v>62</v>
      </c>
      <c r="D112">
        <v>1000</v>
      </c>
      <c r="E112" s="2" t="s">
        <v>70</v>
      </c>
      <c r="F112" s="2" t="s">
        <v>70</v>
      </c>
      <c r="G112" s="2" t="s">
        <v>70</v>
      </c>
      <c r="H112" s="2" t="s">
        <v>70</v>
      </c>
      <c r="I112" s="2" t="s">
        <v>70</v>
      </c>
      <c r="J112" s="3"/>
    </row>
    <row r="113" spans="1:11">
      <c r="A113" t="s">
        <v>30</v>
      </c>
      <c r="B113" t="s">
        <v>41</v>
      </c>
      <c r="C113">
        <v>127</v>
      </c>
      <c r="D113">
        <v>11107</v>
      </c>
      <c r="E113" s="9" t="s">
        <v>72</v>
      </c>
      <c r="F113" s="9" t="s">
        <v>72</v>
      </c>
      <c r="G113" s="9" t="s">
        <v>72</v>
      </c>
      <c r="H113" s="9" t="s">
        <v>72</v>
      </c>
      <c r="I113" s="9" t="s">
        <v>72</v>
      </c>
      <c r="J113" s="3"/>
    </row>
    <row r="114" spans="1:11">
      <c r="A114" t="s">
        <v>30</v>
      </c>
      <c r="B114" t="s">
        <v>42</v>
      </c>
      <c r="C114">
        <v>128</v>
      </c>
      <c r="D114">
        <v>6279</v>
      </c>
      <c r="E114" s="9" t="s">
        <v>72</v>
      </c>
      <c r="F114" s="9" t="s">
        <v>72</v>
      </c>
      <c r="G114" s="9" t="s">
        <v>72</v>
      </c>
      <c r="H114" s="9" t="s">
        <v>72</v>
      </c>
      <c r="I114" s="9" t="s">
        <v>72</v>
      </c>
      <c r="J114" s="3"/>
    </row>
    <row r="115" spans="1:11">
      <c r="A115" t="s">
        <v>30</v>
      </c>
      <c r="B115" t="s">
        <v>43</v>
      </c>
      <c r="C115">
        <v>118</v>
      </c>
      <c r="D115">
        <v>11107</v>
      </c>
      <c r="E115" s="9" t="s">
        <v>72</v>
      </c>
      <c r="F115" s="9" t="s">
        <v>72</v>
      </c>
      <c r="G115" s="9" t="s">
        <v>72</v>
      </c>
      <c r="H115" s="9" t="s">
        <v>72</v>
      </c>
      <c r="I115" s="9" t="s">
        <v>72</v>
      </c>
      <c r="J115" s="3"/>
    </row>
    <row r="116" spans="1:11">
      <c r="A116" t="s">
        <v>30</v>
      </c>
      <c r="B116" t="s">
        <v>44</v>
      </c>
      <c r="C116">
        <v>217</v>
      </c>
      <c r="D116">
        <v>706</v>
      </c>
      <c r="E116" s="2" t="s">
        <v>70</v>
      </c>
      <c r="F116" s="2" t="s">
        <v>70</v>
      </c>
      <c r="G116" s="2" t="s">
        <v>70</v>
      </c>
      <c r="H116" s="2" t="s">
        <v>70</v>
      </c>
      <c r="I116" s="2" t="s">
        <v>70</v>
      </c>
      <c r="J116" s="3"/>
    </row>
    <row r="117" spans="1:11">
      <c r="A117" t="s">
        <v>30</v>
      </c>
      <c r="B117" t="s">
        <v>45</v>
      </c>
      <c r="C117">
        <v>168</v>
      </c>
      <c r="D117">
        <v>1452</v>
      </c>
      <c r="E117" s="2" t="s">
        <v>70</v>
      </c>
      <c r="F117" s="2" t="s">
        <v>70</v>
      </c>
      <c r="G117" s="2" t="s">
        <v>70</v>
      </c>
      <c r="H117" s="2" t="s">
        <v>70</v>
      </c>
      <c r="I117" s="2" t="s">
        <v>70</v>
      </c>
      <c r="J117" s="3"/>
    </row>
    <row r="118" spans="1:11">
      <c r="A118" t="s">
        <v>30</v>
      </c>
      <c r="B118" t="s">
        <v>46</v>
      </c>
      <c r="C118">
        <v>105</v>
      </c>
      <c r="D118">
        <v>11099</v>
      </c>
      <c r="E118" s="9" t="s">
        <v>72</v>
      </c>
      <c r="F118" s="9" t="s">
        <v>72</v>
      </c>
      <c r="G118" s="9" t="s">
        <v>72</v>
      </c>
      <c r="H118" s="9" t="s">
        <v>72</v>
      </c>
      <c r="I118" s="9" t="s">
        <v>72</v>
      </c>
      <c r="J118" s="3"/>
    </row>
    <row r="119" spans="1:11">
      <c r="A119" t="s">
        <v>30</v>
      </c>
      <c r="B119" t="s">
        <v>39</v>
      </c>
      <c r="C119">
        <v>85</v>
      </c>
      <c r="D119">
        <v>228</v>
      </c>
      <c r="E119" s="2" t="s">
        <v>70</v>
      </c>
      <c r="F119" s="2" t="s">
        <v>70</v>
      </c>
      <c r="G119" s="2" t="s">
        <v>70</v>
      </c>
      <c r="H119" s="2" t="s">
        <v>70</v>
      </c>
      <c r="I119" s="2" t="s">
        <v>70</v>
      </c>
      <c r="J119" s="3"/>
    </row>
    <row r="120" spans="1:11">
      <c r="A120" t="s">
        <v>30</v>
      </c>
      <c r="B120" t="s">
        <v>47</v>
      </c>
      <c r="C120">
        <v>173</v>
      </c>
      <c r="D120">
        <v>6279</v>
      </c>
      <c r="E120" s="9" t="s">
        <v>72</v>
      </c>
      <c r="F120" s="9" t="s">
        <v>72</v>
      </c>
      <c r="G120" s="9" t="s">
        <v>72</v>
      </c>
      <c r="H120" s="9" t="s">
        <v>72</v>
      </c>
      <c r="I120" s="9" t="s">
        <v>72</v>
      </c>
      <c r="J120" s="10"/>
    </row>
    <row r="121" spans="1:11">
      <c r="A121" t="s">
        <v>30</v>
      </c>
      <c r="B121" t="s">
        <v>48</v>
      </c>
      <c r="C121">
        <v>248</v>
      </c>
      <c r="D121">
        <v>6279</v>
      </c>
      <c r="E121" s="9" t="s">
        <v>72</v>
      </c>
      <c r="F121" s="9" t="s">
        <v>72</v>
      </c>
      <c r="G121" s="9" t="s">
        <v>72</v>
      </c>
      <c r="H121" s="9" t="s">
        <v>72</v>
      </c>
      <c r="I121" s="9" t="s">
        <v>72</v>
      </c>
      <c r="J121" s="2"/>
    </row>
    <row r="122" spans="1:11">
      <c r="E122" s="13"/>
      <c r="F122" s="13"/>
      <c r="G122" s="13"/>
      <c r="H122" s="13"/>
      <c r="I122" s="13"/>
      <c r="J122" s="3"/>
    </row>
    <row r="123" spans="1:11">
      <c r="B123" s="26"/>
      <c r="J123" s="3"/>
    </row>
    <row r="124" spans="1:11">
      <c r="B124" s="26"/>
      <c r="C124" s="1" t="s">
        <v>94</v>
      </c>
      <c r="E124" s="67">
        <v>0</v>
      </c>
      <c r="F124" s="67">
        <v>0</v>
      </c>
      <c r="G124" s="67">
        <v>0</v>
      </c>
      <c r="H124" s="67">
        <v>0</v>
      </c>
      <c r="I124" s="67">
        <v>0</v>
      </c>
      <c r="J124" s="68">
        <f>SUM(E124:I124)</f>
        <v>0</v>
      </c>
    </row>
    <row r="125" spans="1:11">
      <c r="B125" s="26"/>
      <c r="C125" s="1" t="s">
        <v>95</v>
      </c>
      <c r="E125" s="8" t="s">
        <v>73</v>
      </c>
      <c r="F125" s="8" t="s">
        <v>73</v>
      </c>
      <c r="G125" s="8" t="s">
        <v>73</v>
      </c>
      <c r="H125" s="8" t="s">
        <v>73</v>
      </c>
      <c r="I125" s="8" t="s">
        <v>73</v>
      </c>
      <c r="J125" s="8" t="s">
        <v>73</v>
      </c>
    </row>
    <row r="126" spans="1:11">
      <c r="E126" s="14"/>
      <c r="F126" s="14"/>
      <c r="G126" s="14"/>
      <c r="H126" s="14"/>
      <c r="I126" s="14"/>
      <c r="J126" s="14"/>
    </row>
    <row r="127" spans="1:11">
      <c r="D127" s="1"/>
      <c r="K127" s="31"/>
    </row>
    <row r="128" spans="1:11">
      <c r="F128" s="17"/>
    </row>
    <row r="132" spans="2:10">
      <c r="B132" s="1"/>
      <c r="C132" s="1"/>
      <c r="D132" s="1"/>
      <c r="E132" s="1"/>
      <c r="F132" s="1"/>
      <c r="G132" s="1"/>
      <c r="H132" s="1"/>
      <c r="I132" s="1"/>
      <c r="J132" s="1"/>
    </row>
    <row r="133" spans="2:10">
      <c r="B133" s="26"/>
      <c r="F133" s="2"/>
      <c r="G133" s="2"/>
      <c r="H133" s="2"/>
      <c r="I133" s="2"/>
      <c r="J133" s="2"/>
    </row>
    <row r="134" spans="2:10">
      <c r="B134" s="26"/>
    </row>
    <row r="135" spans="2:10">
      <c r="B135" s="26"/>
    </row>
    <row r="136" spans="2:10">
      <c r="B136" s="26"/>
      <c r="I136" s="3"/>
    </row>
    <row r="137" spans="2:10">
      <c r="B137" s="26"/>
      <c r="E137" s="3"/>
    </row>
    <row r="138" spans="2:10">
      <c r="B138" s="26"/>
      <c r="F138" s="2"/>
      <c r="G138" s="2"/>
      <c r="H138" s="2"/>
      <c r="I138" s="2"/>
      <c r="J138" s="2"/>
    </row>
    <row r="139" spans="2:10">
      <c r="B139" s="26"/>
      <c r="H139" s="2"/>
      <c r="I139" s="2"/>
      <c r="J139" s="2"/>
    </row>
    <row r="140" spans="2:10">
      <c r="B140" s="26"/>
      <c r="E140" s="3"/>
      <c r="J140" s="3"/>
    </row>
    <row r="141" spans="2:10">
      <c r="B141" s="26"/>
      <c r="E141" s="3"/>
      <c r="J141" s="3"/>
    </row>
    <row r="142" spans="2:10">
      <c r="B142" s="26"/>
      <c r="E142" s="3"/>
      <c r="J142" s="3"/>
    </row>
    <row r="143" spans="2:10">
      <c r="B143" s="26"/>
      <c r="E143" s="3"/>
      <c r="J143" s="3"/>
    </row>
    <row r="144" spans="2:10">
      <c r="B144" s="26"/>
      <c r="E144" s="3"/>
      <c r="J144" s="3"/>
    </row>
    <row r="145" spans="2:11">
      <c r="B145" s="26"/>
      <c r="E145" s="3"/>
      <c r="J145" s="3"/>
    </row>
    <row r="146" spans="2:11">
      <c r="B146" s="26"/>
      <c r="E146" s="3"/>
      <c r="J146" s="3"/>
    </row>
    <row r="147" spans="2:11">
      <c r="B147" s="26"/>
      <c r="E147" s="3"/>
      <c r="J147" s="3"/>
    </row>
    <row r="148" spans="2:11">
      <c r="B148" s="26"/>
      <c r="E148" s="3"/>
      <c r="J148" s="3"/>
    </row>
    <row r="149" spans="2:11">
      <c r="B149" s="26"/>
      <c r="E149" s="3"/>
      <c r="H149" s="2"/>
      <c r="I149" s="2"/>
      <c r="J149" s="2"/>
    </row>
    <row r="150" spans="2:11">
      <c r="B150" s="26"/>
      <c r="E150" s="3"/>
    </row>
    <row r="151" spans="2:11">
      <c r="B151" s="26"/>
      <c r="E151" s="3"/>
    </row>
    <row r="152" spans="2:11">
      <c r="B152" s="26"/>
      <c r="E152" s="3"/>
    </row>
    <row r="153" spans="2:11">
      <c r="E153" s="14"/>
      <c r="F153" s="14"/>
      <c r="G153" s="14"/>
      <c r="H153" s="14"/>
      <c r="I153" s="14"/>
      <c r="J153" s="14"/>
    </row>
    <row r="154" spans="2:11">
      <c r="D154" s="1"/>
      <c r="K154" s="31"/>
    </row>
    <row r="155" spans="2:11">
      <c r="F155" s="17"/>
    </row>
  </sheetData>
  <sortState ref="A112:I121">
    <sortCondition ref="B112:B121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1"/>
  <sheetViews>
    <sheetView workbookViewId="0">
      <selection activeCell="L38" sqref="L32:L38"/>
    </sheetView>
  </sheetViews>
  <sheetFormatPr defaultRowHeight="15"/>
  <cols>
    <col min="1" max="1" width="11.28515625" bestFit="1" customWidth="1"/>
    <col min="2" max="2" width="27.7109375" bestFit="1" customWidth="1"/>
    <col min="6" max="6" width="9.5703125" bestFit="1" customWidth="1"/>
    <col min="7" max="7" width="10.5703125" bestFit="1" customWidth="1"/>
    <col min="8" max="8" width="9.5703125" bestFit="1" customWidth="1"/>
    <col min="9" max="10" width="9.7109375" bestFit="1" customWidth="1"/>
    <col min="11" max="11" width="9.5703125" bestFit="1" customWidth="1"/>
  </cols>
  <sheetData>
    <row r="1" spans="1:13">
      <c r="A1" t="s">
        <v>123</v>
      </c>
    </row>
    <row r="2" spans="1:13">
      <c r="A2" s="1" t="s">
        <v>1</v>
      </c>
      <c r="B2" s="1" t="s">
        <v>2</v>
      </c>
      <c r="C2" s="1" t="s">
        <v>38</v>
      </c>
      <c r="D2" s="1" t="s">
        <v>3</v>
      </c>
      <c r="E2" s="23" t="s">
        <v>122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</row>
    <row r="3" spans="1:13">
      <c r="A3" t="s">
        <v>0</v>
      </c>
      <c r="B3" t="s">
        <v>25</v>
      </c>
      <c r="C3">
        <v>3190</v>
      </c>
      <c r="D3">
        <v>61</v>
      </c>
      <c r="E3">
        <v>3465</v>
      </c>
      <c r="F3">
        <v>0.96699999999999997</v>
      </c>
      <c r="G3">
        <v>1.1859999999999999</v>
      </c>
      <c r="H3">
        <v>0.98499999999999999</v>
      </c>
      <c r="I3">
        <v>1.008</v>
      </c>
      <c r="J3">
        <v>4.6719999999999997</v>
      </c>
      <c r="K3">
        <v>55.045999999999999</v>
      </c>
    </row>
    <row r="4" spans="1:13">
      <c r="A4" t="s">
        <v>0</v>
      </c>
      <c r="B4" t="s">
        <v>15</v>
      </c>
      <c r="C4">
        <v>106</v>
      </c>
      <c r="D4">
        <v>58</v>
      </c>
      <c r="E4">
        <v>334</v>
      </c>
      <c r="F4">
        <v>0.113</v>
      </c>
      <c r="G4">
        <v>0.14299999999999999</v>
      </c>
      <c r="H4">
        <v>0.109</v>
      </c>
      <c r="I4">
        <v>0.154</v>
      </c>
      <c r="J4">
        <v>0.26500000000000001</v>
      </c>
      <c r="K4">
        <v>2.4849999999999999</v>
      </c>
    </row>
    <row r="5" spans="1:13">
      <c r="A5" t="s">
        <v>0</v>
      </c>
      <c r="B5" t="s">
        <v>11</v>
      </c>
      <c r="C5">
        <v>105</v>
      </c>
      <c r="D5">
        <v>12</v>
      </c>
      <c r="E5">
        <v>191</v>
      </c>
      <c r="F5">
        <v>4.7E-2</v>
      </c>
      <c r="G5">
        <v>6.6000000000000003E-2</v>
      </c>
      <c r="H5">
        <v>5.6000000000000001E-2</v>
      </c>
      <c r="I5">
        <v>5.8000000000000003E-2</v>
      </c>
      <c r="J5">
        <v>0.13700000000000001</v>
      </c>
      <c r="K5">
        <v>0.34300000000000003</v>
      </c>
    </row>
    <row r="6" spans="1:13">
      <c r="F6" s="73">
        <v>3</v>
      </c>
      <c r="G6" s="73">
        <v>3</v>
      </c>
      <c r="H6" s="73">
        <v>3</v>
      </c>
      <c r="I6" s="74">
        <v>3</v>
      </c>
      <c r="J6" s="73">
        <v>3</v>
      </c>
      <c r="K6" s="73">
        <v>3</v>
      </c>
      <c r="L6" s="68">
        <v>100</v>
      </c>
      <c r="M6" s="31" t="s">
        <v>81</v>
      </c>
    </row>
    <row r="8" spans="1:13">
      <c r="A8" s="1" t="s">
        <v>1</v>
      </c>
      <c r="B8" s="1" t="s">
        <v>2</v>
      </c>
      <c r="C8" s="1" t="s">
        <v>38</v>
      </c>
      <c r="D8" s="1" t="s">
        <v>3</v>
      </c>
      <c r="E8" s="23" t="s">
        <v>122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</row>
    <row r="9" spans="1:13">
      <c r="A9" t="s">
        <v>29</v>
      </c>
      <c r="B9" t="s">
        <v>25</v>
      </c>
      <c r="C9">
        <v>3190</v>
      </c>
      <c r="D9">
        <v>61</v>
      </c>
      <c r="E9">
        <v>3465</v>
      </c>
      <c r="F9">
        <v>1.115</v>
      </c>
      <c r="G9">
        <v>1.2110000000000001</v>
      </c>
      <c r="H9">
        <v>1.0960000000000001</v>
      </c>
      <c r="I9">
        <v>1.119</v>
      </c>
      <c r="J9">
        <v>6.1079999999999997</v>
      </c>
      <c r="K9" s="3">
        <v>6.5750000000000002</v>
      </c>
      <c r="L9" s="7"/>
    </row>
    <row r="10" spans="1:13">
      <c r="A10" t="s">
        <v>29</v>
      </c>
      <c r="B10" t="s">
        <v>15</v>
      </c>
      <c r="C10">
        <v>106</v>
      </c>
      <c r="D10">
        <v>58</v>
      </c>
      <c r="E10">
        <v>334</v>
      </c>
      <c r="F10">
        <v>0.18</v>
      </c>
      <c r="G10">
        <v>0.186</v>
      </c>
      <c r="H10">
        <v>0.223</v>
      </c>
      <c r="I10">
        <v>0.18</v>
      </c>
      <c r="J10">
        <v>0.29699999999999999</v>
      </c>
      <c r="K10" s="3">
        <v>0.48499999999999999</v>
      </c>
      <c r="L10" s="8"/>
    </row>
    <row r="11" spans="1:13">
      <c r="A11" t="s">
        <v>29</v>
      </c>
      <c r="B11" t="s">
        <v>11</v>
      </c>
      <c r="C11">
        <v>105</v>
      </c>
      <c r="D11">
        <v>12</v>
      </c>
      <c r="E11">
        <v>191</v>
      </c>
      <c r="F11">
        <v>9.1999999999999998E-2</v>
      </c>
      <c r="G11" s="3">
        <v>0.18</v>
      </c>
      <c r="H11">
        <v>9.5000000000000001E-2</v>
      </c>
      <c r="I11">
        <v>0.161</v>
      </c>
      <c r="J11">
        <v>0.156</v>
      </c>
      <c r="K11" s="3">
        <v>0.25</v>
      </c>
      <c r="L11" s="8"/>
    </row>
    <row r="12" spans="1:13">
      <c r="F12" s="73">
        <v>3</v>
      </c>
      <c r="G12" s="73">
        <v>3</v>
      </c>
      <c r="H12" s="73">
        <v>3</v>
      </c>
      <c r="I12" s="74">
        <v>3</v>
      </c>
      <c r="J12" s="73">
        <v>3</v>
      </c>
      <c r="K12" s="3">
        <v>3</v>
      </c>
      <c r="L12" s="68">
        <v>100</v>
      </c>
      <c r="M12" s="31" t="s">
        <v>81</v>
      </c>
    </row>
    <row r="13" spans="1:13">
      <c r="C13" s="1"/>
      <c r="F13" s="3"/>
      <c r="G13" s="3"/>
      <c r="H13" s="3"/>
      <c r="I13" s="3"/>
      <c r="J13" s="3"/>
      <c r="K13" s="30"/>
    </row>
    <row r="14" spans="1:13">
      <c r="A14" s="1" t="s">
        <v>1</v>
      </c>
      <c r="B14" s="1" t="s">
        <v>2</v>
      </c>
      <c r="C14" s="1" t="s">
        <v>38</v>
      </c>
      <c r="D14" s="1" t="s">
        <v>3</v>
      </c>
      <c r="E14" s="23" t="s">
        <v>122</v>
      </c>
      <c r="F14" s="1" t="s">
        <v>31</v>
      </c>
      <c r="G14" s="1" t="s">
        <v>32</v>
      </c>
      <c r="H14" s="1" t="s">
        <v>33</v>
      </c>
      <c r="I14" s="1" t="s">
        <v>34</v>
      </c>
      <c r="J14" s="1" t="s">
        <v>35</v>
      </c>
      <c r="K14" s="1" t="s">
        <v>36</v>
      </c>
    </row>
    <row r="15" spans="1:13">
      <c r="A15" t="s">
        <v>30</v>
      </c>
      <c r="B15" t="s">
        <v>25</v>
      </c>
      <c r="C15">
        <v>3190</v>
      </c>
      <c r="D15">
        <v>61</v>
      </c>
      <c r="E15">
        <v>3465</v>
      </c>
      <c r="F15" s="3">
        <v>5.3289999999999997</v>
      </c>
      <c r="G15">
        <v>5.1829999999999998</v>
      </c>
      <c r="H15">
        <v>6.4889999999999999</v>
      </c>
      <c r="I15" s="2" t="s">
        <v>70</v>
      </c>
      <c r="J15" s="2" t="s">
        <v>70</v>
      </c>
      <c r="K15" s="2" t="s">
        <v>70</v>
      </c>
    </row>
    <row r="16" spans="1:13">
      <c r="A16" t="s">
        <v>30</v>
      </c>
      <c r="B16" t="s">
        <v>15</v>
      </c>
      <c r="C16">
        <v>106</v>
      </c>
      <c r="D16">
        <v>58</v>
      </c>
      <c r="E16">
        <v>334</v>
      </c>
      <c r="F16">
        <v>0.97499999999999998</v>
      </c>
      <c r="G16">
        <v>0.50800000000000001</v>
      </c>
      <c r="H16">
        <v>0.64500000000000002</v>
      </c>
      <c r="I16" s="2" t="s">
        <v>70</v>
      </c>
      <c r="J16" s="2" t="s">
        <v>70</v>
      </c>
      <c r="K16" s="2" t="s">
        <v>70</v>
      </c>
    </row>
    <row r="17" spans="1:13">
      <c r="A17" t="s">
        <v>30</v>
      </c>
      <c r="B17" t="s">
        <v>11</v>
      </c>
      <c r="C17">
        <v>105</v>
      </c>
      <c r="D17">
        <v>12</v>
      </c>
      <c r="E17">
        <v>191</v>
      </c>
      <c r="F17">
        <v>1.109</v>
      </c>
      <c r="G17">
        <v>1.0720000000000001</v>
      </c>
      <c r="H17">
        <v>1.208</v>
      </c>
      <c r="I17">
        <v>0.28999999999999998</v>
      </c>
      <c r="J17">
        <v>0.78400000000000003</v>
      </c>
      <c r="K17">
        <v>0.85699999999999998</v>
      </c>
    </row>
    <row r="18" spans="1:13">
      <c r="C18" s="1"/>
      <c r="F18" s="73">
        <v>3</v>
      </c>
      <c r="G18" s="73">
        <v>3</v>
      </c>
      <c r="H18" s="73">
        <v>3</v>
      </c>
      <c r="I18" s="74">
        <v>1</v>
      </c>
      <c r="J18" s="73">
        <v>1</v>
      </c>
      <c r="K18" s="73">
        <v>1</v>
      </c>
      <c r="L18" s="68">
        <f>1200/18</f>
        <v>66.666666666666671</v>
      </c>
      <c r="M18" s="31" t="s">
        <v>81</v>
      </c>
    </row>
    <row r="19" spans="1:13">
      <c r="G19" s="3"/>
      <c r="K19" s="30"/>
    </row>
    <row r="20" spans="1:13">
      <c r="B20" s="15" t="s">
        <v>37</v>
      </c>
    </row>
    <row r="21" spans="1:13">
      <c r="A21" s="1" t="s">
        <v>77</v>
      </c>
    </row>
    <row r="22" spans="1:13">
      <c r="A22" s="1" t="s">
        <v>1</v>
      </c>
      <c r="B22" s="1" t="s">
        <v>2</v>
      </c>
      <c r="C22" s="1" t="s">
        <v>38</v>
      </c>
      <c r="D22" s="1" t="s">
        <v>3</v>
      </c>
      <c r="E22" s="23" t="s">
        <v>122</v>
      </c>
      <c r="F22" s="1" t="s">
        <v>31</v>
      </c>
      <c r="G22" s="1" t="s">
        <v>32</v>
      </c>
      <c r="H22" s="1" t="s">
        <v>33</v>
      </c>
      <c r="I22" s="1" t="s">
        <v>34</v>
      </c>
      <c r="J22" s="1" t="s">
        <v>35</v>
      </c>
      <c r="K22" s="1" t="s">
        <v>36</v>
      </c>
    </row>
    <row r="23" spans="1:13">
      <c r="A23" t="s">
        <v>0</v>
      </c>
      <c r="B23" t="s">
        <v>41</v>
      </c>
      <c r="C23">
        <v>127</v>
      </c>
      <c r="D23">
        <v>11107</v>
      </c>
      <c r="E23">
        <f>D23*3</f>
        <v>33321</v>
      </c>
      <c r="F23" s="3">
        <v>27.97</v>
      </c>
      <c r="G23">
        <v>18.117999999999999</v>
      </c>
      <c r="H23">
        <v>15.835000000000001</v>
      </c>
      <c r="I23" s="2" t="s">
        <v>70</v>
      </c>
      <c r="J23" s="9" t="s">
        <v>71</v>
      </c>
      <c r="K23" s="9" t="s">
        <v>71</v>
      </c>
    </row>
    <row r="24" spans="1:13">
      <c r="A24" t="s">
        <v>0</v>
      </c>
      <c r="B24" t="s">
        <v>43</v>
      </c>
      <c r="C24">
        <v>118</v>
      </c>
      <c r="D24">
        <v>11107</v>
      </c>
      <c r="E24">
        <f>D24*3</f>
        <v>33321</v>
      </c>
      <c r="F24" s="3">
        <v>19.879000000000001</v>
      </c>
      <c r="G24">
        <v>12.959</v>
      </c>
      <c r="H24">
        <v>12.754</v>
      </c>
      <c r="I24" s="2" t="s">
        <v>70</v>
      </c>
      <c r="J24" s="9" t="s">
        <v>71</v>
      </c>
      <c r="K24" s="9" t="s">
        <v>71</v>
      </c>
    </row>
    <row r="25" spans="1:13">
      <c r="A25" t="s">
        <v>0</v>
      </c>
      <c r="B25" t="s">
        <v>46</v>
      </c>
      <c r="C25">
        <v>105</v>
      </c>
      <c r="D25">
        <v>11099</v>
      </c>
      <c r="E25">
        <f>D25*3</f>
        <v>33297</v>
      </c>
      <c r="F25" s="3">
        <v>25.17</v>
      </c>
      <c r="G25">
        <v>14.496</v>
      </c>
      <c r="H25">
        <v>17.372</v>
      </c>
      <c r="I25" s="2" t="s">
        <v>70</v>
      </c>
      <c r="J25" s="9" t="s">
        <v>71</v>
      </c>
      <c r="K25" s="9" t="s">
        <v>71</v>
      </c>
    </row>
    <row r="26" spans="1:13">
      <c r="F26" s="73">
        <v>3</v>
      </c>
      <c r="G26" s="73">
        <v>3</v>
      </c>
      <c r="H26" s="73">
        <v>3</v>
      </c>
      <c r="I26" s="74">
        <v>0</v>
      </c>
      <c r="J26" s="73">
        <v>0</v>
      </c>
      <c r="K26" s="73">
        <v>0</v>
      </c>
      <c r="L26" s="68">
        <f>900/18</f>
        <v>50</v>
      </c>
      <c r="M26" s="31" t="s">
        <v>81</v>
      </c>
    </row>
    <row r="28" spans="1:13">
      <c r="A28" s="1" t="s">
        <v>1</v>
      </c>
      <c r="B28" s="1" t="s">
        <v>2</v>
      </c>
      <c r="C28" s="1" t="s">
        <v>38</v>
      </c>
      <c r="D28" s="1" t="s">
        <v>3</v>
      </c>
      <c r="E28" s="23" t="s">
        <v>122</v>
      </c>
      <c r="F28" s="1" t="s">
        <v>31</v>
      </c>
      <c r="G28" s="1" t="s">
        <v>32</v>
      </c>
      <c r="H28" s="1" t="s">
        <v>33</v>
      </c>
      <c r="I28" s="1" t="s">
        <v>34</v>
      </c>
      <c r="J28" s="1" t="s">
        <v>35</v>
      </c>
      <c r="K28" s="1" t="s">
        <v>36</v>
      </c>
    </row>
    <row r="29" spans="1:13">
      <c r="A29" t="s">
        <v>29</v>
      </c>
      <c r="B29" t="s">
        <v>41</v>
      </c>
      <c r="C29">
        <v>127</v>
      </c>
      <c r="D29">
        <v>11107</v>
      </c>
      <c r="E29">
        <f>D29*3</f>
        <v>33321</v>
      </c>
      <c r="F29" s="9" t="s">
        <v>72</v>
      </c>
      <c r="G29" s="9" t="s">
        <v>72</v>
      </c>
      <c r="H29" s="9" t="s">
        <v>72</v>
      </c>
      <c r="I29" s="9" t="s">
        <v>72</v>
      </c>
      <c r="J29" s="9" t="s">
        <v>72</v>
      </c>
      <c r="K29" s="9" t="s">
        <v>72</v>
      </c>
    </row>
    <row r="30" spans="1:13">
      <c r="A30" t="s">
        <v>29</v>
      </c>
      <c r="B30" t="s">
        <v>43</v>
      </c>
      <c r="C30">
        <v>118</v>
      </c>
      <c r="D30">
        <v>11107</v>
      </c>
      <c r="E30">
        <f>D30*3</f>
        <v>33321</v>
      </c>
      <c r="F30" s="9" t="s">
        <v>72</v>
      </c>
      <c r="G30" s="9" t="s">
        <v>72</v>
      </c>
      <c r="H30" s="9" t="s">
        <v>72</v>
      </c>
      <c r="I30" s="9" t="s">
        <v>72</v>
      </c>
      <c r="J30" s="9" t="s">
        <v>72</v>
      </c>
      <c r="K30" s="9" t="s">
        <v>72</v>
      </c>
    </row>
    <row r="31" spans="1:13">
      <c r="A31" t="s">
        <v>29</v>
      </c>
      <c r="B31" t="s">
        <v>46</v>
      </c>
      <c r="C31">
        <v>105</v>
      </c>
      <c r="D31">
        <v>11099</v>
      </c>
      <c r="E31">
        <f>D31*3</f>
        <v>33297</v>
      </c>
      <c r="F31" s="9" t="s">
        <v>72</v>
      </c>
      <c r="G31" s="9" t="s">
        <v>72</v>
      </c>
      <c r="H31" s="9" t="s">
        <v>72</v>
      </c>
      <c r="I31" s="9" t="s">
        <v>72</v>
      </c>
      <c r="J31" s="9" t="s">
        <v>72</v>
      </c>
      <c r="K31" s="9" t="s">
        <v>72</v>
      </c>
    </row>
    <row r="32" spans="1:13">
      <c r="F32" s="74">
        <v>0</v>
      </c>
      <c r="G32" s="73">
        <v>0</v>
      </c>
      <c r="H32" s="73">
        <v>0</v>
      </c>
      <c r="I32" s="74">
        <v>0</v>
      </c>
      <c r="J32" s="73">
        <v>0</v>
      </c>
      <c r="K32" s="73">
        <v>0</v>
      </c>
      <c r="L32" s="68">
        <v>0</v>
      </c>
      <c r="M32" s="31" t="s">
        <v>81</v>
      </c>
    </row>
    <row r="33" spans="1:13">
      <c r="K33" s="2"/>
      <c r="L33" s="33"/>
    </row>
    <row r="34" spans="1:13">
      <c r="A34" s="1" t="s">
        <v>1</v>
      </c>
      <c r="B34" s="1" t="s">
        <v>2</v>
      </c>
      <c r="C34" s="1" t="s">
        <v>38</v>
      </c>
      <c r="D34" s="1" t="s">
        <v>3</v>
      </c>
      <c r="E34" s="23" t="s">
        <v>122</v>
      </c>
      <c r="F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  <c r="L34" s="33"/>
    </row>
    <row r="35" spans="1:13">
      <c r="A35" t="s">
        <v>30</v>
      </c>
      <c r="B35" t="s">
        <v>41</v>
      </c>
      <c r="C35">
        <v>127</v>
      </c>
      <c r="D35">
        <v>11107</v>
      </c>
      <c r="E35">
        <f>D35*3</f>
        <v>33321</v>
      </c>
      <c r="F35" s="9" t="s">
        <v>72</v>
      </c>
      <c r="G35" s="9" t="s">
        <v>72</v>
      </c>
      <c r="H35" s="9" t="s">
        <v>72</v>
      </c>
      <c r="I35" s="9" t="s">
        <v>72</v>
      </c>
      <c r="J35" s="9" t="s">
        <v>72</v>
      </c>
      <c r="K35" s="9" t="s">
        <v>72</v>
      </c>
      <c r="L35" s="33"/>
    </row>
    <row r="36" spans="1:13">
      <c r="A36" t="s">
        <v>30</v>
      </c>
      <c r="B36" t="s">
        <v>43</v>
      </c>
      <c r="C36">
        <v>118</v>
      </c>
      <c r="D36">
        <v>11107</v>
      </c>
      <c r="E36">
        <f>D36*3</f>
        <v>33321</v>
      </c>
      <c r="F36" s="9" t="s">
        <v>72</v>
      </c>
      <c r="G36" s="9" t="s">
        <v>72</v>
      </c>
      <c r="H36" s="9" t="s">
        <v>72</v>
      </c>
      <c r="I36" s="9" t="s">
        <v>72</v>
      </c>
      <c r="J36" s="9" t="s">
        <v>72</v>
      </c>
      <c r="K36" s="9" t="s">
        <v>72</v>
      </c>
      <c r="L36" s="33"/>
    </row>
    <row r="37" spans="1:13">
      <c r="A37" t="s">
        <v>30</v>
      </c>
      <c r="B37" t="s">
        <v>46</v>
      </c>
      <c r="C37">
        <v>105</v>
      </c>
      <c r="D37">
        <v>11099</v>
      </c>
      <c r="E37">
        <f>D37*3</f>
        <v>33297</v>
      </c>
      <c r="F37" s="9" t="s">
        <v>72</v>
      </c>
      <c r="G37" s="9" t="s">
        <v>72</v>
      </c>
      <c r="H37" s="9" t="s">
        <v>72</v>
      </c>
      <c r="I37" s="9" t="s">
        <v>72</v>
      </c>
      <c r="J37" s="9" t="s">
        <v>72</v>
      </c>
      <c r="K37" s="9" t="s">
        <v>72</v>
      </c>
      <c r="L37" s="33"/>
    </row>
    <row r="38" spans="1:13">
      <c r="F38" s="74">
        <v>0</v>
      </c>
      <c r="G38" s="73">
        <v>0</v>
      </c>
      <c r="H38" s="73">
        <v>0</v>
      </c>
      <c r="I38" s="74">
        <v>0</v>
      </c>
      <c r="J38" s="73">
        <v>0</v>
      </c>
      <c r="K38" s="73">
        <v>0</v>
      </c>
      <c r="L38" s="68">
        <v>0</v>
      </c>
      <c r="M38" s="31" t="s">
        <v>81</v>
      </c>
    </row>
    <row r="39" spans="1:13">
      <c r="B39" s="26"/>
      <c r="K39" s="3"/>
    </row>
    <row r="40" spans="1:13">
      <c r="B40" s="26"/>
      <c r="C40" s="1"/>
      <c r="F40" s="67"/>
      <c r="G40" s="67"/>
      <c r="H40" s="67"/>
      <c r="I40" s="67"/>
      <c r="J40" s="67"/>
      <c r="K40" s="68"/>
    </row>
    <row r="41" spans="1:13">
      <c r="B41" s="26"/>
      <c r="C41" s="1"/>
      <c r="F41" s="8"/>
      <c r="G41" s="8"/>
      <c r="H41" s="8"/>
      <c r="I41" s="8"/>
      <c r="J41" s="8"/>
      <c r="K41" s="8"/>
    </row>
    <row r="42" spans="1:13">
      <c r="F42" s="14"/>
      <c r="G42" s="14"/>
      <c r="H42" s="14"/>
      <c r="I42" s="14"/>
      <c r="J42" s="14"/>
      <c r="K42" s="14"/>
    </row>
    <row r="43" spans="1:13">
      <c r="D43" s="1"/>
      <c r="E43" s="1"/>
      <c r="L43" s="31"/>
    </row>
    <row r="44" spans="1:13">
      <c r="G44" s="17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>
      <c r="B49" s="26"/>
      <c r="G49" s="2"/>
      <c r="H49" s="2"/>
      <c r="I49" s="2"/>
      <c r="J49" s="2"/>
      <c r="K49" s="2"/>
    </row>
    <row r="50" spans="2:11">
      <c r="B50" s="26"/>
    </row>
    <row r="51" spans="2:11">
      <c r="B51" s="26"/>
    </row>
    <row r="52" spans="2:11">
      <c r="B52" s="26"/>
      <c r="J52" s="3"/>
    </row>
    <row r="53" spans="2:11">
      <c r="B53" s="26"/>
      <c r="F53" s="3"/>
    </row>
    <row r="54" spans="2:11">
      <c r="B54" s="26"/>
      <c r="G54" s="2"/>
      <c r="H54" s="2"/>
      <c r="I54" s="2"/>
      <c r="J54" s="2"/>
      <c r="K54" s="2"/>
    </row>
    <row r="55" spans="2:11">
      <c r="B55" s="26"/>
      <c r="I55" s="2"/>
      <c r="J55" s="2"/>
      <c r="K55" s="2"/>
    </row>
    <row r="56" spans="2:11">
      <c r="B56" s="26"/>
      <c r="F56" s="3"/>
      <c r="K56" s="3"/>
    </row>
    <row r="57" spans="2:11">
      <c r="B57" s="26"/>
      <c r="F57" s="3"/>
      <c r="K57" s="3"/>
    </row>
    <row r="58" spans="2:11">
      <c r="B58" s="26"/>
      <c r="F58" s="3"/>
      <c r="K58" s="3"/>
    </row>
    <row r="59" spans="2:11">
      <c r="B59" s="26"/>
      <c r="F59" s="3"/>
      <c r="K59" s="3"/>
    </row>
    <row r="60" spans="2:11">
      <c r="B60" s="26"/>
      <c r="F60" s="3"/>
      <c r="K60" s="3"/>
    </row>
    <row r="61" spans="2:11">
      <c r="B61" s="26"/>
      <c r="F61" s="3"/>
      <c r="K61" s="3"/>
    </row>
    <row r="62" spans="2:11">
      <c r="B62" s="26"/>
      <c r="F62" s="3"/>
      <c r="K62" s="3"/>
    </row>
    <row r="63" spans="2:11">
      <c r="B63" s="26"/>
      <c r="F63" s="3"/>
      <c r="K63" s="3"/>
    </row>
    <row r="64" spans="2:11">
      <c r="B64" s="26"/>
      <c r="F64" s="3"/>
      <c r="K64" s="3"/>
    </row>
    <row r="65" spans="2:12">
      <c r="B65" s="26"/>
      <c r="F65" s="3"/>
      <c r="I65" s="2"/>
      <c r="J65" s="2"/>
      <c r="K65" s="2"/>
    </row>
    <row r="66" spans="2:12">
      <c r="B66" s="26"/>
      <c r="F66" s="3"/>
    </row>
    <row r="67" spans="2:12">
      <c r="B67" s="26"/>
      <c r="F67" s="3"/>
    </row>
    <row r="68" spans="2:12">
      <c r="B68" s="26"/>
      <c r="F68" s="3"/>
    </row>
    <row r="69" spans="2:12">
      <c r="F69" s="14"/>
      <c r="G69" s="14"/>
      <c r="H69" s="14"/>
      <c r="I69" s="14"/>
      <c r="J69" s="14"/>
      <c r="K69" s="14"/>
    </row>
    <row r="70" spans="2:12">
      <c r="D70" s="1"/>
      <c r="E70" s="1"/>
      <c r="L70" s="31"/>
    </row>
    <row r="71" spans="2:12">
      <c r="G71" s="17"/>
    </row>
  </sheetData>
  <sortState ref="A35:K44">
    <sortCondition descending="1" ref="E35:E44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54"/>
  <sheetViews>
    <sheetView topLeftCell="A101" workbookViewId="0">
      <selection sqref="A1:K123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</cols>
  <sheetData>
    <row r="1" spans="1:10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0">
      <c r="A2" t="s">
        <v>0</v>
      </c>
      <c r="B2" t="s">
        <v>9</v>
      </c>
      <c r="C2">
        <v>226</v>
      </c>
      <c r="D2">
        <v>69</v>
      </c>
      <c r="E2" s="8" t="s">
        <v>73</v>
      </c>
      <c r="F2" s="2" t="s">
        <v>70</v>
      </c>
      <c r="G2" s="2" t="s">
        <v>70</v>
      </c>
      <c r="H2" s="2" t="s">
        <v>70</v>
      </c>
      <c r="I2" s="2" t="s">
        <v>70</v>
      </c>
      <c r="J2" s="7" t="s">
        <v>70</v>
      </c>
    </row>
    <row r="3" spans="1:10">
      <c r="A3" t="s">
        <v>0</v>
      </c>
      <c r="B3" t="s">
        <v>10</v>
      </c>
      <c r="C3">
        <v>286</v>
      </c>
      <c r="D3">
        <v>9</v>
      </c>
      <c r="E3" s="8" t="s">
        <v>73</v>
      </c>
      <c r="F3" s="8" t="s">
        <v>73</v>
      </c>
      <c r="G3" s="8" t="s">
        <v>73</v>
      </c>
      <c r="H3" s="8" t="s">
        <v>73</v>
      </c>
      <c r="I3" s="8">
        <v>4.2828499999999999E-2</v>
      </c>
      <c r="J3" s="8">
        <v>4.2828499999999999E-2</v>
      </c>
    </row>
    <row r="4" spans="1:10">
      <c r="A4" t="s">
        <v>0</v>
      </c>
      <c r="B4" t="s">
        <v>11</v>
      </c>
      <c r="C4">
        <v>105</v>
      </c>
      <c r="D4">
        <v>12</v>
      </c>
      <c r="E4" s="8" t="s">
        <v>73</v>
      </c>
      <c r="F4" s="8" t="s">
        <v>73</v>
      </c>
      <c r="G4" s="8" t="s">
        <v>73</v>
      </c>
      <c r="H4" s="8" t="s">
        <v>73</v>
      </c>
      <c r="I4" s="8">
        <v>0.11437641699999999</v>
      </c>
      <c r="J4">
        <v>9.9646259000000001E-2</v>
      </c>
    </row>
    <row r="5" spans="1:10">
      <c r="A5" t="s">
        <v>0</v>
      </c>
      <c r="B5" t="s">
        <v>12</v>
      </c>
      <c r="C5">
        <v>1728</v>
      </c>
      <c r="D5">
        <v>6</v>
      </c>
      <c r="E5" s="8" t="s">
        <v>73</v>
      </c>
      <c r="F5" s="8" t="s">
        <v>73</v>
      </c>
      <c r="G5" s="8" t="s">
        <v>73</v>
      </c>
      <c r="H5" s="8" t="s">
        <v>73</v>
      </c>
      <c r="I5" s="8">
        <v>7.7707047000000001E-2</v>
      </c>
      <c r="J5" s="8">
        <v>5.9940844E-2</v>
      </c>
    </row>
    <row r="6" spans="1:10">
      <c r="A6" t="s">
        <v>0</v>
      </c>
      <c r="B6" t="s">
        <v>13</v>
      </c>
      <c r="C6">
        <v>3196</v>
      </c>
      <c r="D6">
        <v>36</v>
      </c>
      <c r="E6" s="8" t="s">
        <v>73</v>
      </c>
      <c r="F6" s="8" t="s">
        <v>73</v>
      </c>
      <c r="G6" s="8" t="s">
        <v>73</v>
      </c>
      <c r="H6" s="2" t="s">
        <v>70</v>
      </c>
      <c r="I6" s="2" t="s">
        <v>70</v>
      </c>
      <c r="J6" s="7" t="s">
        <v>70</v>
      </c>
    </row>
    <row r="7" spans="1:10">
      <c r="A7" t="s">
        <v>0</v>
      </c>
      <c r="B7" t="s">
        <v>14</v>
      </c>
      <c r="C7">
        <v>32</v>
      </c>
      <c r="D7">
        <v>56</v>
      </c>
      <c r="E7" s="8" t="s">
        <v>73</v>
      </c>
      <c r="F7" s="8" t="s">
        <v>73</v>
      </c>
      <c r="G7" s="8" t="s">
        <v>73</v>
      </c>
      <c r="H7" s="2" t="s">
        <v>70</v>
      </c>
      <c r="I7" s="2" t="s">
        <v>70</v>
      </c>
      <c r="J7" s="7" t="s">
        <v>70</v>
      </c>
    </row>
    <row r="8" spans="1:10">
      <c r="A8" t="s">
        <v>0</v>
      </c>
      <c r="B8" t="s">
        <v>15</v>
      </c>
      <c r="C8">
        <v>106</v>
      </c>
      <c r="D8">
        <v>58</v>
      </c>
      <c r="E8" s="8" t="s">
        <v>73</v>
      </c>
      <c r="F8" s="8" t="s">
        <v>73</v>
      </c>
      <c r="G8" s="8" t="s">
        <v>73</v>
      </c>
      <c r="H8" s="8" t="s">
        <v>73</v>
      </c>
      <c r="I8" s="8">
        <v>0.132075472</v>
      </c>
      <c r="J8" s="8">
        <v>0.102830189</v>
      </c>
    </row>
    <row r="9" spans="1:10">
      <c r="A9" t="s">
        <v>0</v>
      </c>
      <c r="B9" t="s">
        <v>16</v>
      </c>
      <c r="C9">
        <v>124</v>
      </c>
      <c r="D9">
        <v>6</v>
      </c>
      <c r="E9" s="8" t="s">
        <v>73</v>
      </c>
      <c r="F9" s="8" t="s">
        <v>73</v>
      </c>
      <c r="G9" s="8" t="s">
        <v>73</v>
      </c>
      <c r="H9" s="8" t="s">
        <v>73</v>
      </c>
      <c r="I9" s="8" t="s">
        <v>73</v>
      </c>
      <c r="J9" s="8">
        <v>6.3172042999999997E-2</v>
      </c>
    </row>
    <row r="10" spans="1:10">
      <c r="A10" t="s">
        <v>0</v>
      </c>
      <c r="B10" t="s">
        <v>17</v>
      </c>
      <c r="C10">
        <v>8124</v>
      </c>
      <c r="D10">
        <v>22</v>
      </c>
      <c r="E10" s="8" t="s">
        <v>73</v>
      </c>
      <c r="F10" s="8" t="s">
        <v>73</v>
      </c>
      <c r="G10" s="8" t="s">
        <v>73</v>
      </c>
      <c r="H10" s="8">
        <v>0.19455892999999999</v>
      </c>
      <c r="I10" s="8">
        <v>0.15845938900000001</v>
      </c>
      <c r="J10" s="8">
        <v>0.146572392</v>
      </c>
    </row>
    <row r="11" spans="1:10">
      <c r="A11" t="s">
        <v>0</v>
      </c>
      <c r="B11" t="s">
        <v>18</v>
      </c>
      <c r="C11">
        <v>12960</v>
      </c>
      <c r="D11">
        <v>8</v>
      </c>
      <c r="E11" s="8" t="s">
        <v>73</v>
      </c>
      <c r="F11" s="8" t="s">
        <v>73</v>
      </c>
      <c r="G11" s="8" t="s">
        <v>73</v>
      </c>
      <c r="H11" s="8" t="s">
        <v>73</v>
      </c>
      <c r="I11">
        <v>0.16666666699999999</v>
      </c>
      <c r="J11" s="8">
        <v>9.8148148000000004E-2</v>
      </c>
    </row>
    <row r="12" spans="1:10">
      <c r="A12" t="s">
        <v>0</v>
      </c>
      <c r="B12" t="s">
        <v>19</v>
      </c>
      <c r="C12">
        <v>90</v>
      </c>
      <c r="D12">
        <v>8</v>
      </c>
      <c r="E12" s="8" t="s">
        <v>73</v>
      </c>
      <c r="F12" s="8" t="s">
        <v>73</v>
      </c>
      <c r="G12" s="8" t="s">
        <v>73</v>
      </c>
      <c r="H12" s="8" t="s">
        <v>73</v>
      </c>
      <c r="I12" s="8" t="s">
        <v>73</v>
      </c>
      <c r="J12" s="8">
        <v>2.1876542999999998E-2</v>
      </c>
    </row>
    <row r="13" spans="1:10">
      <c r="A13" t="s">
        <v>0</v>
      </c>
      <c r="B13" t="s">
        <v>20</v>
      </c>
      <c r="C13">
        <v>339</v>
      </c>
      <c r="D13">
        <v>17</v>
      </c>
      <c r="E13" s="8" t="s">
        <v>73</v>
      </c>
      <c r="F13" s="8" t="s">
        <v>73</v>
      </c>
      <c r="G13" s="8">
        <v>8.0987808999999994E-2</v>
      </c>
      <c r="H13" s="8">
        <v>8.4647714999999998E-2</v>
      </c>
      <c r="I13" s="8">
        <v>7.8064061000000004E-2</v>
      </c>
      <c r="J13" s="8">
        <v>7.8064061000000004E-2</v>
      </c>
    </row>
    <row r="14" spans="1:10">
      <c r="A14" t="s">
        <v>0</v>
      </c>
      <c r="B14" t="s">
        <v>21</v>
      </c>
      <c r="C14">
        <v>15</v>
      </c>
      <c r="D14">
        <v>6</v>
      </c>
      <c r="E14" s="8" t="s">
        <v>73</v>
      </c>
      <c r="F14" s="8" t="s">
        <v>73</v>
      </c>
      <c r="G14" s="8" t="s">
        <v>73</v>
      </c>
      <c r="H14" s="8" t="s">
        <v>73</v>
      </c>
      <c r="I14" s="8">
        <v>0.08</v>
      </c>
      <c r="J14" s="8">
        <v>7.4666667000000006E-2</v>
      </c>
    </row>
    <row r="15" spans="1:10">
      <c r="A15" t="s">
        <v>0</v>
      </c>
      <c r="B15" t="s">
        <v>22</v>
      </c>
      <c r="C15">
        <v>1066</v>
      </c>
      <c r="D15">
        <v>12</v>
      </c>
      <c r="E15" s="8" t="s">
        <v>73</v>
      </c>
      <c r="F15" s="8" t="s">
        <v>73</v>
      </c>
      <c r="G15" s="8" t="s">
        <v>73</v>
      </c>
      <c r="H15" s="8" t="s">
        <v>73</v>
      </c>
      <c r="I15" s="8">
        <v>0.128717057</v>
      </c>
      <c r="J15" s="8">
        <v>9.9616493E-2</v>
      </c>
    </row>
    <row r="16" spans="1:10">
      <c r="A16" t="s">
        <v>0</v>
      </c>
      <c r="B16" t="s">
        <v>23</v>
      </c>
      <c r="C16">
        <v>683</v>
      </c>
      <c r="D16">
        <v>35</v>
      </c>
      <c r="E16" s="8" t="s">
        <v>73</v>
      </c>
      <c r="F16" s="8">
        <v>-5.1276660000000003E-3</v>
      </c>
      <c r="G16" s="8">
        <v>1.0528008E-2</v>
      </c>
      <c r="H16" s="8">
        <v>1.8846747E-2</v>
      </c>
      <c r="I16" s="2" t="s">
        <v>70</v>
      </c>
      <c r="J16" s="7" t="s">
        <v>70</v>
      </c>
    </row>
    <row r="17" spans="1:11">
      <c r="A17" t="s">
        <v>0</v>
      </c>
      <c r="B17" t="s">
        <v>24</v>
      </c>
      <c r="C17">
        <v>187</v>
      </c>
      <c r="D17">
        <v>22</v>
      </c>
      <c r="E17" s="8" t="s">
        <v>73</v>
      </c>
      <c r="F17" s="8" t="s">
        <v>73</v>
      </c>
      <c r="G17" s="8">
        <v>-1.2879979E-2</v>
      </c>
      <c r="H17" s="8">
        <v>2.7607309E-2</v>
      </c>
      <c r="I17" s="8">
        <v>2.7818925000000001E-2</v>
      </c>
      <c r="J17" s="7" t="s">
        <v>70</v>
      </c>
    </row>
    <row r="18" spans="1:11">
      <c r="A18" t="s">
        <v>0</v>
      </c>
      <c r="B18" t="s">
        <v>25</v>
      </c>
      <c r="C18">
        <v>3190</v>
      </c>
      <c r="D18">
        <v>61</v>
      </c>
      <c r="E18" s="8" t="s">
        <v>73</v>
      </c>
      <c r="F18" s="8" t="s">
        <v>73</v>
      </c>
      <c r="G18" s="8" t="s">
        <v>73</v>
      </c>
      <c r="H18" s="8" t="s">
        <v>73</v>
      </c>
      <c r="I18" s="8">
        <v>0.130552274</v>
      </c>
      <c r="J18" s="8">
        <v>8.8106641999999999E-2</v>
      </c>
    </row>
    <row r="19" spans="1:11">
      <c r="A19" t="s">
        <v>0</v>
      </c>
      <c r="B19" t="s">
        <v>26</v>
      </c>
      <c r="C19">
        <v>958</v>
      </c>
      <c r="D19">
        <v>9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  <c r="J19" s="8">
        <v>2.7428402000000001E-2</v>
      </c>
    </row>
    <row r="20" spans="1:11">
      <c r="A20" t="s">
        <v>0</v>
      </c>
      <c r="B20" t="s">
        <v>27</v>
      </c>
      <c r="C20">
        <v>10</v>
      </c>
      <c r="D20">
        <v>32</v>
      </c>
      <c r="E20" s="8" t="s">
        <v>73</v>
      </c>
      <c r="F20" s="8" t="s">
        <v>73</v>
      </c>
      <c r="G20" s="8" t="s">
        <v>73</v>
      </c>
      <c r="H20" s="2" t="s">
        <v>70</v>
      </c>
      <c r="I20" s="2" t="s">
        <v>70</v>
      </c>
      <c r="J20" s="7" t="s">
        <v>70</v>
      </c>
    </row>
    <row r="21" spans="1:11">
      <c r="A21" t="s">
        <v>0</v>
      </c>
      <c r="B21" t="s">
        <v>28</v>
      </c>
      <c r="C21">
        <v>435</v>
      </c>
      <c r="D21">
        <v>16</v>
      </c>
      <c r="E21" s="8" t="s">
        <v>73</v>
      </c>
      <c r="F21" s="8" t="s">
        <v>73</v>
      </c>
      <c r="G21" s="8" t="s">
        <v>73</v>
      </c>
      <c r="H21" s="8">
        <v>0.168973444</v>
      </c>
      <c r="I21" s="8">
        <v>0.178211653</v>
      </c>
      <c r="J21" s="8">
        <v>0.16768291699999999</v>
      </c>
    </row>
    <row r="22" spans="1:11">
      <c r="C22" s="1" t="s">
        <v>124</v>
      </c>
      <c r="E22" s="8" t="s">
        <v>73</v>
      </c>
      <c r="F22" s="32">
        <v>1</v>
      </c>
      <c r="G22" s="1">
        <v>3</v>
      </c>
      <c r="H22" s="1">
        <v>5</v>
      </c>
      <c r="I22" s="1">
        <v>12</v>
      </c>
      <c r="J22" s="1">
        <v>14</v>
      </c>
      <c r="K22" s="31">
        <f>SUM(E22:J22)</f>
        <v>35</v>
      </c>
    </row>
    <row r="23" spans="1:11">
      <c r="C23" s="1" t="s">
        <v>130</v>
      </c>
      <c r="E23" s="8" t="s">
        <v>73</v>
      </c>
      <c r="F23" s="32">
        <v>-5.1276660000000003E-3</v>
      </c>
      <c r="G23" s="1">
        <f>AVERAGE(G13,G16:G17)</f>
        <v>2.6211946E-2</v>
      </c>
      <c r="H23" s="1">
        <f>AVERAGE(H10,H13,H16,H17,H21,)</f>
        <v>8.2439024166666666E-2</v>
      </c>
      <c r="I23" s="1">
        <f>AVERAGE(I3:I5,I8,I10:I11,I13:I15,I17:I18,I21)</f>
        <v>0.10962312183333332</v>
      </c>
      <c r="J23" s="1">
        <f>AVERAGE(J3:J5,J8:J15,J18:J19,J21)</f>
        <v>8.3612864285714281E-2</v>
      </c>
      <c r="K23" s="31">
        <f>AVERAGE(F23:J23)</f>
        <v>5.935185805714286E-2</v>
      </c>
    </row>
    <row r="24" spans="1:11">
      <c r="C24" s="1"/>
      <c r="D24" s="1"/>
      <c r="F24" s="16"/>
    </row>
    <row r="27" spans="1:11">
      <c r="A27" s="1" t="s">
        <v>1</v>
      </c>
      <c r="B27" s="1" t="s">
        <v>2</v>
      </c>
      <c r="C27" s="1" t="s">
        <v>38</v>
      </c>
      <c r="D27" s="1" t="s">
        <v>3</v>
      </c>
      <c r="E27" s="1" t="s">
        <v>31</v>
      </c>
      <c r="F27" s="1" t="s">
        <v>32</v>
      </c>
      <c r="G27" s="1" t="s">
        <v>33</v>
      </c>
      <c r="H27" s="1" t="s">
        <v>34</v>
      </c>
      <c r="I27" s="1" t="s">
        <v>35</v>
      </c>
      <c r="J27" s="1" t="s">
        <v>36</v>
      </c>
    </row>
    <row r="28" spans="1:11">
      <c r="A28" t="s">
        <v>29</v>
      </c>
      <c r="B28" t="s">
        <v>9</v>
      </c>
      <c r="C28">
        <v>226</v>
      </c>
      <c r="D28">
        <v>69</v>
      </c>
      <c r="E28" s="8" t="s">
        <v>73</v>
      </c>
      <c r="F28" s="2" t="s">
        <v>70</v>
      </c>
      <c r="G28" s="7" t="s">
        <v>71</v>
      </c>
      <c r="H28" s="2" t="s">
        <v>71</v>
      </c>
      <c r="I28" s="2" t="s">
        <v>71</v>
      </c>
      <c r="J28" s="7" t="s">
        <v>71</v>
      </c>
      <c r="K28" s="7"/>
    </row>
    <row r="29" spans="1:11">
      <c r="A29" t="s">
        <v>29</v>
      </c>
      <c r="B29" t="s">
        <v>10</v>
      </c>
      <c r="C29">
        <v>286</v>
      </c>
      <c r="D29">
        <v>9</v>
      </c>
      <c r="E29" s="8" t="s">
        <v>73</v>
      </c>
      <c r="F29" s="8" t="s">
        <v>73</v>
      </c>
      <c r="G29" s="8" t="s">
        <v>73</v>
      </c>
      <c r="H29">
        <v>3.3000000000000002E-2</v>
      </c>
      <c r="I29">
        <v>3.2000000000000001E-2</v>
      </c>
      <c r="J29">
        <v>3.0000000000000001E-3</v>
      </c>
      <c r="K29" s="8"/>
    </row>
    <row r="30" spans="1:11">
      <c r="A30" t="s">
        <v>29</v>
      </c>
      <c r="B30" t="s">
        <v>11</v>
      </c>
      <c r="C30">
        <v>105</v>
      </c>
      <c r="D30">
        <v>12</v>
      </c>
      <c r="E30" s="8" t="s">
        <v>73</v>
      </c>
      <c r="F30" s="8" t="s">
        <v>73</v>
      </c>
      <c r="G30" s="8" t="s">
        <v>73</v>
      </c>
      <c r="H30" s="8" t="s">
        <v>73</v>
      </c>
      <c r="I30">
        <v>2.4E-2</v>
      </c>
      <c r="J30">
        <v>0.02</v>
      </c>
      <c r="K30" s="8"/>
    </row>
    <row r="31" spans="1:11">
      <c r="A31" t="s">
        <v>29</v>
      </c>
      <c r="B31" t="s">
        <v>12</v>
      </c>
      <c r="C31">
        <v>1728</v>
      </c>
      <c r="D31">
        <v>6</v>
      </c>
      <c r="E31" s="8" t="s">
        <v>73</v>
      </c>
      <c r="F31" s="8" t="s">
        <v>73</v>
      </c>
      <c r="G31" s="8" t="s">
        <v>73</v>
      </c>
      <c r="H31" s="8" t="s">
        <v>73</v>
      </c>
      <c r="I31">
        <v>6.7000000000000004E-2</v>
      </c>
      <c r="J31">
        <v>3.3000000000000002E-2</v>
      </c>
      <c r="K31" s="8"/>
    </row>
    <row r="32" spans="1:11">
      <c r="A32" t="s">
        <v>29</v>
      </c>
      <c r="B32" t="s">
        <v>13</v>
      </c>
      <c r="C32">
        <v>3196</v>
      </c>
      <c r="D32">
        <v>36</v>
      </c>
      <c r="E32" s="8" t="s">
        <v>73</v>
      </c>
      <c r="F32" s="8" t="s">
        <v>73</v>
      </c>
      <c r="G32" s="8" t="s">
        <v>73</v>
      </c>
      <c r="H32" s="8" t="s">
        <v>73</v>
      </c>
      <c r="I32" s="2" t="s">
        <v>70</v>
      </c>
      <c r="J32" s="7" t="s">
        <v>70</v>
      </c>
      <c r="K32" s="7"/>
    </row>
    <row r="33" spans="1:11">
      <c r="A33" t="s">
        <v>29</v>
      </c>
      <c r="B33" t="s">
        <v>14</v>
      </c>
      <c r="C33">
        <v>32</v>
      </c>
      <c r="D33">
        <v>56</v>
      </c>
      <c r="E33" s="20" t="s">
        <v>71</v>
      </c>
      <c r="F33" s="20" t="s">
        <v>71</v>
      </c>
      <c r="G33" s="20" t="s">
        <v>71</v>
      </c>
      <c r="H33" s="9" t="s">
        <v>71</v>
      </c>
      <c r="I33" s="9" t="s">
        <v>71</v>
      </c>
      <c r="J33" s="20" t="s">
        <v>71</v>
      </c>
      <c r="K33" s="7"/>
    </row>
    <row r="34" spans="1:11">
      <c r="A34" t="s">
        <v>29</v>
      </c>
      <c r="B34" t="s">
        <v>15</v>
      </c>
      <c r="C34">
        <v>106</v>
      </c>
      <c r="D34">
        <v>58</v>
      </c>
      <c r="E34" s="8" t="s">
        <v>73</v>
      </c>
      <c r="F34" s="8" t="s">
        <v>73</v>
      </c>
      <c r="G34" s="8" t="s">
        <v>73</v>
      </c>
      <c r="H34" s="8" t="s">
        <v>73</v>
      </c>
      <c r="I34">
        <v>9.0999999999999998E-2</v>
      </c>
      <c r="J34">
        <v>5.1999999999999998E-2</v>
      </c>
      <c r="K34" s="8"/>
    </row>
    <row r="35" spans="1:11">
      <c r="A35" t="s">
        <v>29</v>
      </c>
      <c r="B35" t="s">
        <v>16</v>
      </c>
      <c r="C35">
        <v>124</v>
      </c>
      <c r="D35">
        <v>6</v>
      </c>
      <c r="E35" s="8" t="s">
        <v>73</v>
      </c>
      <c r="F35" s="8" t="s">
        <v>73</v>
      </c>
      <c r="G35" s="8" t="s">
        <v>73</v>
      </c>
      <c r="H35" s="8" t="s">
        <v>73</v>
      </c>
      <c r="I35" s="8" t="s">
        <v>73</v>
      </c>
      <c r="J35" s="8" t="s">
        <v>73</v>
      </c>
      <c r="K35" s="8"/>
    </row>
    <row r="36" spans="1:11">
      <c r="A36" t="s">
        <v>29</v>
      </c>
      <c r="B36" t="s">
        <v>17</v>
      </c>
      <c r="C36">
        <v>8124</v>
      </c>
      <c r="D36">
        <v>22</v>
      </c>
      <c r="E36" s="8" t="s">
        <v>73</v>
      </c>
      <c r="F36" s="8" t="s">
        <v>73</v>
      </c>
      <c r="G36" s="8" t="s">
        <v>73</v>
      </c>
      <c r="H36">
        <v>0.191</v>
      </c>
      <c r="I36">
        <v>0.11</v>
      </c>
      <c r="J36">
        <v>4.9000000000000002E-2</v>
      </c>
      <c r="K36" s="8"/>
    </row>
    <row r="37" spans="1:11">
      <c r="A37" t="s">
        <v>29</v>
      </c>
      <c r="B37" t="s">
        <v>18</v>
      </c>
      <c r="C37">
        <v>12960</v>
      </c>
      <c r="D37">
        <v>8</v>
      </c>
      <c r="E37" s="8" t="s">
        <v>73</v>
      </c>
      <c r="F37" s="8" t="s">
        <v>73</v>
      </c>
      <c r="G37" s="8" t="s">
        <v>73</v>
      </c>
      <c r="H37" s="8" t="s">
        <v>73</v>
      </c>
      <c r="I37">
        <v>0.14799999999999999</v>
      </c>
      <c r="J37">
        <v>7.8E-2</v>
      </c>
      <c r="K37" s="8"/>
    </row>
    <row r="38" spans="1:11">
      <c r="A38" t="s">
        <v>29</v>
      </c>
      <c r="B38" t="s">
        <v>19</v>
      </c>
      <c r="C38">
        <v>90</v>
      </c>
      <c r="D38">
        <v>8</v>
      </c>
      <c r="E38" s="8" t="s">
        <v>73</v>
      </c>
      <c r="F38" s="8" t="s">
        <v>73</v>
      </c>
      <c r="G38" s="8" t="s">
        <v>73</v>
      </c>
      <c r="H38" s="8" t="s">
        <v>73</v>
      </c>
      <c r="I38" s="8" t="s">
        <v>73</v>
      </c>
      <c r="J38">
        <v>5.0000000000000001E-3</v>
      </c>
      <c r="K38" s="8"/>
    </row>
    <row r="39" spans="1:11">
      <c r="A39" t="s">
        <v>29</v>
      </c>
      <c r="B39" t="s">
        <v>20</v>
      </c>
      <c r="C39">
        <v>339</v>
      </c>
      <c r="D39">
        <v>17</v>
      </c>
      <c r="E39" s="8" t="s">
        <v>73</v>
      </c>
      <c r="F39" s="8" t="s">
        <v>73</v>
      </c>
      <c r="G39">
        <v>5.8999999999999997E-2</v>
      </c>
      <c r="H39">
        <v>6.6000000000000003E-2</v>
      </c>
      <c r="I39" s="12">
        <v>2.3E-2</v>
      </c>
      <c r="J39">
        <v>1.4E-2</v>
      </c>
      <c r="K39" s="8"/>
    </row>
    <row r="40" spans="1:11">
      <c r="A40" t="s">
        <v>29</v>
      </c>
      <c r="B40" t="s">
        <v>21</v>
      </c>
      <c r="C40">
        <v>15</v>
      </c>
      <c r="D40">
        <v>6</v>
      </c>
      <c r="E40" s="8" t="s">
        <v>73</v>
      </c>
      <c r="F40" s="8" t="s">
        <v>73</v>
      </c>
      <c r="G40" s="8" t="s">
        <v>73</v>
      </c>
      <c r="H40" s="8" t="s">
        <v>73</v>
      </c>
      <c r="I40" s="8" t="s">
        <v>73</v>
      </c>
      <c r="J40" s="8" t="s">
        <v>73</v>
      </c>
      <c r="K40" s="8"/>
    </row>
    <row r="41" spans="1:11">
      <c r="A41" t="s">
        <v>29</v>
      </c>
      <c r="B41" t="s">
        <v>22</v>
      </c>
      <c r="C41">
        <v>1066</v>
      </c>
      <c r="D41">
        <v>12</v>
      </c>
      <c r="E41" s="8" t="s">
        <v>73</v>
      </c>
      <c r="F41" s="8" t="s">
        <v>73</v>
      </c>
      <c r="G41" s="8" t="s">
        <v>73</v>
      </c>
      <c r="H41" s="8" t="s">
        <v>73</v>
      </c>
      <c r="I41" s="8" t="s">
        <v>73</v>
      </c>
      <c r="J41" s="8" t="s">
        <v>73</v>
      </c>
      <c r="K41" s="8"/>
    </row>
    <row r="42" spans="1:11">
      <c r="A42" t="s">
        <v>29</v>
      </c>
      <c r="B42" t="s">
        <v>23</v>
      </c>
      <c r="C42">
        <v>683</v>
      </c>
      <c r="D42">
        <v>35</v>
      </c>
      <c r="E42" s="8" t="s">
        <v>73</v>
      </c>
      <c r="F42">
        <v>-6.0000000000000001E-3</v>
      </c>
      <c r="G42">
        <v>-2E-3</v>
      </c>
      <c r="H42">
        <v>1.4E-2</v>
      </c>
      <c r="I42" s="2" t="s">
        <v>70</v>
      </c>
      <c r="J42" s="20" t="s">
        <v>71</v>
      </c>
      <c r="K42" s="7"/>
    </row>
    <row r="43" spans="1:11">
      <c r="A43" t="s">
        <v>29</v>
      </c>
      <c r="B43" t="s">
        <v>24</v>
      </c>
      <c r="C43">
        <v>187</v>
      </c>
      <c r="D43">
        <v>22</v>
      </c>
      <c r="E43" s="8" t="s">
        <v>73</v>
      </c>
      <c r="F43" s="2" t="s">
        <v>70</v>
      </c>
      <c r="G43" s="2" t="s">
        <v>70</v>
      </c>
      <c r="H43" s="2" t="s">
        <v>70</v>
      </c>
      <c r="I43" s="2" t="s">
        <v>70</v>
      </c>
      <c r="J43" s="7" t="s">
        <v>70</v>
      </c>
      <c r="K43" s="8"/>
    </row>
    <row r="44" spans="1:11">
      <c r="A44" t="s">
        <v>29</v>
      </c>
      <c r="B44" t="s">
        <v>25</v>
      </c>
      <c r="C44">
        <v>3190</v>
      </c>
      <c r="D44">
        <v>61</v>
      </c>
      <c r="E44" s="8" t="s">
        <v>73</v>
      </c>
      <c r="F44" s="8" t="s">
        <v>73</v>
      </c>
      <c r="G44" s="8" t="s">
        <v>73</v>
      </c>
      <c r="H44" s="8" t="s">
        <v>73</v>
      </c>
      <c r="I44">
        <v>0.105</v>
      </c>
      <c r="J44">
        <v>4.7E-2</v>
      </c>
      <c r="K44" s="8"/>
    </row>
    <row r="45" spans="1:11">
      <c r="A45" t="s">
        <v>29</v>
      </c>
      <c r="B45" t="s">
        <v>26</v>
      </c>
      <c r="C45">
        <v>958</v>
      </c>
      <c r="D45">
        <v>9</v>
      </c>
      <c r="E45" s="8" t="s">
        <v>73</v>
      </c>
      <c r="F45" s="8" t="s">
        <v>73</v>
      </c>
      <c r="G45" s="8" t="s">
        <v>73</v>
      </c>
      <c r="H45" s="8" t="s">
        <v>73</v>
      </c>
      <c r="I45" s="8" t="s">
        <v>73</v>
      </c>
      <c r="J45">
        <v>2.1000000000000001E-2</v>
      </c>
      <c r="K45" s="8"/>
    </row>
    <row r="46" spans="1:11">
      <c r="A46" t="s">
        <v>29</v>
      </c>
      <c r="B46" t="s">
        <v>27</v>
      </c>
      <c r="C46">
        <v>10</v>
      </c>
      <c r="D46">
        <v>32</v>
      </c>
      <c r="E46" s="8" t="s">
        <v>73</v>
      </c>
      <c r="F46" s="8" t="s">
        <v>73</v>
      </c>
      <c r="G46" s="8" t="s">
        <v>73</v>
      </c>
      <c r="H46" s="8" t="s">
        <v>73</v>
      </c>
      <c r="I46" s="9" t="s">
        <v>71</v>
      </c>
      <c r="J46" s="20" t="s">
        <v>71</v>
      </c>
      <c r="K46" s="7"/>
    </row>
    <row r="47" spans="1:11">
      <c r="A47" t="s">
        <v>29</v>
      </c>
      <c r="B47" t="s">
        <v>28</v>
      </c>
      <c r="C47">
        <v>435</v>
      </c>
      <c r="D47">
        <v>16</v>
      </c>
      <c r="E47" s="8" t="s">
        <v>73</v>
      </c>
      <c r="F47" s="8" t="s">
        <v>73</v>
      </c>
      <c r="G47" s="8" t="s">
        <v>73</v>
      </c>
      <c r="H47">
        <v>0.153</v>
      </c>
      <c r="I47">
        <v>0.122</v>
      </c>
      <c r="J47">
        <v>0.06</v>
      </c>
      <c r="K47" s="8"/>
    </row>
    <row r="48" spans="1:11">
      <c r="C48" s="1" t="s">
        <v>124</v>
      </c>
      <c r="E48" s="8" t="s">
        <v>73</v>
      </c>
      <c r="F48" s="32">
        <v>1</v>
      </c>
      <c r="G48" s="1">
        <v>2</v>
      </c>
      <c r="H48" s="1">
        <v>5</v>
      </c>
      <c r="I48" s="1">
        <v>9</v>
      </c>
      <c r="J48" s="1">
        <v>11</v>
      </c>
      <c r="K48" s="31">
        <f>SUM(E48:J48)</f>
        <v>28</v>
      </c>
    </row>
    <row r="49" spans="1:11">
      <c r="C49" s="1" t="s">
        <v>130</v>
      </c>
      <c r="E49" s="1">
        <v>0</v>
      </c>
      <c r="F49" s="1">
        <v>-6.0000000000000001E-3</v>
      </c>
      <c r="G49" s="1">
        <f>AVERAGE(G39,G42)</f>
        <v>2.8499999999999998E-2</v>
      </c>
      <c r="H49" s="1">
        <f>AVERAGE(H29,H36,H39,H42,H47)</f>
        <v>9.1400000000000009E-2</v>
      </c>
      <c r="I49" s="1">
        <f>AVERAGE(I29:I31,I34,I36:I37,I39,I44,I47,)</f>
        <v>7.22E-2</v>
      </c>
      <c r="J49" s="1">
        <f>AVERAGE(J29:J31,J36:J39,J44:J45,J47,J34)</f>
        <v>3.4727272727272725E-2</v>
      </c>
      <c r="K49" s="31">
        <f>AVERAGE(F49:J49)</f>
        <v>4.4165454545454542E-2</v>
      </c>
    </row>
    <row r="50" spans="1:11">
      <c r="C50" s="1"/>
      <c r="E50" s="28"/>
      <c r="F50" s="90"/>
      <c r="G50" s="90"/>
      <c r="H50" s="90"/>
      <c r="I50" s="1"/>
      <c r="J50" s="1"/>
      <c r="K50" s="30"/>
    </row>
    <row r="52" spans="1:11">
      <c r="A52" s="1" t="s">
        <v>1</v>
      </c>
      <c r="B52" s="1" t="s">
        <v>2</v>
      </c>
      <c r="C52" s="1" t="s">
        <v>38</v>
      </c>
      <c r="D52" s="1" t="s">
        <v>3</v>
      </c>
      <c r="E52" s="1" t="s">
        <v>31</v>
      </c>
      <c r="F52" s="1" t="s">
        <v>32</v>
      </c>
      <c r="G52" s="1" t="s">
        <v>33</v>
      </c>
      <c r="H52" s="1" t="s">
        <v>34</v>
      </c>
      <c r="I52" s="1" t="s">
        <v>35</v>
      </c>
      <c r="J52" s="1" t="s">
        <v>36</v>
      </c>
    </row>
    <row r="53" spans="1:11">
      <c r="A53" t="s">
        <v>30</v>
      </c>
      <c r="B53" t="s">
        <v>9</v>
      </c>
      <c r="C53">
        <v>226</v>
      </c>
      <c r="D53">
        <v>69</v>
      </c>
      <c r="E53" s="8" t="s">
        <v>73</v>
      </c>
      <c r="F53" s="2" t="s">
        <v>70</v>
      </c>
      <c r="G53" s="2" t="s">
        <v>70</v>
      </c>
      <c r="H53" s="2" t="s">
        <v>70</v>
      </c>
      <c r="I53" s="2" t="s">
        <v>70</v>
      </c>
      <c r="J53" s="7" t="s">
        <v>70</v>
      </c>
    </row>
    <row r="54" spans="1:11">
      <c r="A54" t="s">
        <v>30</v>
      </c>
      <c r="B54" t="s">
        <v>10</v>
      </c>
      <c r="C54">
        <v>286</v>
      </c>
      <c r="D54">
        <v>9</v>
      </c>
      <c r="E54" s="8" t="s">
        <v>73</v>
      </c>
      <c r="F54" s="8" t="s">
        <v>73</v>
      </c>
      <c r="G54" s="8" t="s">
        <v>73</v>
      </c>
      <c r="H54" s="8" t="s">
        <v>73</v>
      </c>
      <c r="I54" s="8">
        <v>5.9905130000000001E-2</v>
      </c>
      <c r="J54">
        <v>5.7478000000000001E-2</v>
      </c>
    </row>
    <row r="55" spans="1:11">
      <c r="A55" t="s">
        <v>30</v>
      </c>
      <c r="B55" t="s">
        <v>11</v>
      </c>
      <c r="C55">
        <v>105</v>
      </c>
      <c r="D55">
        <v>12</v>
      </c>
      <c r="E55" s="8" t="s">
        <v>73</v>
      </c>
      <c r="F55" s="8" t="s">
        <v>73</v>
      </c>
      <c r="G55" s="8" t="s">
        <v>73</v>
      </c>
      <c r="H55" s="8">
        <v>9.7777777999999996E-2</v>
      </c>
      <c r="I55" s="8">
        <v>0.10039002299999999</v>
      </c>
      <c r="J55" s="8">
        <v>0.10039002299999999</v>
      </c>
    </row>
    <row r="56" spans="1:11">
      <c r="A56" t="s">
        <v>30</v>
      </c>
      <c r="B56" t="s">
        <v>12</v>
      </c>
      <c r="C56">
        <v>1728</v>
      </c>
      <c r="D56">
        <v>6</v>
      </c>
      <c r="E56" s="8" t="s">
        <v>73</v>
      </c>
      <c r="F56" s="8" t="s">
        <v>73</v>
      </c>
      <c r="G56" s="8" t="s">
        <v>73</v>
      </c>
      <c r="H56" s="8" t="s">
        <v>73</v>
      </c>
      <c r="I56" s="8">
        <v>4.2810294999999998E-2</v>
      </c>
      <c r="J56" s="8">
        <v>4.2420409999999999E-2</v>
      </c>
    </row>
    <row r="57" spans="1:11">
      <c r="A57" t="s">
        <v>30</v>
      </c>
      <c r="B57" t="s">
        <v>13</v>
      </c>
      <c r="C57">
        <v>3196</v>
      </c>
      <c r="D57">
        <v>36</v>
      </c>
      <c r="E57" s="8" t="s">
        <v>73</v>
      </c>
      <c r="F57" s="8" t="s">
        <v>73</v>
      </c>
      <c r="G57" s="8" t="s">
        <v>73</v>
      </c>
      <c r="H57" s="8">
        <v>6.6337373000000005E-2</v>
      </c>
      <c r="I57" s="8">
        <v>6.3855337999999998E-2</v>
      </c>
      <c r="J57" s="8">
        <v>5.6842192999999999E-2</v>
      </c>
    </row>
    <row r="58" spans="1:11">
      <c r="A58" t="s">
        <v>30</v>
      </c>
      <c r="B58" t="s">
        <v>14</v>
      </c>
      <c r="C58">
        <v>32</v>
      </c>
      <c r="D58">
        <v>56</v>
      </c>
      <c r="E58" s="8" t="s">
        <v>73</v>
      </c>
      <c r="F58" s="2" t="s">
        <v>70</v>
      </c>
      <c r="G58" s="2" t="s">
        <v>70</v>
      </c>
      <c r="H58" s="2" t="s">
        <v>70</v>
      </c>
      <c r="I58" s="2" t="s">
        <v>70</v>
      </c>
      <c r="J58" s="7" t="s">
        <v>70</v>
      </c>
    </row>
    <row r="59" spans="1:11">
      <c r="A59" t="s">
        <v>30</v>
      </c>
      <c r="B59" t="s">
        <v>15</v>
      </c>
      <c r="C59">
        <v>106</v>
      </c>
      <c r="D59">
        <v>58</v>
      </c>
      <c r="E59" s="8" t="s">
        <v>73</v>
      </c>
      <c r="F59" s="8" t="s">
        <v>73</v>
      </c>
      <c r="G59" s="8" t="s">
        <v>73</v>
      </c>
      <c r="H59" s="2" t="s">
        <v>70</v>
      </c>
      <c r="I59" s="2" t="s">
        <v>70</v>
      </c>
      <c r="J59" s="7" t="s">
        <v>70</v>
      </c>
    </row>
    <row r="60" spans="1:11">
      <c r="A60" t="s">
        <v>30</v>
      </c>
      <c r="B60" t="s">
        <v>16</v>
      </c>
      <c r="C60">
        <v>124</v>
      </c>
      <c r="D60">
        <v>6</v>
      </c>
      <c r="E60" s="8" t="s">
        <v>73</v>
      </c>
      <c r="F60" s="8" t="s">
        <v>73</v>
      </c>
      <c r="G60" s="8" t="s">
        <v>73</v>
      </c>
      <c r="H60" s="8" t="s">
        <v>73</v>
      </c>
      <c r="I60" s="8">
        <v>0.11693548400000001</v>
      </c>
      <c r="J60" s="8">
        <v>8.1989247000000001E-2</v>
      </c>
    </row>
    <row r="61" spans="1:11">
      <c r="A61" t="s">
        <v>30</v>
      </c>
      <c r="B61" t="s">
        <v>17</v>
      </c>
      <c r="C61">
        <v>8124</v>
      </c>
      <c r="D61">
        <v>22</v>
      </c>
      <c r="E61" s="8" t="s">
        <v>73</v>
      </c>
      <c r="F61" s="8" t="s">
        <v>73</v>
      </c>
      <c r="G61" s="8" t="s">
        <v>73</v>
      </c>
      <c r="H61">
        <v>0.11529112900000001</v>
      </c>
      <c r="I61" s="8">
        <v>0.102856263</v>
      </c>
      <c r="J61" s="8">
        <v>7.5683351999999995E-2</v>
      </c>
    </row>
    <row r="62" spans="1:11">
      <c r="A62" t="s">
        <v>30</v>
      </c>
      <c r="B62" t="s">
        <v>18</v>
      </c>
      <c r="C62">
        <v>12960</v>
      </c>
      <c r="D62">
        <v>8</v>
      </c>
      <c r="E62" s="8" t="s">
        <v>73</v>
      </c>
      <c r="F62" s="8" t="s">
        <v>73</v>
      </c>
      <c r="G62" s="8" t="s">
        <v>73</v>
      </c>
      <c r="H62" s="8" t="s">
        <v>73</v>
      </c>
      <c r="I62" s="8">
        <v>0.14814814800000001</v>
      </c>
      <c r="J62" s="8">
        <v>0.14814814800000001</v>
      </c>
    </row>
    <row r="63" spans="1:11">
      <c r="A63" t="s">
        <v>30</v>
      </c>
      <c r="B63" t="s">
        <v>19</v>
      </c>
      <c r="C63">
        <v>90</v>
      </c>
      <c r="D63">
        <v>8</v>
      </c>
      <c r="E63" s="8" t="s">
        <v>73</v>
      </c>
      <c r="F63" s="8" t="s">
        <v>73</v>
      </c>
      <c r="G63" s="8" t="s">
        <v>73</v>
      </c>
      <c r="H63" s="8" t="s">
        <v>73</v>
      </c>
      <c r="I63" s="8" t="s">
        <v>73</v>
      </c>
      <c r="J63" s="8" t="s">
        <v>73</v>
      </c>
    </row>
    <row r="64" spans="1:11">
      <c r="A64" t="s">
        <v>30</v>
      </c>
      <c r="B64" t="s">
        <v>20</v>
      </c>
      <c r="C64">
        <v>339</v>
      </c>
      <c r="D64">
        <v>17</v>
      </c>
      <c r="E64" s="8" t="s">
        <v>73</v>
      </c>
      <c r="F64" s="8" t="s">
        <v>73</v>
      </c>
      <c r="G64" s="8" t="s">
        <v>73</v>
      </c>
      <c r="H64" s="8" t="s">
        <v>73</v>
      </c>
      <c r="I64" s="8">
        <v>6.7354343999999997E-2</v>
      </c>
      <c r="J64" s="8">
        <v>6.7354343999999997E-2</v>
      </c>
    </row>
    <row r="65" spans="1:11">
      <c r="A65" t="s">
        <v>30</v>
      </c>
      <c r="B65" t="s">
        <v>21</v>
      </c>
      <c r="C65">
        <v>15</v>
      </c>
      <c r="D65">
        <v>6</v>
      </c>
      <c r="E65" s="8" t="s">
        <v>73</v>
      </c>
      <c r="F65" s="8" t="s">
        <v>73</v>
      </c>
      <c r="G65" s="8" t="s">
        <v>73</v>
      </c>
      <c r="H65" s="8" t="s">
        <v>73</v>
      </c>
      <c r="I65" s="8" t="s">
        <v>73</v>
      </c>
      <c r="J65" s="8" t="s">
        <v>73</v>
      </c>
    </row>
    <row r="66" spans="1:11">
      <c r="A66" t="s">
        <v>30</v>
      </c>
      <c r="B66" t="s">
        <v>22</v>
      </c>
      <c r="C66">
        <v>1066</v>
      </c>
      <c r="D66">
        <v>12</v>
      </c>
      <c r="E66" s="8" t="s">
        <v>73</v>
      </c>
      <c r="F66" s="8" t="s">
        <v>73</v>
      </c>
      <c r="G66" s="8" t="s">
        <v>73</v>
      </c>
      <c r="H66" s="8" t="s">
        <v>73</v>
      </c>
      <c r="I66" s="8">
        <v>6.2177698000000003E-2</v>
      </c>
      <c r="J66" s="8">
        <v>5.8666650000000001E-2</v>
      </c>
    </row>
    <row r="67" spans="1:11">
      <c r="A67" t="s">
        <v>30</v>
      </c>
      <c r="B67" t="s">
        <v>23</v>
      </c>
      <c r="C67">
        <v>683</v>
      </c>
      <c r="D67">
        <v>35</v>
      </c>
      <c r="E67" s="8" t="s">
        <v>73</v>
      </c>
      <c r="F67" s="8" t="s">
        <v>73</v>
      </c>
      <c r="G67" s="8" t="s">
        <v>73</v>
      </c>
      <c r="H67" s="8" t="s">
        <v>73</v>
      </c>
      <c r="I67" s="8" t="s">
        <v>73</v>
      </c>
      <c r="J67" s="8">
        <v>5.4513486E-2</v>
      </c>
    </row>
    <row r="68" spans="1:11">
      <c r="A68" t="s">
        <v>30</v>
      </c>
      <c r="B68" t="s">
        <v>24</v>
      </c>
      <c r="C68">
        <v>187</v>
      </c>
      <c r="D68">
        <v>22</v>
      </c>
      <c r="E68" s="8" t="s">
        <v>73</v>
      </c>
      <c r="F68" s="8" t="s">
        <v>73</v>
      </c>
      <c r="G68" s="8" t="s">
        <v>73</v>
      </c>
      <c r="H68" s="8" t="s">
        <v>73</v>
      </c>
      <c r="I68" s="8" t="s">
        <v>73</v>
      </c>
      <c r="J68" s="8" t="s">
        <v>73</v>
      </c>
    </row>
    <row r="69" spans="1:11">
      <c r="A69" t="s">
        <v>30</v>
      </c>
      <c r="B69" t="s">
        <v>25</v>
      </c>
      <c r="C69">
        <v>3190</v>
      </c>
      <c r="D69">
        <v>61</v>
      </c>
      <c r="E69" s="8" t="s">
        <v>73</v>
      </c>
      <c r="F69" s="8" t="s">
        <v>73</v>
      </c>
      <c r="G69" s="8" t="s">
        <v>73</v>
      </c>
      <c r="H69" s="2" t="s">
        <v>70</v>
      </c>
      <c r="I69" s="2" t="s">
        <v>70</v>
      </c>
      <c r="J69" s="7" t="s">
        <v>70</v>
      </c>
    </row>
    <row r="70" spans="1:11">
      <c r="A70" t="s">
        <v>30</v>
      </c>
      <c r="B70" t="s">
        <v>26</v>
      </c>
      <c r="C70">
        <v>958</v>
      </c>
      <c r="D70">
        <v>9</v>
      </c>
      <c r="E70" s="8" t="s">
        <v>73</v>
      </c>
      <c r="F70" s="8" t="s">
        <v>73</v>
      </c>
      <c r="G70" s="8" t="s">
        <v>73</v>
      </c>
      <c r="H70" s="8" t="s">
        <v>73</v>
      </c>
      <c r="I70" s="8">
        <v>4.5321746000000003E-2</v>
      </c>
      <c r="J70" s="8">
        <v>3.6601131000000002E-2</v>
      </c>
    </row>
    <row r="71" spans="1:11">
      <c r="A71" t="s">
        <v>30</v>
      </c>
      <c r="B71" t="s">
        <v>27</v>
      </c>
      <c r="C71">
        <v>10</v>
      </c>
      <c r="D71">
        <v>32</v>
      </c>
      <c r="E71" s="8" t="s">
        <v>73</v>
      </c>
      <c r="F71" s="8" t="s">
        <v>73</v>
      </c>
      <c r="G71" s="8" t="s">
        <v>73</v>
      </c>
      <c r="H71" s="8" t="s">
        <v>73</v>
      </c>
      <c r="I71" s="8" t="s">
        <v>73</v>
      </c>
      <c r="J71" s="8" t="s">
        <v>73</v>
      </c>
    </row>
    <row r="72" spans="1:11">
      <c r="A72" t="s">
        <v>30</v>
      </c>
      <c r="B72" t="s">
        <v>28</v>
      </c>
      <c r="C72">
        <v>435</v>
      </c>
      <c r="D72">
        <v>16</v>
      </c>
      <c r="E72" s="8" t="s">
        <v>73</v>
      </c>
      <c r="F72" s="8" t="s">
        <v>73</v>
      </c>
      <c r="G72" s="8" t="s">
        <v>73</v>
      </c>
      <c r="H72" s="8" t="s">
        <v>73</v>
      </c>
      <c r="I72" s="8">
        <v>0.14700797099999999</v>
      </c>
      <c r="J72" s="8">
        <v>0.14465918999999999</v>
      </c>
    </row>
    <row r="73" spans="1:11">
      <c r="C73" s="1" t="s">
        <v>124</v>
      </c>
      <c r="E73" s="8" t="s">
        <v>73</v>
      </c>
      <c r="F73" s="32" t="s">
        <v>73</v>
      </c>
      <c r="G73" s="8" t="s">
        <v>73</v>
      </c>
      <c r="H73" s="1">
        <v>3</v>
      </c>
      <c r="I73" s="1">
        <v>11</v>
      </c>
      <c r="J73" s="1">
        <v>12</v>
      </c>
      <c r="K73" s="31">
        <f>SUM(E73:J73)</f>
        <v>26</v>
      </c>
    </row>
    <row r="74" spans="1:11">
      <c r="C74" s="1" t="s">
        <v>130</v>
      </c>
      <c r="E74" s="8" t="s">
        <v>73</v>
      </c>
      <c r="F74" s="8" t="s">
        <v>73</v>
      </c>
      <c r="G74" s="8" t="s">
        <v>73</v>
      </c>
      <c r="H74" s="1">
        <f>AVERAGE(H55,H57,H61,)</f>
        <v>6.9851570000000002E-2</v>
      </c>
      <c r="I74" s="1">
        <f>AVERAGE(I54:I57,I60:I62,I64,I66,I70,I72)</f>
        <v>8.6978403636363652E-2</v>
      </c>
      <c r="J74" s="1">
        <f>AVERAGE(J54:J57,J60:J62,J64,J66:J67,J70,J72)</f>
        <v>7.7062181166666646E-2</v>
      </c>
      <c r="K74" s="31">
        <f>AVERAGE(H74:J74)</f>
        <v>7.7964051601010095E-2</v>
      </c>
    </row>
    <row r="75" spans="1:11">
      <c r="E75" s="1"/>
      <c r="F75" s="90"/>
      <c r="G75" s="28"/>
      <c r="H75" s="1"/>
      <c r="I75" s="90"/>
      <c r="J75" s="1"/>
      <c r="K75" s="30"/>
    </row>
    <row r="76" spans="1:11">
      <c r="F76" s="3"/>
      <c r="J76" s="30"/>
    </row>
    <row r="77" spans="1:11">
      <c r="B77" s="15" t="s">
        <v>37</v>
      </c>
    </row>
    <row r="79" spans="1:11">
      <c r="A79" s="1" t="s">
        <v>1</v>
      </c>
      <c r="B79" s="1" t="s">
        <v>2</v>
      </c>
      <c r="C79" s="1" t="s">
        <v>38</v>
      </c>
      <c r="D79" s="1" t="s">
        <v>3</v>
      </c>
      <c r="E79" s="1" t="s">
        <v>31</v>
      </c>
      <c r="F79" s="1" t="s">
        <v>32</v>
      </c>
      <c r="G79" s="1" t="s">
        <v>33</v>
      </c>
      <c r="H79" s="1" t="s">
        <v>34</v>
      </c>
      <c r="I79" s="1" t="s">
        <v>35</v>
      </c>
      <c r="J79" s="1" t="s">
        <v>36</v>
      </c>
    </row>
    <row r="80" spans="1:11">
      <c r="A80" t="s">
        <v>0</v>
      </c>
      <c r="B80" t="s">
        <v>40</v>
      </c>
      <c r="C80">
        <v>62</v>
      </c>
      <c r="D80">
        <v>1000</v>
      </c>
      <c r="E80" s="8" t="s">
        <v>73</v>
      </c>
      <c r="F80" s="8" t="s">
        <v>73</v>
      </c>
      <c r="G80" s="8" t="s">
        <v>73</v>
      </c>
      <c r="H80" s="8">
        <v>9.4276794999999997E-2</v>
      </c>
      <c r="I80" s="2" t="s">
        <v>70</v>
      </c>
      <c r="J80" s="7" t="s">
        <v>70</v>
      </c>
      <c r="K80" s="8"/>
    </row>
    <row r="81" spans="1:11">
      <c r="A81" t="s">
        <v>0</v>
      </c>
      <c r="B81" t="s">
        <v>41</v>
      </c>
      <c r="C81">
        <v>127</v>
      </c>
      <c r="D81">
        <v>11107</v>
      </c>
      <c r="E81" s="8" t="s">
        <v>73</v>
      </c>
      <c r="F81" s="8" t="s">
        <v>73</v>
      </c>
      <c r="G81" s="8" t="s">
        <v>73</v>
      </c>
      <c r="H81" s="2" t="s">
        <v>70</v>
      </c>
      <c r="I81" s="9" t="s">
        <v>71</v>
      </c>
      <c r="J81" s="20" t="s">
        <v>71</v>
      </c>
    </row>
    <row r="82" spans="1:11">
      <c r="A82" t="s">
        <v>0</v>
      </c>
      <c r="B82" t="s">
        <v>42</v>
      </c>
      <c r="C82">
        <v>128</v>
      </c>
      <c r="D82">
        <v>6279</v>
      </c>
      <c r="E82" s="8" t="s">
        <v>73</v>
      </c>
      <c r="F82" s="8" t="s">
        <v>73</v>
      </c>
      <c r="G82" s="8" t="s">
        <v>73</v>
      </c>
      <c r="H82" s="2" t="s">
        <v>70</v>
      </c>
      <c r="I82" s="2" t="s">
        <v>70</v>
      </c>
      <c r="J82" s="20" t="s">
        <v>71</v>
      </c>
    </row>
    <row r="83" spans="1:11">
      <c r="A83" t="s">
        <v>0</v>
      </c>
      <c r="B83" t="s">
        <v>43</v>
      </c>
      <c r="C83">
        <v>118</v>
      </c>
      <c r="D83">
        <v>11107</v>
      </c>
      <c r="E83" s="8" t="s">
        <v>73</v>
      </c>
      <c r="F83" s="8" t="s">
        <v>73</v>
      </c>
      <c r="G83" s="8" t="s">
        <v>73</v>
      </c>
      <c r="H83" s="2" t="s">
        <v>70</v>
      </c>
      <c r="I83" s="9" t="s">
        <v>71</v>
      </c>
      <c r="J83" s="20" t="s">
        <v>71</v>
      </c>
    </row>
    <row r="84" spans="1:11">
      <c r="A84" t="s">
        <v>0</v>
      </c>
      <c r="B84" t="s">
        <v>44</v>
      </c>
      <c r="C84">
        <v>217</v>
      </c>
      <c r="D84">
        <v>706</v>
      </c>
      <c r="E84" s="8" t="s">
        <v>73</v>
      </c>
      <c r="F84" s="8" t="s">
        <v>73</v>
      </c>
      <c r="G84" s="8" t="s">
        <v>73</v>
      </c>
      <c r="H84" s="8" t="s">
        <v>73</v>
      </c>
      <c r="I84" s="2" t="s">
        <v>70</v>
      </c>
      <c r="J84" s="7" t="s">
        <v>70</v>
      </c>
    </row>
    <row r="85" spans="1:11">
      <c r="A85" t="s">
        <v>0</v>
      </c>
      <c r="B85" t="s">
        <v>45</v>
      </c>
      <c r="C85">
        <v>168</v>
      </c>
      <c r="D85">
        <v>1452</v>
      </c>
      <c r="E85" s="8" t="s">
        <v>73</v>
      </c>
      <c r="F85" s="8" t="s">
        <v>73</v>
      </c>
      <c r="G85" s="8" t="s">
        <v>73</v>
      </c>
      <c r="H85" s="8">
        <v>7.7735261E-2</v>
      </c>
      <c r="I85" s="2" t="s">
        <v>70</v>
      </c>
      <c r="J85" s="7" t="s">
        <v>70</v>
      </c>
      <c r="K85" s="8"/>
    </row>
    <row r="86" spans="1:11">
      <c r="A86" t="s">
        <v>0</v>
      </c>
      <c r="B86" t="s">
        <v>46</v>
      </c>
      <c r="C86">
        <v>105</v>
      </c>
      <c r="D86">
        <v>11099</v>
      </c>
      <c r="E86" s="8" t="s">
        <v>73</v>
      </c>
      <c r="F86" s="8" t="s">
        <v>73</v>
      </c>
      <c r="G86" s="8" t="s">
        <v>73</v>
      </c>
      <c r="H86" s="2" t="s">
        <v>70</v>
      </c>
      <c r="I86" s="9" t="s">
        <v>71</v>
      </c>
      <c r="J86" s="20" t="s">
        <v>71</v>
      </c>
    </row>
    <row r="87" spans="1:11">
      <c r="A87" t="s">
        <v>0</v>
      </c>
      <c r="B87" t="s">
        <v>39</v>
      </c>
      <c r="C87">
        <v>85</v>
      </c>
      <c r="D87">
        <v>228</v>
      </c>
      <c r="E87" s="8" t="s">
        <v>73</v>
      </c>
      <c r="F87" s="8" t="s">
        <v>73</v>
      </c>
      <c r="G87" s="8" t="s">
        <v>73</v>
      </c>
      <c r="H87" s="8" t="s">
        <v>73</v>
      </c>
      <c r="I87" s="8">
        <v>0.104124567</v>
      </c>
      <c r="J87" s="7" t="s">
        <v>70</v>
      </c>
      <c r="K87" s="8"/>
    </row>
    <row r="88" spans="1:11">
      <c r="A88" t="s">
        <v>0</v>
      </c>
      <c r="B88" t="s">
        <v>47</v>
      </c>
      <c r="C88">
        <v>173</v>
      </c>
      <c r="D88">
        <v>6279</v>
      </c>
      <c r="E88" s="8" t="s">
        <v>73</v>
      </c>
      <c r="F88" s="8" t="s">
        <v>73</v>
      </c>
      <c r="G88" s="8" t="s">
        <v>73</v>
      </c>
      <c r="H88" s="2" t="s">
        <v>70</v>
      </c>
      <c r="I88" s="9" t="s">
        <v>71</v>
      </c>
      <c r="J88" s="20" t="s">
        <v>71</v>
      </c>
    </row>
    <row r="89" spans="1:11">
      <c r="A89" t="s">
        <v>0</v>
      </c>
      <c r="B89" t="s">
        <v>48</v>
      </c>
      <c r="C89">
        <v>248</v>
      </c>
      <c r="D89">
        <v>6279</v>
      </c>
      <c r="E89" s="8" t="s">
        <v>73</v>
      </c>
      <c r="F89" s="8" t="s">
        <v>73</v>
      </c>
      <c r="G89" s="8" t="s">
        <v>73</v>
      </c>
      <c r="H89" s="2" t="s">
        <v>70</v>
      </c>
      <c r="I89" s="9" t="s">
        <v>71</v>
      </c>
      <c r="J89" s="20" t="s">
        <v>71</v>
      </c>
    </row>
    <row r="90" spans="1:11">
      <c r="C90" s="1" t="s">
        <v>124</v>
      </c>
      <c r="E90" s="8" t="s">
        <v>73</v>
      </c>
      <c r="F90" s="8" t="s">
        <v>73</v>
      </c>
      <c r="G90" s="8" t="s">
        <v>73</v>
      </c>
      <c r="H90" s="1">
        <v>2</v>
      </c>
      <c r="I90" s="1">
        <v>1</v>
      </c>
      <c r="J90" s="1">
        <v>0</v>
      </c>
      <c r="K90" s="31">
        <f>SUM(E90:J90)</f>
        <v>3</v>
      </c>
    </row>
    <row r="91" spans="1:11">
      <c r="C91" s="1" t="s">
        <v>130</v>
      </c>
      <c r="E91" s="8" t="s">
        <v>73</v>
      </c>
      <c r="F91" s="8" t="s">
        <v>73</v>
      </c>
      <c r="G91" s="8" t="s">
        <v>73</v>
      </c>
      <c r="H91" s="1">
        <f>AVERAGE(H80,H85)</f>
        <v>8.6006027999999998E-2</v>
      </c>
      <c r="I91" s="1">
        <v>0.104124567</v>
      </c>
      <c r="J91" s="7" t="s">
        <v>73</v>
      </c>
      <c r="K91" s="31">
        <f>AVERAGE(H91:I91)</f>
        <v>9.5065297500000007E-2</v>
      </c>
    </row>
    <row r="92" spans="1:11">
      <c r="C92" s="1"/>
      <c r="E92" s="28"/>
      <c r="F92" s="28"/>
      <c r="G92" s="28"/>
      <c r="H92" s="28"/>
      <c r="I92" s="24"/>
      <c r="J92" s="8"/>
      <c r="K92" s="30"/>
    </row>
    <row r="93" spans="1:11">
      <c r="C93" s="1"/>
      <c r="E93" s="8"/>
      <c r="F93" s="8"/>
      <c r="G93" s="8"/>
      <c r="H93" s="8"/>
      <c r="I93" s="8"/>
      <c r="J93" s="8"/>
    </row>
    <row r="94" spans="1:11">
      <c r="A94" s="1" t="s">
        <v>1</v>
      </c>
      <c r="B94" s="1" t="s">
        <v>2</v>
      </c>
      <c r="C94" s="1" t="s">
        <v>38</v>
      </c>
      <c r="D94" s="1" t="s">
        <v>3</v>
      </c>
      <c r="E94" s="1" t="s">
        <v>31</v>
      </c>
      <c r="F94" s="1" t="s">
        <v>32</v>
      </c>
      <c r="G94" s="1" t="s">
        <v>33</v>
      </c>
      <c r="H94" s="1" t="s">
        <v>34</v>
      </c>
      <c r="I94" s="1" t="s">
        <v>35</v>
      </c>
      <c r="J94" s="1" t="s">
        <v>36</v>
      </c>
    </row>
    <row r="95" spans="1:11">
      <c r="A95" t="s">
        <v>29</v>
      </c>
      <c r="B95" t="s">
        <v>40</v>
      </c>
      <c r="C95">
        <v>62</v>
      </c>
      <c r="D95">
        <v>1000</v>
      </c>
      <c r="E95" s="8" t="s">
        <v>73</v>
      </c>
      <c r="F95" s="8" t="s">
        <v>73</v>
      </c>
      <c r="G95" s="8" t="s">
        <v>73</v>
      </c>
      <c r="H95">
        <v>9.2999999999999999E-2</v>
      </c>
      <c r="I95" s="2" t="s">
        <v>71</v>
      </c>
      <c r="J95" s="7" t="s">
        <v>71</v>
      </c>
    </row>
    <row r="96" spans="1:11">
      <c r="A96" t="s">
        <v>29</v>
      </c>
      <c r="B96" t="s">
        <v>41</v>
      </c>
      <c r="C96">
        <v>127</v>
      </c>
      <c r="D96">
        <v>11107</v>
      </c>
      <c r="E96" s="20" t="s">
        <v>72</v>
      </c>
      <c r="F96" s="20" t="s">
        <v>72</v>
      </c>
      <c r="G96" s="20" t="s">
        <v>72</v>
      </c>
      <c r="H96" s="9" t="s">
        <v>72</v>
      </c>
      <c r="I96" s="20" t="s">
        <v>72</v>
      </c>
      <c r="J96" s="7" t="s">
        <v>72</v>
      </c>
    </row>
    <row r="97" spans="1:11">
      <c r="A97" t="s">
        <v>29</v>
      </c>
      <c r="B97" t="s">
        <v>42</v>
      </c>
      <c r="C97">
        <v>128</v>
      </c>
      <c r="D97">
        <v>6279</v>
      </c>
      <c r="E97" s="8" t="s">
        <v>73</v>
      </c>
      <c r="F97" s="8" t="s">
        <v>73</v>
      </c>
      <c r="G97" s="8" t="s">
        <v>73</v>
      </c>
      <c r="H97" s="8" t="s">
        <v>73</v>
      </c>
      <c r="I97" s="2" t="s">
        <v>70</v>
      </c>
      <c r="J97" s="7" t="s">
        <v>70</v>
      </c>
    </row>
    <row r="98" spans="1:11">
      <c r="A98" t="s">
        <v>29</v>
      </c>
      <c r="B98" t="s">
        <v>43</v>
      </c>
      <c r="C98">
        <v>118</v>
      </c>
      <c r="D98">
        <v>11107</v>
      </c>
      <c r="E98" s="20" t="s">
        <v>72</v>
      </c>
      <c r="F98" s="20" t="s">
        <v>72</v>
      </c>
      <c r="G98" s="20" t="s">
        <v>72</v>
      </c>
      <c r="H98" s="9" t="s">
        <v>72</v>
      </c>
      <c r="I98" s="2" t="s">
        <v>72</v>
      </c>
      <c r="J98" s="7" t="s">
        <v>72</v>
      </c>
    </row>
    <row r="99" spans="1:11">
      <c r="A99" t="s">
        <v>29</v>
      </c>
      <c r="B99" t="s">
        <v>44</v>
      </c>
      <c r="C99">
        <v>217</v>
      </c>
      <c r="D99">
        <v>706</v>
      </c>
      <c r="E99" s="8" t="s">
        <v>73</v>
      </c>
      <c r="F99" s="8" t="s">
        <v>73</v>
      </c>
      <c r="G99" s="8" t="s">
        <v>73</v>
      </c>
      <c r="H99">
        <v>0.14199999999999999</v>
      </c>
      <c r="I99" s="2" t="s">
        <v>71</v>
      </c>
      <c r="J99" s="7" t="s">
        <v>71</v>
      </c>
    </row>
    <row r="100" spans="1:11">
      <c r="A100" t="s">
        <v>29</v>
      </c>
      <c r="B100" t="s">
        <v>45</v>
      </c>
      <c r="C100">
        <v>168</v>
      </c>
      <c r="D100">
        <v>1452</v>
      </c>
      <c r="E100" s="8" t="s">
        <v>73</v>
      </c>
      <c r="F100" s="8" t="s">
        <v>73</v>
      </c>
      <c r="G100" s="8" t="s">
        <v>73</v>
      </c>
      <c r="H100">
        <v>7.3999999999999996E-2</v>
      </c>
      <c r="I100" s="2" t="s">
        <v>70</v>
      </c>
      <c r="J100" s="7" t="s">
        <v>71</v>
      </c>
    </row>
    <row r="101" spans="1:11">
      <c r="A101" t="s">
        <v>29</v>
      </c>
      <c r="B101" t="s">
        <v>46</v>
      </c>
      <c r="C101">
        <v>105</v>
      </c>
      <c r="D101">
        <v>11099</v>
      </c>
      <c r="E101" s="20" t="s">
        <v>72</v>
      </c>
      <c r="F101" s="20" t="s">
        <v>72</v>
      </c>
      <c r="G101" s="20" t="s">
        <v>72</v>
      </c>
      <c r="H101" s="9" t="s">
        <v>72</v>
      </c>
      <c r="I101" s="2" t="s">
        <v>72</v>
      </c>
      <c r="J101" s="7" t="s">
        <v>72</v>
      </c>
    </row>
    <row r="102" spans="1:11">
      <c r="A102" t="s">
        <v>29</v>
      </c>
      <c r="B102" t="s">
        <v>39</v>
      </c>
      <c r="C102">
        <v>85</v>
      </c>
      <c r="D102">
        <v>228</v>
      </c>
      <c r="E102" s="8" t="s">
        <v>73</v>
      </c>
      <c r="F102" s="8" t="s">
        <v>73</v>
      </c>
      <c r="G102" s="8" t="s">
        <v>73</v>
      </c>
      <c r="H102">
        <v>9.6000000000000002E-2</v>
      </c>
      <c r="I102">
        <v>0.09</v>
      </c>
      <c r="J102" s="7" t="s">
        <v>70</v>
      </c>
    </row>
    <row r="103" spans="1:11">
      <c r="A103" t="s">
        <v>29</v>
      </c>
      <c r="B103" t="s">
        <v>47</v>
      </c>
      <c r="C103">
        <v>173</v>
      </c>
      <c r="D103">
        <v>6279</v>
      </c>
      <c r="E103" s="8" t="s">
        <v>73</v>
      </c>
      <c r="F103" s="8" t="s">
        <v>73</v>
      </c>
      <c r="G103" s="8" t="s">
        <v>73</v>
      </c>
      <c r="H103">
        <v>6.0000000000000001E-3</v>
      </c>
      <c r="I103" s="2" t="s">
        <v>70</v>
      </c>
      <c r="J103" s="7" t="s">
        <v>70</v>
      </c>
    </row>
    <row r="104" spans="1:11">
      <c r="A104" t="s">
        <v>29</v>
      </c>
      <c r="B104" t="s">
        <v>48</v>
      </c>
      <c r="C104">
        <v>248</v>
      </c>
      <c r="D104">
        <v>6279</v>
      </c>
      <c r="E104" s="8" t="s">
        <v>73</v>
      </c>
      <c r="F104" s="8" t="s">
        <v>73</v>
      </c>
      <c r="G104" s="8" t="s">
        <v>73</v>
      </c>
      <c r="H104">
        <v>6.4000000000000001E-2</v>
      </c>
      <c r="I104" s="2" t="s">
        <v>70</v>
      </c>
      <c r="J104" s="7" t="s">
        <v>71</v>
      </c>
    </row>
    <row r="105" spans="1:11">
      <c r="C105" s="1" t="s">
        <v>124</v>
      </c>
      <c r="E105" s="8" t="s">
        <v>73</v>
      </c>
      <c r="F105" s="8" t="s">
        <v>73</v>
      </c>
      <c r="G105" s="8" t="s">
        <v>73</v>
      </c>
      <c r="H105" s="1">
        <v>6</v>
      </c>
      <c r="I105" s="1">
        <v>1</v>
      </c>
      <c r="J105" s="1">
        <v>0</v>
      </c>
      <c r="K105" s="31">
        <f>SUM(E105:J105)</f>
        <v>7</v>
      </c>
    </row>
    <row r="106" spans="1:11">
      <c r="A106" s="7"/>
      <c r="B106" s="7"/>
      <c r="C106" s="1" t="s">
        <v>130</v>
      </c>
      <c r="E106" s="8" t="s">
        <v>73</v>
      </c>
      <c r="F106" s="8" t="s">
        <v>73</v>
      </c>
      <c r="G106" s="8" t="s">
        <v>73</v>
      </c>
      <c r="H106">
        <f>AVERAGE(H95,H99:H100,H102:H104)</f>
        <v>7.9166666666666677E-2</v>
      </c>
      <c r="I106">
        <v>0.09</v>
      </c>
      <c r="K106" s="31">
        <f>AVERAGE(H106:I106)</f>
        <v>8.4583333333333344E-2</v>
      </c>
    </row>
    <row r="107" spans="1:11">
      <c r="A107" s="3"/>
      <c r="B107" s="7"/>
      <c r="C107" s="1"/>
      <c r="E107" s="28"/>
      <c r="F107" s="28"/>
      <c r="G107" s="28"/>
      <c r="H107" s="28"/>
      <c r="I107" s="1"/>
      <c r="J107" s="32"/>
      <c r="K107" s="30"/>
    </row>
    <row r="108" spans="1:11">
      <c r="A108" s="7"/>
      <c r="B108" s="7"/>
      <c r="C108" s="7"/>
      <c r="J108" s="3"/>
    </row>
    <row r="109" spans="1:11">
      <c r="J109" s="2"/>
    </row>
    <row r="110" spans="1:11">
      <c r="A110" s="1" t="s">
        <v>1</v>
      </c>
      <c r="B110" s="1" t="s">
        <v>2</v>
      </c>
      <c r="C110" s="1" t="s">
        <v>38</v>
      </c>
      <c r="D110" s="1" t="s">
        <v>3</v>
      </c>
      <c r="E110" s="1" t="s">
        <v>31</v>
      </c>
      <c r="F110" s="1" t="s">
        <v>32</v>
      </c>
      <c r="G110" s="1" t="s">
        <v>33</v>
      </c>
      <c r="H110" s="1" t="s">
        <v>34</v>
      </c>
      <c r="I110" s="1" t="s">
        <v>35</v>
      </c>
      <c r="J110" s="1" t="s">
        <v>36</v>
      </c>
    </row>
    <row r="111" spans="1:11">
      <c r="A111" t="s">
        <v>30</v>
      </c>
      <c r="B111" t="s">
        <v>40</v>
      </c>
      <c r="C111">
        <v>62</v>
      </c>
      <c r="D111">
        <v>1000</v>
      </c>
      <c r="E111" s="8" t="s">
        <v>73</v>
      </c>
      <c r="F111" s="8" t="s">
        <v>73</v>
      </c>
      <c r="G111" s="2" t="s">
        <v>70</v>
      </c>
      <c r="H111" s="2" t="s">
        <v>70</v>
      </c>
      <c r="I111" s="2" t="s">
        <v>70</v>
      </c>
      <c r="J111" s="2" t="s">
        <v>70</v>
      </c>
    </row>
    <row r="112" spans="1:11">
      <c r="A112" t="s">
        <v>30</v>
      </c>
      <c r="B112" t="s">
        <v>41</v>
      </c>
      <c r="C112">
        <v>127</v>
      </c>
      <c r="D112">
        <v>11107</v>
      </c>
      <c r="E112" s="9" t="s">
        <v>72</v>
      </c>
      <c r="F112" s="9" t="s">
        <v>72</v>
      </c>
      <c r="G112" s="9" t="s">
        <v>72</v>
      </c>
      <c r="H112" s="9" t="s">
        <v>72</v>
      </c>
      <c r="I112" s="9" t="s">
        <v>72</v>
      </c>
      <c r="J112" s="9" t="s">
        <v>72</v>
      </c>
    </row>
    <row r="113" spans="1:11">
      <c r="A113" t="s">
        <v>30</v>
      </c>
      <c r="B113" t="s">
        <v>42</v>
      </c>
      <c r="C113">
        <v>128</v>
      </c>
      <c r="D113">
        <v>6279</v>
      </c>
      <c r="E113" s="9" t="s">
        <v>72</v>
      </c>
      <c r="F113" s="9" t="s">
        <v>72</v>
      </c>
      <c r="G113" s="9" t="s">
        <v>72</v>
      </c>
      <c r="H113" s="9" t="s">
        <v>72</v>
      </c>
      <c r="I113" s="9" t="s">
        <v>72</v>
      </c>
      <c r="J113" s="9" t="s">
        <v>72</v>
      </c>
    </row>
    <row r="114" spans="1:11">
      <c r="A114" t="s">
        <v>30</v>
      </c>
      <c r="B114" t="s">
        <v>43</v>
      </c>
      <c r="C114">
        <v>118</v>
      </c>
      <c r="D114">
        <v>11107</v>
      </c>
      <c r="E114" s="9" t="s">
        <v>72</v>
      </c>
      <c r="F114" s="9" t="s">
        <v>72</v>
      </c>
      <c r="G114" s="9" t="s">
        <v>72</v>
      </c>
      <c r="H114" s="9" t="s">
        <v>72</v>
      </c>
      <c r="I114" s="9" t="s">
        <v>72</v>
      </c>
      <c r="J114" s="9" t="s">
        <v>72</v>
      </c>
    </row>
    <row r="115" spans="1:11">
      <c r="A115" t="s">
        <v>30</v>
      </c>
      <c r="B115" t="s">
        <v>44</v>
      </c>
      <c r="C115">
        <v>217</v>
      </c>
      <c r="D115">
        <v>706</v>
      </c>
      <c r="E115" s="8" t="s">
        <v>73</v>
      </c>
      <c r="F115" s="8" t="s">
        <v>73</v>
      </c>
      <c r="G115" s="8" t="s">
        <v>73</v>
      </c>
      <c r="H115" s="2" t="s">
        <v>70</v>
      </c>
      <c r="I115" s="2" t="s">
        <v>70</v>
      </c>
      <c r="J115" s="2" t="s">
        <v>70</v>
      </c>
    </row>
    <row r="116" spans="1:11">
      <c r="A116" t="s">
        <v>30</v>
      </c>
      <c r="B116" t="s">
        <v>45</v>
      </c>
      <c r="C116">
        <v>168</v>
      </c>
      <c r="D116">
        <v>1452</v>
      </c>
      <c r="E116" s="8" t="s">
        <v>73</v>
      </c>
      <c r="F116" s="8" t="s">
        <v>73</v>
      </c>
      <c r="G116" s="2" t="s">
        <v>70</v>
      </c>
      <c r="H116" s="2" t="s">
        <v>70</v>
      </c>
      <c r="I116" s="2" t="s">
        <v>70</v>
      </c>
      <c r="J116" s="2" t="s">
        <v>70</v>
      </c>
    </row>
    <row r="117" spans="1:11">
      <c r="A117" t="s">
        <v>30</v>
      </c>
      <c r="B117" t="s">
        <v>46</v>
      </c>
      <c r="C117">
        <v>105</v>
      </c>
      <c r="D117">
        <v>11099</v>
      </c>
      <c r="E117" s="9" t="s">
        <v>72</v>
      </c>
      <c r="F117" s="9" t="s">
        <v>72</v>
      </c>
      <c r="G117" s="9" t="s">
        <v>72</v>
      </c>
      <c r="H117" s="9" t="s">
        <v>72</v>
      </c>
      <c r="I117" s="9" t="s">
        <v>72</v>
      </c>
      <c r="J117" s="9" t="s">
        <v>72</v>
      </c>
    </row>
    <row r="118" spans="1:11">
      <c r="A118" t="s">
        <v>30</v>
      </c>
      <c r="B118" t="s">
        <v>39</v>
      </c>
      <c r="C118">
        <v>85</v>
      </c>
      <c r="D118">
        <v>228</v>
      </c>
      <c r="E118" s="8" t="s">
        <v>73</v>
      </c>
      <c r="F118" s="8" t="s">
        <v>73</v>
      </c>
      <c r="G118" s="2" t="s">
        <v>70</v>
      </c>
      <c r="H118" s="2" t="s">
        <v>70</v>
      </c>
      <c r="I118" s="2" t="s">
        <v>70</v>
      </c>
      <c r="J118" s="2" t="s">
        <v>70</v>
      </c>
    </row>
    <row r="119" spans="1:11">
      <c r="A119" t="s">
        <v>30</v>
      </c>
      <c r="B119" t="s">
        <v>47</v>
      </c>
      <c r="C119">
        <v>173</v>
      </c>
      <c r="D119">
        <v>6279</v>
      </c>
      <c r="E119" s="9" t="s">
        <v>72</v>
      </c>
      <c r="F119" s="9" t="s">
        <v>72</v>
      </c>
      <c r="G119" s="9" t="s">
        <v>72</v>
      </c>
      <c r="H119" s="9" t="s">
        <v>72</v>
      </c>
      <c r="I119" s="9" t="s">
        <v>72</v>
      </c>
      <c r="J119" s="9" t="s">
        <v>72</v>
      </c>
    </row>
    <row r="120" spans="1:11">
      <c r="A120" t="s">
        <v>30</v>
      </c>
      <c r="B120" t="s">
        <v>48</v>
      </c>
      <c r="C120">
        <v>248</v>
      </c>
      <c r="D120">
        <v>6279</v>
      </c>
      <c r="E120" s="9" t="s">
        <v>72</v>
      </c>
      <c r="F120" s="9" t="s">
        <v>72</v>
      </c>
      <c r="G120" s="9" t="s">
        <v>72</v>
      </c>
      <c r="H120" s="9" t="s">
        <v>72</v>
      </c>
      <c r="I120" s="9" t="s">
        <v>72</v>
      </c>
      <c r="J120" s="9" t="s">
        <v>72</v>
      </c>
    </row>
    <row r="121" spans="1:11">
      <c r="C121" s="1" t="s">
        <v>124</v>
      </c>
      <c r="E121" s="8" t="s">
        <v>73</v>
      </c>
      <c r="F121" s="8" t="s">
        <v>73</v>
      </c>
      <c r="G121" s="8" t="s">
        <v>73</v>
      </c>
      <c r="H121" s="8" t="s">
        <v>73</v>
      </c>
      <c r="I121" s="8" t="s">
        <v>73</v>
      </c>
      <c r="J121" s="8" t="s">
        <v>73</v>
      </c>
      <c r="K121" s="31">
        <f>SUM(E121:J121)</f>
        <v>0</v>
      </c>
    </row>
    <row r="122" spans="1:11">
      <c r="C122" s="1" t="s">
        <v>130</v>
      </c>
      <c r="E122" s="8" t="s">
        <v>73</v>
      </c>
      <c r="F122" s="8" t="s">
        <v>73</v>
      </c>
      <c r="G122" s="8" t="s">
        <v>73</v>
      </c>
      <c r="H122" s="5" t="s">
        <v>73</v>
      </c>
      <c r="I122" s="5" t="s">
        <v>73</v>
      </c>
      <c r="J122" s="5" t="s">
        <v>73</v>
      </c>
      <c r="K122" s="8" t="s">
        <v>73</v>
      </c>
    </row>
    <row r="123" spans="1:11">
      <c r="B123" s="26"/>
      <c r="E123" s="67"/>
      <c r="F123" s="67"/>
      <c r="G123" s="67"/>
      <c r="H123" s="67"/>
      <c r="I123" s="67"/>
      <c r="J123" s="68"/>
    </row>
    <row r="124" spans="1:11">
      <c r="B124" s="26"/>
      <c r="E124" s="8"/>
      <c r="F124" s="8"/>
      <c r="G124" s="8"/>
      <c r="H124" s="8"/>
      <c r="I124" s="8"/>
      <c r="J124" s="8"/>
    </row>
    <row r="125" spans="1:11">
      <c r="E125" s="14"/>
      <c r="F125" s="14"/>
      <c r="G125" s="14"/>
      <c r="H125" s="14"/>
      <c r="I125" s="14"/>
      <c r="J125" s="14"/>
    </row>
    <row r="126" spans="1:11">
      <c r="D126" s="1"/>
      <c r="K126" s="31"/>
    </row>
    <row r="127" spans="1:11">
      <c r="F127" s="17"/>
    </row>
    <row r="131" spans="2:10">
      <c r="B131" s="1"/>
      <c r="C131" s="1"/>
      <c r="D131" s="1"/>
      <c r="E131" s="1"/>
      <c r="F131" s="1"/>
      <c r="G131" s="1"/>
      <c r="H131" s="1"/>
      <c r="I131" s="1"/>
      <c r="J131" s="1"/>
    </row>
    <row r="132" spans="2:10">
      <c r="B132" s="26"/>
      <c r="F132" s="2"/>
      <c r="G132" s="2"/>
      <c r="H132" s="2"/>
      <c r="I132" s="2"/>
      <c r="J132" s="2"/>
    </row>
    <row r="133" spans="2:10">
      <c r="B133" s="26"/>
    </row>
    <row r="134" spans="2:10">
      <c r="B134" s="26"/>
    </row>
    <row r="135" spans="2:10">
      <c r="B135" s="26"/>
      <c r="I135" s="3"/>
    </row>
    <row r="136" spans="2:10">
      <c r="B136" s="26"/>
      <c r="E136" s="3"/>
    </row>
    <row r="137" spans="2:10">
      <c r="B137" s="26"/>
      <c r="F137" s="2"/>
      <c r="G137" s="2"/>
      <c r="H137" s="2"/>
      <c r="I137" s="2"/>
      <c r="J137" s="2"/>
    </row>
    <row r="138" spans="2:10">
      <c r="B138" s="26"/>
      <c r="H138" s="2"/>
      <c r="I138" s="2"/>
      <c r="J138" s="2"/>
    </row>
    <row r="139" spans="2:10">
      <c r="B139" s="26"/>
      <c r="E139" s="3"/>
      <c r="J139" s="3"/>
    </row>
    <row r="140" spans="2:10">
      <c r="B140" s="26"/>
      <c r="E140" s="3"/>
      <c r="J140" s="3"/>
    </row>
    <row r="141" spans="2:10">
      <c r="B141" s="26"/>
      <c r="E141" s="3"/>
      <c r="J141" s="3"/>
    </row>
    <row r="142" spans="2:10">
      <c r="B142" s="26"/>
      <c r="E142" s="3"/>
      <c r="J142" s="3"/>
    </row>
    <row r="143" spans="2:10">
      <c r="B143" s="26"/>
      <c r="E143" s="3"/>
      <c r="J143" s="3"/>
    </row>
    <row r="144" spans="2:10">
      <c r="B144" s="26"/>
      <c r="E144" s="3"/>
      <c r="J144" s="3"/>
    </row>
    <row r="145" spans="2:11">
      <c r="B145" s="26"/>
      <c r="E145" s="3"/>
      <c r="J145" s="3"/>
    </row>
    <row r="146" spans="2:11">
      <c r="B146" s="26"/>
      <c r="E146" s="3"/>
      <c r="J146" s="3"/>
    </row>
    <row r="147" spans="2:11">
      <c r="B147" s="26"/>
      <c r="E147" s="3"/>
      <c r="J147" s="3"/>
    </row>
    <row r="148" spans="2:11">
      <c r="B148" s="26"/>
      <c r="E148" s="3"/>
      <c r="H148" s="2"/>
      <c r="I148" s="2"/>
      <c r="J148" s="2"/>
    </row>
    <row r="149" spans="2:11">
      <c r="B149" s="26"/>
      <c r="E149" s="3"/>
    </row>
    <row r="150" spans="2:11">
      <c r="B150" s="26"/>
      <c r="E150" s="3"/>
    </row>
    <row r="151" spans="2:11">
      <c r="B151" s="26"/>
      <c r="E151" s="3"/>
    </row>
    <row r="152" spans="2:11">
      <c r="E152" s="14"/>
      <c r="F152" s="14"/>
      <c r="G152" s="14"/>
      <c r="H152" s="14"/>
      <c r="I152" s="14"/>
      <c r="J152" s="14"/>
    </row>
    <row r="153" spans="2:11">
      <c r="D153" s="1"/>
      <c r="K153" s="31"/>
    </row>
    <row r="154" spans="2:11">
      <c r="F154" s="17"/>
    </row>
  </sheetData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8"/>
  <sheetViews>
    <sheetView workbookViewId="0">
      <selection activeCell="A28" sqref="A28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</cols>
  <sheetData>
    <row r="1" spans="1:16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100"/>
      <c r="M1" s="106"/>
      <c r="N1" s="107"/>
      <c r="O1" s="107"/>
      <c r="P1" s="107"/>
    </row>
    <row r="2" spans="1:16">
      <c r="A2" t="s">
        <v>0</v>
      </c>
      <c r="B2" t="s">
        <v>10</v>
      </c>
      <c r="C2">
        <v>286</v>
      </c>
      <c r="D2">
        <v>9</v>
      </c>
      <c r="E2" s="8" t="s">
        <v>73</v>
      </c>
      <c r="F2" s="8" t="s">
        <v>73</v>
      </c>
      <c r="G2" s="8" t="s">
        <v>73</v>
      </c>
      <c r="H2" s="8" t="s">
        <v>73</v>
      </c>
      <c r="I2" s="8">
        <v>4.2828499999999999E-2</v>
      </c>
      <c r="J2" s="8">
        <v>4.2828499999999999E-2</v>
      </c>
      <c r="K2" s="96">
        <v>4.2828999999999999E-2</v>
      </c>
      <c r="L2" s="21"/>
      <c r="M2" s="108"/>
      <c r="N2" s="100"/>
      <c r="O2" s="100"/>
      <c r="P2" s="100"/>
    </row>
    <row r="3" spans="1:16">
      <c r="A3" t="s">
        <v>0</v>
      </c>
      <c r="B3" t="s">
        <v>11</v>
      </c>
      <c r="C3">
        <v>105</v>
      </c>
      <c r="D3">
        <v>12</v>
      </c>
      <c r="E3" s="8" t="s">
        <v>73</v>
      </c>
      <c r="F3" s="8" t="s">
        <v>73</v>
      </c>
      <c r="G3" s="8" t="s">
        <v>73</v>
      </c>
      <c r="H3" s="8" t="s">
        <v>73</v>
      </c>
      <c r="I3" s="8">
        <v>0.11437641699999999</v>
      </c>
      <c r="J3">
        <v>9.9646259000000001E-2</v>
      </c>
      <c r="K3" s="96">
        <v>0.107011</v>
      </c>
      <c r="L3" s="21"/>
      <c r="M3" s="106"/>
      <c r="N3" s="96"/>
      <c r="O3" s="100"/>
      <c r="P3" s="100"/>
    </row>
    <row r="4" spans="1:16">
      <c r="A4" t="s">
        <v>0</v>
      </c>
      <c r="B4" t="s">
        <v>12</v>
      </c>
      <c r="C4">
        <v>1728</v>
      </c>
      <c r="D4">
        <v>6</v>
      </c>
      <c r="E4" s="8" t="s">
        <v>73</v>
      </c>
      <c r="F4" s="8" t="s">
        <v>73</v>
      </c>
      <c r="G4" s="8" t="s">
        <v>73</v>
      </c>
      <c r="H4" s="8" t="s">
        <v>73</v>
      </c>
      <c r="I4" s="8">
        <v>7.7707047000000001E-2</v>
      </c>
      <c r="J4" s="8">
        <v>5.9940844E-2</v>
      </c>
      <c r="K4" s="96">
        <v>6.8823999999999996E-2</v>
      </c>
      <c r="L4" s="21"/>
      <c r="M4" s="106"/>
      <c r="N4" s="96"/>
      <c r="O4" s="100"/>
      <c r="P4" s="100"/>
    </row>
    <row r="5" spans="1:16">
      <c r="A5" t="s">
        <v>0</v>
      </c>
      <c r="B5" t="s">
        <v>17</v>
      </c>
      <c r="C5">
        <v>8124</v>
      </c>
      <c r="D5">
        <v>22</v>
      </c>
      <c r="E5" s="8" t="s">
        <v>73</v>
      </c>
      <c r="F5" s="8" t="s">
        <v>73</v>
      </c>
      <c r="G5" s="8" t="s">
        <v>73</v>
      </c>
      <c r="H5" s="8">
        <v>0.19455892999999999</v>
      </c>
      <c r="I5" s="8">
        <v>0.15845938900000001</v>
      </c>
      <c r="J5" s="8">
        <v>0.146572392</v>
      </c>
      <c r="K5" s="96">
        <v>0.16653000000000001</v>
      </c>
      <c r="L5" s="21"/>
      <c r="M5" s="106"/>
      <c r="N5" s="96"/>
      <c r="O5" s="100"/>
      <c r="P5" s="100"/>
    </row>
    <row r="6" spans="1:16">
      <c r="A6" t="s">
        <v>0</v>
      </c>
      <c r="B6" t="s">
        <v>18</v>
      </c>
      <c r="C6">
        <v>12960</v>
      </c>
      <c r="D6">
        <v>8</v>
      </c>
      <c r="E6" s="8" t="s">
        <v>73</v>
      </c>
      <c r="F6" s="8" t="s">
        <v>73</v>
      </c>
      <c r="G6" s="8" t="s">
        <v>73</v>
      </c>
      <c r="H6" s="8" t="s">
        <v>73</v>
      </c>
      <c r="I6">
        <v>0.16666666699999999</v>
      </c>
      <c r="J6" s="8">
        <v>9.8148148000000004E-2</v>
      </c>
      <c r="K6" s="96">
        <v>0.132407</v>
      </c>
      <c r="L6" s="21"/>
      <c r="M6" s="108"/>
      <c r="N6" s="100"/>
      <c r="O6" s="100"/>
      <c r="P6" s="96"/>
    </row>
    <row r="7" spans="1:16">
      <c r="A7" t="s">
        <v>0</v>
      </c>
      <c r="B7" t="s">
        <v>20</v>
      </c>
      <c r="C7">
        <v>339</v>
      </c>
      <c r="D7">
        <v>17</v>
      </c>
      <c r="E7" s="8" t="s">
        <v>73</v>
      </c>
      <c r="F7" s="8" t="s">
        <v>73</v>
      </c>
      <c r="G7" s="8">
        <v>8.0987808999999994E-2</v>
      </c>
      <c r="H7" s="8">
        <v>8.4647714999999998E-2</v>
      </c>
      <c r="I7" s="8">
        <v>7.8064061000000004E-2</v>
      </c>
      <c r="J7" s="8">
        <v>7.8064061000000004E-2</v>
      </c>
      <c r="K7" s="96">
        <v>8.0440999999999999E-2</v>
      </c>
      <c r="L7" s="21"/>
      <c r="M7" s="108"/>
      <c r="N7" s="100"/>
      <c r="O7" s="100"/>
      <c r="P7" s="100"/>
    </row>
    <row r="8" spans="1:16">
      <c r="A8" t="s">
        <v>0</v>
      </c>
      <c r="B8" t="s">
        <v>23</v>
      </c>
      <c r="C8">
        <v>683</v>
      </c>
      <c r="D8">
        <v>35</v>
      </c>
      <c r="E8" s="8" t="s">
        <v>73</v>
      </c>
      <c r="F8" s="8">
        <v>-5.1276660000000003E-3</v>
      </c>
      <c r="G8" s="8">
        <v>1.0528008E-2</v>
      </c>
      <c r="H8" s="8">
        <v>1.8846747E-2</v>
      </c>
      <c r="I8" s="2" t="s">
        <v>70</v>
      </c>
      <c r="J8" s="7" t="s">
        <v>70</v>
      </c>
      <c r="K8" s="96">
        <v>8.0820000000000006E-3</v>
      </c>
      <c r="L8" s="21"/>
      <c r="M8" s="108"/>
      <c r="N8" s="96"/>
      <c r="O8" s="100"/>
      <c r="P8" s="100"/>
    </row>
    <row r="9" spans="1:16">
      <c r="A9" t="s">
        <v>0</v>
      </c>
      <c r="B9" t="s">
        <v>26</v>
      </c>
      <c r="C9">
        <v>958</v>
      </c>
      <c r="D9">
        <v>9</v>
      </c>
      <c r="E9" s="8" t="s">
        <v>73</v>
      </c>
      <c r="F9" s="8" t="s">
        <v>73</v>
      </c>
      <c r="G9" s="8" t="s">
        <v>73</v>
      </c>
      <c r="H9" s="8" t="s">
        <v>73</v>
      </c>
      <c r="I9" s="8" t="s">
        <v>73</v>
      </c>
      <c r="J9" s="8">
        <v>2.7428402000000001E-2</v>
      </c>
      <c r="K9" s="96">
        <v>2.7428000000000001E-2</v>
      </c>
      <c r="L9" s="21"/>
      <c r="M9" s="108"/>
      <c r="N9" s="96"/>
      <c r="O9" s="100"/>
      <c r="P9" s="100"/>
    </row>
    <row r="10" spans="1:16">
      <c r="A10" t="s">
        <v>0</v>
      </c>
      <c r="B10" t="s">
        <v>28</v>
      </c>
      <c r="C10">
        <v>435</v>
      </c>
      <c r="D10">
        <v>16</v>
      </c>
      <c r="E10" s="8" t="s">
        <v>73</v>
      </c>
      <c r="F10" s="8" t="s">
        <v>73</v>
      </c>
      <c r="G10" s="8" t="s">
        <v>73</v>
      </c>
      <c r="H10" s="8">
        <v>0.168973444</v>
      </c>
      <c r="I10" s="8">
        <v>0.178211653</v>
      </c>
      <c r="J10" s="8">
        <v>0.16768291699999999</v>
      </c>
      <c r="K10" s="96">
        <v>0.171623</v>
      </c>
      <c r="L10" s="21"/>
      <c r="M10" s="106"/>
      <c r="N10" s="96"/>
      <c r="O10" s="100"/>
      <c r="P10" s="100"/>
    </row>
    <row r="11" spans="1:16">
      <c r="A11" t="s">
        <v>0</v>
      </c>
      <c r="C11" s="1"/>
      <c r="E11" s="8"/>
      <c r="F11" s="32"/>
      <c r="G11" s="1"/>
      <c r="H11" s="1"/>
      <c r="I11" s="1"/>
      <c r="J11" s="1"/>
      <c r="K11" s="98">
        <f>AVERAGE(K2:K4,K5:K6,K7,K8,K9,K10)</f>
        <v>8.9463888888888884E-2</v>
      </c>
      <c r="L11" s="21"/>
      <c r="M11" s="106"/>
      <c r="N11" s="96"/>
      <c r="O11" s="100"/>
      <c r="P11" s="100"/>
    </row>
    <row r="12" spans="1:16">
      <c r="L12" s="21"/>
      <c r="M12" s="108"/>
      <c r="N12" s="96"/>
      <c r="O12" s="100"/>
      <c r="P12" s="100"/>
    </row>
    <row r="13" spans="1:16">
      <c r="B13" s="97" t="s">
        <v>2</v>
      </c>
      <c r="C13" s="97" t="s">
        <v>38</v>
      </c>
      <c r="D13" s="97" t="s">
        <v>3</v>
      </c>
      <c r="E13" s="97" t="s">
        <v>31</v>
      </c>
      <c r="F13" s="97" t="s">
        <v>32</v>
      </c>
      <c r="G13" s="97" t="s">
        <v>33</v>
      </c>
      <c r="H13" s="97" t="s">
        <v>34</v>
      </c>
      <c r="I13" s="97" t="s">
        <v>35</v>
      </c>
      <c r="J13" s="97" t="s">
        <v>36</v>
      </c>
      <c r="K13" s="21"/>
      <c r="L13" s="21"/>
      <c r="M13" s="106"/>
      <c r="N13" s="96"/>
      <c r="O13" s="100"/>
      <c r="P13" s="100"/>
    </row>
    <row r="14" spans="1:16">
      <c r="A14" t="s">
        <v>29</v>
      </c>
      <c r="B14" s="21" t="s">
        <v>10</v>
      </c>
      <c r="C14" s="21">
        <v>286</v>
      </c>
      <c r="D14" s="21">
        <v>9</v>
      </c>
      <c r="E14" s="99" t="s">
        <v>73</v>
      </c>
      <c r="F14" s="99" t="s">
        <v>73</v>
      </c>
      <c r="G14" s="99" t="s">
        <v>73</v>
      </c>
      <c r="H14" s="21">
        <v>3.3000000000000002E-2</v>
      </c>
      <c r="I14" s="21">
        <v>3.2000000000000001E-2</v>
      </c>
      <c r="J14" s="21">
        <v>3.0000000000000001E-3</v>
      </c>
      <c r="K14" s="96">
        <f>AVERAGE(H14:J14)</f>
        <v>2.2666666666666668E-2</v>
      </c>
      <c r="L14" s="21"/>
      <c r="M14" s="108"/>
      <c r="N14" s="96"/>
      <c r="O14" s="100"/>
      <c r="P14" s="100"/>
    </row>
    <row r="15" spans="1:16">
      <c r="A15" t="s">
        <v>29</v>
      </c>
      <c r="B15" s="21" t="s">
        <v>11</v>
      </c>
      <c r="C15" s="21">
        <v>105</v>
      </c>
      <c r="D15" s="21">
        <v>12</v>
      </c>
      <c r="E15" s="99" t="s">
        <v>73</v>
      </c>
      <c r="F15" s="99" t="s">
        <v>73</v>
      </c>
      <c r="G15" s="99" t="s">
        <v>73</v>
      </c>
      <c r="H15" s="99" t="s">
        <v>73</v>
      </c>
      <c r="I15" s="21">
        <v>2.4E-2</v>
      </c>
      <c r="J15" s="21">
        <v>0.02</v>
      </c>
      <c r="K15" s="96">
        <f>AVERAGE(I15:J15)</f>
        <v>2.1999999999999999E-2</v>
      </c>
      <c r="L15" s="21"/>
      <c r="M15" s="108"/>
      <c r="N15" s="96"/>
      <c r="O15" s="100"/>
      <c r="P15" s="100"/>
    </row>
    <row r="16" spans="1:16">
      <c r="A16" t="s">
        <v>29</v>
      </c>
      <c r="B16" s="21" t="s">
        <v>12</v>
      </c>
      <c r="C16" s="21">
        <v>1728</v>
      </c>
      <c r="D16" s="21">
        <v>6</v>
      </c>
      <c r="E16" s="99" t="s">
        <v>73</v>
      </c>
      <c r="F16" s="99" t="s">
        <v>73</v>
      </c>
      <c r="G16" s="99" t="s">
        <v>73</v>
      </c>
      <c r="H16" s="99" t="s">
        <v>73</v>
      </c>
      <c r="I16" s="21">
        <v>6.7000000000000004E-2</v>
      </c>
      <c r="J16" s="21">
        <v>3.3000000000000002E-2</v>
      </c>
      <c r="K16" s="96">
        <f>AVERAGE(I16:J16)</f>
        <v>0.05</v>
      </c>
      <c r="L16" s="21"/>
      <c r="M16" s="106"/>
      <c r="N16" s="100"/>
      <c r="O16" s="100"/>
      <c r="P16" s="96"/>
    </row>
    <row r="17" spans="1:16">
      <c r="A17" t="s">
        <v>29</v>
      </c>
      <c r="B17" s="21" t="s">
        <v>17</v>
      </c>
      <c r="C17" s="21">
        <v>8124</v>
      </c>
      <c r="D17" s="21">
        <v>22</v>
      </c>
      <c r="E17" s="99" t="s">
        <v>73</v>
      </c>
      <c r="F17" s="99" t="s">
        <v>73</v>
      </c>
      <c r="G17" s="99" t="s">
        <v>73</v>
      </c>
      <c r="H17" s="21">
        <v>0.191</v>
      </c>
      <c r="I17" s="21">
        <v>0.11</v>
      </c>
      <c r="J17" s="21">
        <v>4.9000000000000002E-2</v>
      </c>
      <c r="K17" s="96">
        <f>AVERAGE(H17:J17)</f>
        <v>0.11666666666666665</v>
      </c>
      <c r="L17" s="21"/>
      <c r="M17" s="108"/>
      <c r="N17" s="96"/>
      <c r="O17" s="100"/>
      <c r="P17" s="100"/>
    </row>
    <row r="18" spans="1:16">
      <c r="A18" t="s">
        <v>29</v>
      </c>
      <c r="B18" s="21" t="s">
        <v>18</v>
      </c>
      <c r="C18" s="21">
        <v>12960</v>
      </c>
      <c r="D18" s="21">
        <v>8</v>
      </c>
      <c r="E18" s="99" t="s">
        <v>73</v>
      </c>
      <c r="F18" s="99" t="s">
        <v>73</v>
      </c>
      <c r="G18" s="99" t="s">
        <v>73</v>
      </c>
      <c r="H18" s="99" t="s">
        <v>73</v>
      </c>
      <c r="I18" s="21">
        <v>0.14799999999999999</v>
      </c>
      <c r="J18" s="21">
        <v>7.8E-2</v>
      </c>
      <c r="K18" s="96">
        <f>AVERAGE(I18:J18)</f>
        <v>0.11299999999999999</v>
      </c>
      <c r="L18" s="21"/>
      <c r="M18" s="108"/>
      <c r="N18" s="96"/>
      <c r="O18" s="100"/>
      <c r="P18" s="100"/>
    </row>
    <row r="19" spans="1:16">
      <c r="A19" t="s">
        <v>29</v>
      </c>
      <c r="B19" s="21" t="s">
        <v>20</v>
      </c>
      <c r="C19" s="21">
        <v>339</v>
      </c>
      <c r="D19" s="21">
        <v>17</v>
      </c>
      <c r="E19" s="99" t="s">
        <v>73</v>
      </c>
      <c r="F19" s="99" t="s">
        <v>73</v>
      </c>
      <c r="G19" s="21">
        <v>5.8999999999999997E-2</v>
      </c>
      <c r="H19" s="21">
        <v>6.6000000000000003E-2</v>
      </c>
      <c r="I19" s="101">
        <v>2.3E-2</v>
      </c>
      <c r="J19" s="21">
        <v>1.4E-2</v>
      </c>
      <c r="K19" s="96">
        <f>AVERAGE(G19:J19)</f>
        <v>4.0500000000000001E-2</v>
      </c>
      <c r="L19" s="21"/>
      <c r="M19" s="106"/>
      <c r="N19" s="96"/>
      <c r="O19" s="100"/>
      <c r="P19" s="100"/>
    </row>
    <row r="20" spans="1:16">
      <c r="A20" t="s">
        <v>29</v>
      </c>
      <c r="B20" s="21" t="s">
        <v>23</v>
      </c>
      <c r="C20" s="21">
        <v>683</v>
      </c>
      <c r="D20" s="21">
        <v>35</v>
      </c>
      <c r="E20" s="99" t="s">
        <v>73</v>
      </c>
      <c r="F20" s="21">
        <v>-6.0000000000000001E-3</v>
      </c>
      <c r="G20" s="21">
        <v>-2E-3</v>
      </c>
      <c r="H20" s="21">
        <v>1.4E-2</v>
      </c>
      <c r="I20" s="36" t="s">
        <v>70</v>
      </c>
      <c r="J20" s="102" t="s">
        <v>71</v>
      </c>
      <c r="K20" s="103">
        <f>AVERAGE(F20:H20)</f>
        <v>2E-3</v>
      </c>
      <c r="L20" s="21"/>
      <c r="M20" s="108"/>
      <c r="N20" s="100"/>
      <c r="O20" s="100"/>
      <c r="P20" s="100"/>
    </row>
    <row r="21" spans="1:16">
      <c r="A21" t="s">
        <v>29</v>
      </c>
      <c r="B21" s="21" t="s">
        <v>26</v>
      </c>
      <c r="C21" s="21">
        <v>958</v>
      </c>
      <c r="D21" s="21">
        <v>9</v>
      </c>
      <c r="E21" s="99" t="s">
        <v>73</v>
      </c>
      <c r="F21" s="99" t="s">
        <v>73</v>
      </c>
      <c r="G21" s="99" t="s">
        <v>73</v>
      </c>
      <c r="H21" s="99" t="s">
        <v>73</v>
      </c>
      <c r="I21" s="99" t="s">
        <v>73</v>
      </c>
      <c r="J21" s="21">
        <v>2.1000000000000001E-2</v>
      </c>
      <c r="K21" s="97">
        <v>2.1000000000000001E-2</v>
      </c>
      <c r="L21" s="21"/>
      <c r="M21" s="106"/>
      <c r="N21" s="96"/>
      <c r="O21" s="100"/>
      <c r="P21" s="100"/>
    </row>
    <row r="22" spans="1:16">
      <c r="A22" t="s">
        <v>29</v>
      </c>
      <c r="B22" s="21" t="s">
        <v>28</v>
      </c>
      <c r="C22" s="21">
        <v>435</v>
      </c>
      <c r="D22" s="21">
        <v>16</v>
      </c>
      <c r="E22" s="99" t="s">
        <v>73</v>
      </c>
      <c r="F22" s="99" t="s">
        <v>73</v>
      </c>
      <c r="G22" s="99" t="s">
        <v>73</v>
      </c>
      <c r="H22" s="21">
        <v>0.153</v>
      </c>
      <c r="I22" s="21">
        <v>0.122</v>
      </c>
      <c r="J22" s="21">
        <v>0.06</v>
      </c>
      <c r="K22" s="103">
        <f>AVERAGE(H22:J22)</f>
        <v>0.11166666666666668</v>
      </c>
      <c r="L22" s="21"/>
      <c r="M22" s="21"/>
      <c r="N22" s="21"/>
      <c r="O22" s="21"/>
      <c r="P22" s="21"/>
    </row>
    <row r="23" spans="1:16">
      <c r="B23" s="21"/>
      <c r="C23" s="21"/>
      <c r="D23" s="21"/>
      <c r="E23" s="21"/>
      <c r="F23" s="21"/>
      <c r="G23" s="21"/>
      <c r="H23" s="21"/>
      <c r="I23" s="21"/>
      <c r="J23" s="21"/>
      <c r="K23" s="104">
        <f>AVERAGE(K14:K22)</f>
        <v>5.5500000000000001E-2</v>
      </c>
    </row>
    <row r="24" spans="1:16">
      <c r="B24" s="21"/>
      <c r="C24" s="21"/>
      <c r="D24" s="21"/>
      <c r="E24" s="21"/>
      <c r="F24" s="21"/>
      <c r="G24" s="21"/>
      <c r="H24" s="21"/>
      <c r="I24" s="21"/>
      <c r="J24" s="21"/>
      <c r="K24" s="99"/>
    </row>
    <row r="25" spans="1:16">
      <c r="B25" s="1" t="s">
        <v>2</v>
      </c>
      <c r="C25" s="1" t="s">
        <v>38</v>
      </c>
      <c r="D25" s="1" t="s">
        <v>3</v>
      </c>
      <c r="E25" s="1" t="s">
        <v>31</v>
      </c>
      <c r="F25" s="1" t="s">
        <v>32</v>
      </c>
      <c r="G25" s="1" t="s">
        <v>33</v>
      </c>
      <c r="H25" s="1" t="s">
        <v>34</v>
      </c>
      <c r="I25" s="1" t="s">
        <v>35</v>
      </c>
      <c r="J25" s="1" t="s">
        <v>36</v>
      </c>
    </row>
    <row r="26" spans="1:16">
      <c r="A26" t="s">
        <v>30</v>
      </c>
      <c r="B26" t="s">
        <v>10</v>
      </c>
      <c r="C26">
        <v>286</v>
      </c>
      <c r="D26">
        <v>9</v>
      </c>
      <c r="E26" s="8" t="s">
        <v>73</v>
      </c>
      <c r="F26" s="8" t="s">
        <v>73</v>
      </c>
      <c r="G26" s="8" t="s">
        <v>73</v>
      </c>
      <c r="H26" s="8" t="s">
        <v>73</v>
      </c>
      <c r="I26" s="8">
        <v>5.9905130000000001E-2</v>
      </c>
      <c r="J26">
        <v>5.7478000000000001E-2</v>
      </c>
      <c r="K26" s="78">
        <f>AVERAGE(I26:J26)</f>
        <v>5.8691565000000001E-2</v>
      </c>
    </row>
    <row r="27" spans="1:16">
      <c r="A27" t="s">
        <v>30</v>
      </c>
      <c r="B27" t="s">
        <v>11</v>
      </c>
      <c r="C27">
        <v>105</v>
      </c>
      <c r="D27">
        <v>12</v>
      </c>
      <c r="E27" s="8" t="s">
        <v>73</v>
      </c>
      <c r="F27" s="8" t="s">
        <v>73</v>
      </c>
      <c r="G27" s="8" t="s">
        <v>73</v>
      </c>
      <c r="H27" s="8">
        <v>9.7777777999999996E-2</v>
      </c>
      <c r="I27" s="8">
        <v>0.10039002299999999</v>
      </c>
      <c r="J27" s="8">
        <v>0.10039002299999999</v>
      </c>
      <c r="K27" s="78">
        <f>AVERAGE(H27:J27)</f>
        <v>9.9519274666666657E-2</v>
      </c>
    </row>
    <row r="28" spans="1:16">
      <c r="A28" t="s">
        <v>30</v>
      </c>
      <c r="B28" t="s">
        <v>12</v>
      </c>
      <c r="C28">
        <v>1728</v>
      </c>
      <c r="D28">
        <v>6</v>
      </c>
      <c r="E28" s="8" t="s">
        <v>73</v>
      </c>
      <c r="F28" s="8" t="s">
        <v>73</v>
      </c>
      <c r="G28" s="8" t="s">
        <v>73</v>
      </c>
      <c r="H28" s="8" t="s">
        <v>73</v>
      </c>
      <c r="I28" s="8">
        <v>4.2810294999999998E-2</v>
      </c>
      <c r="J28" s="8">
        <v>4.2420409999999999E-2</v>
      </c>
      <c r="K28" s="19">
        <f>AVERAGE(I28:J28)</f>
        <v>4.2615352499999995E-2</v>
      </c>
    </row>
    <row r="29" spans="1:16">
      <c r="A29" t="s">
        <v>30</v>
      </c>
      <c r="B29" t="s">
        <v>17</v>
      </c>
      <c r="C29">
        <v>8124</v>
      </c>
      <c r="D29">
        <v>22</v>
      </c>
      <c r="E29" s="8" t="s">
        <v>73</v>
      </c>
      <c r="F29" s="8" t="s">
        <v>73</v>
      </c>
      <c r="G29" s="8" t="s">
        <v>73</v>
      </c>
      <c r="H29">
        <v>0.11529112900000001</v>
      </c>
      <c r="I29" s="8">
        <v>0.102856263</v>
      </c>
      <c r="J29" s="8">
        <v>7.5683351999999995E-2</v>
      </c>
      <c r="K29" s="78">
        <f>AVERAGE(H29:J29)</f>
        <v>9.7943581333333321E-2</v>
      </c>
    </row>
    <row r="30" spans="1:16">
      <c r="A30" t="s">
        <v>30</v>
      </c>
      <c r="B30" t="s">
        <v>18</v>
      </c>
      <c r="C30">
        <v>12960</v>
      </c>
      <c r="D30">
        <v>8</v>
      </c>
      <c r="E30" s="8" t="s">
        <v>73</v>
      </c>
      <c r="F30" s="8" t="s">
        <v>73</v>
      </c>
      <c r="G30" s="8" t="s">
        <v>73</v>
      </c>
      <c r="H30" s="8" t="s">
        <v>73</v>
      </c>
      <c r="I30" s="8">
        <v>0.14814814800000001</v>
      </c>
      <c r="J30" s="8">
        <v>0.14814814800000001</v>
      </c>
      <c r="K30" s="91">
        <f>AVERAGE(I30:J30)</f>
        <v>0.14814814800000001</v>
      </c>
    </row>
    <row r="31" spans="1:16">
      <c r="A31" t="s">
        <v>30</v>
      </c>
      <c r="B31" t="s">
        <v>20</v>
      </c>
      <c r="C31">
        <v>339</v>
      </c>
      <c r="D31">
        <v>17</v>
      </c>
      <c r="E31" s="8" t="s">
        <v>73</v>
      </c>
      <c r="F31" s="8" t="s">
        <v>73</v>
      </c>
      <c r="G31" s="8" t="s">
        <v>73</v>
      </c>
      <c r="H31" s="8" t="s">
        <v>73</v>
      </c>
      <c r="I31" s="8">
        <v>6.7354343999999997E-2</v>
      </c>
      <c r="J31" s="8">
        <v>6.7354343999999997E-2</v>
      </c>
      <c r="K31" s="78">
        <f>AVERAGE(I31:J31)</f>
        <v>6.7354343999999997E-2</v>
      </c>
    </row>
    <row r="32" spans="1:16">
      <c r="A32" t="s">
        <v>30</v>
      </c>
      <c r="B32" t="s">
        <v>23</v>
      </c>
      <c r="C32">
        <v>683</v>
      </c>
      <c r="D32">
        <v>35</v>
      </c>
      <c r="E32" s="8" t="s">
        <v>73</v>
      </c>
      <c r="F32" s="8" t="s">
        <v>73</v>
      </c>
      <c r="G32" s="8" t="s">
        <v>73</v>
      </c>
      <c r="H32" s="8" t="s">
        <v>73</v>
      </c>
      <c r="I32" s="8" t="s">
        <v>73</v>
      </c>
      <c r="J32" s="8">
        <v>5.4513486E-2</v>
      </c>
      <c r="K32" s="19">
        <v>5.4513486E-2</v>
      </c>
    </row>
    <row r="33" spans="1:11">
      <c r="A33" t="s">
        <v>30</v>
      </c>
      <c r="B33" t="s">
        <v>26</v>
      </c>
      <c r="C33">
        <v>958</v>
      </c>
      <c r="D33">
        <v>9</v>
      </c>
      <c r="E33" s="8" t="s">
        <v>73</v>
      </c>
      <c r="F33" s="8" t="s">
        <v>73</v>
      </c>
      <c r="G33" s="8" t="s">
        <v>73</v>
      </c>
      <c r="H33" s="8" t="s">
        <v>73</v>
      </c>
      <c r="I33" s="8">
        <v>4.5321746000000003E-2</v>
      </c>
      <c r="J33" s="8">
        <v>3.6601131000000002E-2</v>
      </c>
      <c r="K33" s="78">
        <f>AVERAGE(I33:J33)</f>
        <v>4.0961438500000003E-2</v>
      </c>
    </row>
    <row r="34" spans="1:11">
      <c r="A34" t="s">
        <v>30</v>
      </c>
      <c r="B34" t="s">
        <v>28</v>
      </c>
      <c r="C34">
        <v>435</v>
      </c>
      <c r="D34">
        <v>16</v>
      </c>
      <c r="E34" s="8" t="s">
        <v>73</v>
      </c>
      <c r="F34" s="8" t="s">
        <v>73</v>
      </c>
      <c r="G34" s="8" t="s">
        <v>73</v>
      </c>
      <c r="H34" s="8" t="s">
        <v>73</v>
      </c>
      <c r="I34" s="8">
        <v>0.14700797099999999</v>
      </c>
      <c r="J34" s="8">
        <v>0.14465918999999999</v>
      </c>
      <c r="K34" s="78">
        <f>AVERAGE(I34:J34)</f>
        <v>0.1458335805</v>
      </c>
    </row>
    <row r="35" spans="1:11">
      <c r="K35" s="31">
        <f>AVERAGE(K26:K34)</f>
        <v>8.3953418944444441E-2</v>
      </c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1">
      <c r="B37" s="15" t="s">
        <v>37</v>
      </c>
    </row>
    <row r="39" spans="1:11">
      <c r="A39" s="1" t="s">
        <v>1</v>
      </c>
      <c r="B39" s="1" t="s">
        <v>2</v>
      </c>
      <c r="C39" s="1" t="s">
        <v>38</v>
      </c>
      <c r="D39" s="1" t="s">
        <v>3</v>
      </c>
      <c r="E39" s="1" t="s">
        <v>31</v>
      </c>
      <c r="F39" s="1" t="s">
        <v>32</v>
      </c>
      <c r="G39" s="1" t="s">
        <v>33</v>
      </c>
      <c r="H39" s="1" t="s">
        <v>34</v>
      </c>
      <c r="I39" s="1" t="s">
        <v>35</v>
      </c>
      <c r="J39" s="1" t="s">
        <v>36</v>
      </c>
    </row>
    <row r="40" spans="1:11">
      <c r="A40" t="s">
        <v>0</v>
      </c>
      <c r="B40" t="s">
        <v>40</v>
      </c>
      <c r="C40">
        <v>62</v>
      </c>
      <c r="D40">
        <v>1000</v>
      </c>
      <c r="E40" s="8" t="s">
        <v>73</v>
      </c>
      <c r="F40" s="8" t="s">
        <v>73</v>
      </c>
      <c r="G40" s="8" t="s">
        <v>73</v>
      </c>
      <c r="H40" s="8">
        <v>9.4276794999999997E-2</v>
      </c>
      <c r="I40" s="2" t="s">
        <v>70</v>
      </c>
      <c r="J40" s="7" t="s">
        <v>70</v>
      </c>
      <c r="K40" s="8">
        <v>9.4276794999999997E-2</v>
      </c>
    </row>
    <row r="41" spans="1:11">
      <c r="A41" t="s">
        <v>0</v>
      </c>
      <c r="B41" t="s">
        <v>45</v>
      </c>
      <c r="C41">
        <v>168</v>
      </c>
      <c r="D41">
        <v>1452</v>
      </c>
      <c r="E41" s="8" t="s">
        <v>73</v>
      </c>
      <c r="F41" s="8" t="s">
        <v>73</v>
      </c>
      <c r="G41" s="8" t="s">
        <v>73</v>
      </c>
      <c r="H41" s="8">
        <v>7.7735261E-2</v>
      </c>
      <c r="I41" s="2" t="s">
        <v>70</v>
      </c>
      <c r="J41" s="7" t="s">
        <v>70</v>
      </c>
      <c r="K41" s="8">
        <v>7.7735261E-2</v>
      </c>
    </row>
    <row r="42" spans="1:11">
      <c r="A42" t="s">
        <v>0</v>
      </c>
      <c r="B42" t="s">
        <v>39</v>
      </c>
      <c r="C42">
        <v>85</v>
      </c>
      <c r="D42">
        <v>228</v>
      </c>
      <c r="E42" s="8" t="s">
        <v>73</v>
      </c>
      <c r="F42" s="8" t="s">
        <v>73</v>
      </c>
      <c r="G42" s="8" t="s">
        <v>73</v>
      </c>
      <c r="H42" s="8" t="s">
        <v>73</v>
      </c>
      <c r="I42" s="8">
        <v>0.104124567</v>
      </c>
      <c r="J42" s="7" t="s">
        <v>70</v>
      </c>
      <c r="K42" s="8">
        <v>0.104124567</v>
      </c>
    </row>
    <row r="43" spans="1:11">
      <c r="C43" s="1"/>
      <c r="E43" s="28"/>
      <c r="F43" s="28"/>
      <c r="G43" s="28"/>
      <c r="H43" s="28"/>
      <c r="I43" s="24"/>
      <c r="J43" s="8"/>
      <c r="K43" s="109">
        <f>AVERAGE(K40:K42)</f>
        <v>9.2045540999999995E-2</v>
      </c>
    </row>
    <row r="44" spans="1:11">
      <c r="C44" s="1"/>
      <c r="E44" s="8"/>
      <c r="F44" s="8"/>
      <c r="G44" s="8"/>
      <c r="H44" s="8"/>
      <c r="I44" s="8"/>
      <c r="J44" s="8"/>
    </row>
    <row r="45" spans="1:11">
      <c r="A45" s="1" t="s">
        <v>1</v>
      </c>
      <c r="B45" s="1" t="s">
        <v>2</v>
      </c>
      <c r="C45" s="1" t="s">
        <v>38</v>
      </c>
      <c r="D45" s="1" t="s">
        <v>3</v>
      </c>
      <c r="E45" s="1" t="s">
        <v>31</v>
      </c>
      <c r="F45" s="1" t="s">
        <v>32</v>
      </c>
      <c r="G45" s="1" t="s">
        <v>33</v>
      </c>
      <c r="H45" s="1" t="s">
        <v>34</v>
      </c>
      <c r="I45" s="1" t="s">
        <v>35</v>
      </c>
      <c r="J45" s="1" t="s">
        <v>36</v>
      </c>
    </row>
    <row r="46" spans="1:11">
      <c r="A46" t="s">
        <v>29</v>
      </c>
      <c r="B46" t="s">
        <v>40</v>
      </c>
      <c r="C46">
        <v>62</v>
      </c>
      <c r="D46">
        <v>1000</v>
      </c>
      <c r="E46" s="8" t="s">
        <v>73</v>
      </c>
      <c r="F46" s="8" t="s">
        <v>73</v>
      </c>
      <c r="G46" s="8" t="s">
        <v>73</v>
      </c>
      <c r="H46">
        <v>9.2999999999999999E-2</v>
      </c>
      <c r="I46" s="2" t="s">
        <v>71</v>
      </c>
      <c r="J46" s="7" t="s">
        <v>71</v>
      </c>
      <c r="K46">
        <v>9.2999999999999999E-2</v>
      </c>
    </row>
    <row r="47" spans="1:11">
      <c r="A47" t="s">
        <v>29</v>
      </c>
      <c r="B47" t="s">
        <v>45</v>
      </c>
      <c r="C47">
        <v>168</v>
      </c>
      <c r="D47">
        <v>1452</v>
      </c>
      <c r="E47" s="8" t="s">
        <v>73</v>
      </c>
      <c r="F47" s="8" t="s">
        <v>73</v>
      </c>
      <c r="G47" s="8" t="s">
        <v>73</v>
      </c>
      <c r="H47">
        <v>7.3999999999999996E-2</v>
      </c>
      <c r="I47" s="2" t="s">
        <v>70</v>
      </c>
      <c r="J47" s="7" t="s">
        <v>71</v>
      </c>
      <c r="K47">
        <v>7.3999999999999996E-2</v>
      </c>
    </row>
    <row r="48" spans="1:11">
      <c r="A48" t="s">
        <v>29</v>
      </c>
      <c r="B48" t="s">
        <v>39</v>
      </c>
      <c r="C48">
        <v>85</v>
      </c>
      <c r="D48">
        <v>228</v>
      </c>
      <c r="E48" s="8" t="s">
        <v>73</v>
      </c>
      <c r="F48" s="8" t="s">
        <v>73</v>
      </c>
      <c r="G48" s="8" t="s">
        <v>73</v>
      </c>
      <c r="H48">
        <v>9.6000000000000002E-2</v>
      </c>
      <c r="I48">
        <v>0.09</v>
      </c>
      <c r="J48" s="7" t="s">
        <v>70</v>
      </c>
      <c r="K48">
        <f>AVERAGE(H48:I48)</f>
        <v>9.2999999999999999E-2</v>
      </c>
    </row>
    <row r="49" spans="1:11">
      <c r="C49" s="1"/>
      <c r="E49" s="8"/>
      <c r="F49" s="8"/>
      <c r="G49" s="8"/>
      <c r="H49" s="1"/>
      <c r="I49" s="1"/>
      <c r="J49" s="1"/>
      <c r="K49" s="31">
        <f>AVERAGE(K46:K48)</f>
        <v>8.666666666666667E-2</v>
      </c>
    </row>
    <row r="50" spans="1:11">
      <c r="J50" s="2"/>
    </row>
    <row r="51" spans="1:11">
      <c r="A51" s="1" t="s">
        <v>1</v>
      </c>
      <c r="B51" s="1" t="s">
        <v>2</v>
      </c>
      <c r="C51" s="1" t="s">
        <v>38</v>
      </c>
      <c r="D51" s="1" t="s">
        <v>3</v>
      </c>
      <c r="E51" s="1" t="s">
        <v>31</v>
      </c>
      <c r="F51" s="1" t="s">
        <v>32</v>
      </c>
      <c r="G51" s="1" t="s">
        <v>33</v>
      </c>
      <c r="H51" s="1" t="s">
        <v>34</v>
      </c>
      <c r="I51" s="1" t="s">
        <v>35</v>
      </c>
      <c r="J51" s="1" t="s">
        <v>36</v>
      </c>
    </row>
    <row r="52" spans="1:11">
      <c r="A52" t="s">
        <v>30</v>
      </c>
      <c r="B52" t="s">
        <v>40</v>
      </c>
      <c r="C52">
        <v>62</v>
      </c>
      <c r="D52">
        <v>1000</v>
      </c>
      <c r="E52" s="8" t="s">
        <v>73</v>
      </c>
      <c r="F52" s="8" t="s">
        <v>73</v>
      </c>
      <c r="G52" s="2" t="s">
        <v>70</v>
      </c>
      <c r="H52" s="2" t="s">
        <v>70</v>
      </c>
      <c r="I52" s="2" t="s">
        <v>70</v>
      </c>
      <c r="J52" s="2" t="s">
        <v>70</v>
      </c>
    </row>
    <row r="53" spans="1:11">
      <c r="A53" t="s">
        <v>30</v>
      </c>
      <c r="B53" t="s">
        <v>45</v>
      </c>
      <c r="C53">
        <v>168</v>
      </c>
      <c r="D53">
        <v>1452</v>
      </c>
      <c r="E53" s="8" t="s">
        <v>73</v>
      </c>
      <c r="F53" s="8" t="s">
        <v>73</v>
      </c>
      <c r="G53" s="2" t="s">
        <v>70</v>
      </c>
      <c r="H53" s="2" t="s">
        <v>70</v>
      </c>
      <c r="I53" s="2" t="s">
        <v>70</v>
      </c>
      <c r="J53" s="2" t="s">
        <v>70</v>
      </c>
    </row>
    <row r="54" spans="1:11">
      <c r="A54" t="s">
        <v>30</v>
      </c>
      <c r="B54" t="s">
        <v>39</v>
      </c>
      <c r="C54">
        <v>85</v>
      </c>
      <c r="D54">
        <v>228</v>
      </c>
      <c r="E54" s="8" t="s">
        <v>73</v>
      </c>
      <c r="F54" s="8" t="s">
        <v>73</v>
      </c>
      <c r="G54" s="2" t="s">
        <v>70</v>
      </c>
      <c r="H54" s="2" t="s">
        <v>70</v>
      </c>
      <c r="I54" s="2" t="s">
        <v>70</v>
      </c>
      <c r="J54" s="2" t="s">
        <v>70</v>
      </c>
    </row>
    <row r="55" spans="1:11">
      <c r="E55" s="9"/>
      <c r="F55" s="9"/>
      <c r="G55" s="9"/>
      <c r="H55" s="9"/>
      <c r="I55" s="9"/>
      <c r="J55" s="9"/>
    </row>
    <row r="56" spans="1:11">
      <c r="E56" s="9"/>
      <c r="F56" s="9"/>
      <c r="G56" s="9"/>
      <c r="H56" s="9"/>
      <c r="I56" s="9"/>
      <c r="J56" s="9"/>
    </row>
    <row r="57" spans="1:11">
      <c r="C57" s="1"/>
      <c r="E57" s="8"/>
      <c r="F57" s="8"/>
      <c r="G57" s="8"/>
      <c r="H57" s="8"/>
      <c r="I57" s="8"/>
      <c r="J57" s="8"/>
      <c r="K57" s="31"/>
    </row>
    <row r="58" spans="1:11">
      <c r="C58" s="1"/>
      <c r="E58" s="8"/>
      <c r="F58" s="8"/>
      <c r="G58" s="8"/>
      <c r="H58" s="5"/>
      <c r="I58" s="5"/>
      <c r="J58" s="5"/>
      <c r="K58" s="8"/>
    </row>
    <row r="59" spans="1:11">
      <c r="B59" s="26"/>
      <c r="E59" s="67"/>
      <c r="F59" s="67"/>
      <c r="G59" s="67"/>
      <c r="H59" s="67"/>
      <c r="I59" s="67"/>
      <c r="J59" s="68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1">
      <c r="E61" s="8"/>
      <c r="F61" s="8"/>
      <c r="G61" s="2"/>
      <c r="H61" s="2"/>
      <c r="I61" s="2"/>
      <c r="J61" s="2"/>
    </row>
    <row r="62" spans="1:11">
      <c r="E62" s="9"/>
      <c r="F62" s="9"/>
      <c r="G62" s="9"/>
      <c r="H62" s="9"/>
      <c r="I62" s="9"/>
      <c r="J62" s="9"/>
    </row>
    <row r="63" spans="1:11">
      <c r="E63" s="9"/>
      <c r="F63" s="9"/>
      <c r="G63" s="9"/>
      <c r="H63" s="9"/>
      <c r="I63" s="9"/>
      <c r="J63" s="9"/>
    </row>
    <row r="64" spans="1:11">
      <c r="E64" s="9"/>
      <c r="F64" s="9"/>
      <c r="G64" s="9"/>
      <c r="H64" s="9"/>
      <c r="I64" s="9"/>
      <c r="J64" s="9"/>
    </row>
    <row r="65" spans="1:11">
      <c r="E65" s="8"/>
      <c r="F65" s="8"/>
      <c r="G65" s="8"/>
      <c r="H65" s="2"/>
      <c r="I65" s="2"/>
      <c r="J65" s="2"/>
    </row>
    <row r="66" spans="1:11">
      <c r="E66" s="8"/>
      <c r="F66" s="8"/>
      <c r="G66" s="2"/>
      <c r="H66" s="2"/>
      <c r="I66" s="2"/>
      <c r="J66" s="2"/>
    </row>
    <row r="67" spans="1:11">
      <c r="E67" s="9"/>
      <c r="F67" s="9"/>
      <c r="G67" s="9"/>
      <c r="H67" s="9"/>
      <c r="I67" s="9"/>
      <c r="J67" s="9"/>
    </row>
    <row r="68" spans="1:11">
      <c r="E68" s="8"/>
      <c r="F68" s="8"/>
      <c r="G68" s="2"/>
      <c r="H68" s="2"/>
      <c r="I68" s="2"/>
      <c r="J68" s="2"/>
    </row>
    <row r="69" spans="1:11">
      <c r="E69" s="9"/>
      <c r="F69" s="9"/>
      <c r="G69" s="9"/>
      <c r="H69" s="9"/>
      <c r="I69" s="9"/>
      <c r="J69" s="9"/>
    </row>
    <row r="70" spans="1:11">
      <c r="E70" s="9"/>
      <c r="F70" s="9"/>
      <c r="G70" s="9"/>
      <c r="H70" s="9"/>
      <c r="I70" s="9"/>
      <c r="J70" s="9"/>
    </row>
    <row r="71" spans="1:11">
      <c r="C71" s="1"/>
      <c r="E71" s="8"/>
      <c r="F71" s="8"/>
      <c r="G71" s="8"/>
      <c r="H71" s="8"/>
      <c r="I71" s="8"/>
      <c r="J71" s="8"/>
      <c r="K71" s="31"/>
    </row>
    <row r="72" spans="1:11">
      <c r="C72" s="1"/>
      <c r="E72" s="8"/>
      <c r="F72" s="8"/>
      <c r="G72" s="8"/>
      <c r="H72" s="5"/>
      <c r="I72" s="5"/>
      <c r="J72" s="5"/>
      <c r="K72" s="8"/>
    </row>
    <row r="73" spans="1:11">
      <c r="B73" s="26"/>
      <c r="E73" s="67"/>
      <c r="F73" s="67"/>
      <c r="G73" s="67"/>
      <c r="H73" s="67"/>
      <c r="I73" s="67"/>
      <c r="J73" s="68"/>
    </row>
    <row r="74" spans="1:11">
      <c r="B74" s="15"/>
      <c r="G74" s="8"/>
      <c r="H74" s="8"/>
      <c r="I74" s="8"/>
      <c r="J74" s="8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1">
      <c r="E76" s="8"/>
      <c r="F76" s="8"/>
      <c r="G76" s="8"/>
      <c r="H76" s="8"/>
      <c r="I76" s="2"/>
      <c r="J76" s="7"/>
      <c r="K76" s="8"/>
    </row>
    <row r="77" spans="1:11">
      <c r="E77" s="8"/>
      <c r="F77" s="8"/>
      <c r="G77" s="8"/>
      <c r="H77" s="2"/>
      <c r="I77" s="9"/>
      <c r="J77" s="20"/>
    </row>
    <row r="78" spans="1:11">
      <c r="E78" s="8"/>
      <c r="F78" s="8"/>
      <c r="G78" s="8"/>
      <c r="H78" s="2"/>
      <c r="I78" s="2"/>
      <c r="J78" s="20"/>
    </row>
    <row r="79" spans="1:11">
      <c r="E79" s="8"/>
      <c r="F79" s="8"/>
      <c r="G79" s="8"/>
      <c r="H79" s="2"/>
      <c r="I79" s="9"/>
      <c r="J79" s="20"/>
    </row>
    <row r="80" spans="1:11">
      <c r="E80" s="8"/>
      <c r="F80" s="8"/>
      <c r="G80" s="8"/>
      <c r="I80" s="2"/>
      <c r="J80" s="7"/>
    </row>
    <row r="81" spans="1:11">
      <c r="E81" s="8"/>
      <c r="F81" s="8"/>
      <c r="G81" s="8"/>
      <c r="H81" s="8"/>
      <c r="I81" s="2"/>
      <c r="J81" s="7"/>
      <c r="K81" s="8"/>
    </row>
    <row r="82" spans="1:11">
      <c r="E82" s="8"/>
      <c r="F82" s="8"/>
      <c r="G82" s="8"/>
      <c r="H82" s="2"/>
      <c r="I82" s="9"/>
      <c r="J82" s="20"/>
    </row>
    <row r="83" spans="1:11">
      <c r="E83" s="8"/>
      <c r="F83" s="8"/>
      <c r="G83" s="8"/>
      <c r="H83" s="8"/>
      <c r="I83" s="8"/>
      <c r="J83" s="7"/>
      <c r="K83" s="8"/>
    </row>
    <row r="84" spans="1:11">
      <c r="E84" s="8"/>
      <c r="F84" s="8"/>
      <c r="G84" s="8"/>
      <c r="H84" s="2"/>
      <c r="I84" s="9"/>
      <c r="J84" s="20"/>
    </row>
    <row r="85" spans="1:11">
      <c r="E85" s="8"/>
      <c r="F85" s="8"/>
      <c r="G85" s="8"/>
      <c r="H85" s="2"/>
      <c r="I85" s="9"/>
      <c r="J85" s="20"/>
    </row>
    <row r="86" spans="1:11">
      <c r="C86" s="1"/>
      <c r="E86" s="8"/>
      <c r="F86" s="8"/>
      <c r="G86" s="8"/>
      <c r="H86" s="1"/>
      <c r="I86" s="1"/>
      <c r="J86" s="1"/>
      <c r="K86" s="31"/>
    </row>
    <row r="87" spans="1:11">
      <c r="C87" s="1"/>
      <c r="E87" s="8"/>
      <c r="F87" s="8"/>
      <c r="G87" s="8"/>
      <c r="H87" s="1"/>
      <c r="I87" s="1"/>
      <c r="J87" s="7"/>
      <c r="K87" s="31"/>
    </row>
    <row r="88" spans="1:11">
      <c r="C88" s="1"/>
      <c r="E88" s="28"/>
      <c r="F88" s="28"/>
      <c r="G88" s="28"/>
      <c r="H88" s="28"/>
      <c r="I88" s="24"/>
      <c r="J88" s="8"/>
      <c r="K88" s="30"/>
    </row>
    <row r="89" spans="1:11">
      <c r="C89" s="1"/>
      <c r="E89" s="8"/>
      <c r="F89" s="8"/>
      <c r="G89" s="8"/>
      <c r="H89" s="8"/>
      <c r="I89" s="8"/>
      <c r="J89" s="8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1">
      <c r="E91" s="8"/>
      <c r="F91" s="8"/>
      <c r="G91" s="8"/>
      <c r="I91" s="2"/>
      <c r="J91" s="7"/>
    </row>
    <row r="92" spans="1:11">
      <c r="E92" s="20"/>
      <c r="F92" s="20"/>
      <c r="G92" s="20"/>
      <c r="H92" s="9"/>
      <c r="I92" s="20"/>
      <c r="J92" s="7"/>
    </row>
    <row r="93" spans="1:11">
      <c r="E93" s="8"/>
      <c r="F93" s="8"/>
      <c r="G93" s="8"/>
      <c r="H93" s="8"/>
      <c r="I93" s="2"/>
      <c r="J93" s="7"/>
    </row>
    <row r="94" spans="1:11">
      <c r="E94" s="20"/>
      <c r="F94" s="20"/>
      <c r="G94" s="20"/>
      <c r="H94" s="9"/>
      <c r="I94" s="2"/>
      <c r="J94" s="7"/>
    </row>
    <row r="95" spans="1:11">
      <c r="E95" s="8"/>
      <c r="F95" s="8"/>
      <c r="G95" s="8"/>
      <c r="I95" s="2"/>
      <c r="J95" s="7"/>
    </row>
    <row r="96" spans="1:11">
      <c r="E96" s="8"/>
      <c r="F96" s="8"/>
      <c r="G96" s="8"/>
      <c r="I96" s="2"/>
      <c r="J96" s="7"/>
    </row>
    <row r="97" spans="1:11">
      <c r="E97" s="20"/>
      <c r="F97" s="20"/>
      <c r="G97" s="20"/>
      <c r="H97" s="9"/>
      <c r="I97" s="2"/>
      <c r="J97" s="7"/>
    </row>
    <row r="98" spans="1:11">
      <c r="E98" s="8"/>
      <c r="F98" s="8"/>
      <c r="G98" s="8"/>
      <c r="J98" s="7"/>
    </row>
    <row r="99" spans="1:11">
      <c r="E99" s="8"/>
      <c r="F99" s="8"/>
      <c r="G99" s="8"/>
      <c r="I99" s="2"/>
      <c r="J99" s="7"/>
    </row>
    <row r="100" spans="1:11">
      <c r="E100" s="8"/>
      <c r="F100" s="8"/>
      <c r="G100" s="8"/>
      <c r="I100" s="2"/>
      <c r="J100" s="7"/>
    </row>
    <row r="101" spans="1:11">
      <c r="C101" s="1"/>
      <c r="E101" s="8"/>
      <c r="F101" s="8"/>
      <c r="G101" s="8"/>
      <c r="H101" s="1"/>
      <c r="I101" s="1"/>
      <c r="J101" s="1"/>
      <c r="K101" s="31"/>
    </row>
    <row r="102" spans="1:11">
      <c r="A102" s="7"/>
      <c r="B102" s="7"/>
      <c r="C102" s="1"/>
      <c r="E102" s="8"/>
      <c r="F102" s="8"/>
      <c r="G102" s="8"/>
      <c r="K102" s="31"/>
    </row>
    <row r="103" spans="1:11">
      <c r="A103" s="3"/>
      <c r="B103" s="7"/>
      <c r="C103" s="1"/>
      <c r="E103" s="28"/>
      <c r="F103" s="28"/>
      <c r="G103" s="28"/>
      <c r="H103" s="28"/>
      <c r="I103" s="1"/>
      <c r="J103" s="32"/>
      <c r="K103" s="30"/>
    </row>
    <row r="104" spans="1:11">
      <c r="A104" s="7"/>
      <c r="B104" s="7"/>
      <c r="C104" s="7"/>
      <c r="J104" s="3"/>
    </row>
    <row r="105" spans="1:11">
      <c r="J105" s="2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1">
      <c r="E107" s="8"/>
      <c r="F107" s="8"/>
      <c r="G107" s="2"/>
      <c r="H107" s="2"/>
      <c r="I107" s="2"/>
      <c r="J107" s="2"/>
    </row>
    <row r="108" spans="1:11">
      <c r="E108" s="9"/>
      <c r="F108" s="9"/>
      <c r="G108" s="9"/>
      <c r="H108" s="9"/>
      <c r="I108" s="9"/>
      <c r="J108" s="9"/>
    </row>
    <row r="109" spans="1:11">
      <c r="E109" s="9"/>
      <c r="F109" s="9"/>
      <c r="G109" s="9"/>
      <c r="H109" s="9"/>
      <c r="I109" s="9"/>
      <c r="J109" s="9"/>
    </row>
    <row r="110" spans="1:11">
      <c r="E110" s="9"/>
      <c r="F110" s="9"/>
      <c r="G110" s="9"/>
      <c r="H110" s="9"/>
      <c r="I110" s="9"/>
      <c r="J110" s="9"/>
    </row>
    <row r="111" spans="1:11">
      <c r="E111" s="8"/>
      <c r="F111" s="8"/>
      <c r="G111" s="8"/>
      <c r="H111" s="2"/>
      <c r="I111" s="2"/>
      <c r="J111" s="2"/>
    </row>
    <row r="112" spans="1:11">
      <c r="E112" s="8"/>
      <c r="F112" s="8"/>
      <c r="G112" s="2"/>
      <c r="H112" s="2"/>
      <c r="I112" s="2"/>
      <c r="J112" s="2"/>
    </row>
    <row r="113" spans="3:11">
      <c r="E113" s="9"/>
      <c r="F113" s="9"/>
      <c r="G113" s="9"/>
      <c r="H113" s="9"/>
      <c r="I113" s="9"/>
      <c r="J113" s="9"/>
    </row>
    <row r="114" spans="3:11">
      <c r="E114" s="8"/>
      <c r="F114" s="8"/>
      <c r="G114" s="2"/>
      <c r="H114" s="2"/>
      <c r="I114" s="2"/>
      <c r="J114" s="2"/>
    </row>
    <row r="115" spans="3:11">
      <c r="E115" s="9"/>
      <c r="F115" s="9"/>
      <c r="G115" s="9"/>
      <c r="H115" s="9"/>
      <c r="I115" s="9"/>
      <c r="J115" s="9"/>
    </row>
    <row r="116" spans="3:11">
      <c r="E116" s="9"/>
      <c r="F116" s="9"/>
      <c r="G116" s="9"/>
      <c r="H116" s="9"/>
      <c r="I116" s="9"/>
      <c r="J116" s="9"/>
    </row>
    <row r="117" spans="3:11">
      <c r="C117" s="1"/>
      <c r="E117" s="8"/>
      <c r="F117" s="8"/>
      <c r="G117" s="8"/>
      <c r="H117" s="8"/>
      <c r="I117" s="8"/>
      <c r="J117" s="8"/>
      <c r="K117" s="31"/>
    </row>
    <row r="118" spans="3:11">
      <c r="C118" s="1"/>
      <c r="E118" s="8"/>
      <c r="F118" s="8"/>
      <c r="G118" s="8"/>
      <c r="H118" s="5"/>
      <c r="I118" s="5"/>
      <c r="J118" s="5"/>
      <c r="K118" s="8"/>
    </row>
  </sheetData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2"/>
  <sheetViews>
    <sheetView topLeftCell="C94" workbookViewId="0">
      <selection activeCell="N81" sqref="N81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  <col min="13" max="13" width="23.42578125" bestFit="1" customWidth="1"/>
    <col min="14" max="14" width="11" bestFit="1" customWidth="1"/>
  </cols>
  <sheetData>
    <row r="1" spans="1:16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M1" s="40"/>
      <c r="N1" s="120" t="s">
        <v>78</v>
      </c>
      <c r="O1" s="120"/>
      <c r="P1" s="120"/>
    </row>
    <row r="2" spans="1:16">
      <c r="A2" t="s">
        <v>0</v>
      </c>
      <c r="B2" t="s">
        <v>9</v>
      </c>
      <c r="C2">
        <v>226</v>
      </c>
      <c r="D2">
        <v>69</v>
      </c>
      <c r="E2" s="8" t="s">
        <v>73</v>
      </c>
      <c r="F2" s="2" t="s">
        <v>70</v>
      </c>
      <c r="G2" s="2" t="s">
        <v>70</v>
      </c>
      <c r="H2" s="2" t="s">
        <v>70</v>
      </c>
      <c r="I2" s="2" t="s">
        <v>70</v>
      </c>
      <c r="J2" s="7" t="s">
        <v>70</v>
      </c>
      <c r="K2" s="1"/>
      <c r="M2" s="40"/>
      <c r="N2" s="94" t="s">
        <v>0</v>
      </c>
      <c r="O2" s="94" t="s">
        <v>29</v>
      </c>
      <c r="P2" s="94" t="s">
        <v>30</v>
      </c>
    </row>
    <row r="3" spans="1:16">
      <c r="A3" t="s">
        <v>0</v>
      </c>
      <c r="B3" t="s">
        <v>10</v>
      </c>
      <c r="C3">
        <v>286</v>
      </c>
      <c r="D3">
        <v>9</v>
      </c>
      <c r="E3" s="8" t="s">
        <v>73</v>
      </c>
      <c r="F3" s="8" t="s">
        <v>73</v>
      </c>
      <c r="G3" s="8" t="s">
        <v>73</v>
      </c>
      <c r="H3" s="8" t="s">
        <v>73</v>
      </c>
      <c r="I3" s="8">
        <v>4.2828499999999999E-2</v>
      </c>
      <c r="J3" s="8">
        <v>4.2828499999999999E-2</v>
      </c>
      <c r="K3" s="1">
        <f>AVERAGE(I3:J3)</f>
        <v>4.2828499999999999E-2</v>
      </c>
      <c r="M3" s="42" t="s">
        <v>9</v>
      </c>
      <c r="N3" s="110" t="s">
        <v>73</v>
      </c>
      <c r="O3" s="110" t="s">
        <v>73</v>
      </c>
      <c r="P3" s="110" t="s">
        <v>73</v>
      </c>
    </row>
    <row r="4" spans="1:16">
      <c r="A4" t="s">
        <v>0</v>
      </c>
      <c r="B4" t="s">
        <v>11</v>
      </c>
      <c r="C4">
        <v>105</v>
      </c>
      <c r="D4">
        <v>12</v>
      </c>
      <c r="E4" s="8" t="s">
        <v>73</v>
      </c>
      <c r="F4" s="8" t="s">
        <v>73</v>
      </c>
      <c r="G4" s="8" t="s">
        <v>73</v>
      </c>
      <c r="H4" s="8" t="s">
        <v>73</v>
      </c>
      <c r="I4" s="8">
        <v>0.11437641699999999</v>
      </c>
      <c r="J4">
        <v>9.9646259000000001E-2</v>
      </c>
      <c r="K4" s="1">
        <f t="shared" ref="K4:K5" si="0">AVERAGE(I4:J4)</f>
        <v>0.107011338</v>
      </c>
      <c r="M4" s="42" t="s">
        <v>10</v>
      </c>
      <c r="N4" s="54">
        <v>4.2828999999999999E-2</v>
      </c>
      <c r="O4" s="54">
        <v>2.2667E-2</v>
      </c>
      <c r="P4" s="114">
        <v>5.8691565000000001E-2</v>
      </c>
    </row>
    <row r="5" spans="1:16">
      <c r="A5" t="s">
        <v>0</v>
      </c>
      <c r="B5" t="s">
        <v>12</v>
      </c>
      <c r="C5">
        <v>1728</v>
      </c>
      <c r="D5">
        <v>6</v>
      </c>
      <c r="E5" s="8" t="s">
        <v>73</v>
      </c>
      <c r="F5" s="8" t="s">
        <v>73</v>
      </c>
      <c r="G5" s="8" t="s">
        <v>73</v>
      </c>
      <c r="H5" s="8" t="s">
        <v>73</v>
      </c>
      <c r="I5" s="8">
        <v>7.7707047000000001E-2</v>
      </c>
      <c r="J5" s="8">
        <v>5.9940844E-2</v>
      </c>
      <c r="K5" s="1">
        <f t="shared" si="0"/>
        <v>6.8823945499999997E-2</v>
      </c>
      <c r="M5" s="42" t="s">
        <v>11</v>
      </c>
      <c r="N5" s="53">
        <v>0.107011</v>
      </c>
      <c r="O5" s="54">
        <v>2.1999999999999999E-2</v>
      </c>
      <c r="P5" s="115">
        <v>0.1</v>
      </c>
    </row>
    <row r="6" spans="1:16">
      <c r="A6" t="s">
        <v>0</v>
      </c>
      <c r="B6" t="s">
        <v>13</v>
      </c>
      <c r="C6">
        <v>3196</v>
      </c>
      <c r="D6">
        <v>36</v>
      </c>
      <c r="E6" s="8" t="s">
        <v>73</v>
      </c>
      <c r="F6" s="8" t="s">
        <v>73</v>
      </c>
      <c r="G6" s="8" t="s">
        <v>73</v>
      </c>
      <c r="H6" s="2" t="s">
        <v>70</v>
      </c>
      <c r="I6" s="2" t="s">
        <v>70</v>
      </c>
      <c r="J6" s="7" t="s">
        <v>70</v>
      </c>
      <c r="K6" s="1"/>
      <c r="M6" s="42" t="s">
        <v>12</v>
      </c>
      <c r="N6" s="53">
        <v>6.8823999999999996E-2</v>
      </c>
      <c r="O6" s="54">
        <v>0.05</v>
      </c>
      <c r="P6" s="116">
        <v>4.2615353000000002E-2</v>
      </c>
    </row>
    <row r="7" spans="1:16">
      <c r="A7" t="s">
        <v>0</v>
      </c>
      <c r="B7" t="s">
        <v>14</v>
      </c>
      <c r="C7">
        <v>32</v>
      </c>
      <c r="D7">
        <v>56</v>
      </c>
      <c r="E7" s="8" t="s">
        <v>73</v>
      </c>
      <c r="F7" s="8" t="s">
        <v>73</v>
      </c>
      <c r="G7" s="8" t="s">
        <v>73</v>
      </c>
      <c r="H7" s="2" t="s">
        <v>70</v>
      </c>
      <c r="I7" s="2" t="s">
        <v>70</v>
      </c>
      <c r="J7" s="7" t="s">
        <v>70</v>
      </c>
      <c r="K7" s="1"/>
      <c r="M7" s="42" t="s">
        <v>13</v>
      </c>
      <c r="N7" s="110" t="s">
        <v>73</v>
      </c>
      <c r="O7" s="110" t="s">
        <v>73</v>
      </c>
      <c r="P7" s="112">
        <v>6.2344968000000001E-2</v>
      </c>
    </row>
    <row r="8" spans="1:16">
      <c r="A8" t="s">
        <v>0</v>
      </c>
      <c r="B8" t="s">
        <v>15</v>
      </c>
      <c r="C8">
        <v>106</v>
      </c>
      <c r="D8">
        <v>58</v>
      </c>
      <c r="E8" s="8" t="s">
        <v>73</v>
      </c>
      <c r="F8" s="8" t="s">
        <v>73</v>
      </c>
      <c r="G8" s="8" t="s">
        <v>73</v>
      </c>
      <c r="H8" s="8" t="s">
        <v>73</v>
      </c>
      <c r="I8" s="8">
        <v>0.132075472</v>
      </c>
      <c r="J8" s="8">
        <v>0.102830189</v>
      </c>
      <c r="K8" s="1">
        <f>AVERAGE(I8:J8)</f>
        <v>0.11745283049999999</v>
      </c>
      <c r="M8" s="42" t="s">
        <v>14</v>
      </c>
      <c r="N8" s="110" t="s">
        <v>73</v>
      </c>
      <c r="O8" s="110" t="s">
        <v>73</v>
      </c>
      <c r="P8" s="110" t="s">
        <v>73</v>
      </c>
    </row>
    <row r="9" spans="1:16">
      <c r="A9" t="s">
        <v>0</v>
      </c>
      <c r="B9" t="s">
        <v>16</v>
      </c>
      <c r="C9">
        <v>124</v>
      </c>
      <c r="D9">
        <v>6</v>
      </c>
      <c r="E9" s="8" t="s">
        <v>73</v>
      </c>
      <c r="F9" s="8" t="s">
        <v>73</v>
      </c>
      <c r="G9" s="8" t="s">
        <v>73</v>
      </c>
      <c r="H9" s="8" t="s">
        <v>73</v>
      </c>
      <c r="I9" s="8" t="s">
        <v>73</v>
      </c>
      <c r="J9" s="8">
        <v>6.3172042999999997E-2</v>
      </c>
      <c r="K9" s="32">
        <v>6.3172042999999997E-2</v>
      </c>
      <c r="M9" s="42" t="s">
        <v>15</v>
      </c>
      <c r="N9" s="53">
        <v>0.117453</v>
      </c>
      <c r="O9" s="54">
        <v>7.1499999999999994E-2</v>
      </c>
      <c r="P9" s="110" t="s">
        <v>73</v>
      </c>
    </row>
    <row r="10" spans="1:16">
      <c r="A10" t="s">
        <v>0</v>
      </c>
      <c r="B10" t="s">
        <v>17</v>
      </c>
      <c r="C10">
        <v>8124</v>
      </c>
      <c r="D10">
        <v>22</v>
      </c>
      <c r="E10" s="8" t="s">
        <v>73</v>
      </c>
      <c r="F10" s="8" t="s">
        <v>73</v>
      </c>
      <c r="G10" s="8" t="s">
        <v>73</v>
      </c>
      <c r="H10" s="8">
        <v>0.19455892999999999</v>
      </c>
      <c r="I10" s="8">
        <v>0.15845938900000001</v>
      </c>
      <c r="J10" s="8">
        <v>0.146572392</v>
      </c>
      <c r="K10" s="1">
        <f>AVERAGE(H10:J10)</f>
        <v>0.166530237</v>
      </c>
      <c r="M10" s="42" t="s">
        <v>16</v>
      </c>
      <c r="N10" s="54">
        <v>6.3172000000000006E-2</v>
      </c>
      <c r="O10" s="110" t="s">
        <v>73</v>
      </c>
      <c r="P10" s="114">
        <v>9.9462365999999997E-2</v>
      </c>
    </row>
    <row r="11" spans="1:16">
      <c r="A11" t="s">
        <v>0</v>
      </c>
      <c r="B11" t="s">
        <v>18</v>
      </c>
      <c r="C11">
        <v>12960</v>
      </c>
      <c r="D11">
        <v>8</v>
      </c>
      <c r="E11" s="8" t="s">
        <v>73</v>
      </c>
      <c r="F11" s="8" t="s">
        <v>73</v>
      </c>
      <c r="G11" s="8" t="s">
        <v>73</v>
      </c>
      <c r="H11" s="8" t="s">
        <v>73</v>
      </c>
      <c r="I11">
        <v>0.16666666699999999</v>
      </c>
      <c r="J11" s="8">
        <v>9.8148148000000004E-2</v>
      </c>
      <c r="K11" s="1">
        <f>AVERAGE(I11:J11)</f>
        <v>0.13240740749999999</v>
      </c>
      <c r="M11" s="42" t="s">
        <v>17</v>
      </c>
      <c r="N11" s="53">
        <v>0.16653000000000001</v>
      </c>
      <c r="O11" s="54">
        <v>0.11666700000000001</v>
      </c>
      <c r="P11" s="116">
        <v>9.7943581000000002E-2</v>
      </c>
    </row>
    <row r="12" spans="1:16">
      <c r="A12" t="s">
        <v>0</v>
      </c>
      <c r="B12" t="s">
        <v>19</v>
      </c>
      <c r="C12">
        <v>90</v>
      </c>
      <c r="D12">
        <v>8</v>
      </c>
      <c r="E12" s="8" t="s">
        <v>73</v>
      </c>
      <c r="F12" s="8" t="s">
        <v>73</v>
      </c>
      <c r="G12" s="8" t="s">
        <v>73</v>
      </c>
      <c r="H12" s="8" t="s">
        <v>73</v>
      </c>
      <c r="I12" s="8" t="s">
        <v>73</v>
      </c>
      <c r="J12" s="8">
        <v>2.1876542999999998E-2</v>
      </c>
      <c r="K12" s="32">
        <v>2.1876542999999998E-2</v>
      </c>
      <c r="M12" s="42" t="s">
        <v>18</v>
      </c>
      <c r="N12" s="54">
        <v>0.132407</v>
      </c>
      <c r="O12" s="54">
        <v>0.113</v>
      </c>
      <c r="P12" s="114">
        <v>0.14814814800000001</v>
      </c>
    </row>
    <row r="13" spans="1:16">
      <c r="A13" t="s">
        <v>0</v>
      </c>
      <c r="B13" t="s">
        <v>20</v>
      </c>
      <c r="C13">
        <v>339</v>
      </c>
      <c r="D13">
        <v>17</v>
      </c>
      <c r="E13" s="8" t="s">
        <v>73</v>
      </c>
      <c r="F13" s="8" t="s">
        <v>73</v>
      </c>
      <c r="G13" s="8">
        <v>8.0987808999999994E-2</v>
      </c>
      <c r="H13" s="8">
        <v>8.4647714999999998E-2</v>
      </c>
      <c r="I13" s="8">
        <v>7.8064061000000004E-2</v>
      </c>
      <c r="J13" s="8">
        <v>7.8064061000000004E-2</v>
      </c>
      <c r="K13" s="1">
        <f>AVERAGE(G13:J13)</f>
        <v>8.0440911500000004E-2</v>
      </c>
      <c r="M13" s="42" t="s">
        <v>19</v>
      </c>
      <c r="N13" s="53">
        <v>2.1877000000000001E-2</v>
      </c>
      <c r="O13" s="54">
        <v>5.0000000000000001E-3</v>
      </c>
      <c r="P13" s="110" t="s">
        <v>73</v>
      </c>
    </row>
    <row r="14" spans="1:16">
      <c r="A14" t="s">
        <v>0</v>
      </c>
      <c r="B14" t="s">
        <v>21</v>
      </c>
      <c r="C14">
        <v>15</v>
      </c>
      <c r="D14">
        <v>6</v>
      </c>
      <c r="E14" s="8" t="s">
        <v>73</v>
      </c>
      <c r="F14" s="8" t="s">
        <v>73</v>
      </c>
      <c r="G14" s="8" t="s">
        <v>73</v>
      </c>
      <c r="H14" s="8" t="s">
        <v>73</v>
      </c>
      <c r="I14" s="8">
        <v>0.08</v>
      </c>
      <c r="J14" s="8">
        <v>7.4666667000000006E-2</v>
      </c>
      <c r="K14" s="1">
        <f>AVERAGE(I14:J14)</f>
        <v>7.7333333500000004E-2</v>
      </c>
      <c r="M14" s="42" t="s">
        <v>20</v>
      </c>
      <c r="N14" s="53">
        <v>8.0440999999999999E-2</v>
      </c>
      <c r="O14" s="54">
        <v>4.0500000000000001E-2</v>
      </c>
      <c r="P14" s="116">
        <v>6.7354343999999997E-2</v>
      </c>
    </row>
    <row r="15" spans="1:16">
      <c r="A15" t="s">
        <v>0</v>
      </c>
      <c r="B15" t="s">
        <v>22</v>
      </c>
      <c r="C15">
        <v>1066</v>
      </c>
      <c r="D15">
        <v>12</v>
      </c>
      <c r="E15" s="8" t="s">
        <v>73</v>
      </c>
      <c r="F15" s="8" t="s">
        <v>73</v>
      </c>
      <c r="G15" s="8" t="s">
        <v>73</v>
      </c>
      <c r="H15" s="8" t="s">
        <v>73</v>
      </c>
      <c r="I15" s="8">
        <v>0.128717057</v>
      </c>
      <c r="J15" s="8">
        <v>9.9616493E-2</v>
      </c>
      <c r="K15" s="1">
        <f>AVERAGE(I15:J15)</f>
        <v>0.114166775</v>
      </c>
      <c r="M15" s="42" t="s">
        <v>21</v>
      </c>
      <c r="N15" s="53">
        <v>7.7332999999999999E-2</v>
      </c>
      <c r="O15" s="110" t="s">
        <v>73</v>
      </c>
      <c r="P15" s="110" t="s">
        <v>73</v>
      </c>
    </row>
    <row r="16" spans="1:16">
      <c r="A16" t="s">
        <v>0</v>
      </c>
      <c r="B16" t="s">
        <v>23</v>
      </c>
      <c r="C16">
        <v>683</v>
      </c>
      <c r="D16">
        <v>35</v>
      </c>
      <c r="E16" s="8" t="s">
        <v>73</v>
      </c>
      <c r="F16" s="8">
        <v>-5.1276660000000003E-3</v>
      </c>
      <c r="G16" s="8">
        <v>1.0528008E-2</v>
      </c>
      <c r="H16" s="8">
        <v>1.8846747E-2</v>
      </c>
      <c r="I16" s="2" t="s">
        <v>70</v>
      </c>
      <c r="J16" s="7" t="s">
        <v>70</v>
      </c>
      <c r="K16" s="1">
        <f>AVERAGE(F16:H16)</f>
        <v>8.0823630000000004E-3</v>
      </c>
      <c r="M16" s="42" t="s">
        <v>22</v>
      </c>
      <c r="N16" s="53">
        <v>0.114167</v>
      </c>
      <c r="O16" s="110" t="s">
        <v>73</v>
      </c>
      <c r="P16" s="116">
        <v>6.0422174000000002E-2</v>
      </c>
    </row>
    <row r="17" spans="1:16">
      <c r="A17" t="s">
        <v>0</v>
      </c>
      <c r="B17" t="s">
        <v>24</v>
      </c>
      <c r="C17">
        <v>187</v>
      </c>
      <c r="D17">
        <v>22</v>
      </c>
      <c r="E17" s="8" t="s">
        <v>73</v>
      </c>
      <c r="F17" s="8" t="s">
        <v>73</v>
      </c>
      <c r="G17" s="8">
        <v>-1.2879979E-2</v>
      </c>
      <c r="H17" s="8">
        <v>2.7607309E-2</v>
      </c>
      <c r="I17" s="8">
        <v>2.7818925000000001E-2</v>
      </c>
      <c r="J17" s="7" t="s">
        <v>70</v>
      </c>
      <c r="K17" s="1">
        <f>AVERAGE(G17:I17)</f>
        <v>1.4182085000000002E-2</v>
      </c>
      <c r="M17" s="42" t="s">
        <v>23</v>
      </c>
      <c r="N17" s="54">
        <v>8.0820000000000006E-3</v>
      </c>
      <c r="O17" s="54">
        <v>2E-3</v>
      </c>
      <c r="P17" s="117">
        <v>5.4513486E-2</v>
      </c>
    </row>
    <row r="18" spans="1:16">
      <c r="A18" t="s">
        <v>0</v>
      </c>
      <c r="B18" t="s">
        <v>25</v>
      </c>
      <c r="C18">
        <v>3190</v>
      </c>
      <c r="D18">
        <v>61</v>
      </c>
      <c r="E18" s="8" t="s">
        <v>73</v>
      </c>
      <c r="F18" s="8" t="s">
        <v>73</v>
      </c>
      <c r="G18" s="8" t="s">
        <v>73</v>
      </c>
      <c r="H18" s="8" t="s">
        <v>73</v>
      </c>
      <c r="I18" s="8">
        <v>0.130552274</v>
      </c>
      <c r="J18" s="8">
        <v>8.8106641999999999E-2</v>
      </c>
      <c r="K18" s="1">
        <f>AVERAGE(I18:J18)</f>
        <v>0.10932945799999999</v>
      </c>
      <c r="M18" s="42" t="s">
        <v>24</v>
      </c>
      <c r="N18" s="53">
        <v>1.4182E-2</v>
      </c>
      <c r="O18" s="110" t="s">
        <v>73</v>
      </c>
      <c r="P18" s="110" t="s">
        <v>73</v>
      </c>
    </row>
    <row r="19" spans="1:16">
      <c r="A19" t="s">
        <v>0</v>
      </c>
      <c r="B19" t="s">
        <v>26</v>
      </c>
      <c r="C19">
        <v>958</v>
      </c>
      <c r="D19">
        <v>9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  <c r="J19" s="8">
        <v>2.7428402000000001E-2</v>
      </c>
      <c r="K19" s="32">
        <v>2.7428402000000001E-2</v>
      </c>
      <c r="M19" s="42" t="s">
        <v>25</v>
      </c>
      <c r="N19" s="53">
        <v>0.109329</v>
      </c>
      <c r="O19" s="54">
        <v>7.5999999999999998E-2</v>
      </c>
      <c r="P19" s="110" t="s">
        <v>73</v>
      </c>
    </row>
    <row r="20" spans="1:16">
      <c r="A20" t="s">
        <v>0</v>
      </c>
      <c r="B20" t="s">
        <v>27</v>
      </c>
      <c r="C20">
        <v>10</v>
      </c>
      <c r="D20">
        <v>32</v>
      </c>
      <c r="E20" s="8" t="s">
        <v>73</v>
      </c>
      <c r="F20" s="8" t="s">
        <v>73</v>
      </c>
      <c r="G20" s="8" t="s">
        <v>73</v>
      </c>
      <c r="H20" s="2" t="s">
        <v>70</v>
      </c>
      <c r="I20" s="2" t="s">
        <v>70</v>
      </c>
      <c r="J20" s="7" t="s">
        <v>70</v>
      </c>
      <c r="K20" s="1"/>
      <c r="M20" s="42" t="s">
        <v>26</v>
      </c>
      <c r="N20" s="54">
        <v>2.7428000000000001E-2</v>
      </c>
      <c r="O20" s="54">
        <v>2.1000000000000001E-2</v>
      </c>
      <c r="P20" s="114">
        <v>4.0961439000000002E-2</v>
      </c>
    </row>
    <row r="21" spans="1:16">
      <c r="A21" t="s">
        <v>0</v>
      </c>
      <c r="B21" t="s">
        <v>28</v>
      </c>
      <c r="C21">
        <v>435</v>
      </c>
      <c r="D21">
        <v>16</v>
      </c>
      <c r="E21" s="8" t="s">
        <v>73</v>
      </c>
      <c r="F21" s="8" t="s">
        <v>73</v>
      </c>
      <c r="G21" s="8" t="s">
        <v>73</v>
      </c>
      <c r="H21" s="8">
        <v>0.168973444</v>
      </c>
      <c r="I21" s="8">
        <v>0.178211653</v>
      </c>
      <c r="J21" s="8">
        <v>0.16768291699999999</v>
      </c>
      <c r="K21" s="1">
        <f>AVERAGE(H21:J21)</f>
        <v>0.17162267133333331</v>
      </c>
      <c r="M21" s="42" t="s">
        <v>27</v>
      </c>
      <c r="N21" s="110" t="s">
        <v>73</v>
      </c>
      <c r="O21" s="110" t="s">
        <v>73</v>
      </c>
      <c r="P21" s="110" t="s">
        <v>73</v>
      </c>
    </row>
    <row r="22" spans="1:16">
      <c r="C22" s="1"/>
      <c r="E22" s="8"/>
      <c r="F22" s="32"/>
      <c r="G22" s="1"/>
      <c r="H22" s="1"/>
      <c r="I22" s="1"/>
      <c r="J22" s="1"/>
      <c r="K22" s="31"/>
      <c r="M22" s="42" t="s">
        <v>28</v>
      </c>
      <c r="N22" s="53">
        <v>0.171623</v>
      </c>
      <c r="O22" s="54">
        <v>0.111667</v>
      </c>
      <c r="P22" s="116">
        <v>0.14583358099999999</v>
      </c>
    </row>
    <row r="23" spans="1:16">
      <c r="C23" s="1"/>
      <c r="E23" s="8"/>
      <c r="F23" s="32"/>
      <c r="G23" s="1"/>
      <c r="H23" s="1"/>
      <c r="I23" s="1"/>
      <c r="J23" s="1"/>
      <c r="K23" s="31"/>
      <c r="M23" s="111" t="s">
        <v>88</v>
      </c>
      <c r="N23" s="92">
        <v>11</v>
      </c>
      <c r="O23" s="93">
        <v>0</v>
      </c>
      <c r="P23" s="31">
        <v>6</v>
      </c>
    </row>
    <row r="24" spans="1:16">
      <c r="A24" s="1" t="s">
        <v>1</v>
      </c>
      <c r="B24" s="1" t="s">
        <v>2</v>
      </c>
      <c r="C24" s="1" t="s">
        <v>38</v>
      </c>
      <c r="D24" s="1" t="s">
        <v>3</v>
      </c>
      <c r="E24" s="1" t="s">
        <v>31</v>
      </c>
      <c r="F24" s="1" t="s">
        <v>32</v>
      </c>
      <c r="G24" s="1" t="s">
        <v>33</v>
      </c>
      <c r="H24" s="1" t="s">
        <v>34</v>
      </c>
      <c r="I24" s="1" t="s">
        <v>35</v>
      </c>
      <c r="J24" s="1" t="s">
        <v>36</v>
      </c>
    </row>
    <row r="25" spans="1:16">
      <c r="A25" t="s">
        <v>29</v>
      </c>
      <c r="B25" t="s">
        <v>9</v>
      </c>
      <c r="C25">
        <v>226</v>
      </c>
      <c r="D25">
        <v>69</v>
      </c>
      <c r="E25" s="8" t="s">
        <v>73</v>
      </c>
      <c r="F25" s="2" t="s">
        <v>70</v>
      </c>
      <c r="G25" s="7" t="s">
        <v>71</v>
      </c>
      <c r="H25" s="2" t="s">
        <v>71</v>
      </c>
      <c r="I25" s="2" t="s">
        <v>71</v>
      </c>
      <c r="J25" s="7" t="s">
        <v>71</v>
      </c>
      <c r="K25" s="78"/>
    </row>
    <row r="26" spans="1:16">
      <c r="A26" t="s">
        <v>29</v>
      </c>
      <c r="B26" t="s">
        <v>10</v>
      </c>
      <c r="C26">
        <v>286</v>
      </c>
      <c r="D26">
        <v>9</v>
      </c>
      <c r="E26" s="8" t="s">
        <v>73</v>
      </c>
      <c r="F26" s="8" t="s">
        <v>73</v>
      </c>
      <c r="G26" s="8" t="s">
        <v>73</v>
      </c>
      <c r="H26">
        <v>3.3000000000000002E-2</v>
      </c>
      <c r="I26">
        <v>3.2000000000000001E-2</v>
      </c>
      <c r="J26">
        <v>3.0000000000000001E-3</v>
      </c>
      <c r="K26" s="78">
        <f>AVERAGE(H26:J26)</f>
        <v>2.2666666666666668E-2</v>
      </c>
    </row>
    <row r="27" spans="1:16">
      <c r="A27" t="s">
        <v>29</v>
      </c>
      <c r="B27" t="s">
        <v>11</v>
      </c>
      <c r="C27">
        <v>105</v>
      </c>
      <c r="D27">
        <v>12</v>
      </c>
      <c r="E27" s="8" t="s">
        <v>73</v>
      </c>
      <c r="F27" s="8" t="s">
        <v>73</v>
      </c>
      <c r="G27" s="8" t="s">
        <v>73</v>
      </c>
      <c r="H27" s="8" t="s">
        <v>73</v>
      </c>
      <c r="I27">
        <v>2.4E-2</v>
      </c>
      <c r="J27">
        <v>0.02</v>
      </c>
      <c r="K27" s="78">
        <f>AVERAGE(I27:J27)</f>
        <v>2.1999999999999999E-2</v>
      </c>
    </row>
    <row r="28" spans="1:16">
      <c r="A28" t="s">
        <v>29</v>
      </c>
      <c r="B28" t="s">
        <v>12</v>
      </c>
      <c r="C28">
        <v>1728</v>
      </c>
      <c r="D28">
        <v>6</v>
      </c>
      <c r="E28" s="8" t="s">
        <v>73</v>
      </c>
      <c r="F28" s="8" t="s">
        <v>73</v>
      </c>
      <c r="G28" s="8" t="s">
        <v>73</v>
      </c>
      <c r="H28" s="8" t="s">
        <v>73</v>
      </c>
      <c r="I28">
        <v>6.7000000000000004E-2</v>
      </c>
      <c r="J28">
        <v>3.3000000000000002E-2</v>
      </c>
      <c r="K28" s="19">
        <f>AVERAGE(I28:J28)</f>
        <v>0.05</v>
      </c>
    </row>
    <row r="29" spans="1:16">
      <c r="A29" t="s">
        <v>29</v>
      </c>
      <c r="B29" t="s">
        <v>13</v>
      </c>
      <c r="C29">
        <v>3196</v>
      </c>
      <c r="D29">
        <v>36</v>
      </c>
      <c r="E29" s="8" t="s">
        <v>73</v>
      </c>
      <c r="F29" s="8" t="s">
        <v>73</v>
      </c>
      <c r="G29" s="8" t="s">
        <v>73</v>
      </c>
      <c r="H29" s="8" t="s">
        <v>73</v>
      </c>
      <c r="I29" s="2" t="s">
        <v>70</v>
      </c>
      <c r="J29" s="7" t="s">
        <v>70</v>
      </c>
      <c r="K29" s="19"/>
    </row>
    <row r="30" spans="1:16">
      <c r="A30" t="s">
        <v>29</v>
      </c>
      <c r="B30" t="s">
        <v>14</v>
      </c>
      <c r="C30">
        <v>32</v>
      </c>
      <c r="D30">
        <v>56</v>
      </c>
      <c r="E30" s="20" t="s">
        <v>71</v>
      </c>
      <c r="F30" s="20" t="s">
        <v>71</v>
      </c>
      <c r="G30" s="20" t="s">
        <v>71</v>
      </c>
      <c r="H30" s="9" t="s">
        <v>71</v>
      </c>
      <c r="I30" s="9" t="s">
        <v>71</v>
      </c>
      <c r="J30" s="20" t="s">
        <v>71</v>
      </c>
      <c r="K30" s="19"/>
    </row>
    <row r="31" spans="1:16">
      <c r="A31" t="s">
        <v>29</v>
      </c>
      <c r="B31" t="s">
        <v>15</v>
      </c>
      <c r="C31">
        <v>106</v>
      </c>
      <c r="D31">
        <v>58</v>
      </c>
      <c r="E31" s="8" t="s">
        <v>73</v>
      </c>
      <c r="F31" s="8" t="s">
        <v>73</v>
      </c>
      <c r="G31" s="8" t="s">
        <v>73</v>
      </c>
      <c r="H31" s="8" t="s">
        <v>73</v>
      </c>
      <c r="I31">
        <v>9.0999999999999998E-2</v>
      </c>
      <c r="J31">
        <v>5.1999999999999998E-2</v>
      </c>
      <c r="K31" s="19">
        <f>AVERAGE(I31:J31)</f>
        <v>7.1499999999999994E-2</v>
      </c>
    </row>
    <row r="32" spans="1:16">
      <c r="A32" t="s">
        <v>29</v>
      </c>
      <c r="B32" t="s">
        <v>16</v>
      </c>
      <c r="C32">
        <v>124</v>
      </c>
      <c r="D32">
        <v>6</v>
      </c>
      <c r="E32" s="8" t="s">
        <v>73</v>
      </c>
      <c r="F32" s="8" t="s">
        <v>73</v>
      </c>
      <c r="G32" s="8" t="s">
        <v>73</v>
      </c>
      <c r="H32" s="8" t="s">
        <v>73</v>
      </c>
      <c r="I32" s="8" t="s">
        <v>73</v>
      </c>
      <c r="J32" s="8" t="s">
        <v>73</v>
      </c>
      <c r="K32" s="19"/>
    </row>
    <row r="33" spans="1:11">
      <c r="A33" t="s">
        <v>29</v>
      </c>
      <c r="B33" t="s">
        <v>17</v>
      </c>
      <c r="C33">
        <v>8124</v>
      </c>
      <c r="D33">
        <v>22</v>
      </c>
      <c r="E33" s="8" t="s">
        <v>73</v>
      </c>
      <c r="F33" s="8" t="s">
        <v>73</v>
      </c>
      <c r="G33" s="8" t="s">
        <v>73</v>
      </c>
      <c r="H33">
        <v>0.191</v>
      </c>
      <c r="I33">
        <v>0.11</v>
      </c>
      <c r="J33">
        <v>4.9000000000000002E-2</v>
      </c>
      <c r="K33" s="19">
        <f>AVERAGE(H33:J33)</f>
        <v>0.11666666666666665</v>
      </c>
    </row>
    <row r="34" spans="1:11">
      <c r="A34" t="s">
        <v>29</v>
      </c>
      <c r="B34" t="s">
        <v>18</v>
      </c>
      <c r="C34">
        <v>12960</v>
      </c>
      <c r="D34">
        <v>8</v>
      </c>
      <c r="E34" s="8" t="s">
        <v>73</v>
      </c>
      <c r="F34" s="8" t="s">
        <v>73</v>
      </c>
      <c r="G34" s="8" t="s">
        <v>73</v>
      </c>
      <c r="H34" s="8" t="s">
        <v>73</v>
      </c>
      <c r="I34">
        <v>0.14799999999999999</v>
      </c>
      <c r="J34">
        <v>7.8E-2</v>
      </c>
      <c r="K34" s="19">
        <f>AVERAGE(I34:J34)</f>
        <v>0.11299999999999999</v>
      </c>
    </row>
    <row r="35" spans="1:11">
      <c r="A35" t="s">
        <v>29</v>
      </c>
      <c r="B35" t="s">
        <v>19</v>
      </c>
      <c r="C35">
        <v>90</v>
      </c>
      <c r="D35">
        <v>8</v>
      </c>
      <c r="E35" s="8" t="s">
        <v>73</v>
      </c>
      <c r="F35" s="8" t="s">
        <v>73</v>
      </c>
      <c r="G35" s="8" t="s">
        <v>73</v>
      </c>
      <c r="H35" s="8" t="s">
        <v>73</v>
      </c>
      <c r="I35" s="8" t="s">
        <v>73</v>
      </c>
      <c r="J35">
        <v>5.0000000000000001E-3</v>
      </c>
      <c r="K35" s="78">
        <v>5.0000000000000001E-3</v>
      </c>
    </row>
    <row r="36" spans="1:11">
      <c r="A36" t="s">
        <v>29</v>
      </c>
      <c r="B36" t="s">
        <v>20</v>
      </c>
      <c r="C36">
        <v>339</v>
      </c>
      <c r="D36">
        <v>17</v>
      </c>
      <c r="E36" s="8" t="s">
        <v>73</v>
      </c>
      <c r="F36" s="8" t="s">
        <v>73</v>
      </c>
      <c r="G36">
        <v>5.8999999999999997E-2</v>
      </c>
      <c r="H36">
        <v>6.6000000000000003E-2</v>
      </c>
      <c r="I36" s="12">
        <v>2.3E-2</v>
      </c>
      <c r="J36">
        <v>1.4E-2</v>
      </c>
      <c r="K36" s="19">
        <f>AVERAGE(G36:J36)</f>
        <v>4.0500000000000001E-2</v>
      </c>
    </row>
    <row r="37" spans="1:11">
      <c r="A37" t="s">
        <v>29</v>
      </c>
      <c r="B37" t="s">
        <v>21</v>
      </c>
      <c r="C37">
        <v>15</v>
      </c>
      <c r="D37">
        <v>6</v>
      </c>
      <c r="E37" s="8" t="s">
        <v>73</v>
      </c>
      <c r="F37" s="8" t="s">
        <v>73</v>
      </c>
      <c r="G37" s="8" t="s">
        <v>73</v>
      </c>
      <c r="H37" s="8" t="s">
        <v>73</v>
      </c>
      <c r="I37" s="8" t="s">
        <v>73</v>
      </c>
      <c r="J37" s="8" t="s">
        <v>73</v>
      </c>
      <c r="K37" s="19"/>
    </row>
    <row r="38" spans="1:11">
      <c r="A38" t="s">
        <v>29</v>
      </c>
      <c r="B38" t="s">
        <v>22</v>
      </c>
      <c r="C38">
        <v>1066</v>
      </c>
      <c r="D38">
        <v>12</v>
      </c>
      <c r="E38" s="8" t="s">
        <v>73</v>
      </c>
      <c r="F38" s="8" t="s">
        <v>73</v>
      </c>
      <c r="G38" s="8" t="s">
        <v>73</v>
      </c>
      <c r="H38" s="8" t="s">
        <v>73</v>
      </c>
      <c r="I38" s="8" t="s">
        <v>73</v>
      </c>
      <c r="J38" s="8" t="s">
        <v>73</v>
      </c>
      <c r="K38" s="19"/>
    </row>
    <row r="39" spans="1:11">
      <c r="A39" t="s">
        <v>29</v>
      </c>
      <c r="B39" t="s">
        <v>23</v>
      </c>
      <c r="C39">
        <v>683</v>
      </c>
      <c r="D39">
        <v>35</v>
      </c>
      <c r="E39" s="8" t="s">
        <v>73</v>
      </c>
      <c r="F39">
        <v>-6.0000000000000001E-3</v>
      </c>
      <c r="G39">
        <v>-2E-3</v>
      </c>
      <c r="H39">
        <v>1.4E-2</v>
      </c>
      <c r="I39" s="2" t="s">
        <v>70</v>
      </c>
      <c r="J39" s="20" t="s">
        <v>71</v>
      </c>
      <c r="K39" s="19">
        <f>AVERAGE(F39:H39)</f>
        <v>2E-3</v>
      </c>
    </row>
    <row r="40" spans="1:11">
      <c r="A40" t="s">
        <v>29</v>
      </c>
      <c r="B40" t="s">
        <v>24</v>
      </c>
      <c r="C40">
        <v>187</v>
      </c>
      <c r="D40">
        <v>22</v>
      </c>
      <c r="E40" s="8" t="s">
        <v>73</v>
      </c>
      <c r="F40" s="2" t="s">
        <v>70</v>
      </c>
      <c r="G40" s="2" t="s">
        <v>70</v>
      </c>
      <c r="H40" s="2" t="s">
        <v>70</v>
      </c>
      <c r="I40" s="2" t="s">
        <v>70</v>
      </c>
      <c r="J40" s="7" t="s">
        <v>70</v>
      </c>
      <c r="K40" s="19"/>
    </row>
    <row r="41" spans="1:11">
      <c r="A41" t="s">
        <v>29</v>
      </c>
      <c r="B41" t="s">
        <v>25</v>
      </c>
      <c r="C41">
        <v>3190</v>
      </c>
      <c r="D41">
        <v>61</v>
      </c>
      <c r="E41" s="8" t="s">
        <v>73</v>
      </c>
      <c r="F41" s="8" t="s">
        <v>73</v>
      </c>
      <c r="G41" s="8" t="s">
        <v>73</v>
      </c>
      <c r="H41" s="8" t="s">
        <v>73</v>
      </c>
      <c r="I41">
        <v>0.105</v>
      </c>
      <c r="J41">
        <v>4.7E-2</v>
      </c>
      <c r="K41" s="19">
        <f>AVERAGE(I41:J41)</f>
        <v>7.5999999999999998E-2</v>
      </c>
    </row>
    <row r="42" spans="1:11">
      <c r="A42" t="s">
        <v>29</v>
      </c>
      <c r="B42" t="s">
        <v>26</v>
      </c>
      <c r="C42">
        <v>958</v>
      </c>
      <c r="D42">
        <v>9</v>
      </c>
      <c r="E42" s="8" t="s">
        <v>73</v>
      </c>
      <c r="F42" s="8" t="s">
        <v>73</v>
      </c>
      <c r="G42" s="8" t="s">
        <v>73</v>
      </c>
      <c r="H42" s="8" t="s">
        <v>73</v>
      </c>
      <c r="I42" s="8" t="s">
        <v>73</v>
      </c>
      <c r="J42">
        <v>2.1000000000000001E-2</v>
      </c>
      <c r="K42" s="78">
        <v>2.1000000000000001E-2</v>
      </c>
    </row>
    <row r="43" spans="1:11">
      <c r="A43" t="s">
        <v>29</v>
      </c>
      <c r="B43" t="s">
        <v>27</v>
      </c>
      <c r="C43">
        <v>10</v>
      </c>
      <c r="D43">
        <v>32</v>
      </c>
      <c r="E43" s="8" t="s">
        <v>73</v>
      </c>
      <c r="F43" s="8" t="s">
        <v>73</v>
      </c>
      <c r="G43" s="8" t="s">
        <v>73</v>
      </c>
      <c r="H43" s="8" t="s">
        <v>73</v>
      </c>
      <c r="I43" s="9" t="s">
        <v>71</v>
      </c>
      <c r="J43" s="20" t="s">
        <v>71</v>
      </c>
      <c r="K43" s="19"/>
    </row>
    <row r="44" spans="1:11">
      <c r="A44" t="s">
        <v>29</v>
      </c>
      <c r="B44" t="s">
        <v>28</v>
      </c>
      <c r="C44">
        <v>435</v>
      </c>
      <c r="D44">
        <v>16</v>
      </c>
      <c r="E44" s="8" t="s">
        <v>73</v>
      </c>
      <c r="F44" s="8" t="s">
        <v>73</v>
      </c>
      <c r="G44" s="8" t="s">
        <v>73</v>
      </c>
      <c r="H44">
        <v>0.153</v>
      </c>
      <c r="I44">
        <v>0.122</v>
      </c>
      <c r="J44">
        <v>0.06</v>
      </c>
      <c r="K44" s="19">
        <f>AVERAGE(H44:J44)</f>
        <v>0.11166666666666668</v>
      </c>
    </row>
    <row r="45" spans="1:11">
      <c r="K45" s="8"/>
    </row>
    <row r="46" spans="1:11">
      <c r="K46" s="7"/>
    </row>
    <row r="47" spans="1:11">
      <c r="A47" s="1" t="s">
        <v>1</v>
      </c>
      <c r="B47" s="1" t="s">
        <v>2</v>
      </c>
      <c r="C47" s="1" t="s">
        <v>38</v>
      </c>
      <c r="D47" s="1" t="s">
        <v>3</v>
      </c>
      <c r="E47" s="1" t="s">
        <v>31</v>
      </c>
      <c r="F47" s="1" t="s">
        <v>32</v>
      </c>
      <c r="G47" s="1" t="s">
        <v>33</v>
      </c>
      <c r="H47" s="1" t="s">
        <v>34</v>
      </c>
      <c r="I47" s="1" t="s">
        <v>35</v>
      </c>
      <c r="J47" s="1" t="s">
        <v>36</v>
      </c>
      <c r="K47" s="8"/>
    </row>
    <row r="48" spans="1:11">
      <c r="A48" t="s">
        <v>30</v>
      </c>
      <c r="B48" t="s">
        <v>9</v>
      </c>
      <c r="C48">
        <v>226</v>
      </c>
      <c r="D48">
        <v>69</v>
      </c>
      <c r="E48" s="8" t="s">
        <v>73</v>
      </c>
      <c r="F48" s="2" t="s">
        <v>70</v>
      </c>
      <c r="G48" s="2" t="s">
        <v>70</v>
      </c>
      <c r="H48" s="2" t="s">
        <v>70</v>
      </c>
      <c r="I48" s="2" t="s">
        <v>70</v>
      </c>
      <c r="J48" s="7" t="s">
        <v>70</v>
      </c>
      <c r="K48" s="78"/>
    </row>
    <row r="49" spans="1:11">
      <c r="A49" t="s">
        <v>30</v>
      </c>
      <c r="B49" t="s">
        <v>10</v>
      </c>
      <c r="C49">
        <v>286</v>
      </c>
      <c r="D49">
        <v>9</v>
      </c>
      <c r="E49" s="8" t="s">
        <v>73</v>
      </c>
      <c r="F49" s="8" t="s">
        <v>73</v>
      </c>
      <c r="G49" s="8" t="s">
        <v>73</v>
      </c>
      <c r="H49" s="8" t="s">
        <v>73</v>
      </c>
      <c r="I49" s="8">
        <v>5.9905130000000001E-2</v>
      </c>
      <c r="J49">
        <v>5.7478000000000001E-2</v>
      </c>
      <c r="K49" s="78">
        <f>AVERAGE(I49:J49)</f>
        <v>5.8691565000000001E-2</v>
      </c>
    </row>
    <row r="50" spans="1:11">
      <c r="A50" t="s">
        <v>30</v>
      </c>
      <c r="B50" t="s">
        <v>11</v>
      </c>
      <c r="C50">
        <v>105</v>
      </c>
      <c r="D50">
        <v>12</v>
      </c>
      <c r="E50" s="8" t="s">
        <v>73</v>
      </c>
      <c r="F50" s="8" t="s">
        <v>73</v>
      </c>
      <c r="G50" s="8" t="s">
        <v>73</v>
      </c>
      <c r="H50" s="8">
        <v>9.7777777999999996E-2</v>
      </c>
      <c r="I50" s="8">
        <v>0.10039002299999999</v>
      </c>
      <c r="J50" s="8">
        <v>0.10039002299999999</v>
      </c>
      <c r="K50" s="91">
        <f>AVERAGE(H50:J50)</f>
        <v>9.9519274666666657E-2</v>
      </c>
    </row>
    <row r="51" spans="1:11">
      <c r="A51" t="s">
        <v>30</v>
      </c>
      <c r="B51" t="s">
        <v>12</v>
      </c>
      <c r="C51">
        <v>1728</v>
      </c>
      <c r="D51">
        <v>6</v>
      </c>
      <c r="E51" s="8" t="s">
        <v>73</v>
      </c>
      <c r="F51" s="8" t="s">
        <v>73</v>
      </c>
      <c r="G51" s="8" t="s">
        <v>73</v>
      </c>
      <c r="H51" s="8" t="s">
        <v>73</v>
      </c>
      <c r="I51" s="8">
        <v>4.2810294999999998E-2</v>
      </c>
      <c r="J51" s="8">
        <v>4.2420409999999999E-2</v>
      </c>
      <c r="K51" s="78">
        <f>AVERAGE(I51:J51)</f>
        <v>4.2615352499999995E-2</v>
      </c>
    </row>
    <row r="52" spans="1:11">
      <c r="A52" t="s">
        <v>30</v>
      </c>
      <c r="B52" t="s">
        <v>13</v>
      </c>
      <c r="C52">
        <v>3196</v>
      </c>
      <c r="D52">
        <v>36</v>
      </c>
      <c r="E52" s="8" t="s">
        <v>73</v>
      </c>
      <c r="F52" s="8" t="s">
        <v>73</v>
      </c>
      <c r="G52" s="8" t="s">
        <v>73</v>
      </c>
      <c r="H52" s="8">
        <v>6.6337373000000005E-2</v>
      </c>
      <c r="I52" s="8">
        <v>6.3855337999999998E-2</v>
      </c>
      <c r="J52" s="8">
        <v>5.6842192999999999E-2</v>
      </c>
      <c r="K52" s="78">
        <f>AVERAGE(H52:J52)</f>
        <v>6.2344968000000001E-2</v>
      </c>
    </row>
    <row r="53" spans="1:11">
      <c r="A53" t="s">
        <v>30</v>
      </c>
      <c r="B53" t="s">
        <v>14</v>
      </c>
      <c r="C53">
        <v>32</v>
      </c>
      <c r="D53">
        <v>56</v>
      </c>
      <c r="E53" s="8" t="s">
        <v>73</v>
      </c>
      <c r="F53" s="2" t="s">
        <v>70</v>
      </c>
      <c r="G53" s="2" t="s">
        <v>70</v>
      </c>
      <c r="H53" s="2" t="s">
        <v>70</v>
      </c>
      <c r="I53" s="2" t="s">
        <v>70</v>
      </c>
      <c r="J53" s="7" t="s">
        <v>70</v>
      </c>
      <c r="K53" s="78"/>
    </row>
    <row r="54" spans="1:11">
      <c r="A54" t="s">
        <v>30</v>
      </c>
      <c r="B54" t="s">
        <v>15</v>
      </c>
      <c r="C54">
        <v>106</v>
      </c>
      <c r="D54">
        <v>58</v>
      </c>
      <c r="E54" s="8" t="s">
        <v>73</v>
      </c>
      <c r="F54" s="8" t="s">
        <v>73</v>
      </c>
      <c r="G54" s="8" t="s">
        <v>73</v>
      </c>
      <c r="H54" s="2" t="s">
        <v>70</v>
      </c>
      <c r="I54" s="2" t="s">
        <v>70</v>
      </c>
      <c r="J54" s="7" t="s">
        <v>70</v>
      </c>
      <c r="K54" s="78"/>
    </row>
    <row r="55" spans="1:11">
      <c r="A55" t="s">
        <v>30</v>
      </c>
      <c r="B55" t="s">
        <v>16</v>
      </c>
      <c r="C55">
        <v>124</v>
      </c>
      <c r="D55">
        <v>6</v>
      </c>
      <c r="E55" s="8" t="s">
        <v>73</v>
      </c>
      <c r="F55" s="8" t="s">
        <v>73</v>
      </c>
      <c r="G55" s="8" t="s">
        <v>73</v>
      </c>
      <c r="H55" s="8" t="s">
        <v>73</v>
      </c>
      <c r="I55" s="8">
        <v>0.11693548400000001</v>
      </c>
      <c r="J55" s="8">
        <v>8.1989247000000001E-2</v>
      </c>
      <c r="K55" s="78">
        <f>AVERAGE(I55:J55)</f>
        <v>9.9462365500000011E-2</v>
      </c>
    </row>
    <row r="56" spans="1:11">
      <c r="A56" t="s">
        <v>30</v>
      </c>
      <c r="B56" t="s">
        <v>17</v>
      </c>
      <c r="C56">
        <v>8124</v>
      </c>
      <c r="D56">
        <v>22</v>
      </c>
      <c r="E56" s="8" t="s">
        <v>73</v>
      </c>
      <c r="F56" s="8" t="s">
        <v>73</v>
      </c>
      <c r="G56" s="8" t="s">
        <v>73</v>
      </c>
      <c r="H56">
        <v>0.11529112900000001</v>
      </c>
      <c r="I56" s="8">
        <v>0.102856263</v>
      </c>
      <c r="J56" s="8">
        <v>7.5683351999999995E-2</v>
      </c>
      <c r="K56" s="78">
        <f>AVERAGE(H56:J56)</f>
        <v>9.7943581333333321E-2</v>
      </c>
    </row>
    <row r="57" spans="1:11">
      <c r="A57" t="s">
        <v>30</v>
      </c>
      <c r="B57" t="s">
        <v>18</v>
      </c>
      <c r="C57">
        <v>12960</v>
      </c>
      <c r="D57">
        <v>8</v>
      </c>
      <c r="E57" s="8" t="s">
        <v>73</v>
      </c>
      <c r="F57" s="8" t="s">
        <v>73</v>
      </c>
      <c r="G57" s="8" t="s">
        <v>73</v>
      </c>
      <c r="H57" s="8" t="s">
        <v>73</v>
      </c>
      <c r="I57" s="8">
        <v>0.14814814800000001</v>
      </c>
      <c r="J57" s="8">
        <v>0.14814814800000001</v>
      </c>
      <c r="K57" s="78">
        <f>AVERAGE(I57:J57)</f>
        <v>0.14814814800000001</v>
      </c>
    </row>
    <row r="58" spans="1:11">
      <c r="A58" t="s">
        <v>30</v>
      </c>
      <c r="B58" t="s">
        <v>19</v>
      </c>
      <c r="C58">
        <v>90</v>
      </c>
      <c r="D58">
        <v>8</v>
      </c>
      <c r="E58" s="8" t="s">
        <v>73</v>
      </c>
      <c r="F58" s="8" t="s">
        <v>73</v>
      </c>
      <c r="G58" s="8" t="s">
        <v>73</v>
      </c>
      <c r="H58" s="8" t="s">
        <v>73</v>
      </c>
      <c r="I58" s="8" t="s">
        <v>73</v>
      </c>
      <c r="J58" s="8" t="s">
        <v>73</v>
      </c>
      <c r="K58" s="78"/>
    </row>
    <row r="59" spans="1:11">
      <c r="A59" t="s">
        <v>30</v>
      </c>
      <c r="B59" t="s">
        <v>20</v>
      </c>
      <c r="C59">
        <v>339</v>
      </c>
      <c r="D59">
        <v>17</v>
      </c>
      <c r="E59" s="8" t="s">
        <v>73</v>
      </c>
      <c r="F59" s="8" t="s">
        <v>73</v>
      </c>
      <c r="G59" s="8" t="s">
        <v>73</v>
      </c>
      <c r="H59" s="8" t="s">
        <v>73</v>
      </c>
      <c r="I59" s="8">
        <v>6.7354343999999997E-2</v>
      </c>
      <c r="J59" s="8">
        <v>6.7354343999999997E-2</v>
      </c>
      <c r="K59" s="78">
        <f>AVERAGE(I59:J59)</f>
        <v>6.7354343999999997E-2</v>
      </c>
    </row>
    <row r="60" spans="1:11">
      <c r="A60" t="s">
        <v>30</v>
      </c>
      <c r="B60" t="s">
        <v>21</v>
      </c>
      <c r="C60">
        <v>15</v>
      </c>
      <c r="D60">
        <v>6</v>
      </c>
      <c r="E60" s="8" t="s">
        <v>73</v>
      </c>
      <c r="F60" s="8" t="s">
        <v>73</v>
      </c>
      <c r="G60" s="8" t="s">
        <v>73</v>
      </c>
      <c r="H60" s="8" t="s">
        <v>73</v>
      </c>
      <c r="I60" s="8" t="s">
        <v>73</v>
      </c>
      <c r="J60" s="8" t="s">
        <v>73</v>
      </c>
      <c r="K60" s="78"/>
    </row>
    <row r="61" spans="1:11">
      <c r="A61" t="s">
        <v>30</v>
      </c>
      <c r="B61" t="s">
        <v>22</v>
      </c>
      <c r="C61">
        <v>1066</v>
      </c>
      <c r="D61">
        <v>12</v>
      </c>
      <c r="E61" s="8" t="s">
        <v>73</v>
      </c>
      <c r="F61" s="8" t="s">
        <v>73</v>
      </c>
      <c r="G61" s="8" t="s">
        <v>73</v>
      </c>
      <c r="H61" s="8" t="s">
        <v>73</v>
      </c>
      <c r="I61" s="8">
        <v>6.2177698000000003E-2</v>
      </c>
      <c r="J61" s="8">
        <v>5.8666650000000001E-2</v>
      </c>
      <c r="K61" s="78">
        <f>AVERAGE(I61:J61)</f>
        <v>6.0422174000000002E-2</v>
      </c>
    </row>
    <row r="62" spans="1:11">
      <c r="A62" t="s">
        <v>30</v>
      </c>
      <c r="B62" t="s">
        <v>23</v>
      </c>
      <c r="C62">
        <v>683</v>
      </c>
      <c r="D62">
        <v>35</v>
      </c>
      <c r="E62" s="8" t="s">
        <v>73</v>
      </c>
      <c r="F62" s="8" t="s">
        <v>73</v>
      </c>
      <c r="G62" s="8" t="s">
        <v>73</v>
      </c>
      <c r="H62" s="8" t="s">
        <v>73</v>
      </c>
      <c r="I62" s="8" t="s">
        <v>73</v>
      </c>
      <c r="J62" s="8">
        <v>5.4513486E-2</v>
      </c>
      <c r="K62" s="19">
        <v>5.4513486E-2</v>
      </c>
    </row>
    <row r="63" spans="1:11">
      <c r="A63" t="s">
        <v>30</v>
      </c>
      <c r="B63" t="s">
        <v>24</v>
      </c>
      <c r="C63">
        <v>187</v>
      </c>
      <c r="D63">
        <v>22</v>
      </c>
      <c r="E63" s="8" t="s">
        <v>73</v>
      </c>
      <c r="F63" s="8" t="s">
        <v>73</v>
      </c>
      <c r="G63" s="8" t="s">
        <v>73</v>
      </c>
      <c r="H63" s="8" t="s">
        <v>73</v>
      </c>
      <c r="I63" s="8" t="s">
        <v>73</v>
      </c>
      <c r="J63" s="8" t="s">
        <v>73</v>
      </c>
      <c r="K63" s="78"/>
    </row>
    <row r="64" spans="1:11">
      <c r="A64" t="s">
        <v>30</v>
      </c>
      <c r="B64" t="s">
        <v>25</v>
      </c>
      <c r="C64">
        <v>3190</v>
      </c>
      <c r="D64">
        <v>61</v>
      </c>
      <c r="E64" s="8" t="s">
        <v>73</v>
      </c>
      <c r="F64" s="8" t="s">
        <v>73</v>
      </c>
      <c r="G64" s="8" t="s">
        <v>73</v>
      </c>
      <c r="H64" s="2" t="s">
        <v>70</v>
      </c>
      <c r="I64" s="2" t="s">
        <v>70</v>
      </c>
      <c r="J64" s="7" t="s">
        <v>70</v>
      </c>
      <c r="K64" s="78"/>
    </row>
    <row r="65" spans="1:16">
      <c r="A65" t="s">
        <v>30</v>
      </c>
      <c r="B65" t="s">
        <v>26</v>
      </c>
      <c r="C65">
        <v>958</v>
      </c>
      <c r="D65">
        <v>9</v>
      </c>
      <c r="E65" s="8" t="s">
        <v>73</v>
      </c>
      <c r="F65" s="8" t="s">
        <v>73</v>
      </c>
      <c r="G65" s="8" t="s">
        <v>73</v>
      </c>
      <c r="H65" s="8" t="s">
        <v>73</v>
      </c>
      <c r="I65" s="8">
        <v>4.5321746000000003E-2</v>
      </c>
      <c r="J65" s="8">
        <v>3.6601131000000002E-2</v>
      </c>
      <c r="K65" s="78">
        <f>AVERAGE(I65:J65)</f>
        <v>4.0961438500000003E-2</v>
      </c>
    </row>
    <row r="66" spans="1:16">
      <c r="A66" t="s">
        <v>30</v>
      </c>
      <c r="B66" t="s">
        <v>27</v>
      </c>
      <c r="C66">
        <v>10</v>
      </c>
      <c r="D66">
        <v>32</v>
      </c>
      <c r="E66" s="8" t="s">
        <v>73</v>
      </c>
      <c r="F66" s="8" t="s">
        <v>73</v>
      </c>
      <c r="G66" s="8" t="s">
        <v>73</v>
      </c>
      <c r="H66" s="8" t="s">
        <v>73</v>
      </c>
      <c r="I66" s="8" t="s">
        <v>73</v>
      </c>
      <c r="J66" s="8" t="s">
        <v>73</v>
      </c>
      <c r="K66" s="78"/>
    </row>
    <row r="67" spans="1:16">
      <c r="A67" t="s">
        <v>30</v>
      </c>
      <c r="B67" t="s">
        <v>28</v>
      </c>
      <c r="C67">
        <v>435</v>
      </c>
      <c r="D67">
        <v>16</v>
      </c>
      <c r="E67" s="8" t="s">
        <v>73</v>
      </c>
      <c r="F67" s="8" t="s">
        <v>73</v>
      </c>
      <c r="G67" s="8" t="s">
        <v>73</v>
      </c>
      <c r="H67" s="8" t="s">
        <v>73</v>
      </c>
      <c r="I67" s="8">
        <v>0.14700797099999999</v>
      </c>
      <c r="J67" s="8">
        <v>0.14465918999999999</v>
      </c>
      <c r="K67" s="78">
        <f>AVERAGE(I67:J67)</f>
        <v>0.1458335805</v>
      </c>
    </row>
    <row r="69" spans="1:16">
      <c r="F69" s="3"/>
      <c r="J69" s="30"/>
    </row>
    <row r="70" spans="1:16">
      <c r="B70" s="15" t="s">
        <v>37</v>
      </c>
    </row>
    <row r="72" spans="1:16">
      <c r="A72" s="1" t="s">
        <v>1</v>
      </c>
      <c r="B72" s="1" t="s">
        <v>2</v>
      </c>
      <c r="C72" s="1" t="s">
        <v>38</v>
      </c>
      <c r="D72" s="1" t="s">
        <v>3</v>
      </c>
      <c r="E72" s="1" t="s">
        <v>31</v>
      </c>
      <c r="F72" s="1" t="s">
        <v>32</v>
      </c>
      <c r="G72" s="1" t="s">
        <v>33</v>
      </c>
      <c r="H72" s="1" t="s">
        <v>34</v>
      </c>
      <c r="I72" s="1" t="s">
        <v>35</v>
      </c>
      <c r="J72" s="1" t="s">
        <v>36</v>
      </c>
      <c r="M72" s="55" t="s">
        <v>2</v>
      </c>
      <c r="N72" s="121" t="s">
        <v>77</v>
      </c>
      <c r="O72" s="121"/>
      <c r="P72" s="121"/>
    </row>
    <row r="73" spans="1:16">
      <c r="A73" t="s">
        <v>0</v>
      </c>
      <c r="B73" t="s">
        <v>40</v>
      </c>
      <c r="C73">
        <v>62</v>
      </c>
      <c r="D73">
        <v>1000</v>
      </c>
      <c r="E73" s="8" t="s">
        <v>73</v>
      </c>
      <c r="F73" s="8" t="s">
        <v>73</v>
      </c>
      <c r="G73" s="8" t="s">
        <v>73</v>
      </c>
      <c r="H73" s="8">
        <v>9.4276794999999997E-2</v>
      </c>
      <c r="I73" s="2" t="s">
        <v>70</v>
      </c>
      <c r="J73" s="7" t="s">
        <v>70</v>
      </c>
      <c r="K73" s="32">
        <v>9.4276794999999997E-2</v>
      </c>
      <c r="M73" s="56"/>
      <c r="N73" s="95" t="s">
        <v>0</v>
      </c>
      <c r="O73" s="95" t="s">
        <v>29</v>
      </c>
      <c r="P73" s="95" t="s">
        <v>30</v>
      </c>
    </row>
    <row r="74" spans="1:16">
      <c r="A74" t="s">
        <v>0</v>
      </c>
      <c r="B74" t="s">
        <v>41</v>
      </c>
      <c r="C74">
        <v>127</v>
      </c>
      <c r="D74">
        <v>11107</v>
      </c>
      <c r="E74" s="8" t="s">
        <v>73</v>
      </c>
      <c r="F74" s="8" t="s">
        <v>73</v>
      </c>
      <c r="G74" s="8" t="s">
        <v>73</v>
      </c>
      <c r="H74" s="2" t="s">
        <v>70</v>
      </c>
      <c r="I74" s="9" t="s">
        <v>71</v>
      </c>
      <c r="J74" s="20" t="s">
        <v>71</v>
      </c>
      <c r="K74" s="1"/>
      <c r="M74" s="42" t="s">
        <v>40</v>
      </c>
      <c r="N74" s="53">
        <v>9.4277E-2</v>
      </c>
      <c r="O74" s="43">
        <v>9.2999999999999999E-2</v>
      </c>
      <c r="P74" s="110" t="s">
        <v>73</v>
      </c>
    </row>
    <row r="75" spans="1:16">
      <c r="A75" t="s">
        <v>0</v>
      </c>
      <c r="B75" t="s">
        <v>42</v>
      </c>
      <c r="C75">
        <v>128</v>
      </c>
      <c r="D75">
        <v>6279</v>
      </c>
      <c r="E75" s="8" t="s">
        <v>73</v>
      </c>
      <c r="F75" s="8" t="s">
        <v>73</v>
      </c>
      <c r="G75" s="8" t="s">
        <v>73</v>
      </c>
      <c r="H75" s="2" t="s">
        <v>70</v>
      </c>
      <c r="I75" s="2" t="s">
        <v>70</v>
      </c>
      <c r="J75" s="20" t="s">
        <v>71</v>
      </c>
      <c r="K75" s="1"/>
      <c r="M75" s="42" t="s">
        <v>41</v>
      </c>
      <c r="N75" s="110" t="s">
        <v>73</v>
      </c>
      <c r="O75" s="110" t="s">
        <v>73</v>
      </c>
      <c r="P75" s="110" t="s">
        <v>73</v>
      </c>
    </row>
    <row r="76" spans="1:16">
      <c r="A76" t="s">
        <v>0</v>
      </c>
      <c r="B76" t="s">
        <v>43</v>
      </c>
      <c r="C76">
        <v>118</v>
      </c>
      <c r="D76">
        <v>11107</v>
      </c>
      <c r="E76" s="8" t="s">
        <v>73</v>
      </c>
      <c r="F76" s="8" t="s">
        <v>73</v>
      </c>
      <c r="G76" s="8" t="s">
        <v>73</v>
      </c>
      <c r="H76" s="2" t="s">
        <v>70</v>
      </c>
      <c r="I76" s="9" t="s">
        <v>71</v>
      </c>
      <c r="J76" s="20" t="s">
        <v>71</v>
      </c>
      <c r="K76" s="1"/>
      <c r="M76" s="42" t="s">
        <v>42</v>
      </c>
      <c r="N76" s="110" t="s">
        <v>73</v>
      </c>
      <c r="O76" s="110" t="s">
        <v>73</v>
      </c>
      <c r="P76" s="110" t="s">
        <v>73</v>
      </c>
    </row>
    <row r="77" spans="1:16">
      <c r="A77" t="s">
        <v>0</v>
      </c>
      <c r="B77" t="s">
        <v>44</v>
      </c>
      <c r="C77">
        <v>217</v>
      </c>
      <c r="D77">
        <v>706</v>
      </c>
      <c r="E77" s="8" t="s">
        <v>73</v>
      </c>
      <c r="F77" s="8" t="s">
        <v>73</v>
      </c>
      <c r="G77" s="8" t="s">
        <v>73</v>
      </c>
      <c r="H77" s="8" t="s">
        <v>73</v>
      </c>
      <c r="I77" s="2" t="s">
        <v>70</v>
      </c>
      <c r="J77" s="7" t="s">
        <v>70</v>
      </c>
      <c r="K77" s="1"/>
      <c r="M77" s="42" t="s">
        <v>43</v>
      </c>
      <c r="N77" s="110" t="s">
        <v>73</v>
      </c>
      <c r="O77" s="110" t="s">
        <v>73</v>
      </c>
      <c r="P77" s="110" t="s">
        <v>73</v>
      </c>
    </row>
    <row r="78" spans="1:16">
      <c r="A78" t="s">
        <v>0</v>
      </c>
      <c r="B78" t="s">
        <v>45</v>
      </c>
      <c r="C78">
        <v>168</v>
      </c>
      <c r="D78">
        <v>1452</v>
      </c>
      <c r="E78" s="8" t="s">
        <v>73</v>
      </c>
      <c r="F78" s="8" t="s">
        <v>73</v>
      </c>
      <c r="G78" s="8" t="s">
        <v>73</v>
      </c>
      <c r="H78" s="8">
        <v>7.7735261E-2</v>
      </c>
      <c r="I78" s="2" t="s">
        <v>70</v>
      </c>
      <c r="J78" s="7" t="s">
        <v>70</v>
      </c>
      <c r="K78" s="32">
        <v>7.7735261E-2</v>
      </c>
      <c r="M78" s="42" t="s">
        <v>44</v>
      </c>
      <c r="N78" s="110" t="s">
        <v>73</v>
      </c>
      <c r="O78" s="44">
        <v>0.14199999999999999</v>
      </c>
      <c r="P78" s="110" t="s">
        <v>73</v>
      </c>
    </row>
    <row r="79" spans="1:16">
      <c r="A79" t="s">
        <v>0</v>
      </c>
      <c r="B79" t="s">
        <v>46</v>
      </c>
      <c r="C79">
        <v>105</v>
      </c>
      <c r="D79">
        <v>11099</v>
      </c>
      <c r="E79" s="8" t="s">
        <v>73</v>
      </c>
      <c r="F79" s="8" t="s">
        <v>73</v>
      </c>
      <c r="G79" s="8" t="s">
        <v>73</v>
      </c>
      <c r="H79" s="2" t="s">
        <v>70</v>
      </c>
      <c r="I79" s="9" t="s">
        <v>71</v>
      </c>
      <c r="J79" s="20" t="s">
        <v>71</v>
      </c>
      <c r="K79" s="1"/>
      <c r="M79" s="42" t="s">
        <v>45</v>
      </c>
      <c r="N79" s="53">
        <v>7.7734999999999999E-2</v>
      </c>
      <c r="O79" s="43">
        <v>7.3999999999999996E-2</v>
      </c>
      <c r="P79" s="110" t="s">
        <v>73</v>
      </c>
    </row>
    <row r="80" spans="1:16">
      <c r="A80" t="s">
        <v>0</v>
      </c>
      <c r="B80" t="s">
        <v>39</v>
      </c>
      <c r="C80">
        <v>85</v>
      </c>
      <c r="D80">
        <v>228</v>
      </c>
      <c r="E80" s="8" t="s">
        <v>73</v>
      </c>
      <c r="F80" s="8" t="s">
        <v>73</v>
      </c>
      <c r="G80" s="8" t="s">
        <v>73</v>
      </c>
      <c r="H80" s="8" t="s">
        <v>73</v>
      </c>
      <c r="I80" s="8">
        <v>0.104124567</v>
      </c>
      <c r="J80" s="7" t="s">
        <v>70</v>
      </c>
      <c r="K80" s="32">
        <v>0.104124567</v>
      </c>
      <c r="M80" s="42" t="s">
        <v>46</v>
      </c>
      <c r="N80" s="110" t="s">
        <v>73</v>
      </c>
      <c r="O80" s="110" t="s">
        <v>73</v>
      </c>
      <c r="P80" s="110" t="s">
        <v>73</v>
      </c>
    </row>
    <row r="81" spans="1:16">
      <c r="A81" t="s">
        <v>0</v>
      </c>
      <c r="B81" t="s">
        <v>47</v>
      </c>
      <c r="C81">
        <v>173</v>
      </c>
      <c r="D81">
        <v>6279</v>
      </c>
      <c r="E81" s="8" t="s">
        <v>73</v>
      </c>
      <c r="F81" s="8" t="s">
        <v>73</v>
      </c>
      <c r="G81" s="8" t="s">
        <v>73</v>
      </c>
      <c r="H81" s="2" t="s">
        <v>70</v>
      </c>
      <c r="I81" s="9" t="s">
        <v>71</v>
      </c>
      <c r="J81" s="20" t="s">
        <v>71</v>
      </c>
      <c r="K81" s="1"/>
      <c r="M81" s="42" t="s">
        <v>39</v>
      </c>
      <c r="N81" s="53">
        <v>0.104125</v>
      </c>
      <c r="O81" s="43">
        <v>9.2999999999999999E-2</v>
      </c>
      <c r="P81" s="110" t="s">
        <v>73</v>
      </c>
    </row>
    <row r="82" spans="1:16">
      <c r="A82" t="s">
        <v>0</v>
      </c>
      <c r="B82" t="s">
        <v>48</v>
      </c>
      <c r="C82">
        <v>248</v>
      </c>
      <c r="D82">
        <v>6279</v>
      </c>
      <c r="E82" s="8" t="s">
        <v>73</v>
      </c>
      <c r="F82" s="8" t="s">
        <v>73</v>
      </c>
      <c r="G82" s="8" t="s">
        <v>73</v>
      </c>
      <c r="H82" s="2" t="s">
        <v>70</v>
      </c>
      <c r="I82" s="9" t="s">
        <v>71</v>
      </c>
      <c r="J82" s="20" t="s">
        <v>71</v>
      </c>
      <c r="K82" s="1"/>
      <c r="M82" s="42" t="s">
        <v>47</v>
      </c>
      <c r="N82" s="110" t="s">
        <v>73</v>
      </c>
      <c r="O82" s="44">
        <v>6.0000000000000001E-3</v>
      </c>
      <c r="P82" s="110" t="s">
        <v>73</v>
      </c>
    </row>
    <row r="83" spans="1:16">
      <c r="C83" s="1"/>
      <c r="E83" s="8"/>
      <c r="F83" s="8"/>
      <c r="G83" s="8"/>
      <c r="H83" s="1"/>
      <c r="I83" s="1"/>
      <c r="J83" s="1"/>
      <c r="K83" s="31"/>
      <c r="M83" s="42" t="s">
        <v>48</v>
      </c>
      <c r="N83" s="110" t="s">
        <v>73</v>
      </c>
      <c r="O83" s="44">
        <v>6.4000000000000001E-2</v>
      </c>
      <c r="P83" s="110" t="s">
        <v>73</v>
      </c>
    </row>
    <row r="84" spans="1:16">
      <c r="C84" s="1"/>
      <c r="E84" s="8"/>
      <c r="F84" s="8"/>
      <c r="G84" s="8"/>
      <c r="H84" s="8"/>
      <c r="I84" s="8"/>
      <c r="J84" s="8"/>
      <c r="M84" s="111" t="s">
        <v>88</v>
      </c>
      <c r="N84" s="92">
        <v>3</v>
      </c>
      <c r="O84" s="31">
        <v>3</v>
      </c>
      <c r="P84" s="92">
        <v>0</v>
      </c>
    </row>
    <row r="85" spans="1:16">
      <c r="A85" s="1" t="s">
        <v>1</v>
      </c>
      <c r="B85" s="1" t="s">
        <v>2</v>
      </c>
      <c r="C85" s="1" t="s">
        <v>38</v>
      </c>
      <c r="D85" s="1" t="s">
        <v>3</v>
      </c>
      <c r="E85" s="1" t="s">
        <v>31</v>
      </c>
      <c r="F85" s="1" t="s">
        <v>32</v>
      </c>
      <c r="G85" s="1" t="s">
        <v>33</v>
      </c>
      <c r="H85" s="1" t="s">
        <v>34</v>
      </c>
      <c r="I85" s="1" t="s">
        <v>35</v>
      </c>
      <c r="J85" s="1" t="s">
        <v>36</v>
      </c>
    </row>
    <row r="86" spans="1:16">
      <c r="A86" t="s">
        <v>29</v>
      </c>
      <c r="B86" t="s">
        <v>40</v>
      </c>
      <c r="C86">
        <v>62</v>
      </c>
      <c r="D86">
        <v>1000</v>
      </c>
      <c r="E86" s="8" t="s">
        <v>73</v>
      </c>
      <c r="F86" s="8" t="s">
        <v>73</v>
      </c>
      <c r="G86" s="8" t="s">
        <v>73</v>
      </c>
      <c r="H86">
        <v>9.2999999999999999E-2</v>
      </c>
      <c r="I86" s="2" t="s">
        <v>71</v>
      </c>
      <c r="J86" s="7" t="s">
        <v>71</v>
      </c>
      <c r="K86" s="1">
        <v>9.2999999999999999E-2</v>
      </c>
    </row>
    <row r="87" spans="1:16">
      <c r="A87" t="s">
        <v>29</v>
      </c>
      <c r="B87" t="s">
        <v>41</v>
      </c>
      <c r="C87">
        <v>127</v>
      </c>
      <c r="D87">
        <v>11107</v>
      </c>
      <c r="E87" s="20" t="s">
        <v>72</v>
      </c>
      <c r="F87" s="20" t="s">
        <v>72</v>
      </c>
      <c r="G87" s="20" t="s">
        <v>72</v>
      </c>
      <c r="H87" s="9" t="s">
        <v>72</v>
      </c>
      <c r="I87" s="20" t="s">
        <v>72</v>
      </c>
      <c r="J87" s="7" t="s">
        <v>72</v>
      </c>
      <c r="K87" s="1"/>
    </row>
    <row r="88" spans="1:16">
      <c r="A88" t="s">
        <v>29</v>
      </c>
      <c r="B88" t="s">
        <v>42</v>
      </c>
      <c r="C88">
        <v>128</v>
      </c>
      <c r="D88">
        <v>6279</v>
      </c>
      <c r="E88" s="8" t="s">
        <v>73</v>
      </c>
      <c r="F88" s="8" t="s">
        <v>73</v>
      </c>
      <c r="G88" s="8" t="s">
        <v>73</v>
      </c>
      <c r="H88" s="8" t="s">
        <v>73</v>
      </c>
      <c r="I88" s="2" t="s">
        <v>70</v>
      </c>
      <c r="J88" s="7" t="s">
        <v>70</v>
      </c>
      <c r="K88" s="1"/>
    </row>
    <row r="89" spans="1:16">
      <c r="A89" t="s">
        <v>29</v>
      </c>
      <c r="B89" t="s">
        <v>43</v>
      </c>
      <c r="C89">
        <v>118</v>
      </c>
      <c r="D89">
        <v>11107</v>
      </c>
      <c r="E89" s="20" t="s">
        <v>72</v>
      </c>
      <c r="F89" s="20" t="s">
        <v>72</v>
      </c>
      <c r="G89" s="20" t="s">
        <v>72</v>
      </c>
      <c r="H89" s="9" t="s">
        <v>72</v>
      </c>
      <c r="I89" s="2" t="s">
        <v>72</v>
      </c>
      <c r="J89" s="7" t="s">
        <v>72</v>
      </c>
      <c r="K89" s="1"/>
    </row>
    <row r="90" spans="1:16">
      <c r="A90" t="s">
        <v>29</v>
      </c>
      <c r="B90" t="s">
        <v>44</v>
      </c>
      <c r="C90">
        <v>217</v>
      </c>
      <c r="D90">
        <v>706</v>
      </c>
      <c r="E90" s="8" t="s">
        <v>73</v>
      </c>
      <c r="F90" s="8" t="s">
        <v>73</v>
      </c>
      <c r="G90" s="8" t="s">
        <v>73</v>
      </c>
      <c r="H90">
        <v>0.14199999999999999</v>
      </c>
      <c r="I90" s="2" t="s">
        <v>71</v>
      </c>
      <c r="J90" s="7" t="s">
        <v>71</v>
      </c>
      <c r="K90" s="1">
        <v>0.14199999999999999</v>
      </c>
    </row>
    <row r="91" spans="1:16">
      <c r="A91" t="s">
        <v>29</v>
      </c>
      <c r="B91" t="s">
        <v>45</v>
      </c>
      <c r="C91">
        <v>168</v>
      </c>
      <c r="D91">
        <v>1452</v>
      </c>
      <c r="E91" s="8" t="s">
        <v>73</v>
      </c>
      <c r="F91" s="8" t="s">
        <v>73</v>
      </c>
      <c r="G91" s="8" t="s">
        <v>73</v>
      </c>
      <c r="H91">
        <v>7.3999999999999996E-2</v>
      </c>
      <c r="I91" s="2" t="s">
        <v>70</v>
      </c>
      <c r="J91" s="7" t="s">
        <v>71</v>
      </c>
      <c r="K91" s="1">
        <v>7.3999999999999996E-2</v>
      </c>
    </row>
    <row r="92" spans="1:16">
      <c r="A92" t="s">
        <v>29</v>
      </c>
      <c r="B92" t="s">
        <v>46</v>
      </c>
      <c r="C92">
        <v>105</v>
      </c>
      <c r="D92">
        <v>11099</v>
      </c>
      <c r="E92" s="20" t="s">
        <v>72</v>
      </c>
      <c r="F92" s="20" t="s">
        <v>72</v>
      </c>
      <c r="G92" s="20" t="s">
        <v>72</v>
      </c>
      <c r="H92" s="9" t="s">
        <v>72</v>
      </c>
      <c r="I92" s="2" t="s">
        <v>72</v>
      </c>
      <c r="J92" s="7" t="s">
        <v>72</v>
      </c>
      <c r="K92" s="1"/>
    </row>
    <row r="93" spans="1:16">
      <c r="A93" t="s">
        <v>29</v>
      </c>
      <c r="B93" t="s">
        <v>39</v>
      </c>
      <c r="C93">
        <v>85</v>
      </c>
      <c r="D93">
        <v>228</v>
      </c>
      <c r="E93" s="8" t="s">
        <v>73</v>
      </c>
      <c r="F93" s="8" t="s">
        <v>73</v>
      </c>
      <c r="G93" s="8" t="s">
        <v>73</v>
      </c>
      <c r="H93">
        <v>9.6000000000000002E-2</v>
      </c>
      <c r="I93">
        <v>0.09</v>
      </c>
      <c r="J93" s="7" t="s">
        <v>70</v>
      </c>
      <c r="K93" s="1">
        <f>AVERAGE(H93:I93)</f>
        <v>9.2999999999999999E-2</v>
      </c>
    </row>
    <row r="94" spans="1:16">
      <c r="A94" t="s">
        <v>29</v>
      </c>
      <c r="B94" t="s">
        <v>47</v>
      </c>
      <c r="C94">
        <v>173</v>
      </c>
      <c r="D94">
        <v>6279</v>
      </c>
      <c r="E94" s="8" t="s">
        <v>73</v>
      </c>
      <c r="F94" s="8" t="s">
        <v>73</v>
      </c>
      <c r="G94" s="8" t="s">
        <v>73</v>
      </c>
      <c r="H94">
        <v>6.0000000000000001E-3</v>
      </c>
      <c r="I94" s="2" t="s">
        <v>70</v>
      </c>
      <c r="J94" s="7" t="s">
        <v>70</v>
      </c>
      <c r="K94" s="1">
        <v>6.0000000000000001E-3</v>
      </c>
    </row>
    <row r="95" spans="1:16">
      <c r="A95" t="s">
        <v>29</v>
      </c>
      <c r="B95" t="s">
        <v>48</v>
      </c>
      <c r="C95">
        <v>248</v>
      </c>
      <c r="D95">
        <v>6279</v>
      </c>
      <c r="E95" s="8" t="s">
        <v>73</v>
      </c>
      <c r="F95" s="8" t="s">
        <v>73</v>
      </c>
      <c r="G95" s="8" t="s">
        <v>73</v>
      </c>
      <c r="H95">
        <v>6.4000000000000001E-2</v>
      </c>
      <c r="I95" s="2" t="s">
        <v>70</v>
      </c>
      <c r="J95" s="7" t="s">
        <v>71</v>
      </c>
      <c r="K95" s="1">
        <v>6.4000000000000001E-2</v>
      </c>
    </row>
    <row r="96" spans="1:16">
      <c r="C96" s="1"/>
      <c r="E96" s="8"/>
      <c r="F96" s="8"/>
      <c r="G96" s="8"/>
      <c r="H96" s="1"/>
      <c r="I96" s="1"/>
      <c r="J96" s="1"/>
      <c r="K96" s="31"/>
    </row>
    <row r="97" spans="1:11">
      <c r="J97" s="2"/>
    </row>
    <row r="98" spans="1:11">
      <c r="A98" s="1" t="s">
        <v>1</v>
      </c>
      <c r="B98" s="1" t="s">
        <v>2</v>
      </c>
      <c r="C98" s="1" t="s">
        <v>38</v>
      </c>
      <c r="D98" s="1" t="s">
        <v>3</v>
      </c>
      <c r="E98" s="1" t="s">
        <v>31</v>
      </c>
      <c r="F98" s="1" t="s">
        <v>32</v>
      </c>
      <c r="G98" s="1" t="s">
        <v>33</v>
      </c>
      <c r="H98" s="1" t="s">
        <v>34</v>
      </c>
      <c r="I98" s="1" t="s">
        <v>35</v>
      </c>
      <c r="J98" s="1" t="s">
        <v>36</v>
      </c>
    </row>
    <row r="99" spans="1:11">
      <c r="A99" t="s">
        <v>30</v>
      </c>
      <c r="B99" t="s">
        <v>40</v>
      </c>
      <c r="C99">
        <v>62</v>
      </c>
      <c r="D99">
        <v>1000</v>
      </c>
      <c r="E99" s="8" t="s">
        <v>73</v>
      </c>
      <c r="F99" s="8" t="s">
        <v>73</v>
      </c>
      <c r="G99" s="2" t="s">
        <v>70</v>
      </c>
      <c r="H99" s="2" t="s">
        <v>70</v>
      </c>
      <c r="I99" s="2" t="s">
        <v>70</v>
      </c>
      <c r="J99" s="2" t="s">
        <v>70</v>
      </c>
    </row>
    <row r="100" spans="1:11">
      <c r="A100" t="s">
        <v>30</v>
      </c>
      <c r="B100" t="s">
        <v>41</v>
      </c>
      <c r="C100">
        <v>127</v>
      </c>
      <c r="D100">
        <v>11107</v>
      </c>
      <c r="E100" s="9" t="s">
        <v>72</v>
      </c>
      <c r="F100" s="9" t="s">
        <v>72</v>
      </c>
      <c r="G100" s="9" t="s">
        <v>72</v>
      </c>
      <c r="H100" s="9" t="s">
        <v>72</v>
      </c>
      <c r="I100" s="9" t="s">
        <v>72</v>
      </c>
      <c r="J100" s="9" t="s">
        <v>72</v>
      </c>
    </row>
    <row r="101" spans="1:11">
      <c r="A101" t="s">
        <v>30</v>
      </c>
      <c r="B101" t="s">
        <v>42</v>
      </c>
      <c r="C101">
        <v>128</v>
      </c>
      <c r="D101">
        <v>6279</v>
      </c>
      <c r="E101" s="9" t="s">
        <v>72</v>
      </c>
      <c r="F101" s="9" t="s">
        <v>72</v>
      </c>
      <c r="G101" s="9" t="s">
        <v>72</v>
      </c>
      <c r="H101" s="9" t="s">
        <v>72</v>
      </c>
      <c r="I101" s="9" t="s">
        <v>72</v>
      </c>
      <c r="J101" s="9" t="s">
        <v>72</v>
      </c>
    </row>
    <row r="102" spans="1:11">
      <c r="A102" t="s">
        <v>30</v>
      </c>
      <c r="B102" t="s">
        <v>43</v>
      </c>
      <c r="C102">
        <v>118</v>
      </c>
      <c r="D102">
        <v>11107</v>
      </c>
      <c r="E102" s="9" t="s">
        <v>72</v>
      </c>
      <c r="F102" s="9" t="s">
        <v>72</v>
      </c>
      <c r="G102" s="9" t="s">
        <v>72</v>
      </c>
      <c r="H102" s="9" t="s">
        <v>72</v>
      </c>
      <c r="I102" s="9" t="s">
        <v>72</v>
      </c>
      <c r="J102" s="9" t="s">
        <v>72</v>
      </c>
    </row>
    <row r="103" spans="1:11">
      <c r="A103" t="s">
        <v>30</v>
      </c>
      <c r="B103" t="s">
        <v>44</v>
      </c>
      <c r="C103">
        <v>217</v>
      </c>
      <c r="D103">
        <v>706</v>
      </c>
      <c r="E103" s="8" t="s">
        <v>73</v>
      </c>
      <c r="F103" s="8" t="s">
        <v>73</v>
      </c>
      <c r="G103" s="8" t="s">
        <v>73</v>
      </c>
      <c r="H103" s="2" t="s">
        <v>70</v>
      </c>
      <c r="I103" s="2" t="s">
        <v>70</v>
      </c>
      <c r="J103" s="2" t="s">
        <v>70</v>
      </c>
    </row>
    <row r="104" spans="1:11">
      <c r="A104" t="s">
        <v>30</v>
      </c>
      <c r="B104" t="s">
        <v>45</v>
      </c>
      <c r="C104">
        <v>168</v>
      </c>
      <c r="D104">
        <v>1452</v>
      </c>
      <c r="E104" s="8" t="s">
        <v>73</v>
      </c>
      <c r="F104" s="8" t="s">
        <v>73</v>
      </c>
      <c r="G104" s="2" t="s">
        <v>70</v>
      </c>
      <c r="H104" s="2" t="s">
        <v>70</v>
      </c>
      <c r="I104" s="2" t="s">
        <v>70</v>
      </c>
      <c r="J104" s="2" t="s">
        <v>70</v>
      </c>
    </row>
    <row r="105" spans="1:11">
      <c r="A105" t="s">
        <v>30</v>
      </c>
      <c r="B105" t="s">
        <v>46</v>
      </c>
      <c r="C105">
        <v>105</v>
      </c>
      <c r="D105">
        <v>11099</v>
      </c>
      <c r="E105" s="9" t="s">
        <v>72</v>
      </c>
      <c r="F105" s="9" t="s">
        <v>72</v>
      </c>
      <c r="G105" s="9" t="s">
        <v>72</v>
      </c>
      <c r="H105" s="9" t="s">
        <v>72</v>
      </c>
      <c r="I105" s="9" t="s">
        <v>72</v>
      </c>
      <c r="J105" s="9" t="s">
        <v>72</v>
      </c>
    </row>
    <row r="106" spans="1:11">
      <c r="A106" t="s">
        <v>30</v>
      </c>
      <c r="B106" t="s">
        <v>39</v>
      </c>
      <c r="C106">
        <v>85</v>
      </c>
      <c r="D106">
        <v>228</v>
      </c>
      <c r="E106" s="8" t="s">
        <v>73</v>
      </c>
      <c r="F106" s="8" t="s">
        <v>73</v>
      </c>
      <c r="G106" s="2" t="s">
        <v>70</v>
      </c>
      <c r="H106" s="2" t="s">
        <v>70</v>
      </c>
      <c r="I106" s="2" t="s">
        <v>70</v>
      </c>
      <c r="J106" s="2" t="s">
        <v>70</v>
      </c>
    </row>
    <row r="107" spans="1:11">
      <c r="A107" t="s">
        <v>30</v>
      </c>
      <c r="B107" t="s">
        <v>47</v>
      </c>
      <c r="C107">
        <v>173</v>
      </c>
      <c r="D107">
        <v>6279</v>
      </c>
      <c r="E107" s="9" t="s">
        <v>72</v>
      </c>
      <c r="F107" s="9" t="s">
        <v>72</v>
      </c>
      <c r="G107" s="9" t="s">
        <v>72</v>
      </c>
      <c r="H107" s="9" t="s">
        <v>72</v>
      </c>
      <c r="I107" s="9" t="s">
        <v>72</v>
      </c>
      <c r="J107" s="9" t="s">
        <v>72</v>
      </c>
    </row>
    <row r="108" spans="1:11">
      <c r="A108" t="s">
        <v>30</v>
      </c>
      <c r="B108" t="s">
        <v>48</v>
      </c>
      <c r="C108">
        <v>248</v>
      </c>
      <c r="D108">
        <v>6279</v>
      </c>
      <c r="E108" s="9" t="s">
        <v>72</v>
      </c>
      <c r="F108" s="9" t="s">
        <v>72</v>
      </c>
      <c r="G108" s="9" t="s">
        <v>72</v>
      </c>
      <c r="H108" s="9" t="s">
        <v>72</v>
      </c>
      <c r="I108" s="9" t="s">
        <v>72</v>
      </c>
      <c r="J108" s="9" t="s">
        <v>72</v>
      </c>
    </row>
    <row r="109" spans="1:11">
      <c r="C109" s="1" t="s">
        <v>124</v>
      </c>
      <c r="E109" s="8" t="s">
        <v>73</v>
      </c>
      <c r="F109" s="8" t="s">
        <v>73</v>
      </c>
      <c r="G109" s="8" t="s">
        <v>73</v>
      </c>
      <c r="H109" s="8" t="s">
        <v>73</v>
      </c>
      <c r="I109" s="8" t="s">
        <v>73</v>
      </c>
      <c r="J109" s="8" t="s">
        <v>73</v>
      </c>
      <c r="K109" s="31">
        <f>SUM(E109:J109)</f>
        <v>0</v>
      </c>
    </row>
    <row r="110" spans="1:11">
      <c r="C110" s="1" t="s">
        <v>130</v>
      </c>
      <c r="E110" s="8" t="s">
        <v>73</v>
      </c>
      <c r="F110" s="8" t="s">
        <v>73</v>
      </c>
      <c r="G110" s="8" t="s">
        <v>73</v>
      </c>
      <c r="H110" s="5" t="s">
        <v>73</v>
      </c>
      <c r="I110" s="5" t="s">
        <v>73</v>
      </c>
      <c r="J110" s="5" t="s">
        <v>73</v>
      </c>
      <c r="K110" s="8" t="s">
        <v>73</v>
      </c>
    </row>
    <row r="111" spans="1:11">
      <c r="B111" s="26"/>
      <c r="E111" s="67"/>
      <c r="F111" s="67"/>
      <c r="G111" s="67"/>
      <c r="H111" s="67"/>
      <c r="I111" s="67"/>
      <c r="J111" s="68"/>
    </row>
    <row r="112" spans="1:11">
      <c r="B112" s="26"/>
      <c r="E112" s="8"/>
      <c r="F112" s="8"/>
      <c r="G112" s="8"/>
      <c r="H112" s="8"/>
      <c r="I112" s="8"/>
      <c r="J112" s="8"/>
    </row>
    <row r="113" spans="2:11">
      <c r="E113" s="14"/>
      <c r="F113" s="14"/>
      <c r="G113" s="14"/>
      <c r="H113" s="14"/>
      <c r="I113" s="14"/>
      <c r="J113" s="14"/>
    </row>
    <row r="114" spans="2:11">
      <c r="D114" s="1"/>
      <c r="K114" s="31"/>
    </row>
    <row r="115" spans="2:11">
      <c r="F115" s="17"/>
    </row>
    <row r="119" spans="2:11">
      <c r="B119" s="1"/>
      <c r="C119" s="1"/>
      <c r="D119" s="1"/>
      <c r="E119" s="1"/>
      <c r="F119" s="1"/>
      <c r="G119" s="1"/>
      <c r="H119" s="1"/>
      <c r="I119" s="1"/>
      <c r="J119" s="1"/>
    </row>
    <row r="120" spans="2:11">
      <c r="B120" s="26"/>
      <c r="F120" s="2"/>
      <c r="G120" s="2"/>
      <c r="H120" s="2"/>
      <c r="I120" s="2"/>
      <c r="J120" s="2"/>
    </row>
    <row r="121" spans="2:11">
      <c r="B121" s="26"/>
    </row>
    <row r="122" spans="2:11">
      <c r="B122" s="26"/>
    </row>
    <row r="123" spans="2:11">
      <c r="B123" s="26"/>
      <c r="I123" s="3"/>
    </row>
    <row r="124" spans="2:11">
      <c r="B124" s="26"/>
      <c r="E124" s="3"/>
    </row>
    <row r="125" spans="2:11">
      <c r="B125" s="26"/>
      <c r="F125" s="2"/>
      <c r="G125" s="2"/>
      <c r="H125" s="2"/>
      <c r="I125" s="2"/>
      <c r="J125" s="2"/>
    </row>
    <row r="126" spans="2:11">
      <c r="B126" s="26"/>
      <c r="H126" s="2"/>
      <c r="I126" s="2"/>
      <c r="J126" s="2"/>
    </row>
    <row r="127" spans="2:11">
      <c r="B127" s="26"/>
      <c r="E127" s="3"/>
      <c r="J127" s="3"/>
    </row>
    <row r="128" spans="2:11">
      <c r="B128" s="26"/>
      <c r="E128" s="3"/>
      <c r="J128" s="3"/>
    </row>
    <row r="129" spans="2:11">
      <c r="B129" s="26"/>
      <c r="E129" s="3"/>
      <c r="J129" s="3"/>
    </row>
    <row r="130" spans="2:11">
      <c r="B130" s="26"/>
      <c r="E130" s="3"/>
      <c r="J130" s="3"/>
    </row>
    <row r="131" spans="2:11">
      <c r="B131" s="26"/>
      <c r="E131" s="3"/>
      <c r="J131" s="3"/>
    </row>
    <row r="132" spans="2:11">
      <c r="B132" s="26"/>
      <c r="E132" s="3"/>
      <c r="J132" s="3"/>
    </row>
    <row r="133" spans="2:11">
      <c r="B133" s="26"/>
      <c r="E133" s="3"/>
      <c r="J133" s="3"/>
    </row>
    <row r="134" spans="2:11">
      <c r="B134" s="26"/>
      <c r="E134" s="3"/>
      <c r="J134" s="3"/>
    </row>
    <row r="135" spans="2:11">
      <c r="B135" s="26"/>
      <c r="E135" s="3"/>
      <c r="J135" s="3"/>
    </row>
    <row r="136" spans="2:11">
      <c r="B136" s="26"/>
      <c r="E136" s="3"/>
      <c r="H136" s="2"/>
      <c r="I136" s="2"/>
      <c r="J136" s="2"/>
    </row>
    <row r="137" spans="2:11">
      <c r="B137" s="26"/>
      <c r="E137" s="3"/>
    </row>
    <row r="138" spans="2:11">
      <c r="B138" s="26"/>
      <c r="E138" s="3"/>
    </row>
    <row r="139" spans="2:11">
      <c r="B139" s="26"/>
      <c r="E139" s="3"/>
    </row>
    <row r="140" spans="2:11">
      <c r="E140" s="14"/>
      <c r="F140" s="14"/>
      <c r="G140" s="14"/>
      <c r="H140" s="14"/>
      <c r="I140" s="14"/>
      <c r="J140" s="14"/>
    </row>
    <row r="141" spans="2:11">
      <c r="D141" s="1"/>
      <c r="K141" s="31"/>
    </row>
    <row r="142" spans="2:11">
      <c r="F142" s="17"/>
    </row>
  </sheetData>
  <sortState ref="M75:P83">
    <sortCondition ref="M74"/>
  </sortState>
  <mergeCells count="2">
    <mergeCell ref="N1:P1"/>
    <mergeCell ref="N72:P72"/>
  </mergeCells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7"/>
  <sheetViews>
    <sheetView topLeftCell="A30" workbookViewId="0">
      <selection activeCell="B42" sqref="B42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</cols>
  <sheetData>
    <row r="1" spans="1:12">
      <c r="A1" s="1" t="s">
        <v>1</v>
      </c>
      <c r="B1" s="1" t="s">
        <v>2</v>
      </c>
      <c r="C1" s="1" t="s">
        <v>38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2">
      <c r="A2" t="s">
        <v>0</v>
      </c>
      <c r="B2" t="s">
        <v>18</v>
      </c>
      <c r="C2">
        <v>12960</v>
      </c>
      <c r="D2">
        <v>8</v>
      </c>
      <c r="E2" s="8" t="s">
        <v>73</v>
      </c>
      <c r="F2" s="8" t="s">
        <v>73</v>
      </c>
      <c r="G2" s="8" t="s">
        <v>73</v>
      </c>
      <c r="H2" s="8" t="s">
        <v>73</v>
      </c>
      <c r="I2">
        <v>0.16666666699999999</v>
      </c>
      <c r="J2" s="8">
        <v>9.8148148000000004E-2</v>
      </c>
    </row>
    <row r="3" spans="1:12">
      <c r="A3" t="s">
        <v>0</v>
      </c>
      <c r="B3" t="s">
        <v>17</v>
      </c>
      <c r="C3">
        <v>8124</v>
      </c>
      <c r="D3">
        <v>22</v>
      </c>
      <c r="E3" s="8" t="s">
        <v>73</v>
      </c>
      <c r="F3" s="8" t="s">
        <v>73</v>
      </c>
      <c r="G3" s="8" t="s">
        <v>73</v>
      </c>
      <c r="H3" s="8">
        <v>0.19455892999999999</v>
      </c>
      <c r="I3" s="8">
        <v>0.15845938900000001</v>
      </c>
      <c r="J3" s="8">
        <v>0.146572392</v>
      </c>
    </row>
    <row r="4" spans="1:12">
      <c r="A4" t="s">
        <v>0</v>
      </c>
      <c r="B4" t="s">
        <v>13</v>
      </c>
      <c r="C4">
        <v>3196</v>
      </c>
      <c r="D4">
        <v>36</v>
      </c>
      <c r="E4" s="8" t="s">
        <v>73</v>
      </c>
      <c r="F4" s="8" t="s">
        <v>73</v>
      </c>
      <c r="G4" s="8" t="s">
        <v>73</v>
      </c>
      <c r="H4" s="2" t="s">
        <v>70</v>
      </c>
      <c r="I4" s="2" t="s">
        <v>70</v>
      </c>
      <c r="J4" s="7" t="s">
        <v>70</v>
      </c>
    </row>
    <row r="5" spans="1:12">
      <c r="A5" t="s">
        <v>0</v>
      </c>
      <c r="B5" t="s">
        <v>25</v>
      </c>
      <c r="C5">
        <v>3190</v>
      </c>
      <c r="D5">
        <v>61</v>
      </c>
      <c r="E5" s="8" t="s">
        <v>73</v>
      </c>
      <c r="F5" s="8" t="s">
        <v>73</v>
      </c>
      <c r="G5" s="8" t="s">
        <v>73</v>
      </c>
      <c r="H5" s="8" t="s">
        <v>73</v>
      </c>
      <c r="I5" s="8">
        <v>0.130552274</v>
      </c>
      <c r="J5" s="8">
        <v>8.8106641999999999E-2</v>
      </c>
    </row>
    <row r="6" spans="1:12">
      <c r="A6" t="s">
        <v>0</v>
      </c>
      <c r="B6" t="s">
        <v>12</v>
      </c>
      <c r="C6">
        <v>1728</v>
      </c>
      <c r="D6">
        <v>6</v>
      </c>
      <c r="E6" s="8" t="s">
        <v>73</v>
      </c>
      <c r="F6" s="8" t="s">
        <v>73</v>
      </c>
      <c r="G6" s="8" t="s">
        <v>73</v>
      </c>
      <c r="H6" s="8" t="s">
        <v>73</v>
      </c>
      <c r="I6" s="8">
        <v>7.7707047000000001E-2</v>
      </c>
      <c r="J6" s="8">
        <v>5.9940844E-2</v>
      </c>
    </row>
    <row r="7" spans="1:12">
      <c r="A7" t="s">
        <v>0</v>
      </c>
      <c r="B7" t="s">
        <v>22</v>
      </c>
      <c r="C7">
        <v>1066</v>
      </c>
      <c r="D7">
        <v>12</v>
      </c>
      <c r="E7" s="8" t="s">
        <v>73</v>
      </c>
      <c r="F7" s="8" t="s">
        <v>73</v>
      </c>
      <c r="G7" s="8" t="s">
        <v>73</v>
      </c>
      <c r="H7" s="8" t="s">
        <v>73</v>
      </c>
      <c r="I7" s="8">
        <v>0.128717057</v>
      </c>
      <c r="J7" s="8">
        <v>9.9616493E-2</v>
      </c>
    </row>
    <row r="8" spans="1:12">
      <c r="A8" t="s">
        <v>0</v>
      </c>
      <c r="B8" t="s">
        <v>26</v>
      </c>
      <c r="C8">
        <v>958</v>
      </c>
      <c r="D8">
        <v>9</v>
      </c>
      <c r="E8" s="8" t="s">
        <v>73</v>
      </c>
      <c r="F8" s="8" t="s">
        <v>73</v>
      </c>
      <c r="G8" s="8" t="s">
        <v>73</v>
      </c>
      <c r="H8" s="8" t="s">
        <v>73</v>
      </c>
      <c r="I8" s="8" t="s">
        <v>73</v>
      </c>
      <c r="J8" s="8">
        <v>2.7428402000000001E-2</v>
      </c>
    </row>
    <row r="9" spans="1:12">
      <c r="A9" t="s">
        <v>0</v>
      </c>
      <c r="B9" t="s">
        <v>23</v>
      </c>
      <c r="C9">
        <v>683</v>
      </c>
      <c r="D9">
        <v>35</v>
      </c>
      <c r="E9" s="8" t="s">
        <v>73</v>
      </c>
      <c r="F9" s="8">
        <v>-5.1276660000000003E-3</v>
      </c>
      <c r="G9" s="8">
        <v>1.0528008E-2</v>
      </c>
      <c r="H9" s="8">
        <v>1.8846747E-2</v>
      </c>
      <c r="I9" s="2" t="s">
        <v>70</v>
      </c>
      <c r="J9" s="7" t="s">
        <v>70</v>
      </c>
    </row>
    <row r="10" spans="1:12">
      <c r="A10" t="s">
        <v>0</v>
      </c>
      <c r="B10" t="s">
        <v>28</v>
      </c>
      <c r="C10">
        <v>435</v>
      </c>
      <c r="D10">
        <v>16</v>
      </c>
      <c r="E10" s="8" t="s">
        <v>73</v>
      </c>
      <c r="F10" s="8" t="s">
        <v>73</v>
      </c>
      <c r="G10" s="8" t="s">
        <v>73</v>
      </c>
      <c r="H10" s="8">
        <v>0.168973444</v>
      </c>
      <c r="I10" s="8">
        <v>0.178211653</v>
      </c>
      <c r="J10" s="8">
        <v>0.16768291699999999</v>
      </c>
    </row>
    <row r="11" spans="1:12">
      <c r="A11" t="s">
        <v>0</v>
      </c>
      <c r="B11" t="s">
        <v>20</v>
      </c>
      <c r="C11">
        <v>339</v>
      </c>
      <c r="D11">
        <v>17</v>
      </c>
      <c r="E11" s="8" t="s">
        <v>73</v>
      </c>
      <c r="F11" s="8" t="s">
        <v>73</v>
      </c>
      <c r="G11" s="8">
        <v>8.0987808999999994E-2</v>
      </c>
      <c r="H11" s="8">
        <v>8.4647714999999998E-2</v>
      </c>
      <c r="I11" s="8">
        <v>7.8064061000000004E-2</v>
      </c>
      <c r="J11" s="8">
        <v>7.8064061000000004E-2</v>
      </c>
    </row>
    <row r="12" spans="1:12">
      <c r="D12" s="1" t="s">
        <v>75</v>
      </c>
      <c r="E12" s="73">
        <v>0</v>
      </c>
      <c r="F12" s="73">
        <v>1</v>
      </c>
      <c r="G12" s="73">
        <v>2</v>
      </c>
      <c r="H12" s="74">
        <v>4</v>
      </c>
      <c r="I12" s="73">
        <v>7</v>
      </c>
      <c r="J12" s="73">
        <v>8</v>
      </c>
      <c r="K12" s="75">
        <f>(SUM(E12:J12)*100)/60</f>
        <v>36.666666666666664</v>
      </c>
      <c r="L12" s="31" t="s">
        <v>81</v>
      </c>
    </row>
    <row r="14" spans="1:12">
      <c r="A14" s="1" t="s">
        <v>1</v>
      </c>
      <c r="B14" s="1" t="s">
        <v>2</v>
      </c>
      <c r="C14" s="1" t="s">
        <v>38</v>
      </c>
      <c r="D14" s="1" t="s">
        <v>3</v>
      </c>
      <c r="E14" s="1" t="s">
        <v>31</v>
      </c>
      <c r="F14" s="1" t="s">
        <v>32</v>
      </c>
      <c r="G14" s="1" t="s">
        <v>33</v>
      </c>
      <c r="H14" s="1" t="s">
        <v>34</v>
      </c>
      <c r="I14" s="1" t="s">
        <v>35</v>
      </c>
      <c r="J14" s="1" t="s">
        <v>36</v>
      </c>
    </row>
    <row r="15" spans="1:12">
      <c r="A15" t="s">
        <v>29</v>
      </c>
      <c r="B15" t="s">
        <v>18</v>
      </c>
      <c r="C15">
        <v>12960</v>
      </c>
      <c r="D15">
        <v>8</v>
      </c>
      <c r="E15" s="8" t="s">
        <v>73</v>
      </c>
      <c r="F15" s="8" t="s">
        <v>73</v>
      </c>
      <c r="G15" s="8" t="s">
        <v>73</v>
      </c>
      <c r="H15" s="8" t="s">
        <v>73</v>
      </c>
      <c r="I15">
        <v>0.14799999999999999</v>
      </c>
      <c r="J15">
        <v>7.8E-2</v>
      </c>
      <c r="K15" s="7"/>
    </row>
    <row r="16" spans="1:12">
      <c r="A16" t="s">
        <v>29</v>
      </c>
      <c r="B16" t="s">
        <v>17</v>
      </c>
      <c r="C16">
        <v>8124</v>
      </c>
      <c r="D16">
        <v>22</v>
      </c>
      <c r="E16" s="8" t="s">
        <v>73</v>
      </c>
      <c r="F16" s="8" t="s">
        <v>73</v>
      </c>
      <c r="G16" s="8" t="s">
        <v>73</v>
      </c>
      <c r="H16">
        <v>0.191</v>
      </c>
      <c r="I16">
        <v>0.11</v>
      </c>
      <c r="J16">
        <v>4.9000000000000002E-2</v>
      </c>
      <c r="K16" s="8"/>
    </row>
    <row r="17" spans="1:12">
      <c r="A17" t="s">
        <v>29</v>
      </c>
      <c r="B17" t="s">
        <v>13</v>
      </c>
      <c r="C17">
        <v>3196</v>
      </c>
      <c r="D17">
        <v>36</v>
      </c>
      <c r="E17" s="8" t="s">
        <v>73</v>
      </c>
      <c r="F17" s="8" t="s">
        <v>73</v>
      </c>
      <c r="G17" s="8" t="s">
        <v>73</v>
      </c>
      <c r="H17" s="8" t="s">
        <v>73</v>
      </c>
      <c r="I17" s="2" t="s">
        <v>70</v>
      </c>
      <c r="J17" s="7" t="s">
        <v>70</v>
      </c>
      <c r="K17" s="8"/>
    </row>
    <row r="18" spans="1:12">
      <c r="A18" t="s">
        <v>29</v>
      </c>
      <c r="B18" t="s">
        <v>25</v>
      </c>
      <c r="C18">
        <v>3190</v>
      </c>
      <c r="D18">
        <v>61</v>
      </c>
      <c r="E18" s="8" t="s">
        <v>73</v>
      </c>
      <c r="F18" s="8" t="s">
        <v>73</v>
      </c>
      <c r="G18" s="8" t="s">
        <v>73</v>
      </c>
      <c r="H18" s="8" t="s">
        <v>73</v>
      </c>
      <c r="I18">
        <v>0.105</v>
      </c>
      <c r="J18">
        <v>4.7E-2</v>
      </c>
      <c r="K18" s="8"/>
    </row>
    <row r="19" spans="1:12">
      <c r="A19" t="s">
        <v>29</v>
      </c>
      <c r="B19" t="s">
        <v>12</v>
      </c>
      <c r="C19">
        <v>1728</v>
      </c>
      <c r="D19">
        <v>6</v>
      </c>
      <c r="E19" s="8" t="s">
        <v>73</v>
      </c>
      <c r="F19" s="8" t="s">
        <v>73</v>
      </c>
      <c r="G19" s="8" t="s">
        <v>73</v>
      </c>
      <c r="H19" s="8" t="s">
        <v>73</v>
      </c>
      <c r="I19">
        <v>6.7000000000000004E-2</v>
      </c>
      <c r="J19">
        <v>3.3000000000000002E-2</v>
      </c>
      <c r="K19" s="7"/>
    </row>
    <row r="20" spans="1:12">
      <c r="A20" t="s">
        <v>29</v>
      </c>
      <c r="B20" t="s">
        <v>22</v>
      </c>
      <c r="C20">
        <v>1066</v>
      </c>
      <c r="D20">
        <v>12</v>
      </c>
      <c r="E20" s="8" t="s">
        <v>73</v>
      </c>
      <c r="F20" s="8" t="s">
        <v>73</v>
      </c>
      <c r="G20" s="8" t="s">
        <v>73</v>
      </c>
      <c r="H20" s="8" t="s">
        <v>73</v>
      </c>
      <c r="I20" s="8" t="s">
        <v>73</v>
      </c>
      <c r="J20" s="8" t="s">
        <v>73</v>
      </c>
      <c r="K20" s="7"/>
    </row>
    <row r="21" spans="1:12">
      <c r="A21" t="s">
        <v>29</v>
      </c>
      <c r="B21" t="s">
        <v>26</v>
      </c>
      <c r="C21">
        <v>958</v>
      </c>
      <c r="D21">
        <v>9</v>
      </c>
      <c r="E21" s="8" t="s">
        <v>73</v>
      </c>
      <c r="F21" s="8" t="s">
        <v>73</v>
      </c>
      <c r="G21" s="8" t="s">
        <v>73</v>
      </c>
      <c r="H21" s="8" t="s">
        <v>73</v>
      </c>
      <c r="I21" s="8" t="s">
        <v>73</v>
      </c>
      <c r="J21">
        <v>2.1000000000000001E-2</v>
      </c>
      <c r="K21" s="8"/>
    </row>
    <row r="22" spans="1:12">
      <c r="A22" t="s">
        <v>29</v>
      </c>
      <c r="B22" t="s">
        <v>23</v>
      </c>
      <c r="C22">
        <v>683</v>
      </c>
      <c r="D22">
        <v>35</v>
      </c>
      <c r="E22" s="8" t="s">
        <v>73</v>
      </c>
      <c r="F22">
        <v>-6.0000000000000001E-3</v>
      </c>
      <c r="G22">
        <v>-2E-3</v>
      </c>
      <c r="H22">
        <v>1.4E-2</v>
      </c>
      <c r="I22" s="2" t="s">
        <v>70</v>
      </c>
      <c r="J22" s="20" t="s">
        <v>71</v>
      </c>
      <c r="K22" s="8"/>
    </row>
    <row r="23" spans="1:12">
      <c r="A23" t="s">
        <v>29</v>
      </c>
      <c r="B23" t="s">
        <v>28</v>
      </c>
      <c r="C23">
        <v>435</v>
      </c>
      <c r="D23">
        <v>16</v>
      </c>
      <c r="E23" s="8" t="s">
        <v>73</v>
      </c>
      <c r="F23" s="8" t="s">
        <v>73</v>
      </c>
      <c r="G23" s="8" t="s">
        <v>73</v>
      </c>
      <c r="H23">
        <v>0.153</v>
      </c>
      <c r="I23">
        <v>0.122</v>
      </c>
      <c r="J23">
        <v>0.06</v>
      </c>
      <c r="K23" s="8"/>
    </row>
    <row r="24" spans="1:12">
      <c r="A24" t="s">
        <v>29</v>
      </c>
      <c r="B24" t="s">
        <v>20</v>
      </c>
      <c r="C24">
        <v>339</v>
      </c>
      <c r="D24">
        <v>17</v>
      </c>
      <c r="E24" s="8" t="s">
        <v>73</v>
      </c>
      <c r="F24" s="8" t="s">
        <v>73</v>
      </c>
      <c r="G24">
        <v>5.8999999999999997E-2</v>
      </c>
      <c r="H24">
        <v>6.6000000000000003E-2</v>
      </c>
      <c r="I24" s="12">
        <v>2.3E-2</v>
      </c>
      <c r="J24">
        <v>1.4E-2</v>
      </c>
      <c r="K24" s="8"/>
    </row>
    <row r="25" spans="1:12">
      <c r="C25" s="1"/>
      <c r="D25" s="1" t="s">
        <v>75</v>
      </c>
      <c r="E25" s="73">
        <v>0</v>
      </c>
      <c r="F25" s="73">
        <v>1</v>
      </c>
      <c r="G25" s="73">
        <v>2</v>
      </c>
      <c r="H25" s="74">
        <v>4</v>
      </c>
      <c r="I25" s="73">
        <v>6</v>
      </c>
      <c r="J25" s="73">
        <v>7</v>
      </c>
      <c r="K25" s="75">
        <f>(SUM(E25:J25)*100)/60</f>
        <v>33.333333333333336</v>
      </c>
      <c r="L25" s="31" t="s">
        <v>81</v>
      </c>
    </row>
    <row r="27" spans="1:12">
      <c r="A27" s="1" t="s">
        <v>1</v>
      </c>
      <c r="B27" s="1" t="s">
        <v>2</v>
      </c>
      <c r="C27" s="1" t="s">
        <v>38</v>
      </c>
      <c r="D27" s="1" t="s">
        <v>3</v>
      </c>
      <c r="E27" s="1" t="s">
        <v>31</v>
      </c>
      <c r="F27" s="1" t="s">
        <v>32</v>
      </c>
      <c r="G27" s="1" t="s">
        <v>33</v>
      </c>
      <c r="H27" s="1" t="s">
        <v>34</v>
      </c>
      <c r="I27" s="1" t="s">
        <v>35</v>
      </c>
      <c r="J27" s="1" t="s">
        <v>36</v>
      </c>
    </row>
    <row r="28" spans="1:12">
      <c r="A28" t="s">
        <v>30</v>
      </c>
      <c r="B28" t="s">
        <v>18</v>
      </c>
      <c r="C28">
        <v>12960</v>
      </c>
      <c r="D28">
        <v>8</v>
      </c>
      <c r="E28" s="8" t="s">
        <v>73</v>
      </c>
      <c r="F28" s="8" t="s">
        <v>73</v>
      </c>
      <c r="G28" s="8" t="s">
        <v>73</v>
      </c>
      <c r="H28" s="8" t="s">
        <v>73</v>
      </c>
      <c r="I28" s="8">
        <v>0.14814814800000001</v>
      </c>
      <c r="J28" s="8">
        <v>0.14814814800000001</v>
      </c>
    </row>
    <row r="29" spans="1:12">
      <c r="A29" t="s">
        <v>30</v>
      </c>
      <c r="B29" t="s">
        <v>17</v>
      </c>
      <c r="C29">
        <v>8124</v>
      </c>
      <c r="D29">
        <v>22</v>
      </c>
      <c r="E29" s="8" t="s">
        <v>73</v>
      </c>
      <c r="F29" s="8" t="s">
        <v>73</v>
      </c>
      <c r="G29" s="8" t="s">
        <v>73</v>
      </c>
      <c r="H29">
        <v>0.11529112900000001</v>
      </c>
      <c r="I29" s="8">
        <v>0.102856263</v>
      </c>
      <c r="J29" s="8">
        <v>7.5683351999999995E-2</v>
      </c>
    </row>
    <row r="30" spans="1:12">
      <c r="A30" t="s">
        <v>30</v>
      </c>
      <c r="B30" t="s">
        <v>13</v>
      </c>
      <c r="C30">
        <v>3196</v>
      </c>
      <c r="D30">
        <v>36</v>
      </c>
      <c r="E30" s="8" t="s">
        <v>73</v>
      </c>
      <c r="F30" s="8" t="s">
        <v>73</v>
      </c>
      <c r="G30" s="8" t="s">
        <v>73</v>
      </c>
      <c r="H30" s="8">
        <v>6.6337373000000005E-2</v>
      </c>
      <c r="I30" s="8">
        <v>6.3855337999999998E-2</v>
      </c>
      <c r="J30" s="8">
        <v>5.6842192999999999E-2</v>
      </c>
    </row>
    <row r="31" spans="1:12">
      <c r="A31" t="s">
        <v>30</v>
      </c>
      <c r="B31" t="s">
        <v>25</v>
      </c>
      <c r="C31">
        <v>3190</v>
      </c>
      <c r="D31">
        <v>61</v>
      </c>
      <c r="E31" s="8" t="s">
        <v>73</v>
      </c>
      <c r="F31" s="8" t="s">
        <v>73</v>
      </c>
      <c r="G31" s="8" t="s">
        <v>73</v>
      </c>
      <c r="H31" s="2" t="s">
        <v>70</v>
      </c>
      <c r="I31" s="2" t="s">
        <v>70</v>
      </c>
      <c r="J31" s="7" t="s">
        <v>70</v>
      </c>
    </row>
    <row r="32" spans="1:12">
      <c r="A32" t="s">
        <v>30</v>
      </c>
      <c r="B32" t="s">
        <v>12</v>
      </c>
      <c r="C32">
        <v>1728</v>
      </c>
      <c r="D32">
        <v>6</v>
      </c>
      <c r="E32" s="8" t="s">
        <v>73</v>
      </c>
      <c r="F32" s="8" t="s">
        <v>73</v>
      </c>
      <c r="G32" s="8" t="s">
        <v>73</v>
      </c>
      <c r="H32" s="8" t="s">
        <v>73</v>
      </c>
      <c r="I32" s="8">
        <v>4.2810294999999998E-2</v>
      </c>
      <c r="J32" s="8">
        <v>4.2420409999999999E-2</v>
      </c>
    </row>
    <row r="33" spans="1:12">
      <c r="A33" t="s">
        <v>30</v>
      </c>
      <c r="B33" t="s">
        <v>22</v>
      </c>
      <c r="C33">
        <v>1066</v>
      </c>
      <c r="D33">
        <v>12</v>
      </c>
      <c r="E33" s="8" t="s">
        <v>73</v>
      </c>
      <c r="F33" s="8" t="s">
        <v>73</v>
      </c>
      <c r="G33" s="8" t="s">
        <v>73</v>
      </c>
      <c r="H33" s="8" t="s">
        <v>73</v>
      </c>
      <c r="I33" s="8">
        <v>6.2177698000000003E-2</v>
      </c>
      <c r="J33" s="8">
        <v>5.8666650000000001E-2</v>
      </c>
    </row>
    <row r="34" spans="1:12">
      <c r="A34" t="s">
        <v>30</v>
      </c>
      <c r="B34" t="s">
        <v>26</v>
      </c>
      <c r="C34">
        <v>958</v>
      </c>
      <c r="D34">
        <v>9</v>
      </c>
      <c r="E34" s="8" t="s">
        <v>73</v>
      </c>
      <c r="F34" s="8" t="s">
        <v>73</v>
      </c>
      <c r="G34" s="8" t="s">
        <v>73</v>
      </c>
      <c r="H34" s="8" t="s">
        <v>73</v>
      </c>
      <c r="I34" s="8">
        <v>4.5321746000000003E-2</v>
      </c>
      <c r="J34" s="8">
        <v>3.6601131000000002E-2</v>
      </c>
    </row>
    <row r="35" spans="1:12">
      <c r="A35" t="s">
        <v>30</v>
      </c>
      <c r="B35" t="s">
        <v>23</v>
      </c>
      <c r="C35">
        <v>683</v>
      </c>
      <c r="D35">
        <v>35</v>
      </c>
      <c r="E35" s="8" t="s">
        <v>73</v>
      </c>
      <c r="F35" s="8" t="s">
        <v>73</v>
      </c>
      <c r="G35" s="8" t="s">
        <v>73</v>
      </c>
      <c r="H35" s="8" t="s">
        <v>73</v>
      </c>
      <c r="I35" s="8" t="s">
        <v>73</v>
      </c>
      <c r="J35" s="8">
        <v>5.4513486E-2</v>
      </c>
    </row>
    <row r="36" spans="1:12">
      <c r="A36" t="s">
        <v>30</v>
      </c>
      <c r="B36" t="s">
        <v>28</v>
      </c>
      <c r="C36">
        <v>435</v>
      </c>
      <c r="D36">
        <v>16</v>
      </c>
      <c r="E36" s="8" t="s">
        <v>73</v>
      </c>
      <c r="F36" s="8" t="s">
        <v>73</v>
      </c>
      <c r="G36" s="8" t="s">
        <v>73</v>
      </c>
      <c r="H36" s="8" t="s">
        <v>73</v>
      </c>
      <c r="I36" s="8">
        <v>0.14700797099999999</v>
      </c>
      <c r="J36" s="8">
        <v>0.14465918999999999</v>
      </c>
    </row>
    <row r="37" spans="1:12">
      <c r="A37" t="s">
        <v>30</v>
      </c>
      <c r="B37" t="s">
        <v>20</v>
      </c>
      <c r="C37">
        <v>339</v>
      </c>
      <c r="D37">
        <v>17</v>
      </c>
      <c r="E37" s="8" t="s">
        <v>73</v>
      </c>
      <c r="F37" s="8" t="s">
        <v>73</v>
      </c>
      <c r="G37" s="8" t="s">
        <v>73</v>
      </c>
      <c r="H37" s="8" t="s">
        <v>73</v>
      </c>
      <c r="I37" s="8">
        <v>6.7354343999999997E-2</v>
      </c>
      <c r="J37" s="8">
        <v>6.7354343999999997E-2</v>
      </c>
    </row>
    <row r="38" spans="1:12">
      <c r="D38" s="1" t="s">
        <v>75</v>
      </c>
      <c r="E38" s="73">
        <v>0</v>
      </c>
      <c r="F38" s="73">
        <v>0</v>
      </c>
      <c r="G38" s="73">
        <v>0</v>
      </c>
      <c r="H38" s="74">
        <v>2</v>
      </c>
      <c r="I38" s="73">
        <v>8</v>
      </c>
      <c r="J38" s="73">
        <v>9</v>
      </c>
      <c r="K38" s="75">
        <f>(SUM(E38:J38)*100)/60</f>
        <v>31.666666666666668</v>
      </c>
      <c r="L38" s="31" t="s">
        <v>81</v>
      </c>
    </row>
    <row r="39" spans="1:12">
      <c r="F39" s="3"/>
      <c r="J39" s="30"/>
    </row>
    <row r="40" spans="1:12">
      <c r="B40" s="15" t="s">
        <v>37</v>
      </c>
    </row>
    <row r="42" spans="1:12">
      <c r="A42" s="1" t="s">
        <v>77</v>
      </c>
      <c r="B42" s="29" t="s">
        <v>97</v>
      </c>
      <c r="C42" s="1"/>
      <c r="D42" s="1"/>
      <c r="E42" s="1"/>
      <c r="F42" s="1"/>
      <c r="G42" s="1"/>
      <c r="H42" s="1"/>
      <c r="I42" s="1"/>
      <c r="J42" s="1"/>
    </row>
    <row r="43" spans="1:12">
      <c r="E43" s="8"/>
      <c r="F43" s="8"/>
      <c r="G43" s="8"/>
      <c r="H43" s="8"/>
      <c r="I43" s="2"/>
      <c r="J43" s="7"/>
      <c r="K43" s="8"/>
    </row>
    <row r="44" spans="1:12">
      <c r="E44" s="8"/>
      <c r="F44" s="8"/>
      <c r="G44" s="8"/>
      <c r="H44" s="2"/>
      <c r="I44" s="9"/>
      <c r="J44" s="20"/>
    </row>
    <row r="45" spans="1:12">
      <c r="E45" s="8"/>
      <c r="F45" s="8"/>
      <c r="G45" s="8"/>
      <c r="H45" s="2"/>
      <c r="I45" s="2"/>
      <c r="J45" s="20"/>
    </row>
    <row r="46" spans="1:12">
      <c r="E46" s="8"/>
      <c r="F46" s="8"/>
      <c r="G46" s="8"/>
      <c r="H46" s="2"/>
      <c r="I46" s="9"/>
      <c r="J46" s="20"/>
    </row>
    <row r="47" spans="1:12">
      <c r="E47" s="8"/>
      <c r="F47" s="8"/>
      <c r="G47" s="8"/>
      <c r="H47" s="8"/>
      <c r="I47" s="2"/>
      <c r="J47" s="7"/>
    </row>
    <row r="48" spans="1:12">
      <c r="E48" s="8"/>
      <c r="F48" s="8"/>
      <c r="G48" s="8"/>
      <c r="H48" s="8"/>
      <c r="I48" s="2"/>
      <c r="J48" s="7"/>
      <c r="K48" s="8"/>
    </row>
    <row r="49" spans="1:11">
      <c r="E49" s="8"/>
      <c r="F49" s="8"/>
      <c r="G49" s="8"/>
      <c r="H49" s="2"/>
      <c r="I49" s="9"/>
      <c r="J49" s="20"/>
    </row>
    <row r="50" spans="1:11">
      <c r="E50" s="8"/>
      <c r="F50" s="8"/>
      <c r="G50" s="8"/>
      <c r="H50" s="8"/>
      <c r="I50" s="8"/>
      <c r="J50" s="7"/>
      <c r="K50" s="8"/>
    </row>
    <row r="51" spans="1:11">
      <c r="E51" s="8"/>
      <c r="F51" s="8"/>
      <c r="G51" s="8"/>
      <c r="H51" s="2"/>
      <c r="I51" s="9"/>
      <c r="J51" s="20"/>
    </row>
    <row r="52" spans="1:11">
      <c r="E52" s="8"/>
      <c r="F52" s="8"/>
      <c r="G52" s="8"/>
      <c r="H52" s="2"/>
      <c r="I52" s="9"/>
      <c r="J52" s="20"/>
    </row>
    <row r="53" spans="1:11">
      <c r="C53" s="1"/>
      <c r="E53" s="8"/>
      <c r="F53" s="8"/>
      <c r="G53" s="8"/>
      <c r="H53" s="1"/>
      <c r="I53" s="1"/>
      <c r="J53" s="1"/>
      <c r="K53" s="31"/>
    </row>
    <row r="54" spans="1:11">
      <c r="C54" s="1"/>
      <c r="E54" s="8"/>
      <c r="F54" s="8"/>
      <c r="G54" s="8"/>
      <c r="H54" s="1"/>
      <c r="I54" s="1"/>
      <c r="J54" s="7"/>
      <c r="K54" s="31"/>
    </row>
    <row r="55" spans="1:11">
      <c r="C55" s="1"/>
      <c r="E55" s="28"/>
      <c r="F55" s="28"/>
      <c r="G55" s="28"/>
      <c r="H55" s="28"/>
      <c r="I55" s="24"/>
      <c r="J55" s="8"/>
      <c r="K55" s="30"/>
    </row>
    <row r="56" spans="1:11">
      <c r="C56" s="1"/>
      <c r="E56" s="8"/>
      <c r="F56" s="8"/>
      <c r="G56" s="8"/>
      <c r="H56" s="8"/>
      <c r="I56" s="8"/>
      <c r="J56" s="8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1">
      <c r="E58" s="8"/>
      <c r="F58" s="8"/>
      <c r="G58" s="8"/>
      <c r="I58" s="2"/>
      <c r="J58" s="7"/>
    </row>
    <row r="59" spans="1:11">
      <c r="E59" s="20"/>
      <c r="F59" s="20"/>
      <c r="G59" s="20"/>
      <c r="H59" s="9"/>
      <c r="I59" s="20"/>
      <c r="J59" s="7"/>
    </row>
    <row r="60" spans="1:11">
      <c r="E60" s="8"/>
      <c r="F60" s="8"/>
      <c r="G60" s="8"/>
      <c r="H60" s="8"/>
      <c r="I60" s="2"/>
      <c r="J60" s="7"/>
    </row>
    <row r="61" spans="1:11">
      <c r="E61" s="20"/>
      <c r="F61" s="20"/>
      <c r="G61" s="20"/>
      <c r="H61" s="9"/>
      <c r="I61" s="2"/>
      <c r="J61" s="7"/>
    </row>
    <row r="62" spans="1:11">
      <c r="E62" s="8"/>
      <c r="F62" s="8"/>
      <c r="G62" s="8"/>
      <c r="I62" s="2"/>
      <c r="J62" s="7"/>
    </row>
    <row r="63" spans="1:11">
      <c r="E63" s="8"/>
      <c r="F63" s="8"/>
      <c r="G63" s="8"/>
      <c r="I63" s="2"/>
      <c r="J63" s="7"/>
    </row>
    <row r="64" spans="1:11">
      <c r="E64" s="20"/>
      <c r="F64" s="20"/>
      <c r="G64" s="20"/>
      <c r="H64" s="9"/>
      <c r="I64" s="2"/>
      <c r="J64" s="7"/>
    </row>
    <row r="65" spans="1:11">
      <c r="E65" s="8"/>
      <c r="F65" s="8"/>
      <c r="G65" s="8"/>
      <c r="J65" s="7"/>
    </row>
    <row r="66" spans="1:11">
      <c r="E66" s="8"/>
      <c r="F66" s="8"/>
      <c r="G66" s="8"/>
      <c r="I66" s="2"/>
      <c r="J66" s="7"/>
    </row>
    <row r="67" spans="1:11">
      <c r="E67" s="8"/>
      <c r="F67" s="8"/>
      <c r="G67" s="8"/>
      <c r="I67" s="2"/>
      <c r="J67" s="7"/>
    </row>
    <row r="68" spans="1:11">
      <c r="C68" s="1"/>
      <c r="E68" s="8"/>
      <c r="F68" s="8"/>
      <c r="G68" s="8"/>
      <c r="H68" s="1"/>
      <c r="I68" s="1"/>
      <c r="J68" s="1"/>
      <c r="K68" s="31"/>
    </row>
    <row r="69" spans="1:11">
      <c r="A69" s="7"/>
      <c r="B69" s="7"/>
      <c r="C69" s="1"/>
      <c r="E69" s="8"/>
      <c r="F69" s="8"/>
      <c r="G69" s="8"/>
      <c r="K69" s="31"/>
    </row>
    <row r="70" spans="1:11">
      <c r="A70" s="3"/>
      <c r="B70" s="7"/>
      <c r="C70" s="1"/>
      <c r="E70" s="28"/>
      <c r="F70" s="28"/>
      <c r="G70" s="28"/>
      <c r="H70" s="28"/>
      <c r="I70" s="1"/>
      <c r="J70" s="32"/>
      <c r="K70" s="30"/>
    </row>
    <row r="71" spans="1:11">
      <c r="A71" s="7"/>
      <c r="B71" s="7"/>
      <c r="C71" s="7"/>
      <c r="J71" s="3"/>
    </row>
    <row r="72" spans="1:11">
      <c r="J72" s="2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1">
      <c r="E74" s="8"/>
      <c r="F74" s="8"/>
      <c r="G74" s="2"/>
      <c r="H74" s="2"/>
      <c r="I74" s="2"/>
      <c r="J74" s="2"/>
    </row>
    <row r="75" spans="1:11">
      <c r="E75" s="9"/>
      <c r="F75" s="9"/>
      <c r="G75" s="9"/>
      <c r="H75" s="9"/>
      <c r="I75" s="9"/>
      <c r="J75" s="9"/>
    </row>
    <row r="76" spans="1:11">
      <c r="E76" s="9"/>
      <c r="F76" s="9"/>
      <c r="G76" s="9"/>
      <c r="H76" s="9"/>
      <c r="I76" s="9"/>
      <c r="J76" s="9"/>
    </row>
    <row r="77" spans="1:11">
      <c r="E77" s="9"/>
      <c r="F77" s="9"/>
      <c r="G77" s="9"/>
      <c r="H77" s="9"/>
      <c r="I77" s="9"/>
      <c r="J77" s="9"/>
    </row>
    <row r="78" spans="1:11">
      <c r="E78" s="8"/>
      <c r="F78" s="8"/>
      <c r="G78" s="8"/>
      <c r="H78" s="2"/>
      <c r="I78" s="2"/>
      <c r="J78" s="2"/>
    </row>
    <row r="79" spans="1:11">
      <c r="E79" s="8"/>
      <c r="F79" s="8"/>
      <c r="G79" s="2"/>
      <c r="H79" s="2"/>
      <c r="I79" s="2"/>
      <c r="J79" s="2"/>
    </row>
    <row r="80" spans="1:11">
      <c r="E80" s="9"/>
      <c r="F80" s="9"/>
      <c r="G80" s="9"/>
      <c r="H80" s="9"/>
      <c r="I80" s="9"/>
      <c r="J80" s="9"/>
    </row>
    <row r="81" spans="2:11">
      <c r="E81" s="8"/>
      <c r="F81" s="8"/>
      <c r="G81" s="2"/>
      <c r="H81" s="2"/>
      <c r="I81" s="2"/>
      <c r="J81" s="2"/>
    </row>
    <row r="82" spans="2:11">
      <c r="E82" s="9"/>
      <c r="F82" s="9"/>
      <c r="G82" s="9"/>
      <c r="H82" s="9"/>
      <c r="I82" s="9"/>
      <c r="J82" s="9"/>
    </row>
    <row r="83" spans="2:11">
      <c r="E83" s="9"/>
      <c r="F83" s="9"/>
      <c r="G83" s="9"/>
      <c r="H83" s="9"/>
      <c r="I83" s="9"/>
      <c r="J83" s="9"/>
    </row>
    <row r="84" spans="2:11">
      <c r="C84" s="1"/>
      <c r="E84" s="8"/>
      <c r="F84" s="8"/>
      <c r="G84" s="8"/>
      <c r="H84" s="8"/>
      <c r="I84" s="8"/>
      <c r="J84" s="8"/>
      <c r="K84" s="31"/>
    </row>
    <row r="85" spans="2:11">
      <c r="C85" s="1"/>
      <c r="E85" s="8"/>
      <c r="F85" s="8"/>
      <c r="G85" s="8"/>
      <c r="H85" s="5"/>
      <c r="I85" s="5"/>
      <c r="J85" s="5"/>
      <c r="K85" s="8"/>
    </row>
    <row r="86" spans="2:11">
      <c r="B86" s="26"/>
      <c r="E86" s="67"/>
      <c r="F86" s="67"/>
      <c r="G86" s="67"/>
      <c r="H86" s="67"/>
      <c r="I86" s="67"/>
      <c r="J86" s="68"/>
    </row>
    <row r="87" spans="2:11">
      <c r="B87" s="26"/>
      <c r="E87" s="8"/>
      <c r="F87" s="8"/>
      <c r="G87" s="8"/>
      <c r="H87" s="8"/>
      <c r="I87" s="8"/>
      <c r="J87" s="8"/>
    </row>
    <row r="88" spans="2:11">
      <c r="E88" s="14"/>
      <c r="F88" s="14"/>
      <c r="G88" s="14"/>
      <c r="H88" s="14"/>
      <c r="I88" s="14"/>
      <c r="J88" s="14"/>
    </row>
    <row r="89" spans="2:11">
      <c r="D89" s="1"/>
      <c r="K89" s="31"/>
    </row>
    <row r="90" spans="2:11">
      <c r="F90" s="17"/>
    </row>
    <row r="94" spans="2:11">
      <c r="B94" s="1"/>
      <c r="C94" s="1"/>
      <c r="D94" s="1"/>
      <c r="E94" s="1"/>
      <c r="F94" s="1"/>
      <c r="G94" s="1"/>
      <c r="H94" s="1"/>
      <c r="I94" s="1"/>
      <c r="J94" s="1"/>
    </row>
    <row r="95" spans="2:11">
      <c r="B95" s="26"/>
      <c r="F95" s="2"/>
      <c r="G95" s="2"/>
      <c r="H95" s="2"/>
      <c r="I95" s="2"/>
      <c r="J95" s="2"/>
    </row>
    <row r="96" spans="2:11">
      <c r="B96" s="26"/>
    </row>
    <row r="97" spans="2:10">
      <c r="B97" s="26"/>
    </row>
    <row r="98" spans="2:10">
      <c r="B98" s="26"/>
      <c r="I98" s="3"/>
    </row>
    <row r="99" spans="2:10">
      <c r="B99" s="26"/>
      <c r="E99" s="3"/>
    </row>
    <row r="100" spans="2:10">
      <c r="B100" s="26"/>
      <c r="F100" s="2"/>
      <c r="G100" s="2"/>
      <c r="H100" s="2"/>
      <c r="I100" s="2"/>
      <c r="J100" s="2"/>
    </row>
    <row r="101" spans="2:10">
      <c r="B101" s="26"/>
      <c r="H101" s="2"/>
      <c r="I101" s="2"/>
      <c r="J101" s="2"/>
    </row>
    <row r="102" spans="2:10">
      <c r="B102" s="26"/>
      <c r="E102" s="3"/>
      <c r="J102" s="3"/>
    </row>
    <row r="103" spans="2:10">
      <c r="B103" s="26"/>
      <c r="E103" s="3"/>
      <c r="J103" s="3"/>
    </row>
    <row r="104" spans="2:10">
      <c r="B104" s="26"/>
      <c r="E104" s="3"/>
      <c r="J104" s="3"/>
    </row>
    <row r="105" spans="2:10">
      <c r="B105" s="26"/>
      <c r="E105" s="3"/>
      <c r="J105" s="3"/>
    </row>
    <row r="106" spans="2:10">
      <c r="B106" s="26"/>
      <c r="E106" s="3"/>
      <c r="J106" s="3"/>
    </row>
    <row r="107" spans="2:10">
      <c r="B107" s="26"/>
      <c r="E107" s="3"/>
      <c r="J107" s="3"/>
    </row>
    <row r="108" spans="2:10">
      <c r="B108" s="26"/>
      <c r="E108" s="3"/>
      <c r="J108" s="3"/>
    </row>
    <row r="109" spans="2:10">
      <c r="B109" s="26"/>
      <c r="E109" s="3"/>
      <c r="J109" s="3"/>
    </row>
    <row r="110" spans="2:10">
      <c r="B110" s="26"/>
      <c r="E110" s="3"/>
      <c r="J110" s="3"/>
    </row>
    <row r="111" spans="2:10">
      <c r="B111" s="26"/>
      <c r="E111" s="3"/>
      <c r="H111" s="2"/>
      <c r="I111" s="2"/>
      <c r="J111" s="2"/>
    </row>
    <row r="112" spans="2:10">
      <c r="B112" s="26"/>
      <c r="E112" s="3"/>
    </row>
    <row r="113" spans="2:11">
      <c r="B113" s="26"/>
      <c r="E113" s="3"/>
    </row>
    <row r="114" spans="2:11">
      <c r="B114" s="26"/>
      <c r="E114" s="3"/>
    </row>
    <row r="115" spans="2:11">
      <c r="E115" s="14"/>
      <c r="F115" s="14"/>
      <c r="G115" s="14"/>
      <c r="H115" s="14"/>
      <c r="I115" s="14"/>
      <c r="J115" s="14"/>
    </row>
    <row r="116" spans="2:11">
      <c r="D116" s="1"/>
      <c r="K116" s="31"/>
    </row>
    <row r="117" spans="2:11">
      <c r="F117" s="17"/>
    </row>
  </sheetData>
  <sortState ref="A29:J48">
    <sortCondition descending="1" ref="C29:C48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L20" sqref="L20"/>
    </sheetView>
  </sheetViews>
  <sheetFormatPr defaultRowHeight="15"/>
  <cols>
    <col min="1" max="1" width="30.85546875" bestFit="1" customWidth="1"/>
    <col min="2" max="2" width="22" bestFit="1" customWidth="1"/>
    <col min="3" max="3" width="10.42578125" bestFit="1" customWidth="1"/>
    <col min="8" max="8" width="8.140625" bestFit="1" customWidth="1"/>
    <col min="9" max="9" width="8.140625" customWidth="1"/>
    <col min="11" max="11" width="10.42578125" bestFit="1" customWidth="1"/>
    <col min="12" max="12" width="10.140625" bestFit="1" customWidth="1"/>
  </cols>
  <sheetData>
    <row r="1" spans="1:13">
      <c r="A1" t="s">
        <v>92</v>
      </c>
    </row>
    <row r="2" spans="1:13">
      <c r="A2" s="1" t="s">
        <v>1</v>
      </c>
      <c r="C2" s="1" t="s">
        <v>38</v>
      </c>
      <c r="D2" s="1" t="s">
        <v>3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76</v>
      </c>
    </row>
    <row r="3" spans="1:13">
      <c r="A3" t="s">
        <v>0</v>
      </c>
      <c r="B3" s="26" t="s">
        <v>65</v>
      </c>
      <c r="C3" s="26">
        <v>187</v>
      </c>
      <c r="D3" s="26">
        <v>22</v>
      </c>
      <c r="E3" s="8" t="s">
        <v>73</v>
      </c>
      <c r="F3" s="8" t="s">
        <v>73</v>
      </c>
      <c r="G3" s="8">
        <v>-1.2879979E-2</v>
      </c>
      <c r="H3" s="8">
        <v>2.7607309E-2</v>
      </c>
      <c r="I3" s="8">
        <v>2.7818925000000001E-2</v>
      </c>
      <c r="J3" s="7" t="s">
        <v>70</v>
      </c>
      <c r="K3" s="34">
        <v>0.5</v>
      </c>
      <c r="M3" s="23"/>
    </row>
    <row r="4" spans="1:13">
      <c r="A4" t="s">
        <v>0</v>
      </c>
      <c r="B4" s="26" t="s">
        <v>69</v>
      </c>
      <c r="C4" s="26">
        <v>435</v>
      </c>
      <c r="D4" s="26">
        <v>16</v>
      </c>
      <c r="E4" s="8" t="s">
        <v>73</v>
      </c>
      <c r="F4" s="8" t="s">
        <v>73</v>
      </c>
      <c r="G4" s="8" t="s">
        <v>73</v>
      </c>
      <c r="H4" s="8">
        <v>0.168973444</v>
      </c>
      <c r="I4" s="8">
        <v>0.178211653</v>
      </c>
      <c r="J4" s="8">
        <v>0.16768291699999999</v>
      </c>
      <c r="K4" s="34">
        <v>0.5</v>
      </c>
      <c r="M4" s="23"/>
    </row>
    <row r="5" spans="1:13">
      <c r="A5" t="s">
        <v>0</v>
      </c>
      <c r="B5" s="26" t="s">
        <v>54</v>
      </c>
      <c r="C5" s="26">
        <v>3196</v>
      </c>
      <c r="D5" s="26">
        <v>36</v>
      </c>
      <c r="E5" s="8" t="s">
        <v>73</v>
      </c>
      <c r="F5" s="8" t="s">
        <v>73</v>
      </c>
      <c r="G5" s="8" t="s">
        <v>73</v>
      </c>
      <c r="H5" s="2" t="s">
        <v>70</v>
      </c>
      <c r="I5" s="2" t="s">
        <v>70</v>
      </c>
      <c r="J5" s="7" t="s">
        <v>70</v>
      </c>
      <c r="K5" s="34">
        <v>0.49320000000000003</v>
      </c>
    </row>
    <row r="6" spans="1:13">
      <c r="A6" t="s">
        <v>0</v>
      </c>
      <c r="B6" s="26" t="s">
        <v>61</v>
      </c>
      <c r="C6" s="26">
        <v>339</v>
      </c>
      <c r="D6" s="26">
        <v>17</v>
      </c>
      <c r="E6" s="8" t="s">
        <v>73</v>
      </c>
      <c r="F6" s="8" t="s">
        <v>73</v>
      </c>
      <c r="G6" s="8">
        <v>8.0987808999999994E-2</v>
      </c>
      <c r="H6" s="8">
        <v>8.4647714999999998E-2</v>
      </c>
      <c r="I6" s="8">
        <v>7.8064061000000004E-2</v>
      </c>
      <c r="J6" s="8">
        <v>7.8064061000000004E-2</v>
      </c>
      <c r="K6" s="34">
        <v>0.45950000000000002</v>
      </c>
      <c r="M6" s="23"/>
    </row>
    <row r="7" spans="1:13">
      <c r="B7" s="26"/>
      <c r="C7" s="26"/>
      <c r="D7" s="78" t="s">
        <v>75</v>
      </c>
      <c r="E7" s="73">
        <v>0</v>
      </c>
      <c r="F7" s="73">
        <v>0</v>
      </c>
      <c r="G7" s="73">
        <v>2</v>
      </c>
      <c r="H7" s="74">
        <v>3</v>
      </c>
      <c r="I7" s="74">
        <v>3</v>
      </c>
      <c r="J7" s="73">
        <v>2</v>
      </c>
      <c r="K7" s="73"/>
      <c r="L7" s="79">
        <f>1000/24</f>
        <v>41.666666666666664</v>
      </c>
      <c r="M7" s="80" t="s">
        <v>81</v>
      </c>
    </row>
    <row r="8" spans="1:13">
      <c r="A8" s="21"/>
      <c r="B8" s="77"/>
      <c r="C8" s="77"/>
      <c r="D8" s="77"/>
      <c r="E8" s="35"/>
      <c r="F8" s="35"/>
      <c r="G8" s="35"/>
      <c r="H8" s="81"/>
      <c r="I8" s="81"/>
      <c r="J8" s="35"/>
      <c r="K8" s="38"/>
      <c r="M8" s="23"/>
    </row>
    <row r="9" spans="1:13">
      <c r="A9" s="21" t="s">
        <v>29</v>
      </c>
      <c r="B9" s="77" t="s">
        <v>65</v>
      </c>
      <c r="C9" s="77">
        <v>187</v>
      </c>
      <c r="D9" s="77">
        <v>22</v>
      </c>
      <c r="E9" s="8" t="s">
        <v>73</v>
      </c>
      <c r="F9" s="2" t="s">
        <v>70</v>
      </c>
      <c r="G9" s="2" t="s">
        <v>70</v>
      </c>
      <c r="H9" s="2" t="s">
        <v>70</v>
      </c>
      <c r="I9" s="2" t="s">
        <v>70</v>
      </c>
      <c r="J9" s="7" t="s">
        <v>70</v>
      </c>
      <c r="K9" s="38">
        <v>0.5</v>
      </c>
      <c r="M9" s="23"/>
    </row>
    <row r="10" spans="1:13">
      <c r="A10" s="21" t="s">
        <v>29</v>
      </c>
      <c r="B10" s="77" t="s">
        <v>69</v>
      </c>
      <c r="C10" s="77">
        <v>435</v>
      </c>
      <c r="D10" s="77">
        <v>16</v>
      </c>
      <c r="E10" s="8" t="s">
        <v>73</v>
      </c>
      <c r="F10" s="8" t="s">
        <v>73</v>
      </c>
      <c r="G10" s="8" t="s">
        <v>73</v>
      </c>
      <c r="H10">
        <v>0.153</v>
      </c>
      <c r="I10">
        <v>0.122</v>
      </c>
      <c r="J10">
        <v>0.06</v>
      </c>
      <c r="K10" s="38">
        <v>0.5</v>
      </c>
      <c r="M10" s="23"/>
    </row>
    <row r="11" spans="1:13">
      <c r="A11" s="21" t="s">
        <v>29</v>
      </c>
      <c r="B11" s="77" t="s">
        <v>54</v>
      </c>
      <c r="C11" s="77">
        <v>3196</v>
      </c>
      <c r="D11" s="77">
        <v>36</v>
      </c>
      <c r="E11" s="8" t="s">
        <v>73</v>
      </c>
      <c r="F11" s="8" t="s">
        <v>73</v>
      </c>
      <c r="G11" s="8" t="s">
        <v>73</v>
      </c>
      <c r="H11" s="8" t="s">
        <v>73</v>
      </c>
      <c r="I11" s="2" t="s">
        <v>70</v>
      </c>
      <c r="J11" s="7" t="s">
        <v>70</v>
      </c>
      <c r="K11" s="38">
        <v>0.49320000000000003</v>
      </c>
      <c r="M11" s="23"/>
    </row>
    <row r="12" spans="1:13">
      <c r="A12" s="21" t="s">
        <v>29</v>
      </c>
      <c r="B12" s="77" t="s">
        <v>61</v>
      </c>
      <c r="C12" s="77">
        <v>339</v>
      </c>
      <c r="D12" s="77">
        <v>17</v>
      </c>
      <c r="E12" s="8" t="s">
        <v>73</v>
      </c>
      <c r="F12" s="8" t="s">
        <v>73</v>
      </c>
      <c r="G12">
        <v>5.8999999999999997E-2</v>
      </c>
      <c r="H12">
        <v>6.6000000000000003E-2</v>
      </c>
      <c r="I12" s="12">
        <v>2.3E-2</v>
      </c>
      <c r="J12">
        <v>1.4E-2</v>
      </c>
      <c r="K12" s="38">
        <v>0.45950000000000002</v>
      </c>
      <c r="M12" s="23"/>
    </row>
    <row r="13" spans="1:13">
      <c r="A13" s="21"/>
      <c r="B13" s="77"/>
      <c r="C13" s="77"/>
      <c r="D13" s="78" t="s">
        <v>75</v>
      </c>
      <c r="E13" s="73">
        <v>0</v>
      </c>
      <c r="F13" s="73">
        <v>0</v>
      </c>
      <c r="G13" s="73">
        <v>1</v>
      </c>
      <c r="H13" s="74">
        <v>2</v>
      </c>
      <c r="I13" s="74">
        <v>2</v>
      </c>
      <c r="J13" s="73">
        <v>2</v>
      </c>
      <c r="K13" s="38"/>
      <c r="L13" s="79">
        <f>700/24</f>
        <v>29.166666666666668</v>
      </c>
      <c r="M13" s="80" t="s">
        <v>81</v>
      </c>
    </row>
    <row r="14" spans="1:13">
      <c r="A14" s="21"/>
      <c r="B14" s="77"/>
      <c r="C14" s="77"/>
      <c r="D14" s="77"/>
      <c r="E14" s="35"/>
      <c r="F14" s="35"/>
      <c r="G14" s="35"/>
      <c r="H14" s="35"/>
      <c r="I14" s="35"/>
      <c r="J14" s="21"/>
      <c r="K14" s="38"/>
      <c r="M14" s="23"/>
    </row>
    <row r="15" spans="1:13">
      <c r="A15" t="s">
        <v>30</v>
      </c>
      <c r="B15" s="26" t="s">
        <v>65</v>
      </c>
      <c r="C15" s="26">
        <v>187</v>
      </c>
      <c r="D15" s="26">
        <v>22</v>
      </c>
      <c r="E15" s="8" t="s">
        <v>73</v>
      </c>
      <c r="F15" s="8" t="s">
        <v>73</v>
      </c>
      <c r="G15" s="8" t="s">
        <v>73</v>
      </c>
      <c r="H15" s="8" t="s">
        <v>73</v>
      </c>
      <c r="I15" s="8" t="s">
        <v>73</v>
      </c>
      <c r="J15" s="8" t="s">
        <v>73</v>
      </c>
      <c r="K15" s="34">
        <v>0.5</v>
      </c>
      <c r="M15" s="23"/>
    </row>
    <row r="16" spans="1:13">
      <c r="A16" t="s">
        <v>30</v>
      </c>
      <c r="B16" s="26" t="s">
        <v>69</v>
      </c>
      <c r="C16" s="26">
        <v>435</v>
      </c>
      <c r="D16" s="26">
        <v>16</v>
      </c>
      <c r="E16" s="8" t="s">
        <v>73</v>
      </c>
      <c r="F16" s="8" t="s">
        <v>73</v>
      </c>
      <c r="G16" s="8" t="s">
        <v>73</v>
      </c>
      <c r="H16" s="8" t="s">
        <v>73</v>
      </c>
      <c r="I16" s="8">
        <v>0.14700797099999999</v>
      </c>
      <c r="J16" s="8">
        <v>0.14465918999999999</v>
      </c>
      <c r="K16" s="34">
        <v>0.5</v>
      </c>
      <c r="M16" s="23"/>
    </row>
    <row r="17" spans="1:13">
      <c r="A17" t="s">
        <v>30</v>
      </c>
      <c r="B17" s="26" t="s">
        <v>54</v>
      </c>
      <c r="C17" s="26">
        <v>3196</v>
      </c>
      <c r="D17" s="26">
        <v>36</v>
      </c>
      <c r="E17" s="8" t="s">
        <v>73</v>
      </c>
      <c r="F17" s="8" t="s">
        <v>73</v>
      </c>
      <c r="G17" s="8" t="s">
        <v>73</v>
      </c>
      <c r="H17" s="8">
        <v>6.6337373000000005E-2</v>
      </c>
      <c r="I17" s="8">
        <v>6.3855337999999998E-2</v>
      </c>
      <c r="J17" s="8">
        <v>5.6842192999999999E-2</v>
      </c>
      <c r="K17" s="34">
        <v>0.49320000000000003</v>
      </c>
      <c r="M17" s="23"/>
    </row>
    <row r="18" spans="1:13">
      <c r="A18" t="s">
        <v>30</v>
      </c>
      <c r="B18" s="26" t="s">
        <v>61</v>
      </c>
      <c r="C18" s="26">
        <v>339</v>
      </c>
      <c r="D18" s="26">
        <v>17</v>
      </c>
      <c r="E18" s="8" t="s">
        <v>73</v>
      </c>
      <c r="F18" s="8" t="s">
        <v>73</v>
      </c>
      <c r="G18" s="8" t="s">
        <v>73</v>
      </c>
      <c r="H18" s="8" t="s">
        <v>73</v>
      </c>
      <c r="I18" s="8">
        <v>6.7354343999999997E-2</v>
      </c>
      <c r="J18" s="8">
        <v>6.7354343999999997E-2</v>
      </c>
      <c r="K18" s="34">
        <v>0.45950000000000002</v>
      </c>
      <c r="M18" s="23"/>
    </row>
    <row r="19" spans="1:13">
      <c r="D19" s="78" t="s">
        <v>75</v>
      </c>
      <c r="E19" s="73">
        <v>0</v>
      </c>
      <c r="F19" s="73">
        <v>0</v>
      </c>
      <c r="G19" s="73">
        <v>0</v>
      </c>
      <c r="H19" s="74">
        <v>1</v>
      </c>
      <c r="I19" s="74">
        <v>3</v>
      </c>
      <c r="J19" s="73">
        <v>3</v>
      </c>
      <c r="L19" s="79">
        <f>700/24</f>
        <v>29.166666666666668</v>
      </c>
      <c r="M19" s="80" t="s">
        <v>81</v>
      </c>
    </row>
    <row r="20" spans="1:13">
      <c r="B20" s="15" t="s">
        <v>37</v>
      </c>
    </row>
    <row r="21" spans="1:13">
      <c r="A21" s="1" t="s">
        <v>77</v>
      </c>
      <c r="B21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1"/>
  <sheetViews>
    <sheetView topLeftCell="A15" workbookViewId="0">
      <selection activeCell="B22" sqref="B22"/>
    </sheetView>
  </sheetViews>
  <sheetFormatPr defaultRowHeight="15"/>
  <cols>
    <col min="1" max="1" width="11.28515625" bestFit="1" customWidth="1"/>
    <col min="2" max="2" width="27.7109375" bestFit="1" customWidth="1"/>
    <col min="6" max="6" width="9.5703125" bestFit="1" customWidth="1"/>
    <col min="7" max="7" width="10.5703125" bestFit="1" customWidth="1"/>
    <col min="8" max="8" width="9.5703125" bestFit="1" customWidth="1"/>
    <col min="9" max="10" width="9.7109375" bestFit="1" customWidth="1"/>
    <col min="11" max="11" width="9.5703125" bestFit="1" customWidth="1"/>
  </cols>
  <sheetData>
    <row r="1" spans="1:13">
      <c r="A1" t="s">
        <v>123</v>
      </c>
    </row>
    <row r="2" spans="1:13">
      <c r="A2" s="1" t="s">
        <v>1</v>
      </c>
      <c r="B2" s="1" t="s">
        <v>2</v>
      </c>
      <c r="C2" s="1" t="s">
        <v>38</v>
      </c>
      <c r="D2" s="1" t="s">
        <v>3</v>
      </c>
      <c r="E2" s="23" t="s">
        <v>122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</row>
    <row r="3" spans="1:13">
      <c r="A3" t="s">
        <v>0</v>
      </c>
      <c r="B3" t="s">
        <v>25</v>
      </c>
      <c r="C3">
        <v>3190</v>
      </c>
      <c r="D3">
        <v>61</v>
      </c>
      <c r="E3">
        <v>3465</v>
      </c>
      <c r="F3" s="8" t="s">
        <v>73</v>
      </c>
      <c r="G3" s="8" t="s">
        <v>73</v>
      </c>
      <c r="H3" s="8" t="s">
        <v>73</v>
      </c>
      <c r="I3" s="8" t="s">
        <v>73</v>
      </c>
      <c r="J3" s="8">
        <v>0.130552274</v>
      </c>
      <c r="K3" s="8">
        <v>8.8106641999999999E-2</v>
      </c>
    </row>
    <row r="4" spans="1:13">
      <c r="A4" t="s">
        <v>0</v>
      </c>
      <c r="B4" t="s">
        <v>15</v>
      </c>
      <c r="C4">
        <v>106</v>
      </c>
      <c r="D4">
        <v>58</v>
      </c>
      <c r="E4">
        <v>334</v>
      </c>
      <c r="F4" s="8" t="s">
        <v>73</v>
      </c>
      <c r="G4" s="8" t="s">
        <v>73</v>
      </c>
      <c r="H4" s="8" t="s">
        <v>73</v>
      </c>
      <c r="I4" s="8" t="s">
        <v>73</v>
      </c>
      <c r="J4" s="8">
        <v>0.132075472</v>
      </c>
      <c r="K4" s="8">
        <v>0.102830189</v>
      </c>
    </row>
    <row r="5" spans="1:13">
      <c r="A5" t="s">
        <v>0</v>
      </c>
      <c r="B5" t="s">
        <v>11</v>
      </c>
      <c r="C5">
        <v>105</v>
      </c>
      <c r="D5">
        <v>12</v>
      </c>
      <c r="E5">
        <v>191</v>
      </c>
      <c r="F5" s="8" t="s">
        <v>73</v>
      </c>
      <c r="G5" s="8" t="s">
        <v>73</v>
      </c>
      <c r="H5" s="8" t="s">
        <v>73</v>
      </c>
      <c r="I5" s="8" t="s">
        <v>73</v>
      </c>
      <c r="J5" s="8">
        <v>0.11437641699999999</v>
      </c>
      <c r="K5">
        <v>9.9646259000000001E-2</v>
      </c>
    </row>
    <row r="6" spans="1:13">
      <c r="F6" s="73">
        <v>0</v>
      </c>
      <c r="G6" s="73">
        <v>0</v>
      </c>
      <c r="H6" s="73">
        <v>0</v>
      </c>
      <c r="I6" s="74">
        <v>0</v>
      </c>
      <c r="J6" s="73">
        <v>3</v>
      </c>
      <c r="K6" s="73">
        <v>3</v>
      </c>
      <c r="L6" s="68">
        <f>600/18</f>
        <v>33.333333333333336</v>
      </c>
      <c r="M6" s="31" t="s">
        <v>81</v>
      </c>
    </row>
    <row r="8" spans="1:13">
      <c r="A8" s="1" t="s">
        <v>1</v>
      </c>
      <c r="B8" s="1" t="s">
        <v>2</v>
      </c>
      <c r="C8" s="1" t="s">
        <v>38</v>
      </c>
      <c r="D8" s="1" t="s">
        <v>3</v>
      </c>
      <c r="E8" s="23" t="s">
        <v>122</v>
      </c>
      <c r="F8" s="1" t="s">
        <v>31</v>
      </c>
      <c r="G8" s="1" t="s">
        <v>32</v>
      </c>
      <c r="H8" s="1" t="s">
        <v>33</v>
      </c>
      <c r="I8" s="1" t="s">
        <v>34</v>
      </c>
      <c r="J8" s="1" t="s">
        <v>35</v>
      </c>
      <c r="K8" s="1" t="s">
        <v>36</v>
      </c>
    </row>
    <row r="9" spans="1:13">
      <c r="A9" t="s">
        <v>29</v>
      </c>
      <c r="B9" t="s">
        <v>25</v>
      </c>
      <c r="C9">
        <v>3190</v>
      </c>
      <c r="D9">
        <v>61</v>
      </c>
      <c r="E9">
        <v>3465</v>
      </c>
      <c r="F9" s="8" t="s">
        <v>73</v>
      </c>
      <c r="G9" s="8" t="s">
        <v>73</v>
      </c>
      <c r="H9" s="8" t="s">
        <v>73</v>
      </c>
      <c r="I9" s="8" t="s">
        <v>73</v>
      </c>
      <c r="J9">
        <v>0.105</v>
      </c>
      <c r="K9">
        <v>4.7E-2</v>
      </c>
      <c r="L9" s="7"/>
    </row>
    <row r="10" spans="1:13">
      <c r="A10" t="s">
        <v>29</v>
      </c>
      <c r="B10" t="s">
        <v>15</v>
      </c>
      <c r="C10">
        <v>106</v>
      </c>
      <c r="D10">
        <v>58</v>
      </c>
      <c r="E10">
        <v>334</v>
      </c>
      <c r="F10" s="8" t="s">
        <v>73</v>
      </c>
      <c r="G10" s="8" t="s">
        <v>73</v>
      </c>
      <c r="H10" s="8" t="s">
        <v>73</v>
      </c>
      <c r="I10" s="8" t="s">
        <v>73</v>
      </c>
      <c r="J10">
        <v>9.0999999999999998E-2</v>
      </c>
      <c r="K10">
        <v>5.1999999999999998E-2</v>
      </c>
      <c r="L10" s="8"/>
    </row>
    <row r="11" spans="1:13">
      <c r="A11" t="s">
        <v>29</v>
      </c>
      <c r="B11" t="s">
        <v>11</v>
      </c>
      <c r="C11">
        <v>105</v>
      </c>
      <c r="D11">
        <v>12</v>
      </c>
      <c r="E11">
        <v>191</v>
      </c>
      <c r="F11" s="8" t="s">
        <v>73</v>
      </c>
      <c r="G11" s="8" t="s">
        <v>73</v>
      </c>
      <c r="H11" s="8" t="s">
        <v>73</v>
      </c>
      <c r="I11" s="8" t="s">
        <v>73</v>
      </c>
      <c r="J11">
        <v>2.4E-2</v>
      </c>
      <c r="K11">
        <v>0.02</v>
      </c>
      <c r="L11" s="8"/>
    </row>
    <row r="12" spans="1:13">
      <c r="F12" s="73">
        <v>0</v>
      </c>
      <c r="G12" s="73">
        <v>0</v>
      </c>
      <c r="H12" s="73">
        <v>0</v>
      </c>
      <c r="I12" s="74">
        <v>0</v>
      </c>
      <c r="J12" s="73">
        <v>3</v>
      </c>
      <c r="K12" s="73">
        <v>3</v>
      </c>
      <c r="L12" s="68">
        <f>600/18</f>
        <v>33.333333333333336</v>
      </c>
      <c r="M12" s="31" t="s">
        <v>81</v>
      </c>
    </row>
    <row r="13" spans="1:13">
      <c r="C13" s="1"/>
      <c r="F13" s="3"/>
      <c r="G13" s="3"/>
      <c r="H13" s="3"/>
      <c r="I13" s="3"/>
      <c r="J13" s="3"/>
      <c r="K13" s="30"/>
    </row>
    <row r="14" spans="1:13">
      <c r="A14" s="1" t="s">
        <v>1</v>
      </c>
      <c r="B14" s="1" t="s">
        <v>2</v>
      </c>
      <c r="C14" s="1" t="s">
        <v>38</v>
      </c>
      <c r="D14" s="1" t="s">
        <v>3</v>
      </c>
      <c r="E14" s="23" t="s">
        <v>122</v>
      </c>
      <c r="F14" s="1" t="s">
        <v>31</v>
      </c>
      <c r="G14" s="1" t="s">
        <v>32</v>
      </c>
      <c r="H14" s="1" t="s">
        <v>33</v>
      </c>
      <c r="I14" s="1" t="s">
        <v>34</v>
      </c>
      <c r="J14" s="1" t="s">
        <v>35</v>
      </c>
      <c r="K14" s="1" t="s">
        <v>36</v>
      </c>
    </row>
    <row r="15" spans="1:13">
      <c r="A15" t="s">
        <v>30</v>
      </c>
      <c r="B15" t="s">
        <v>25</v>
      </c>
      <c r="C15">
        <v>3190</v>
      </c>
      <c r="D15">
        <v>61</v>
      </c>
      <c r="E15">
        <v>3465</v>
      </c>
      <c r="F15" s="8" t="s">
        <v>73</v>
      </c>
      <c r="G15" s="8" t="s">
        <v>73</v>
      </c>
      <c r="H15" s="8" t="s">
        <v>73</v>
      </c>
      <c r="I15" s="2" t="s">
        <v>70</v>
      </c>
      <c r="J15" s="2" t="s">
        <v>70</v>
      </c>
      <c r="K15" s="7" t="s">
        <v>70</v>
      </c>
    </row>
    <row r="16" spans="1:13">
      <c r="A16" t="s">
        <v>30</v>
      </c>
      <c r="B16" t="s">
        <v>15</v>
      </c>
      <c r="C16">
        <v>106</v>
      </c>
      <c r="D16">
        <v>58</v>
      </c>
      <c r="E16">
        <v>334</v>
      </c>
      <c r="F16" s="8" t="s">
        <v>73</v>
      </c>
      <c r="G16" s="8" t="s">
        <v>73</v>
      </c>
      <c r="H16" s="8" t="s">
        <v>73</v>
      </c>
      <c r="I16" s="2" t="s">
        <v>70</v>
      </c>
      <c r="J16" s="2" t="s">
        <v>70</v>
      </c>
      <c r="K16" s="7" t="s">
        <v>70</v>
      </c>
    </row>
    <row r="17" spans="1:13">
      <c r="A17" t="s">
        <v>30</v>
      </c>
      <c r="B17" t="s">
        <v>11</v>
      </c>
      <c r="C17">
        <v>105</v>
      </c>
      <c r="D17">
        <v>12</v>
      </c>
      <c r="E17">
        <v>191</v>
      </c>
      <c r="F17" s="8" t="s">
        <v>73</v>
      </c>
      <c r="G17" s="8" t="s">
        <v>73</v>
      </c>
      <c r="H17" s="8" t="s">
        <v>73</v>
      </c>
      <c r="I17" s="8">
        <v>9.7777777999999996E-2</v>
      </c>
      <c r="J17" s="8">
        <v>0.10039002299999999</v>
      </c>
      <c r="K17" s="8">
        <v>0.10039002299999999</v>
      </c>
    </row>
    <row r="18" spans="1:13">
      <c r="C18" s="1"/>
      <c r="F18" s="73">
        <v>0</v>
      </c>
      <c r="G18" s="73">
        <v>0</v>
      </c>
      <c r="H18" s="73">
        <v>0</v>
      </c>
      <c r="I18" s="74">
        <v>1</v>
      </c>
      <c r="J18" s="73">
        <v>1</v>
      </c>
      <c r="K18" s="73">
        <v>1</v>
      </c>
      <c r="L18" s="68">
        <f>300/18</f>
        <v>16.666666666666668</v>
      </c>
      <c r="M18" s="31" t="s">
        <v>81</v>
      </c>
    </row>
    <row r="19" spans="1:13">
      <c r="G19" s="3"/>
      <c r="K19" s="30"/>
    </row>
    <row r="20" spans="1:13">
      <c r="B20" s="15" t="s">
        <v>37</v>
      </c>
    </row>
    <row r="21" spans="1:13">
      <c r="A21" s="1" t="s">
        <v>77</v>
      </c>
      <c r="B21" t="s">
        <v>131</v>
      </c>
    </row>
    <row r="22" spans="1:13">
      <c r="A22" s="1"/>
      <c r="B22" s="1"/>
      <c r="C22" s="1"/>
      <c r="D22" s="1"/>
      <c r="E22" s="23"/>
      <c r="F22" s="1"/>
      <c r="G22" s="1"/>
      <c r="H22" s="1"/>
      <c r="I22" s="1"/>
      <c r="J22" s="1"/>
      <c r="K22" s="1"/>
    </row>
    <row r="23" spans="1:13">
      <c r="F23" s="3"/>
      <c r="I23" s="2"/>
      <c r="J23" s="9"/>
      <c r="K23" s="9"/>
    </row>
    <row r="24" spans="1:13">
      <c r="F24" s="3"/>
      <c r="I24" s="2"/>
      <c r="J24" s="9"/>
      <c r="K24" s="9"/>
    </row>
    <row r="25" spans="1:13">
      <c r="F25" s="3"/>
      <c r="I25" s="2"/>
      <c r="J25" s="9"/>
      <c r="K25" s="9"/>
    </row>
    <row r="26" spans="1:13">
      <c r="F26" s="73"/>
      <c r="G26" s="73"/>
      <c r="H26" s="73"/>
      <c r="I26" s="74"/>
      <c r="J26" s="73"/>
      <c r="K26" s="73"/>
      <c r="L26" s="68"/>
      <c r="M26" s="31"/>
    </row>
    <row r="28" spans="1:13">
      <c r="A28" s="1"/>
      <c r="B28" s="1"/>
      <c r="C28" s="1"/>
      <c r="D28" s="1"/>
      <c r="E28" s="23"/>
      <c r="F28" s="1"/>
      <c r="G28" s="1"/>
      <c r="H28" s="1"/>
      <c r="I28" s="1"/>
      <c r="J28" s="1"/>
      <c r="K28" s="1"/>
    </row>
    <row r="29" spans="1:13">
      <c r="F29" s="9"/>
      <c r="G29" s="9"/>
      <c r="H29" s="9"/>
      <c r="I29" s="9"/>
      <c r="J29" s="9"/>
      <c r="K29" s="9"/>
    </row>
    <row r="30" spans="1:13">
      <c r="F30" s="9"/>
      <c r="G30" s="9"/>
      <c r="H30" s="9"/>
      <c r="I30" s="9"/>
      <c r="J30" s="9"/>
      <c r="K30" s="9"/>
    </row>
    <row r="31" spans="1:13">
      <c r="F31" s="9"/>
      <c r="G31" s="9"/>
      <c r="H31" s="9"/>
      <c r="I31" s="9"/>
      <c r="J31" s="9"/>
      <c r="K31" s="9"/>
    </row>
    <row r="32" spans="1:13">
      <c r="F32" s="74"/>
      <c r="G32" s="73"/>
      <c r="H32" s="73"/>
      <c r="I32" s="74"/>
      <c r="J32" s="73"/>
      <c r="K32" s="73"/>
      <c r="L32" s="68"/>
      <c r="M32" s="31"/>
    </row>
    <row r="33" spans="1:13">
      <c r="K33" s="2"/>
      <c r="L33" s="33"/>
    </row>
    <row r="34" spans="1:13">
      <c r="A34" s="1"/>
      <c r="B34" s="1"/>
      <c r="C34" s="1"/>
      <c r="D34" s="1"/>
      <c r="E34" s="23"/>
      <c r="F34" s="1"/>
      <c r="G34" s="1"/>
      <c r="H34" s="1"/>
      <c r="I34" s="1"/>
      <c r="J34" s="1"/>
      <c r="K34" s="1"/>
      <c r="L34" s="33"/>
    </row>
    <row r="35" spans="1:13">
      <c r="F35" s="9"/>
      <c r="G35" s="9"/>
      <c r="H35" s="9"/>
      <c r="I35" s="9"/>
      <c r="J35" s="9"/>
      <c r="K35" s="9"/>
      <c r="L35" s="33"/>
    </row>
    <row r="36" spans="1:13">
      <c r="F36" s="9"/>
      <c r="G36" s="9"/>
      <c r="H36" s="9"/>
      <c r="I36" s="9"/>
      <c r="J36" s="9"/>
      <c r="K36" s="9"/>
      <c r="L36" s="33"/>
    </row>
    <row r="37" spans="1:13">
      <c r="F37" s="9"/>
      <c r="G37" s="9"/>
      <c r="H37" s="9"/>
      <c r="I37" s="9"/>
      <c r="J37" s="9"/>
      <c r="K37" s="9"/>
      <c r="L37" s="33"/>
    </row>
    <row r="38" spans="1:13">
      <c r="F38" s="74"/>
      <c r="G38" s="73"/>
      <c r="H38" s="73"/>
      <c r="I38" s="74"/>
      <c r="J38" s="73"/>
      <c r="K38" s="73"/>
      <c r="L38" s="68"/>
      <c r="M38" s="31"/>
    </row>
    <row r="39" spans="1:13">
      <c r="B39" s="26"/>
      <c r="K39" s="3"/>
    </row>
    <row r="40" spans="1:13">
      <c r="B40" s="26"/>
      <c r="C40" s="1"/>
      <c r="F40" s="67"/>
      <c r="G40" s="67"/>
      <c r="H40" s="67"/>
      <c r="I40" s="67"/>
      <c r="J40" s="67"/>
      <c r="K40" s="68"/>
    </row>
    <row r="41" spans="1:13">
      <c r="B41" s="26"/>
      <c r="C41" s="1"/>
      <c r="F41" s="8"/>
      <c r="G41" s="8"/>
      <c r="H41" s="8"/>
      <c r="I41" s="8"/>
      <c r="J41" s="8"/>
      <c r="K41" s="8"/>
    </row>
    <row r="42" spans="1:13">
      <c r="F42" s="14"/>
      <c r="G42" s="14"/>
      <c r="H42" s="14"/>
      <c r="I42" s="14"/>
      <c r="J42" s="14"/>
      <c r="K42" s="14"/>
    </row>
    <row r="43" spans="1:13">
      <c r="D43" s="1"/>
      <c r="E43" s="1"/>
      <c r="L43" s="31"/>
    </row>
    <row r="44" spans="1:13">
      <c r="G44" s="17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>
      <c r="B49" s="26"/>
      <c r="G49" s="2"/>
      <c r="H49" s="2"/>
      <c r="I49" s="2"/>
      <c r="J49" s="2"/>
      <c r="K49" s="2"/>
    </row>
    <row r="50" spans="2:11">
      <c r="B50" s="26"/>
    </row>
    <row r="51" spans="2:11">
      <c r="B51" s="26"/>
    </row>
    <row r="52" spans="2:11">
      <c r="B52" s="26"/>
      <c r="J52" s="3"/>
    </row>
    <row r="53" spans="2:11">
      <c r="B53" s="26"/>
      <c r="F53" s="3"/>
    </row>
    <row r="54" spans="2:11">
      <c r="B54" s="26"/>
      <c r="G54" s="2"/>
      <c r="H54" s="2"/>
      <c r="I54" s="2"/>
      <c r="J54" s="2"/>
      <c r="K54" s="2"/>
    </row>
    <row r="55" spans="2:11">
      <c r="B55" s="26"/>
      <c r="I55" s="2"/>
      <c r="J55" s="2"/>
      <c r="K55" s="2"/>
    </row>
    <row r="56" spans="2:11">
      <c r="B56" s="26"/>
      <c r="F56" s="3"/>
      <c r="K56" s="3"/>
    </row>
    <row r="57" spans="2:11">
      <c r="B57" s="26"/>
      <c r="F57" s="3"/>
      <c r="K57" s="3"/>
    </row>
    <row r="58" spans="2:11">
      <c r="B58" s="26"/>
      <c r="F58" s="3"/>
      <c r="K58" s="3"/>
    </row>
    <row r="59" spans="2:11">
      <c r="B59" s="26"/>
      <c r="F59" s="3"/>
      <c r="K59" s="3"/>
    </row>
    <row r="60" spans="2:11">
      <c r="B60" s="26"/>
      <c r="F60" s="3"/>
      <c r="K60" s="3"/>
    </row>
    <row r="61" spans="2:11">
      <c r="B61" s="26"/>
      <c r="F61" s="3"/>
      <c r="K61" s="3"/>
    </row>
    <row r="62" spans="2:11">
      <c r="B62" s="26"/>
      <c r="F62" s="3"/>
      <c r="K62" s="3"/>
    </row>
    <row r="63" spans="2:11">
      <c r="B63" s="26"/>
      <c r="F63" s="3"/>
      <c r="K63" s="3"/>
    </row>
    <row r="64" spans="2:11">
      <c r="B64" s="26"/>
      <c r="F64" s="3"/>
      <c r="K64" s="3"/>
    </row>
    <row r="65" spans="2:12">
      <c r="B65" s="26"/>
      <c r="F65" s="3"/>
      <c r="I65" s="2"/>
      <c r="J65" s="2"/>
      <c r="K65" s="2"/>
    </row>
    <row r="66" spans="2:12">
      <c r="B66" s="26"/>
      <c r="F66" s="3"/>
    </row>
    <row r="67" spans="2:12">
      <c r="B67" s="26"/>
      <c r="F67" s="3"/>
    </row>
    <row r="68" spans="2:12">
      <c r="B68" s="26"/>
      <c r="F68" s="3"/>
    </row>
    <row r="69" spans="2:12">
      <c r="F69" s="14"/>
      <c r="G69" s="14"/>
      <c r="H69" s="14"/>
      <c r="I69" s="14"/>
      <c r="J69" s="14"/>
      <c r="K69" s="14"/>
    </row>
    <row r="70" spans="2:12">
      <c r="D70" s="1"/>
      <c r="E70" s="1"/>
      <c r="L70" s="31"/>
    </row>
    <row r="71" spans="2:12">
      <c r="G71" s="17"/>
    </row>
  </sheetData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sqref="A1:D24"/>
    </sheetView>
  </sheetViews>
  <sheetFormatPr defaultRowHeight="15"/>
  <cols>
    <col min="1" max="1" width="23.42578125" bestFit="1" customWidth="1"/>
    <col min="2" max="2" width="11.5703125" bestFit="1" customWidth="1"/>
    <col min="8" max="8" width="11" bestFit="1" customWidth="1"/>
  </cols>
  <sheetData>
    <row r="1" spans="1:11" ht="15.75">
      <c r="A1" s="39"/>
      <c r="B1" s="121" t="s">
        <v>78</v>
      </c>
      <c r="C1" s="121"/>
      <c r="D1" s="121"/>
      <c r="G1" s="47"/>
      <c r="H1" s="48"/>
      <c r="I1" s="49" t="s">
        <v>82</v>
      </c>
      <c r="J1" s="50" t="s">
        <v>83</v>
      </c>
      <c r="K1" s="51" t="s">
        <v>84</v>
      </c>
    </row>
    <row r="2" spans="1:11">
      <c r="A2" s="40"/>
      <c r="B2" s="41" t="s">
        <v>0</v>
      </c>
      <c r="C2" s="41" t="s">
        <v>29</v>
      </c>
      <c r="D2" s="41" t="s">
        <v>30</v>
      </c>
      <c r="G2" s="122" t="s">
        <v>78</v>
      </c>
      <c r="H2" s="42" t="s">
        <v>0</v>
      </c>
      <c r="I2" s="43">
        <v>366.74099999999999</v>
      </c>
      <c r="J2" s="45">
        <v>417.48700000000002</v>
      </c>
      <c r="K2" s="45">
        <v>2</v>
      </c>
    </row>
    <row r="3" spans="1:11">
      <c r="A3" s="42" t="s">
        <v>85</v>
      </c>
      <c r="B3" s="43">
        <v>366.74099999999999</v>
      </c>
      <c r="C3" s="43">
        <v>67.162999999999997</v>
      </c>
      <c r="D3" s="44">
        <v>66.421000000000006</v>
      </c>
      <c r="G3" s="123"/>
      <c r="H3" s="42" t="s">
        <v>29</v>
      </c>
      <c r="I3" s="43">
        <v>67.162999999999997</v>
      </c>
      <c r="J3" s="45">
        <v>78.748999999999995</v>
      </c>
      <c r="K3" s="45">
        <v>8</v>
      </c>
    </row>
    <row r="4" spans="1:11">
      <c r="A4" s="42" t="s">
        <v>86</v>
      </c>
      <c r="B4" s="45">
        <v>417.48700000000002</v>
      </c>
      <c r="C4" s="45">
        <v>78.748999999999995</v>
      </c>
      <c r="D4" s="46">
        <v>2.585</v>
      </c>
      <c r="G4" s="124"/>
      <c r="H4" s="42" t="s">
        <v>30</v>
      </c>
      <c r="I4" s="44">
        <v>66.421000000000006</v>
      </c>
      <c r="J4" s="46">
        <v>2.585</v>
      </c>
      <c r="K4" s="45">
        <v>8</v>
      </c>
    </row>
    <row r="5" spans="1:11">
      <c r="A5" s="42" t="s">
        <v>9</v>
      </c>
      <c r="B5" s="43" t="s">
        <v>73</v>
      </c>
      <c r="C5" s="43" t="s">
        <v>73</v>
      </c>
      <c r="D5" s="43" t="s">
        <v>73</v>
      </c>
      <c r="G5" s="122" t="s">
        <v>77</v>
      </c>
      <c r="H5" s="42" t="s">
        <v>0</v>
      </c>
      <c r="I5" s="44" t="s">
        <v>73</v>
      </c>
      <c r="J5" s="46" t="s">
        <v>73</v>
      </c>
      <c r="K5" s="46" t="s">
        <v>73</v>
      </c>
    </row>
    <row r="6" spans="1:11">
      <c r="A6" s="42" t="s">
        <v>10</v>
      </c>
      <c r="B6" s="43">
        <v>0.24399999999999999</v>
      </c>
      <c r="C6" s="44">
        <v>0.22600000000000001</v>
      </c>
      <c r="D6" s="43">
        <v>3.641</v>
      </c>
      <c r="G6" s="123"/>
      <c r="H6" s="42" t="s">
        <v>29</v>
      </c>
      <c r="I6" s="44" t="s">
        <v>73</v>
      </c>
      <c r="J6" s="46" t="s">
        <v>73</v>
      </c>
      <c r="K6" s="46" t="s">
        <v>73</v>
      </c>
    </row>
    <row r="7" spans="1:11">
      <c r="A7" s="42" t="s">
        <v>11</v>
      </c>
      <c r="B7" s="43">
        <v>0.32900000000000001</v>
      </c>
      <c r="C7" s="44">
        <v>0.318</v>
      </c>
      <c r="D7" s="43">
        <v>0.73299999999999998</v>
      </c>
      <c r="G7" s="124"/>
      <c r="H7" s="42" t="s">
        <v>30</v>
      </c>
      <c r="I7" s="44" t="s">
        <v>73</v>
      </c>
      <c r="J7" s="46" t="s">
        <v>73</v>
      </c>
      <c r="K7" s="46" t="s">
        <v>73</v>
      </c>
    </row>
    <row r="8" spans="1:11">
      <c r="A8" s="42" t="s">
        <v>12</v>
      </c>
      <c r="B8" s="43">
        <v>1.236</v>
      </c>
      <c r="C8" s="44">
        <v>0.46600000000000003</v>
      </c>
      <c r="D8" s="43">
        <v>1.665</v>
      </c>
    </row>
    <row r="9" spans="1:11">
      <c r="A9" s="42" t="s">
        <v>13</v>
      </c>
      <c r="B9" s="43" t="s">
        <v>73</v>
      </c>
      <c r="C9" s="43" t="s">
        <v>73</v>
      </c>
      <c r="D9" s="44">
        <v>888.35299999999995</v>
      </c>
    </row>
    <row r="10" spans="1:11">
      <c r="A10" s="42" t="s">
        <v>14</v>
      </c>
      <c r="B10" s="43" t="s">
        <v>73</v>
      </c>
      <c r="C10" s="43" t="s">
        <v>73</v>
      </c>
      <c r="D10" s="43" t="s">
        <v>73</v>
      </c>
    </row>
    <row r="11" spans="1:11">
      <c r="A11" s="42" t="s">
        <v>15</v>
      </c>
      <c r="B11" s="43">
        <v>2.4950000000000001</v>
      </c>
      <c r="C11" s="44">
        <v>0.49199999999999999</v>
      </c>
      <c r="D11" s="43" t="s">
        <v>73</v>
      </c>
    </row>
    <row r="12" spans="1:11">
      <c r="A12" s="42" t="s">
        <v>16</v>
      </c>
      <c r="B12" s="44">
        <v>6.8000000000000005E-2</v>
      </c>
      <c r="C12" s="43">
        <v>8.3000000000000004E-2</v>
      </c>
      <c r="D12" s="43">
        <v>1.149</v>
      </c>
    </row>
    <row r="13" spans="1:11">
      <c r="A13" s="42" t="s">
        <v>17</v>
      </c>
      <c r="B13" s="43">
        <v>3635.163</v>
      </c>
      <c r="C13" s="43">
        <v>893.17</v>
      </c>
      <c r="D13" s="44">
        <v>9.7040000000000006</v>
      </c>
    </row>
    <row r="14" spans="1:11">
      <c r="A14" s="42" t="s">
        <v>18</v>
      </c>
      <c r="B14" s="43">
        <v>523.45399999999995</v>
      </c>
      <c r="C14" s="44">
        <v>2.706</v>
      </c>
      <c r="D14" s="43">
        <v>6.32</v>
      </c>
    </row>
    <row r="15" spans="1:11">
      <c r="A15" s="42" t="s">
        <v>19</v>
      </c>
      <c r="B15" s="43">
        <v>0.158</v>
      </c>
      <c r="C15" s="44">
        <v>0.13600000000000001</v>
      </c>
      <c r="D15" s="43">
        <v>0.623</v>
      </c>
    </row>
    <row r="16" spans="1:11">
      <c r="A16" s="42" t="s">
        <v>20</v>
      </c>
      <c r="B16" s="43">
        <v>648.54399999999998</v>
      </c>
      <c r="C16" s="43">
        <v>25.244</v>
      </c>
      <c r="D16" s="44">
        <v>1.631</v>
      </c>
    </row>
    <row r="17" spans="1:4">
      <c r="A17" s="42" t="s">
        <v>21</v>
      </c>
      <c r="B17" s="44">
        <v>3.6999999999999998E-2</v>
      </c>
      <c r="C17" s="43">
        <v>5.6000000000000001E-2</v>
      </c>
      <c r="D17" s="43">
        <v>0.76800000000000002</v>
      </c>
    </row>
    <row r="18" spans="1:4">
      <c r="A18" s="42" t="s">
        <v>22</v>
      </c>
      <c r="B18" s="43">
        <v>4.1980000000000004</v>
      </c>
      <c r="C18" s="43">
        <v>3.306</v>
      </c>
      <c r="D18" s="44">
        <v>1.7549999999999999</v>
      </c>
    </row>
    <row r="19" spans="1:4">
      <c r="A19" s="42" t="s">
        <v>23</v>
      </c>
      <c r="B19" s="43" t="s">
        <v>73</v>
      </c>
      <c r="C19" s="43" t="s">
        <v>73</v>
      </c>
      <c r="D19" s="44">
        <v>130.07900000000001</v>
      </c>
    </row>
    <row r="20" spans="1:4">
      <c r="A20" s="42" t="s">
        <v>24</v>
      </c>
      <c r="B20" s="43" t="s">
        <v>73</v>
      </c>
      <c r="C20" s="43">
        <v>6.1580000000000004</v>
      </c>
      <c r="D20" s="44">
        <v>1.196</v>
      </c>
    </row>
    <row r="21" spans="1:4">
      <c r="A21" s="42" t="s">
        <v>25</v>
      </c>
      <c r="B21" s="43">
        <v>122.03100000000001</v>
      </c>
      <c r="C21" s="44">
        <v>4.7720000000000002</v>
      </c>
      <c r="D21" s="43" t="s">
        <v>73</v>
      </c>
    </row>
    <row r="22" spans="1:4">
      <c r="A22" s="42" t="s">
        <v>26</v>
      </c>
      <c r="B22" s="43">
        <v>0.73799999999999999</v>
      </c>
      <c r="C22" s="44">
        <v>0.41299999999999998</v>
      </c>
      <c r="D22" s="43">
        <v>1.2709999999999999</v>
      </c>
    </row>
    <row r="23" spans="1:4">
      <c r="A23" s="42" t="s">
        <v>27</v>
      </c>
      <c r="B23" s="43" t="s">
        <v>73</v>
      </c>
      <c r="C23" s="43" t="s">
        <v>73</v>
      </c>
      <c r="D23" s="44">
        <v>12.087</v>
      </c>
    </row>
    <row r="24" spans="1:4">
      <c r="A24" s="42" t="s">
        <v>28</v>
      </c>
      <c r="B24" s="43">
        <v>195.67599999999999</v>
      </c>
      <c r="C24" s="43">
        <v>18.867999999999999</v>
      </c>
      <c r="D24" s="44">
        <v>1.762</v>
      </c>
    </row>
  </sheetData>
  <mergeCells count="3">
    <mergeCell ref="B1:D1"/>
    <mergeCell ref="G2:G4"/>
    <mergeCell ref="G5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sqref="A1:D24"/>
    </sheetView>
  </sheetViews>
  <sheetFormatPr defaultRowHeight="15"/>
  <cols>
    <col min="1" max="1" width="23.42578125" bestFit="1" customWidth="1"/>
    <col min="2" max="2" width="11" bestFit="1" customWidth="1"/>
    <col min="8" max="8" width="11" bestFit="1" customWidth="1"/>
  </cols>
  <sheetData>
    <row r="1" spans="1:11" ht="15.75">
      <c r="A1" s="55"/>
      <c r="B1" s="120" t="s">
        <v>78</v>
      </c>
      <c r="C1" s="120"/>
      <c r="D1" s="120"/>
      <c r="G1" s="47"/>
      <c r="H1" s="48"/>
      <c r="I1" s="49" t="s">
        <v>87</v>
      </c>
      <c r="J1" s="57" t="s">
        <v>89</v>
      </c>
      <c r="K1" s="51" t="s">
        <v>88</v>
      </c>
    </row>
    <row r="2" spans="1:11">
      <c r="A2" s="56"/>
      <c r="B2" s="52" t="s">
        <v>0</v>
      </c>
      <c r="C2" s="52" t="s">
        <v>29</v>
      </c>
      <c r="D2" s="52" t="s">
        <v>30</v>
      </c>
      <c r="G2" s="122" t="s">
        <v>78</v>
      </c>
      <c r="H2" s="42" t="s">
        <v>0</v>
      </c>
      <c r="I2" s="42">
        <v>7.3211999999999999E-2</v>
      </c>
      <c r="J2" s="59">
        <v>8.1084000000000003E-2</v>
      </c>
      <c r="K2" s="45">
        <v>8</v>
      </c>
    </row>
    <row r="3" spans="1:11">
      <c r="A3" s="42" t="s">
        <v>90</v>
      </c>
      <c r="B3" s="42">
        <v>7.3211999999999999E-2</v>
      </c>
      <c r="C3" s="42">
        <v>3.5123000000000001E-2</v>
      </c>
      <c r="D3" s="48">
        <v>7.7062000000000005E-2</v>
      </c>
      <c r="G3" s="123"/>
      <c r="H3" s="42" t="s">
        <v>29</v>
      </c>
      <c r="I3" s="42">
        <v>3.5123000000000001E-2</v>
      </c>
      <c r="J3" s="59">
        <v>3.0932999999999999E-2</v>
      </c>
      <c r="K3" s="45">
        <v>0</v>
      </c>
    </row>
    <row r="4" spans="1:11">
      <c r="A4" s="42" t="s">
        <v>91</v>
      </c>
      <c r="B4" s="59">
        <v>8.1084000000000003E-2</v>
      </c>
      <c r="C4" s="59">
        <v>3.0932999999999999E-2</v>
      </c>
      <c r="D4" s="60">
        <v>8.1267000000000006E-2</v>
      </c>
      <c r="G4" s="124"/>
      <c r="H4" s="42" t="s">
        <v>30</v>
      </c>
      <c r="I4" s="48">
        <v>7.7062000000000005E-2</v>
      </c>
      <c r="J4" s="60">
        <v>8.1267000000000006E-2</v>
      </c>
      <c r="K4" s="45">
        <v>8</v>
      </c>
    </row>
    <row r="5" spans="1:11">
      <c r="A5" s="42" t="s">
        <v>9</v>
      </c>
      <c r="B5" s="58">
        <v>-0.25</v>
      </c>
      <c r="C5" s="58">
        <v>-0.25</v>
      </c>
      <c r="D5" s="58">
        <v>-0.25</v>
      </c>
      <c r="G5" s="122" t="s">
        <v>77</v>
      </c>
      <c r="H5" s="42" t="s">
        <v>0</v>
      </c>
      <c r="I5" s="44" t="s">
        <v>73</v>
      </c>
      <c r="J5" s="46" t="s">
        <v>73</v>
      </c>
      <c r="K5" s="46" t="s">
        <v>73</v>
      </c>
    </row>
    <row r="6" spans="1:11">
      <c r="A6" s="42" t="s">
        <v>10</v>
      </c>
      <c r="B6" s="43">
        <v>4.0029000000000002E-2</v>
      </c>
      <c r="C6" s="43">
        <v>2.7499999999999998E-3</v>
      </c>
      <c r="D6" s="44">
        <v>5.7478000000000001E-2</v>
      </c>
      <c r="G6" s="123"/>
      <c r="H6" s="42" t="s">
        <v>29</v>
      </c>
      <c r="I6" s="44" t="s">
        <v>73</v>
      </c>
      <c r="J6" s="46" t="s">
        <v>73</v>
      </c>
      <c r="K6" s="46" t="s">
        <v>73</v>
      </c>
    </row>
    <row r="7" spans="1:11">
      <c r="A7" s="42" t="s">
        <v>11</v>
      </c>
      <c r="B7" s="43">
        <v>8.4196999999999994E-2</v>
      </c>
      <c r="C7" s="43">
        <v>1.32E-2</v>
      </c>
      <c r="D7" s="44">
        <v>0.10038999999999999</v>
      </c>
      <c r="G7" s="124"/>
      <c r="H7" s="42" t="s">
        <v>30</v>
      </c>
      <c r="I7" s="44" t="s">
        <v>73</v>
      </c>
      <c r="J7" s="46" t="s">
        <v>73</v>
      </c>
      <c r="K7" s="46" t="s">
        <v>73</v>
      </c>
    </row>
    <row r="8" spans="1:11">
      <c r="A8" s="42" t="s">
        <v>12</v>
      </c>
      <c r="B8" s="44">
        <v>4.8195000000000002E-2</v>
      </c>
      <c r="C8" s="43">
        <v>3.4799999999999998E-2</v>
      </c>
      <c r="D8" s="43">
        <v>4.2419999999999999E-2</v>
      </c>
    </row>
    <row r="9" spans="1:11">
      <c r="A9" s="42" t="s">
        <v>13</v>
      </c>
      <c r="B9" s="58">
        <v>-0.25</v>
      </c>
      <c r="C9" s="58">
        <v>-0.25</v>
      </c>
      <c r="D9" s="44">
        <v>5.6841999999999997E-2</v>
      </c>
    </row>
    <row r="10" spans="1:11">
      <c r="A10" s="42" t="s">
        <v>14</v>
      </c>
      <c r="B10" s="58">
        <v>-0.25</v>
      </c>
      <c r="C10" s="58">
        <v>-0.25</v>
      </c>
      <c r="D10" s="58">
        <v>-0.25</v>
      </c>
    </row>
    <row r="11" spans="1:11">
      <c r="A11" s="42" t="s">
        <v>15</v>
      </c>
      <c r="B11" s="44">
        <v>9.6462000000000006E-2</v>
      </c>
      <c r="C11" s="43">
        <v>5.16E-2</v>
      </c>
      <c r="D11" s="58">
        <v>-0.25</v>
      </c>
    </row>
    <row r="12" spans="1:11">
      <c r="A12" s="42" t="s">
        <v>16</v>
      </c>
      <c r="B12" s="43">
        <v>5.1478000000000003E-2</v>
      </c>
      <c r="C12" s="58">
        <v>-0.25</v>
      </c>
      <c r="D12" s="44">
        <v>8.1989000000000006E-2</v>
      </c>
    </row>
    <row r="13" spans="1:11">
      <c r="A13" s="42" t="s">
        <v>17</v>
      </c>
      <c r="B13" s="44">
        <v>0.13124</v>
      </c>
      <c r="C13" s="43">
        <v>3.8399999999999997E-2</v>
      </c>
      <c r="D13" s="43">
        <v>7.5683E-2</v>
      </c>
    </row>
    <row r="14" spans="1:11">
      <c r="A14" s="42" t="s">
        <v>18</v>
      </c>
      <c r="B14" s="43">
        <v>7.6388999999999999E-2</v>
      </c>
      <c r="C14" s="43">
        <v>7.4200000000000002E-2</v>
      </c>
      <c r="D14" s="44">
        <v>0.148148</v>
      </c>
    </row>
    <row r="15" spans="1:11">
      <c r="A15" s="42" t="s">
        <v>19</v>
      </c>
      <c r="B15" s="44">
        <v>1.6753000000000001E-2</v>
      </c>
      <c r="C15" s="43">
        <v>6.3330000000000001E-3</v>
      </c>
      <c r="D15" s="58">
        <v>-0.25</v>
      </c>
    </row>
    <row r="16" spans="1:11">
      <c r="A16" s="42" t="s">
        <v>20</v>
      </c>
      <c r="B16" s="43">
        <v>5.8566E-2</v>
      </c>
      <c r="C16" s="43">
        <v>3.6200000000000003E-2</v>
      </c>
      <c r="D16" s="44">
        <v>6.7353999999999997E-2</v>
      </c>
    </row>
    <row r="17" spans="1:4">
      <c r="A17" s="42" t="s">
        <v>21</v>
      </c>
      <c r="B17" s="44">
        <v>4.9556000000000003E-2</v>
      </c>
      <c r="C17" s="58">
        <v>-0.25</v>
      </c>
      <c r="D17" s="58">
        <v>-0.25</v>
      </c>
    </row>
    <row r="18" spans="1:4">
      <c r="A18" s="42" t="s">
        <v>22</v>
      </c>
      <c r="B18" s="44">
        <v>9.3944E-2</v>
      </c>
      <c r="C18" s="43">
        <v>2.5000000000000001E-3</v>
      </c>
      <c r="D18" s="43">
        <v>5.8666999999999997E-2</v>
      </c>
    </row>
    <row r="19" spans="1:4">
      <c r="A19" s="42" t="s">
        <v>23</v>
      </c>
      <c r="B19" s="58">
        <v>-0.25</v>
      </c>
      <c r="C19" s="58">
        <v>-0.25</v>
      </c>
      <c r="D19" s="44">
        <v>5.4512999999999999E-2</v>
      </c>
    </row>
    <row r="20" spans="1:4">
      <c r="A20" s="42" t="s">
        <v>24</v>
      </c>
      <c r="B20" s="58">
        <v>-0.25</v>
      </c>
      <c r="C20" s="58">
        <v>-0.25</v>
      </c>
      <c r="D20" s="58">
        <v>-0.25</v>
      </c>
    </row>
    <row r="21" spans="1:4">
      <c r="A21" s="42" t="s">
        <v>25</v>
      </c>
      <c r="B21" s="44">
        <v>8.0961000000000005E-2</v>
      </c>
      <c r="C21" s="43">
        <v>4.1599999999999998E-2</v>
      </c>
      <c r="D21" s="58">
        <v>-0.25</v>
      </c>
    </row>
    <row r="22" spans="1:4">
      <c r="A22" s="42" t="s">
        <v>26</v>
      </c>
      <c r="B22" s="43">
        <v>3.1621000000000003E-2</v>
      </c>
      <c r="C22" s="43">
        <v>1.575E-2</v>
      </c>
      <c r="D22" s="44">
        <v>3.6601000000000002E-2</v>
      </c>
    </row>
    <row r="23" spans="1:4">
      <c r="A23" s="42" t="s">
        <v>27</v>
      </c>
      <c r="B23" s="58">
        <v>-0.25</v>
      </c>
      <c r="C23" s="58">
        <v>-0.25</v>
      </c>
      <c r="D23" s="58">
        <v>-0.25</v>
      </c>
    </row>
    <row r="24" spans="1:4">
      <c r="A24" s="42" t="s">
        <v>28</v>
      </c>
      <c r="B24" s="53">
        <v>0.165571</v>
      </c>
      <c r="C24" s="54">
        <v>6.0600000000000001E-2</v>
      </c>
      <c r="D24" s="54">
        <v>0.14465900000000001</v>
      </c>
    </row>
  </sheetData>
  <mergeCells count="3">
    <mergeCell ref="B1:D1"/>
    <mergeCell ref="G2:G4"/>
    <mergeCell ref="G5:G7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A26" sqref="A26:D39"/>
    </sheetView>
  </sheetViews>
  <sheetFormatPr defaultRowHeight="15"/>
  <cols>
    <col min="1" max="1" width="23.42578125" bestFit="1" customWidth="1"/>
    <col min="2" max="2" width="11.5703125" bestFit="1" customWidth="1"/>
    <col min="8" max="8" width="11" bestFit="1" customWidth="1"/>
  </cols>
  <sheetData>
    <row r="1" spans="1:11" ht="15.75">
      <c r="A1" s="39"/>
      <c r="B1" s="121" t="s">
        <v>78</v>
      </c>
      <c r="C1" s="121"/>
      <c r="D1" s="121"/>
      <c r="G1" s="47"/>
      <c r="H1" s="48"/>
      <c r="I1" s="49" t="s">
        <v>82</v>
      </c>
      <c r="J1" s="50" t="s">
        <v>83</v>
      </c>
      <c r="K1" s="51" t="s">
        <v>84</v>
      </c>
    </row>
    <row r="2" spans="1:11">
      <c r="A2" s="40"/>
      <c r="B2" s="41" t="s">
        <v>0</v>
      </c>
      <c r="C2" s="41" t="s">
        <v>29</v>
      </c>
      <c r="D2" s="41" t="s">
        <v>30</v>
      </c>
      <c r="G2" s="125" t="s">
        <v>78</v>
      </c>
      <c r="H2" s="42" t="s">
        <v>0</v>
      </c>
      <c r="I2" s="59">
        <v>156.154</v>
      </c>
      <c r="J2" s="59">
        <v>94.221000000000004</v>
      </c>
      <c r="K2" s="46">
        <v>10</v>
      </c>
    </row>
    <row r="3" spans="1:11">
      <c r="A3" s="42" t="s">
        <v>85</v>
      </c>
      <c r="B3" s="59">
        <v>156.154</v>
      </c>
      <c r="C3" s="60">
        <v>14.63</v>
      </c>
      <c r="D3" s="59">
        <v>27.876000000000001</v>
      </c>
      <c r="G3" s="125"/>
      <c r="H3" s="42" t="s">
        <v>29</v>
      </c>
      <c r="I3" s="60">
        <v>14.63</v>
      </c>
      <c r="J3" s="59">
        <v>13.898</v>
      </c>
      <c r="K3" s="45">
        <v>5</v>
      </c>
    </row>
    <row r="4" spans="1:11">
      <c r="A4" s="42" t="s">
        <v>86</v>
      </c>
      <c r="B4" s="59">
        <v>94.221000000000004</v>
      </c>
      <c r="C4" s="59">
        <v>13.898</v>
      </c>
      <c r="D4" s="60">
        <v>1.8</v>
      </c>
      <c r="G4" s="125"/>
      <c r="H4" s="42" t="s">
        <v>30</v>
      </c>
      <c r="I4" s="59">
        <v>27.876000000000001</v>
      </c>
      <c r="J4" s="60">
        <v>1.8</v>
      </c>
      <c r="K4" s="45">
        <v>5</v>
      </c>
    </row>
    <row r="5" spans="1:11">
      <c r="A5" s="42" t="s">
        <v>9</v>
      </c>
      <c r="B5" s="53">
        <v>0.157</v>
      </c>
      <c r="C5" s="54">
        <v>0.20799999999999999</v>
      </c>
      <c r="D5" s="54">
        <v>1.4379999999999999</v>
      </c>
      <c r="G5" s="125" t="s">
        <v>77</v>
      </c>
      <c r="H5" s="42" t="s">
        <v>0</v>
      </c>
      <c r="I5" s="59">
        <v>1978.21</v>
      </c>
      <c r="J5" s="59">
        <v>0.89200000000000002</v>
      </c>
      <c r="K5" s="45">
        <v>4</v>
      </c>
    </row>
    <row r="6" spans="1:11">
      <c r="A6" s="42" t="s">
        <v>10</v>
      </c>
      <c r="B6" s="53">
        <v>0.110833</v>
      </c>
      <c r="C6" s="54">
        <v>0.17933299999999999</v>
      </c>
      <c r="D6" s="54">
        <v>1.0168330000000001</v>
      </c>
      <c r="G6" s="125"/>
      <c r="H6" s="42" t="s">
        <v>29</v>
      </c>
      <c r="I6" s="59">
        <v>80.45</v>
      </c>
      <c r="J6" s="60">
        <v>0.73599999999999999</v>
      </c>
      <c r="K6" s="46">
        <v>6</v>
      </c>
    </row>
    <row r="7" spans="1:11">
      <c r="A7" s="42" t="s">
        <v>11</v>
      </c>
      <c r="B7" s="53">
        <v>0.11783299999999999</v>
      </c>
      <c r="C7" s="54">
        <v>0.155667</v>
      </c>
      <c r="D7" s="54">
        <v>0.88666699999999998</v>
      </c>
      <c r="G7" s="125"/>
      <c r="H7" s="42" t="s">
        <v>30</v>
      </c>
      <c r="I7" s="60">
        <v>12.428000000000001</v>
      </c>
      <c r="J7" s="59">
        <v>7.6440000000000001</v>
      </c>
      <c r="K7" s="45">
        <v>0</v>
      </c>
    </row>
    <row r="8" spans="1:11">
      <c r="A8" s="42" t="s">
        <v>12</v>
      </c>
      <c r="B8" s="53">
        <v>0.27450000000000002</v>
      </c>
      <c r="C8" s="54">
        <v>0.35899999999999999</v>
      </c>
      <c r="D8" s="54">
        <v>1.2773330000000001</v>
      </c>
    </row>
    <row r="9" spans="1:11">
      <c r="A9" s="42" t="s">
        <v>13</v>
      </c>
      <c r="B9" s="54">
        <v>465.21530000000001</v>
      </c>
      <c r="C9" s="53">
        <v>1.6265000000000001</v>
      </c>
      <c r="D9" s="54">
        <v>317.18830000000003</v>
      </c>
    </row>
    <row r="10" spans="1:11">
      <c r="A10" s="42" t="s">
        <v>14</v>
      </c>
      <c r="B10" s="53">
        <v>0.37933299999999998</v>
      </c>
      <c r="C10" s="43" t="s">
        <v>73</v>
      </c>
      <c r="D10" s="54">
        <v>0.97499999999999998</v>
      </c>
    </row>
    <row r="11" spans="1:11">
      <c r="A11" s="42" t="s">
        <v>15</v>
      </c>
      <c r="B11" s="54">
        <v>0.54483300000000001</v>
      </c>
      <c r="C11" s="53">
        <v>0.25850000000000001</v>
      </c>
      <c r="D11" s="54">
        <v>0.70933299999999999</v>
      </c>
    </row>
    <row r="12" spans="1:11">
      <c r="A12" s="42" t="s">
        <v>16</v>
      </c>
      <c r="B12" s="53">
        <v>4.4666999999999998E-2</v>
      </c>
      <c r="C12" s="54">
        <v>6.0832999999999998E-2</v>
      </c>
      <c r="D12" s="54">
        <v>0.80016699999999996</v>
      </c>
    </row>
    <row r="13" spans="1:11">
      <c r="A13" s="42" t="s">
        <v>17</v>
      </c>
      <c r="B13" s="54">
        <v>907.23699999999997</v>
      </c>
      <c r="C13" s="54">
        <v>155.06829999999999</v>
      </c>
      <c r="D13" s="53">
        <v>7.2246670000000002</v>
      </c>
    </row>
    <row r="14" spans="1:11">
      <c r="A14" s="42" t="s">
        <v>18</v>
      </c>
      <c r="B14" s="54">
        <v>105.7563</v>
      </c>
      <c r="C14" s="53">
        <v>2.3478330000000001</v>
      </c>
      <c r="D14" s="54">
        <v>4.6011670000000002</v>
      </c>
    </row>
    <row r="15" spans="1:11">
      <c r="A15" s="42" t="s">
        <v>19</v>
      </c>
      <c r="B15" s="53">
        <v>6.5833000000000003E-2</v>
      </c>
      <c r="C15" s="54">
        <v>9.0332999999999997E-2</v>
      </c>
      <c r="D15" s="54">
        <v>0.659667</v>
      </c>
    </row>
    <row r="16" spans="1:11">
      <c r="A16" s="42" t="s">
        <v>20</v>
      </c>
      <c r="B16" s="54">
        <v>94.044669999999996</v>
      </c>
      <c r="C16" s="54">
        <v>3.231833</v>
      </c>
      <c r="D16" s="53">
        <v>0.91600000000000004</v>
      </c>
    </row>
    <row r="17" spans="1:4">
      <c r="A17" s="42" t="s">
        <v>21</v>
      </c>
      <c r="B17" s="53">
        <v>2.3667000000000001E-2</v>
      </c>
      <c r="C17" s="54">
        <v>5.6000000000000001E-2</v>
      </c>
      <c r="D17" s="54">
        <v>0.62083299999999997</v>
      </c>
    </row>
    <row r="18" spans="1:4">
      <c r="A18" s="42" t="s">
        <v>22</v>
      </c>
      <c r="B18" s="53">
        <v>0.93583300000000003</v>
      </c>
      <c r="C18" s="54">
        <v>1.02</v>
      </c>
      <c r="D18" s="54">
        <v>1.389667</v>
      </c>
    </row>
    <row r="19" spans="1:4">
      <c r="A19" s="42" t="s">
        <v>23</v>
      </c>
      <c r="B19" s="54">
        <v>1545.22</v>
      </c>
      <c r="C19" s="53">
        <v>5.3034999999999997</v>
      </c>
      <c r="D19" s="54">
        <v>104.748</v>
      </c>
    </row>
    <row r="20" spans="1:4">
      <c r="A20" s="42" t="s">
        <v>24</v>
      </c>
      <c r="B20" s="54">
        <v>45.030999999999999</v>
      </c>
      <c r="C20" s="54">
        <v>1.542</v>
      </c>
      <c r="D20" s="53">
        <v>1.0555000000000001</v>
      </c>
    </row>
    <row r="21" spans="1:4">
      <c r="A21" s="42" t="s">
        <v>25</v>
      </c>
      <c r="B21" s="54">
        <v>10.644</v>
      </c>
      <c r="C21" s="53">
        <v>2.8706670000000001</v>
      </c>
      <c r="D21" s="54">
        <v>5.6669999999999998</v>
      </c>
    </row>
    <row r="22" spans="1:4">
      <c r="A22" s="42" t="s">
        <v>26</v>
      </c>
      <c r="B22" s="53">
        <v>0.217833</v>
      </c>
      <c r="C22" s="54">
        <v>0.26683299999999999</v>
      </c>
      <c r="D22" s="54">
        <v>1.0705</v>
      </c>
    </row>
    <row r="23" spans="1:4">
      <c r="A23" s="42" t="s">
        <v>27</v>
      </c>
      <c r="B23" s="54">
        <v>16.433330000000002</v>
      </c>
      <c r="C23" s="54">
        <v>58.04325</v>
      </c>
      <c r="D23" s="53">
        <v>12.14517</v>
      </c>
    </row>
    <row r="24" spans="1:4">
      <c r="A24" s="42" t="s">
        <v>28</v>
      </c>
      <c r="B24" s="54">
        <v>21.82733</v>
      </c>
      <c r="C24" s="54">
        <v>3.9456669999999998</v>
      </c>
      <c r="D24" s="53">
        <v>1.1338330000000001</v>
      </c>
    </row>
    <row r="26" spans="1:4">
      <c r="A26" s="55" t="s">
        <v>2</v>
      </c>
      <c r="B26" s="121" t="s">
        <v>77</v>
      </c>
      <c r="C26" s="121"/>
      <c r="D26" s="121"/>
    </row>
    <row r="27" spans="1:4">
      <c r="A27" s="56"/>
      <c r="B27" s="61" t="s">
        <v>0</v>
      </c>
      <c r="C27" s="61" t="s">
        <v>29</v>
      </c>
      <c r="D27" s="61" t="s">
        <v>30</v>
      </c>
    </row>
    <row r="28" spans="1:4">
      <c r="A28" s="42" t="s">
        <v>85</v>
      </c>
      <c r="B28" s="59">
        <v>1978.21</v>
      </c>
      <c r="C28" s="59">
        <v>80.45</v>
      </c>
      <c r="D28" s="60">
        <v>12.428000000000001</v>
      </c>
    </row>
    <row r="29" spans="1:4">
      <c r="A29" s="42" t="s">
        <v>86</v>
      </c>
      <c r="B29" s="59">
        <v>0.89200000000000002</v>
      </c>
      <c r="C29" s="60">
        <v>0.73599999999999999</v>
      </c>
      <c r="D29" s="59">
        <v>7.6440000000000001</v>
      </c>
    </row>
    <row r="30" spans="1:4">
      <c r="A30" s="42" t="s">
        <v>40</v>
      </c>
      <c r="B30" s="54">
        <v>6.3970000000000002</v>
      </c>
      <c r="C30" s="44">
        <v>1.48</v>
      </c>
      <c r="D30" s="54">
        <v>4.6100000000000003</v>
      </c>
    </row>
    <row r="31" spans="1:4">
      <c r="A31" s="42" t="s">
        <v>41</v>
      </c>
      <c r="B31" s="53">
        <v>20.640999999999998</v>
      </c>
      <c r="C31" s="43" t="s">
        <v>73</v>
      </c>
      <c r="D31" s="54" t="s">
        <v>73</v>
      </c>
    </row>
    <row r="32" spans="1:4">
      <c r="A32" s="42" t="s">
        <v>42</v>
      </c>
      <c r="B32" s="53">
        <v>8.3580000000000005</v>
      </c>
      <c r="C32" s="43">
        <v>148.904</v>
      </c>
      <c r="D32" s="54" t="s">
        <v>73</v>
      </c>
    </row>
    <row r="33" spans="1:4">
      <c r="A33" s="42" t="s">
        <v>43</v>
      </c>
      <c r="B33" s="53">
        <v>15.196999999999999</v>
      </c>
      <c r="C33" s="43" t="s">
        <v>73</v>
      </c>
      <c r="D33" s="54" t="s">
        <v>73</v>
      </c>
    </row>
    <row r="34" spans="1:4">
      <c r="A34" s="42" t="s">
        <v>44</v>
      </c>
      <c r="B34" s="54">
        <v>2.4780000000000002</v>
      </c>
      <c r="C34" s="44">
        <v>1.4319999999999999</v>
      </c>
      <c r="D34" s="54">
        <v>13.453329999999999</v>
      </c>
    </row>
    <row r="35" spans="1:4">
      <c r="A35" s="42" t="s">
        <v>45</v>
      </c>
      <c r="B35" s="54">
        <v>28.311</v>
      </c>
      <c r="C35" s="44">
        <v>4.8689999999999998</v>
      </c>
      <c r="D35" s="54">
        <v>14.903499999999999</v>
      </c>
    </row>
    <row r="36" spans="1:4">
      <c r="A36" s="42" t="s">
        <v>46</v>
      </c>
      <c r="B36" s="53">
        <v>19.013000000000002</v>
      </c>
      <c r="C36" s="43" t="s">
        <v>73</v>
      </c>
      <c r="D36" s="54" t="s">
        <v>73</v>
      </c>
    </row>
    <row r="37" spans="1:4">
      <c r="A37" s="42" t="s">
        <v>47</v>
      </c>
      <c r="B37" s="53">
        <v>9.0649999999999995</v>
      </c>
      <c r="C37" s="43">
        <v>252.32599999999999</v>
      </c>
      <c r="D37" s="54" t="s">
        <v>73</v>
      </c>
    </row>
    <row r="38" spans="1:4">
      <c r="A38" s="42" t="s">
        <v>48</v>
      </c>
      <c r="B38" s="53">
        <v>10.105</v>
      </c>
      <c r="C38" s="43">
        <v>287.75799999999998</v>
      </c>
      <c r="D38" s="54" t="s">
        <v>73</v>
      </c>
    </row>
    <row r="39" spans="1:4">
      <c r="A39" s="42" t="s">
        <v>39</v>
      </c>
      <c r="B39" s="54">
        <v>1966.2940000000001</v>
      </c>
      <c r="C39" s="44">
        <v>1.034</v>
      </c>
      <c r="D39" s="54">
        <v>1.879</v>
      </c>
    </row>
  </sheetData>
  <mergeCells count="4">
    <mergeCell ref="B1:D1"/>
    <mergeCell ref="G2:G4"/>
    <mergeCell ref="G5:G7"/>
    <mergeCell ref="B26:D2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J2" sqref="J2"/>
    </sheetView>
  </sheetViews>
  <sheetFormatPr defaultRowHeight="15"/>
  <cols>
    <col min="1" max="1" width="11.28515625" bestFit="1" customWidth="1"/>
    <col min="2" max="2" width="25.7109375" bestFit="1" customWidth="1"/>
    <col min="5" max="7" width="9.5703125" bestFit="1" customWidth="1"/>
    <col min="9" max="9" width="8.5703125" bestFit="1" customWidth="1"/>
    <col min="10" max="10" width="9.5703125" bestFit="1" customWidth="1"/>
    <col min="15" max="15" width="11.28515625" bestFit="1" customWidth="1"/>
  </cols>
  <sheetData>
    <row r="1" spans="1:17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>
      <c r="A2" t="s">
        <v>0</v>
      </c>
      <c r="B2" t="s">
        <v>12</v>
      </c>
      <c r="C2">
        <v>1728</v>
      </c>
      <c r="D2">
        <v>6</v>
      </c>
      <c r="E2" s="3">
        <v>0.23400000000000001</v>
      </c>
      <c r="F2" s="3">
        <v>0.56299999999999994</v>
      </c>
      <c r="G2" s="3">
        <v>1.0529999999999999</v>
      </c>
      <c r="H2" s="4">
        <v>1.907</v>
      </c>
      <c r="I2" s="3">
        <v>2.4209999999999998</v>
      </c>
      <c r="J2" s="3"/>
    </row>
    <row r="3" spans="1:17">
      <c r="A3" t="s">
        <v>0</v>
      </c>
      <c r="B3" t="s">
        <v>16</v>
      </c>
      <c r="C3">
        <v>124</v>
      </c>
      <c r="D3">
        <v>6</v>
      </c>
      <c r="E3" s="3">
        <v>4.7E-2</v>
      </c>
      <c r="F3" s="3">
        <v>7.8E-2</v>
      </c>
      <c r="G3" s="3">
        <v>7.5999999999999998E-2</v>
      </c>
      <c r="H3" s="4">
        <v>6.2E-2</v>
      </c>
      <c r="I3" s="3">
        <v>7.8E-2</v>
      </c>
    </row>
    <row r="4" spans="1:17">
      <c r="A4" t="s">
        <v>0</v>
      </c>
      <c r="B4" t="s">
        <v>21</v>
      </c>
      <c r="C4">
        <v>15</v>
      </c>
      <c r="D4">
        <v>6</v>
      </c>
      <c r="E4" s="3">
        <v>4.7E-2</v>
      </c>
      <c r="F4" s="3">
        <v>4.2000000000000003E-2</v>
      </c>
      <c r="G4" s="3">
        <v>2.9000000000000001E-2</v>
      </c>
      <c r="H4" s="4">
        <v>3.5999999999999997E-2</v>
      </c>
      <c r="I4" s="3">
        <v>3.1E-2</v>
      </c>
    </row>
    <row r="5" spans="1:17">
      <c r="A5" t="s">
        <v>0</v>
      </c>
      <c r="B5" t="s">
        <v>18</v>
      </c>
      <c r="C5">
        <v>12960</v>
      </c>
      <c r="D5">
        <v>8</v>
      </c>
      <c r="E5" s="3">
        <v>4.782</v>
      </c>
      <c r="F5" s="3">
        <v>623.10699999999997</v>
      </c>
      <c r="G5" s="3">
        <v>676.81</v>
      </c>
      <c r="H5" s="4">
        <v>653.01300000000003</v>
      </c>
      <c r="I5" s="3">
        <v>659.55899999999997</v>
      </c>
    </row>
    <row r="6" spans="1:17">
      <c r="A6" t="s">
        <v>0</v>
      </c>
      <c r="B6" t="s">
        <v>19</v>
      </c>
      <c r="C6">
        <v>90</v>
      </c>
      <c r="D6">
        <v>8</v>
      </c>
      <c r="E6" s="3">
        <v>0.156</v>
      </c>
      <c r="F6" s="3">
        <v>0.189</v>
      </c>
      <c r="G6" s="3">
        <v>0.14899999999999999</v>
      </c>
      <c r="H6" s="4">
        <v>0.154</v>
      </c>
      <c r="I6" s="3">
        <v>0.14099999999999999</v>
      </c>
    </row>
    <row r="7" spans="1:17">
      <c r="A7" t="s">
        <v>0</v>
      </c>
      <c r="B7" t="s">
        <v>10</v>
      </c>
      <c r="C7">
        <v>286</v>
      </c>
      <c r="D7">
        <v>9</v>
      </c>
      <c r="E7" s="3">
        <v>0.219</v>
      </c>
      <c r="F7" s="3">
        <v>0.23499999999999999</v>
      </c>
      <c r="G7" s="3">
        <v>0.24299999999999999</v>
      </c>
      <c r="H7" s="4">
        <v>0.25</v>
      </c>
      <c r="I7" s="3">
        <v>0.27200000000000002</v>
      </c>
    </row>
    <row r="8" spans="1:17">
      <c r="A8" t="s">
        <v>0</v>
      </c>
      <c r="B8" t="s">
        <v>26</v>
      </c>
      <c r="C8">
        <v>958</v>
      </c>
      <c r="D8">
        <v>9</v>
      </c>
      <c r="E8" s="3">
        <v>0.29699999999999999</v>
      </c>
      <c r="F8" s="3">
        <v>0.48799999999999999</v>
      </c>
      <c r="G8" s="3">
        <v>0.70899999999999996</v>
      </c>
      <c r="H8" s="4">
        <v>1.0229999999999999</v>
      </c>
      <c r="I8" s="3">
        <v>1.1719999999999999</v>
      </c>
    </row>
    <row r="9" spans="1:17">
      <c r="A9" t="s">
        <v>0</v>
      </c>
      <c r="B9" t="s">
        <v>11</v>
      </c>
      <c r="C9">
        <v>105</v>
      </c>
      <c r="D9">
        <v>12</v>
      </c>
      <c r="E9" s="3">
        <v>0.375</v>
      </c>
      <c r="F9" s="3">
        <v>0.34300000000000003</v>
      </c>
      <c r="G9" s="3">
        <v>0.36099999999999999</v>
      </c>
      <c r="H9" s="4">
        <v>0.28100000000000003</v>
      </c>
      <c r="I9" s="3">
        <v>0.28699999999999998</v>
      </c>
    </row>
    <row r="10" spans="1:17">
      <c r="A10" t="s">
        <v>0</v>
      </c>
      <c r="B10" t="s">
        <v>22</v>
      </c>
      <c r="C10">
        <v>1066</v>
      </c>
      <c r="D10">
        <v>12</v>
      </c>
      <c r="E10" s="3">
        <v>6.1879999999999997</v>
      </c>
      <c r="F10" s="3">
        <v>3.9860000000000002</v>
      </c>
      <c r="G10" s="3">
        <v>4.2549999999999999</v>
      </c>
      <c r="H10" s="4">
        <v>3.4460000000000002</v>
      </c>
      <c r="I10" s="3">
        <v>3.117</v>
      </c>
    </row>
    <row r="11" spans="1:17">
      <c r="A11" t="s">
        <v>0</v>
      </c>
      <c r="B11" t="s">
        <v>28</v>
      </c>
      <c r="C11">
        <v>435</v>
      </c>
      <c r="D11">
        <v>16</v>
      </c>
      <c r="E11" s="3">
        <v>491</v>
      </c>
      <c r="F11" s="3">
        <v>126.054</v>
      </c>
      <c r="G11" s="3">
        <v>121.143</v>
      </c>
      <c r="H11" s="5">
        <v>116.649</v>
      </c>
      <c r="I11" s="3">
        <v>123.53400000000001</v>
      </c>
    </row>
    <row r="12" spans="1:17">
      <c r="A12" t="s">
        <v>0</v>
      </c>
      <c r="B12" t="s">
        <v>20</v>
      </c>
      <c r="C12">
        <v>339</v>
      </c>
      <c r="D12">
        <v>17</v>
      </c>
      <c r="E12" s="3">
        <v>1300.491</v>
      </c>
      <c r="F12" s="3">
        <v>543.42700000000002</v>
      </c>
      <c r="G12" s="3">
        <v>483.755</v>
      </c>
      <c r="H12" s="4">
        <v>467.81200000000001</v>
      </c>
      <c r="I12" s="3">
        <v>447.23500000000001</v>
      </c>
    </row>
    <row r="13" spans="1:17">
      <c r="A13" t="s">
        <v>0</v>
      </c>
      <c r="B13" t="s">
        <v>17</v>
      </c>
      <c r="C13">
        <v>8124</v>
      </c>
      <c r="D13">
        <v>22</v>
      </c>
      <c r="E13" s="3">
        <v>5440.3339999999998</v>
      </c>
      <c r="F13" s="3">
        <v>4643.8050000000003</v>
      </c>
      <c r="G13" s="3">
        <v>3617.3229999999999</v>
      </c>
      <c r="H13" s="4">
        <v>2344.5279999999998</v>
      </c>
      <c r="I13" s="3">
        <v>2129.8240000000001</v>
      </c>
      <c r="P13" t="s">
        <v>78</v>
      </c>
      <c r="Q13" t="s">
        <v>77</v>
      </c>
    </row>
    <row r="14" spans="1:17">
      <c r="D14" s="1" t="s">
        <v>96</v>
      </c>
      <c r="E14" s="28">
        <f>AVERAGE(E2:E13)</f>
        <v>603.68083333333334</v>
      </c>
      <c r="F14" s="28">
        <f t="shared" ref="F14:I14" si="0">AVERAGE(F2:F13)</f>
        <v>495.19308333333333</v>
      </c>
      <c r="G14" s="28">
        <f t="shared" si="0"/>
        <v>408.82549999999998</v>
      </c>
      <c r="H14" s="28">
        <f t="shared" si="0"/>
        <v>299.09674999999999</v>
      </c>
      <c r="I14" s="28">
        <f t="shared" si="0"/>
        <v>280.63925</v>
      </c>
      <c r="J14" s="30">
        <f>AVERAGE(E14:I14)</f>
        <v>417.48708333333332</v>
      </c>
      <c r="O14" s="33" t="s">
        <v>0</v>
      </c>
      <c r="P14" s="3">
        <v>417.48700000000002</v>
      </c>
      <c r="Q14">
        <v>0</v>
      </c>
    </row>
    <row r="15" spans="1:17">
      <c r="E15" s="3"/>
      <c r="F15" s="3"/>
      <c r="G15" s="3"/>
      <c r="H15" s="3"/>
      <c r="I15" s="3"/>
      <c r="J15" s="3"/>
      <c r="O15" s="33" t="s">
        <v>29</v>
      </c>
      <c r="P15">
        <v>78.748999999999995</v>
      </c>
      <c r="Q15">
        <v>0</v>
      </c>
    </row>
    <row r="16" spans="1:17">
      <c r="A16" t="s">
        <v>29</v>
      </c>
      <c r="B16" t="s">
        <v>12</v>
      </c>
      <c r="C16">
        <v>1728</v>
      </c>
      <c r="D16">
        <v>6</v>
      </c>
      <c r="E16" s="6">
        <v>0.46800000000000003</v>
      </c>
      <c r="F16" s="3">
        <v>0.438</v>
      </c>
      <c r="G16" s="3">
        <v>0.45300000000000001</v>
      </c>
      <c r="H16" s="3">
        <v>0.502</v>
      </c>
      <c r="I16">
        <v>0.46899999999999997</v>
      </c>
      <c r="O16" s="33" t="s">
        <v>30</v>
      </c>
      <c r="P16">
        <v>2.585</v>
      </c>
      <c r="Q16">
        <v>0</v>
      </c>
    </row>
    <row r="17" spans="1:15">
      <c r="A17" t="s">
        <v>29</v>
      </c>
      <c r="B17" t="s">
        <v>16</v>
      </c>
      <c r="C17">
        <v>124</v>
      </c>
      <c r="D17">
        <v>6</v>
      </c>
      <c r="E17" s="6">
        <v>6.2E-2</v>
      </c>
      <c r="F17" s="3">
        <v>6.2E-2</v>
      </c>
      <c r="G17" s="3">
        <v>6.3E-2</v>
      </c>
      <c r="H17" s="3">
        <v>0.11899999999999999</v>
      </c>
      <c r="I17">
        <v>0.109</v>
      </c>
    </row>
    <row r="18" spans="1:15">
      <c r="A18" t="s">
        <v>29</v>
      </c>
      <c r="B18" t="s">
        <v>21</v>
      </c>
      <c r="C18">
        <v>15</v>
      </c>
      <c r="D18">
        <v>6</v>
      </c>
      <c r="E18" s="6">
        <v>4.7E-2</v>
      </c>
      <c r="F18" s="3">
        <v>3.1E-2</v>
      </c>
      <c r="G18" s="3">
        <v>4.7E-2</v>
      </c>
      <c r="H18" s="3">
        <v>9.2999999999999999E-2</v>
      </c>
      <c r="I18">
        <v>6.3E-2</v>
      </c>
      <c r="O18" s="18"/>
    </row>
    <row r="19" spans="1:15">
      <c r="A19" t="s">
        <v>29</v>
      </c>
      <c r="B19" t="s">
        <v>18</v>
      </c>
      <c r="C19">
        <v>12960</v>
      </c>
      <c r="D19">
        <v>8</v>
      </c>
      <c r="E19" s="3">
        <v>2.609</v>
      </c>
      <c r="F19" s="3">
        <v>2.61</v>
      </c>
      <c r="G19" s="3">
        <v>2.6869999999999998</v>
      </c>
      <c r="H19" s="3">
        <v>2.952</v>
      </c>
      <c r="I19">
        <v>2.6720000000000002</v>
      </c>
      <c r="O19" s="18"/>
    </row>
    <row r="20" spans="1:15">
      <c r="A20" t="s">
        <v>29</v>
      </c>
      <c r="B20" t="s">
        <v>19</v>
      </c>
      <c r="C20">
        <v>90</v>
      </c>
      <c r="D20">
        <v>8</v>
      </c>
      <c r="E20" s="6">
        <v>7.8E-2</v>
      </c>
      <c r="F20" s="3">
        <v>0.125</v>
      </c>
      <c r="G20" s="3">
        <v>0.14099999999999999</v>
      </c>
      <c r="H20" s="3">
        <v>0.18</v>
      </c>
      <c r="I20">
        <v>0.157</v>
      </c>
      <c r="O20" s="18"/>
    </row>
    <row r="21" spans="1:15">
      <c r="A21" t="s">
        <v>29</v>
      </c>
      <c r="B21" t="s">
        <v>10</v>
      </c>
      <c r="C21">
        <v>286</v>
      </c>
      <c r="D21">
        <v>9</v>
      </c>
      <c r="E21" s="6">
        <v>0.14799999999999999</v>
      </c>
      <c r="F21" s="3">
        <v>0.219</v>
      </c>
      <c r="G21" s="3">
        <v>0.26600000000000001</v>
      </c>
      <c r="H21" s="3">
        <v>0.27600000000000002</v>
      </c>
      <c r="I21">
        <v>0.219</v>
      </c>
    </row>
    <row r="22" spans="1:15">
      <c r="A22" t="s">
        <v>29</v>
      </c>
      <c r="B22" t="s">
        <v>26</v>
      </c>
      <c r="C22">
        <v>958</v>
      </c>
      <c r="D22">
        <v>9</v>
      </c>
      <c r="E22" s="3">
        <v>0.32800000000000001</v>
      </c>
      <c r="F22" s="3">
        <v>0.40600000000000003</v>
      </c>
      <c r="G22" s="3">
        <v>0.438</v>
      </c>
      <c r="H22" s="3">
        <v>0.45400000000000001</v>
      </c>
      <c r="I22">
        <v>0.437</v>
      </c>
    </row>
    <row r="23" spans="1:15">
      <c r="A23" t="s">
        <v>29</v>
      </c>
      <c r="B23" t="s">
        <v>11</v>
      </c>
      <c r="C23">
        <v>105</v>
      </c>
      <c r="D23">
        <v>12</v>
      </c>
      <c r="E23" s="6">
        <v>0.218</v>
      </c>
      <c r="F23" s="3">
        <v>0.25</v>
      </c>
      <c r="G23" s="3">
        <v>0.36</v>
      </c>
      <c r="H23" s="3">
        <v>0.42</v>
      </c>
      <c r="I23">
        <v>0.34399999999999997</v>
      </c>
    </row>
    <row r="24" spans="1:15">
      <c r="A24" t="s">
        <v>29</v>
      </c>
      <c r="B24" t="s">
        <v>22</v>
      </c>
      <c r="C24">
        <v>1066</v>
      </c>
      <c r="D24">
        <v>12</v>
      </c>
      <c r="E24" s="3">
        <v>2.7189999999999999</v>
      </c>
      <c r="F24" s="3">
        <v>2.89</v>
      </c>
      <c r="G24" s="3">
        <v>3.3279999999999998</v>
      </c>
      <c r="H24" s="3">
        <v>3.7040000000000002</v>
      </c>
      <c r="I24">
        <v>3.891</v>
      </c>
    </row>
    <row r="25" spans="1:15">
      <c r="A25" t="s">
        <v>29</v>
      </c>
      <c r="B25" t="s">
        <v>28</v>
      </c>
      <c r="C25">
        <v>435</v>
      </c>
      <c r="D25">
        <v>16</v>
      </c>
      <c r="E25" s="3">
        <v>9.016</v>
      </c>
      <c r="F25" s="3">
        <v>20.954999999999998</v>
      </c>
      <c r="G25" s="3">
        <v>21.273</v>
      </c>
      <c r="H25" s="3">
        <v>22.236000000000001</v>
      </c>
      <c r="I25">
        <v>20.861999999999998</v>
      </c>
    </row>
    <row r="26" spans="1:15">
      <c r="A26" t="s">
        <v>29</v>
      </c>
      <c r="B26" t="s">
        <v>20</v>
      </c>
      <c r="C26">
        <v>339</v>
      </c>
      <c r="D26">
        <v>17</v>
      </c>
      <c r="E26" s="3">
        <v>0.98499999999999999</v>
      </c>
      <c r="F26" s="3">
        <v>16.797999999999998</v>
      </c>
      <c r="G26" s="3">
        <v>31.488</v>
      </c>
      <c r="H26" s="3">
        <v>35.646000000000001</v>
      </c>
      <c r="I26">
        <v>41.305</v>
      </c>
    </row>
    <row r="27" spans="1:15">
      <c r="A27" t="s">
        <v>29</v>
      </c>
      <c r="B27" t="s">
        <v>17</v>
      </c>
      <c r="C27">
        <v>8124</v>
      </c>
      <c r="D27">
        <v>22</v>
      </c>
      <c r="E27" s="3">
        <v>814.54200000000003</v>
      </c>
      <c r="F27" s="3">
        <v>886.64300000000003</v>
      </c>
      <c r="G27" s="3">
        <v>873.74300000000005</v>
      </c>
      <c r="H27" s="5">
        <v>1046.4680000000001</v>
      </c>
      <c r="I27" s="11">
        <v>844.45299999999997</v>
      </c>
    </row>
    <row r="28" spans="1:15">
      <c r="D28" s="1" t="s">
        <v>96</v>
      </c>
      <c r="E28" s="28">
        <f>AVERAGE(E16:E27)</f>
        <v>69.268333333333331</v>
      </c>
      <c r="F28" s="28">
        <f t="shared" ref="F28:I28" si="1">AVERAGE(F16:F27)</f>
        <v>77.618916666666664</v>
      </c>
      <c r="G28" s="28">
        <f t="shared" si="1"/>
        <v>77.857250000000008</v>
      </c>
      <c r="H28" s="28">
        <f t="shared" si="1"/>
        <v>92.754166666666677</v>
      </c>
      <c r="I28" s="28">
        <f t="shared" si="1"/>
        <v>76.248416666666671</v>
      </c>
      <c r="J28" s="30">
        <f>AVERAGE(E28:I28)</f>
        <v>78.749416666666676</v>
      </c>
    </row>
    <row r="29" spans="1:15">
      <c r="E29" s="3"/>
      <c r="F29" s="3"/>
      <c r="G29" s="3"/>
      <c r="H29" s="3"/>
      <c r="I29" s="3"/>
      <c r="J29" s="3"/>
    </row>
    <row r="30" spans="1:15">
      <c r="A30" t="s">
        <v>30</v>
      </c>
      <c r="B30" t="s">
        <v>12</v>
      </c>
      <c r="C30">
        <v>1728</v>
      </c>
      <c r="D30">
        <v>6</v>
      </c>
      <c r="E30" s="8">
        <v>1.7430000000000001</v>
      </c>
      <c r="F30">
        <v>1.756</v>
      </c>
      <c r="G30" s="3">
        <v>1.724</v>
      </c>
      <c r="H30" s="3">
        <v>1.4379999999999999</v>
      </c>
      <c r="I30">
        <v>1.663</v>
      </c>
    </row>
    <row r="31" spans="1:15">
      <c r="A31" t="s">
        <v>30</v>
      </c>
      <c r="B31" t="s">
        <v>16</v>
      </c>
      <c r="C31">
        <v>124</v>
      </c>
      <c r="D31">
        <v>6</v>
      </c>
      <c r="E31" s="8">
        <v>1.1930000000000001</v>
      </c>
      <c r="F31" s="3">
        <v>1.1719999999999999</v>
      </c>
      <c r="G31" s="3">
        <v>1.339</v>
      </c>
      <c r="H31" s="3">
        <v>1.2290000000000001</v>
      </c>
      <c r="I31">
        <v>0.81100000000000005</v>
      </c>
    </row>
    <row r="32" spans="1:15">
      <c r="A32" t="s">
        <v>30</v>
      </c>
      <c r="B32" t="s">
        <v>21</v>
      </c>
      <c r="C32">
        <v>15</v>
      </c>
      <c r="D32">
        <v>6</v>
      </c>
      <c r="E32" s="8">
        <v>0.94599999999999995</v>
      </c>
      <c r="F32" s="3">
        <v>0.99399999999999999</v>
      </c>
      <c r="G32" s="3">
        <v>0.752</v>
      </c>
      <c r="H32" s="3">
        <v>0.25800000000000001</v>
      </c>
      <c r="I32">
        <v>0.88900000000000001</v>
      </c>
    </row>
    <row r="33" spans="1:17">
      <c r="A33" t="s">
        <v>30</v>
      </c>
      <c r="B33" t="s">
        <v>18</v>
      </c>
      <c r="C33">
        <v>12960</v>
      </c>
      <c r="D33">
        <v>8</v>
      </c>
      <c r="E33" s="8">
        <v>7.1150000000000002</v>
      </c>
      <c r="F33" s="3">
        <v>7.5519999999999996</v>
      </c>
      <c r="G33" s="3">
        <v>8.2569999999999997</v>
      </c>
      <c r="H33" s="3">
        <v>4.5389999999999997</v>
      </c>
      <c r="I33">
        <v>4.1360000000000001</v>
      </c>
    </row>
    <row r="34" spans="1:17">
      <c r="A34" t="s">
        <v>30</v>
      </c>
      <c r="B34" t="s">
        <v>19</v>
      </c>
      <c r="C34">
        <v>90</v>
      </c>
      <c r="D34">
        <v>8</v>
      </c>
      <c r="E34" s="8">
        <v>0.72199999999999998</v>
      </c>
      <c r="F34" s="3">
        <v>0.39200000000000002</v>
      </c>
      <c r="G34" s="3">
        <v>0.34100000000000003</v>
      </c>
      <c r="H34" s="3">
        <v>0.79300000000000004</v>
      </c>
      <c r="I34">
        <v>0.86799999999999999</v>
      </c>
    </row>
    <row r="35" spans="1:17">
      <c r="A35" t="s">
        <v>30</v>
      </c>
      <c r="B35" t="s">
        <v>10</v>
      </c>
      <c r="C35">
        <v>286</v>
      </c>
      <c r="D35">
        <v>9</v>
      </c>
      <c r="E35" s="8">
        <v>14.956</v>
      </c>
      <c r="F35">
        <v>1.133</v>
      </c>
      <c r="G35" s="3">
        <v>1.1040000000000001</v>
      </c>
      <c r="H35" s="3">
        <v>0.63</v>
      </c>
      <c r="I35">
        <v>0.38200000000000001</v>
      </c>
    </row>
    <row r="36" spans="1:17">
      <c r="A36" t="s">
        <v>30</v>
      </c>
      <c r="B36" t="s">
        <v>26</v>
      </c>
      <c r="C36">
        <v>958</v>
      </c>
      <c r="D36">
        <v>9</v>
      </c>
      <c r="E36" s="8">
        <v>1.173</v>
      </c>
      <c r="F36">
        <v>1.633</v>
      </c>
      <c r="G36" s="3">
        <v>1.2889999999999999</v>
      </c>
      <c r="H36" s="3">
        <v>0.83899999999999997</v>
      </c>
      <c r="I36">
        <v>1.423</v>
      </c>
    </row>
    <row r="37" spans="1:17">
      <c r="A37" t="s">
        <v>30</v>
      </c>
      <c r="B37" t="s">
        <v>11</v>
      </c>
      <c r="C37">
        <v>105</v>
      </c>
      <c r="D37">
        <v>12</v>
      </c>
      <c r="E37" s="8">
        <v>1.0629999999999999</v>
      </c>
      <c r="F37">
        <v>0.85699999999999998</v>
      </c>
      <c r="G37" s="3">
        <v>0.439</v>
      </c>
      <c r="H37" s="3">
        <v>1.01</v>
      </c>
      <c r="I37">
        <v>0.29599999999999999</v>
      </c>
    </row>
    <row r="38" spans="1:17">
      <c r="A38" t="s">
        <v>30</v>
      </c>
      <c r="B38" t="s">
        <v>22</v>
      </c>
      <c r="C38">
        <v>1066</v>
      </c>
      <c r="D38">
        <v>12</v>
      </c>
      <c r="E38" s="8">
        <v>1.954</v>
      </c>
      <c r="F38" s="3">
        <v>2.67</v>
      </c>
      <c r="G38" s="3">
        <v>1.3109999999999999</v>
      </c>
      <c r="H38" s="3">
        <v>1.764</v>
      </c>
      <c r="I38">
        <v>1.0740000000000001</v>
      </c>
    </row>
    <row r="39" spans="1:17">
      <c r="A39" t="s">
        <v>30</v>
      </c>
      <c r="B39" t="s">
        <v>28</v>
      </c>
      <c r="C39">
        <v>435</v>
      </c>
      <c r="D39">
        <v>16</v>
      </c>
      <c r="E39" s="8">
        <v>1.401</v>
      </c>
      <c r="F39">
        <v>1.968</v>
      </c>
      <c r="G39" s="3">
        <v>1.82</v>
      </c>
      <c r="H39" s="3">
        <v>1.6950000000000001</v>
      </c>
      <c r="I39">
        <v>1.9239999999999999</v>
      </c>
    </row>
    <row r="40" spans="1:17">
      <c r="A40" t="s">
        <v>30</v>
      </c>
      <c r="B40" t="s">
        <v>20</v>
      </c>
      <c r="C40">
        <v>339</v>
      </c>
      <c r="D40">
        <v>17</v>
      </c>
      <c r="E40" s="8">
        <v>1.639</v>
      </c>
      <c r="F40" s="3">
        <v>1.871</v>
      </c>
      <c r="G40" s="3">
        <v>1.704</v>
      </c>
      <c r="H40" s="3">
        <v>1.7190000000000001</v>
      </c>
      <c r="I40">
        <v>1.224</v>
      </c>
    </row>
    <row r="41" spans="1:17">
      <c r="A41" t="s">
        <v>30</v>
      </c>
      <c r="B41" t="s">
        <v>17</v>
      </c>
      <c r="C41">
        <v>8124</v>
      </c>
      <c r="D41">
        <v>22</v>
      </c>
      <c r="E41" s="8">
        <v>12.438000000000001</v>
      </c>
      <c r="F41" s="3">
        <v>11.35</v>
      </c>
      <c r="G41" s="3">
        <v>12.428000000000001</v>
      </c>
      <c r="H41" s="3">
        <v>6.44</v>
      </c>
      <c r="I41">
        <v>5.8650000000000002</v>
      </c>
    </row>
    <row r="42" spans="1:17">
      <c r="D42" s="1" t="s">
        <v>96</v>
      </c>
      <c r="E42" s="28">
        <f>AVERAGE(E30:E41)</f>
        <v>3.8619166666666671</v>
      </c>
      <c r="F42" s="28">
        <f t="shared" ref="F42:I42" si="2">AVERAGE(F30:F41)</f>
        <v>2.7789999999999999</v>
      </c>
      <c r="G42" s="28">
        <f t="shared" si="2"/>
        <v>2.7089999999999996</v>
      </c>
      <c r="H42" s="28">
        <f t="shared" si="2"/>
        <v>1.8628333333333333</v>
      </c>
      <c r="I42" s="28">
        <f t="shared" si="2"/>
        <v>1.7129166666666666</v>
      </c>
      <c r="J42" s="30">
        <f>AVERAGE(E42:I42)</f>
        <v>2.5851333333333333</v>
      </c>
    </row>
    <row r="44" spans="1:17">
      <c r="B44" s="15" t="s">
        <v>37</v>
      </c>
      <c r="C44" s="72"/>
    </row>
    <row r="45" spans="1:17">
      <c r="A45" s="1" t="s">
        <v>77</v>
      </c>
      <c r="B45" t="s">
        <v>97</v>
      </c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</row>
    <row r="48" spans="1:17">
      <c r="P48" s="3"/>
      <c r="Q48" s="22"/>
    </row>
    <row r="49" spans="2:17">
      <c r="Q49" s="22"/>
    </row>
    <row r="50" spans="2:17">
      <c r="Q50" s="22"/>
    </row>
    <row r="55" spans="2:17">
      <c r="F55" s="3"/>
    </row>
    <row r="59" spans="2:17">
      <c r="E59" s="3"/>
      <c r="F59" s="3"/>
      <c r="G59" s="3"/>
      <c r="H59" s="3"/>
      <c r="I59" s="3"/>
      <c r="J59" s="3"/>
      <c r="K59" s="3"/>
    </row>
    <row r="60" spans="2:17">
      <c r="B60" s="1"/>
      <c r="C60" s="1"/>
      <c r="D60" s="1"/>
      <c r="E60" s="1"/>
      <c r="F60" s="1"/>
      <c r="G60" s="1"/>
      <c r="H60" s="1"/>
      <c r="I60" s="1"/>
      <c r="J60" s="1"/>
    </row>
    <row r="61" spans="2:17">
      <c r="J61" s="3"/>
    </row>
    <row r="62" spans="2:17">
      <c r="J62" s="3"/>
    </row>
    <row r="63" spans="2:17">
      <c r="J63" s="3"/>
    </row>
    <row r="64" spans="2:17">
      <c r="G64" s="3"/>
      <c r="J64" s="3"/>
    </row>
    <row r="65" spans="2:11">
      <c r="J65" s="3"/>
    </row>
    <row r="66" spans="2:11">
      <c r="J66" s="3"/>
    </row>
    <row r="67" spans="2:11">
      <c r="J67" s="3"/>
    </row>
    <row r="68" spans="2:11">
      <c r="F68" s="3"/>
      <c r="J68" s="3"/>
    </row>
    <row r="69" spans="2:11">
      <c r="J69" s="3"/>
    </row>
    <row r="70" spans="2:11">
      <c r="J70" s="3"/>
    </row>
    <row r="71" spans="2:11">
      <c r="J71" s="3"/>
    </row>
    <row r="72" spans="2:11">
      <c r="J72" s="3"/>
    </row>
    <row r="73" spans="2:11">
      <c r="E73" s="3"/>
      <c r="F73" s="3"/>
      <c r="G73" s="3"/>
      <c r="H73" s="3"/>
      <c r="I73" s="3"/>
      <c r="J73" s="3"/>
      <c r="K73" s="3"/>
    </row>
    <row r="74" spans="2:11">
      <c r="B74" s="1"/>
      <c r="C74" s="1"/>
      <c r="D74" s="1"/>
      <c r="E74" s="1"/>
      <c r="F74" s="1"/>
      <c r="G74" s="1"/>
      <c r="H74" s="1"/>
      <c r="I74" s="1"/>
      <c r="J74" s="1"/>
    </row>
    <row r="75" spans="2:11">
      <c r="I75" s="3"/>
    </row>
    <row r="76" spans="2:11">
      <c r="E76" s="3"/>
      <c r="J76" s="3"/>
    </row>
    <row r="77" spans="2:11">
      <c r="E77" s="3"/>
      <c r="J77" s="3"/>
    </row>
    <row r="78" spans="2:11">
      <c r="E78" s="3"/>
      <c r="J78" s="3"/>
    </row>
    <row r="79" spans="2:11">
      <c r="E79" s="3"/>
      <c r="J79" s="3"/>
    </row>
    <row r="81" spans="5:11">
      <c r="E81" s="3"/>
    </row>
    <row r="83" spans="5:11">
      <c r="E83" s="3"/>
      <c r="J83" s="3"/>
    </row>
    <row r="84" spans="5:11">
      <c r="E84" s="3"/>
    </row>
    <row r="85" spans="5:11">
      <c r="E85" s="3"/>
      <c r="J85" s="3"/>
    </row>
    <row r="86" spans="5:11">
      <c r="E86" s="3"/>
      <c r="J86" s="3"/>
    </row>
    <row r="87" spans="5:11">
      <c r="E87" s="3"/>
      <c r="F87" s="3"/>
      <c r="G87" s="3"/>
      <c r="H87" s="3"/>
      <c r="I87" s="3"/>
      <c r="J87" s="3"/>
      <c r="K87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A26" sqref="A26:D39"/>
    </sheetView>
  </sheetViews>
  <sheetFormatPr defaultRowHeight="15"/>
  <cols>
    <col min="1" max="1" width="23.42578125" bestFit="1" customWidth="1"/>
    <col min="2" max="2" width="11" bestFit="1" customWidth="1"/>
    <col min="8" max="8" width="11" bestFit="1" customWidth="1"/>
  </cols>
  <sheetData>
    <row r="1" spans="1:11" ht="15.75">
      <c r="A1" s="55"/>
      <c r="B1" s="120" t="s">
        <v>78</v>
      </c>
      <c r="C1" s="120"/>
      <c r="D1" s="120"/>
      <c r="G1" s="47"/>
      <c r="H1" s="48"/>
      <c r="I1" s="63" t="s">
        <v>87</v>
      </c>
      <c r="J1" s="64" t="s">
        <v>89</v>
      </c>
      <c r="K1" s="65" t="s">
        <v>88</v>
      </c>
    </row>
    <row r="2" spans="1:11">
      <c r="A2" s="56"/>
      <c r="B2" s="94" t="s">
        <v>0</v>
      </c>
      <c r="C2" s="94" t="s">
        <v>29</v>
      </c>
      <c r="D2" s="94" t="s">
        <v>30</v>
      </c>
      <c r="G2" s="122" t="s">
        <v>78</v>
      </c>
      <c r="H2" s="62" t="s">
        <v>0</v>
      </c>
      <c r="I2" s="54">
        <v>5.9352000000000002E-2</v>
      </c>
      <c r="J2" s="60">
        <v>8.9463000000000001E-2</v>
      </c>
      <c r="K2" s="45"/>
    </row>
    <row r="3" spans="1:11">
      <c r="A3" s="42" t="s">
        <v>90</v>
      </c>
      <c r="B3" s="54">
        <v>5.9352000000000002E-2</v>
      </c>
      <c r="C3" s="54">
        <v>4.4165000000000003E-2</v>
      </c>
      <c r="D3" s="53">
        <v>7.7964000000000006E-2</v>
      </c>
      <c r="G3" s="123"/>
      <c r="H3" s="62" t="s">
        <v>29</v>
      </c>
      <c r="I3" s="54">
        <v>4.4165000000000003E-2</v>
      </c>
      <c r="J3" s="59">
        <v>5.5500000000000001E-2</v>
      </c>
      <c r="K3" s="45"/>
    </row>
    <row r="4" spans="1:11" ht="15.75">
      <c r="A4" s="42" t="s">
        <v>91</v>
      </c>
      <c r="B4" s="60">
        <v>8.9463000000000001E-2</v>
      </c>
      <c r="C4" s="59">
        <v>5.5500000000000001E-2</v>
      </c>
      <c r="D4" s="113">
        <v>8.3953E-2</v>
      </c>
      <c r="G4" s="124"/>
      <c r="H4" s="62" t="s">
        <v>30</v>
      </c>
      <c r="I4" s="53">
        <v>7.7964000000000006E-2</v>
      </c>
      <c r="J4" s="105">
        <v>8.3953E-2</v>
      </c>
      <c r="K4" s="45"/>
    </row>
    <row r="5" spans="1:11">
      <c r="A5" s="42" t="s">
        <v>9</v>
      </c>
      <c r="B5" s="58">
        <v>-0.25</v>
      </c>
      <c r="C5" s="58">
        <v>-0.25</v>
      </c>
      <c r="D5" s="58">
        <v>-0.25</v>
      </c>
      <c r="G5" s="122" t="s">
        <v>77</v>
      </c>
      <c r="H5" s="62" t="s">
        <v>0</v>
      </c>
      <c r="I5" s="53">
        <v>9.5064999999999997E-2</v>
      </c>
      <c r="J5" s="60">
        <v>9.2046000000000003E-2</v>
      </c>
      <c r="K5" s="46"/>
    </row>
    <row r="6" spans="1:11">
      <c r="A6" s="42" t="s">
        <v>10</v>
      </c>
      <c r="B6" s="53">
        <v>4.2828999999999999E-2</v>
      </c>
      <c r="C6" s="54">
        <v>2.2667E-2</v>
      </c>
      <c r="D6" s="114">
        <v>5.8691565000000001E-2</v>
      </c>
      <c r="G6" s="123"/>
      <c r="H6" s="62" t="s">
        <v>29</v>
      </c>
      <c r="I6" s="54">
        <v>8.4583000000000005E-2</v>
      </c>
      <c r="J6" s="59">
        <v>8.6666999999999994E-2</v>
      </c>
      <c r="K6" s="46"/>
    </row>
    <row r="7" spans="1:11">
      <c r="A7" s="42" t="s">
        <v>11</v>
      </c>
      <c r="B7" s="53">
        <v>0.107011</v>
      </c>
      <c r="C7" s="54">
        <v>2.1999999999999999E-2</v>
      </c>
      <c r="D7" s="115">
        <v>0.1</v>
      </c>
      <c r="G7" s="124"/>
      <c r="H7" s="62" t="s">
        <v>30</v>
      </c>
      <c r="I7" s="54">
        <v>0</v>
      </c>
      <c r="J7" s="46">
        <v>0</v>
      </c>
      <c r="K7" s="46"/>
    </row>
    <row r="8" spans="1:11">
      <c r="A8" s="42" t="s">
        <v>12</v>
      </c>
      <c r="B8" s="53">
        <v>6.8823999999999996E-2</v>
      </c>
      <c r="C8" s="54">
        <v>0.05</v>
      </c>
      <c r="D8" s="116">
        <v>4.2615353000000002E-2</v>
      </c>
    </row>
    <row r="9" spans="1:11">
      <c r="A9" s="42" t="s">
        <v>13</v>
      </c>
      <c r="B9" s="58">
        <v>-0.25</v>
      </c>
      <c r="C9" s="58">
        <v>-0.25</v>
      </c>
      <c r="D9" s="112">
        <v>6.2344968000000001E-2</v>
      </c>
    </row>
    <row r="10" spans="1:11">
      <c r="A10" s="42" t="s">
        <v>14</v>
      </c>
      <c r="B10" s="58">
        <v>-0.25</v>
      </c>
      <c r="C10" s="58">
        <v>-0.25</v>
      </c>
      <c r="D10" s="58">
        <v>-0.25</v>
      </c>
    </row>
    <row r="11" spans="1:11">
      <c r="A11" s="42" t="s">
        <v>15</v>
      </c>
      <c r="B11" s="53">
        <v>0.117453</v>
      </c>
      <c r="C11" s="54">
        <v>7.1499999999999994E-2</v>
      </c>
      <c r="D11" s="58">
        <v>-0.25</v>
      </c>
    </row>
    <row r="12" spans="1:11">
      <c r="A12" s="42" t="s">
        <v>16</v>
      </c>
      <c r="B12" s="53">
        <v>6.3172000000000006E-2</v>
      </c>
      <c r="C12" s="58">
        <v>-0.25</v>
      </c>
      <c r="D12" s="114">
        <v>9.9462365999999997E-2</v>
      </c>
    </row>
    <row r="13" spans="1:11">
      <c r="A13" s="42" t="s">
        <v>17</v>
      </c>
      <c r="B13" s="53">
        <v>0.16653000000000001</v>
      </c>
      <c r="C13" s="54">
        <v>0.11666700000000001</v>
      </c>
      <c r="D13" s="116">
        <v>9.7943581000000002E-2</v>
      </c>
    </row>
    <row r="14" spans="1:11">
      <c r="A14" s="42" t="s">
        <v>18</v>
      </c>
      <c r="B14" s="53">
        <v>0.132407</v>
      </c>
      <c r="C14" s="54">
        <v>0.113</v>
      </c>
      <c r="D14" s="114">
        <v>0.14814814800000001</v>
      </c>
    </row>
    <row r="15" spans="1:11">
      <c r="A15" s="42" t="s">
        <v>19</v>
      </c>
      <c r="B15" s="53">
        <v>2.1877000000000001E-2</v>
      </c>
      <c r="C15" s="54">
        <v>5.0000000000000001E-3</v>
      </c>
      <c r="D15" s="58">
        <v>-0.25</v>
      </c>
    </row>
    <row r="16" spans="1:11">
      <c r="A16" s="42" t="s">
        <v>20</v>
      </c>
      <c r="B16" s="53">
        <v>8.0440999999999999E-2</v>
      </c>
      <c r="C16" s="54">
        <v>4.0500000000000001E-2</v>
      </c>
      <c r="D16" s="116">
        <v>6.7354343999999997E-2</v>
      </c>
    </row>
    <row r="17" spans="1:4">
      <c r="A17" s="42" t="s">
        <v>21</v>
      </c>
      <c r="B17" s="53">
        <v>7.7332999999999999E-2</v>
      </c>
      <c r="C17" s="58">
        <v>-0.25</v>
      </c>
      <c r="D17" s="58">
        <v>-0.25</v>
      </c>
    </row>
    <row r="18" spans="1:4">
      <c r="A18" s="42" t="s">
        <v>22</v>
      </c>
      <c r="B18" s="53">
        <v>0.114167</v>
      </c>
      <c r="C18" s="58">
        <v>-0.25</v>
      </c>
      <c r="D18" s="116">
        <v>6.0422174000000002E-2</v>
      </c>
    </row>
    <row r="19" spans="1:4">
      <c r="A19" s="42" t="s">
        <v>23</v>
      </c>
      <c r="B19" s="54">
        <v>8.0820000000000006E-3</v>
      </c>
      <c r="C19" s="54">
        <v>2E-3</v>
      </c>
      <c r="D19" s="117">
        <v>5.4513486E-2</v>
      </c>
    </row>
    <row r="20" spans="1:4">
      <c r="A20" s="42" t="s">
        <v>24</v>
      </c>
      <c r="B20" s="53">
        <v>1.4182E-2</v>
      </c>
      <c r="C20" s="58">
        <v>-0.25</v>
      </c>
      <c r="D20" s="58">
        <v>-0.25</v>
      </c>
    </row>
    <row r="21" spans="1:4">
      <c r="A21" s="42" t="s">
        <v>25</v>
      </c>
      <c r="B21" s="53">
        <v>0.109329</v>
      </c>
      <c r="C21" s="54">
        <v>7.5999999999999998E-2</v>
      </c>
      <c r="D21" s="58">
        <v>-0.25</v>
      </c>
    </row>
    <row r="22" spans="1:4">
      <c r="A22" s="42" t="s">
        <v>26</v>
      </c>
      <c r="B22" s="53">
        <v>2.7428000000000001E-2</v>
      </c>
      <c r="C22" s="54">
        <v>2.1000000000000001E-2</v>
      </c>
      <c r="D22" s="114">
        <v>4.0961439000000002E-2</v>
      </c>
    </row>
    <row r="23" spans="1:4">
      <c r="A23" s="42" t="s">
        <v>27</v>
      </c>
      <c r="B23" s="58">
        <v>-0.25</v>
      </c>
      <c r="C23" s="58">
        <v>-0.25</v>
      </c>
      <c r="D23" s="58">
        <v>-0.25</v>
      </c>
    </row>
    <row r="24" spans="1:4">
      <c r="A24" s="42" t="s">
        <v>28</v>
      </c>
      <c r="B24" s="53">
        <v>0.171623</v>
      </c>
      <c r="C24" s="54">
        <v>0.111667</v>
      </c>
      <c r="D24" s="116">
        <v>0.14583358099999999</v>
      </c>
    </row>
    <row r="26" spans="1:4">
      <c r="A26" s="55" t="s">
        <v>2</v>
      </c>
      <c r="B26" s="121" t="s">
        <v>77</v>
      </c>
      <c r="C26" s="121"/>
      <c r="D26" s="121"/>
    </row>
    <row r="27" spans="1:4">
      <c r="A27" s="56"/>
      <c r="B27" s="61" t="s">
        <v>0</v>
      </c>
      <c r="C27" s="61" t="s">
        <v>29</v>
      </c>
      <c r="D27" s="61" t="s">
        <v>30</v>
      </c>
    </row>
    <row r="28" spans="1:4">
      <c r="A28" s="42" t="s">
        <v>90</v>
      </c>
      <c r="B28" s="53">
        <v>9.5064999999999997E-2</v>
      </c>
      <c r="C28" s="54">
        <v>8.4583000000000005E-2</v>
      </c>
      <c r="D28" s="58">
        <v>-0.25</v>
      </c>
    </row>
    <row r="29" spans="1:4">
      <c r="A29" s="42" t="s">
        <v>91</v>
      </c>
      <c r="B29" s="60">
        <v>9.2046000000000003E-2</v>
      </c>
      <c r="C29" s="59">
        <v>8.6666999999999994E-2</v>
      </c>
      <c r="D29" s="58">
        <v>-0.25</v>
      </c>
    </row>
    <row r="30" spans="1:4">
      <c r="A30" s="42" t="s">
        <v>40</v>
      </c>
      <c r="B30" s="53">
        <v>9.4277E-2</v>
      </c>
      <c r="C30" s="43">
        <v>9.2999999999999999E-2</v>
      </c>
      <c r="D30" s="58">
        <v>-0.25</v>
      </c>
    </row>
    <row r="31" spans="1:4">
      <c r="A31" s="42" t="s">
        <v>41</v>
      </c>
      <c r="B31" s="58">
        <v>-0.25</v>
      </c>
      <c r="C31" s="58">
        <v>-0.25</v>
      </c>
      <c r="D31" s="58">
        <v>-0.25</v>
      </c>
    </row>
    <row r="32" spans="1:4">
      <c r="A32" s="42" t="s">
        <v>42</v>
      </c>
      <c r="B32" s="58">
        <v>-0.25</v>
      </c>
      <c r="C32" s="58">
        <v>-0.25</v>
      </c>
      <c r="D32" s="58">
        <v>-0.25</v>
      </c>
    </row>
    <row r="33" spans="1:4">
      <c r="A33" s="42" t="s">
        <v>43</v>
      </c>
      <c r="B33" s="58">
        <v>-0.25</v>
      </c>
      <c r="C33" s="58">
        <v>-0.25</v>
      </c>
      <c r="D33" s="58">
        <v>-0.25</v>
      </c>
    </row>
    <row r="34" spans="1:4">
      <c r="A34" s="42" t="s">
        <v>44</v>
      </c>
      <c r="B34" s="58">
        <v>-0.25</v>
      </c>
      <c r="C34" s="44">
        <v>0.14199999999999999</v>
      </c>
      <c r="D34" s="58">
        <v>-0.25</v>
      </c>
    </row>
    <row r="35" spans="1:4">
      <c r="A35" s="42" t="s">
        <v>45</v>
      </c>
      <c r="B35" s="53">
        <v>7.7734999999999999E-2</v>
      </c>
      <c r="C35" s="43">
        <v>7.3999999999999996E-2</v>
      </c>
      <c r="D35" s="58">
        <v>-0.25</v>
      </c>
    </row>
    <row r="36" spans="1:4">
      <c r="A36" s="42" t="s">
        <v>46</v>
      </c>
      <c r="B36" s="58">
        <v>-0.25</v>
      </c>
      <c r="C36" s="58">
        <v>-0.25</v>
      </c>
      <c r="D36" s="58">
        <v>-0.25</v>
      </c>
    </row>
    <row r="37" spans="1:4">
      <c r="A37" s="42" t="s">
        <v>47</v>
      </c>
      <c r="B37" s="58">
        <v>-0.25</v>
      </c>
      <c r="C37" s="44">
        <v>6.0000000000000001E-3</v>
      </c>
      <c r="D37" s="58">
        <v>-0.25</v>
      </c>
    </row>
    <row r="38" spans="1:4">
      <c r="A38" s="42" t="s">
        <v>48</v>
      </c>
      <c r="B38" s="58">
        <v>-0.25</v>
      </c>
      <c r="C38" s="44">
        <v>6.4000000000000001E-2</v>
      </c>
      <c r="D38" s="58">
        <v>-0.25</v>
      </c>
    </row>
    <row r="39" spans="1:4">
      <c r="A39" s="42" t="s">
        <v>39</v>
      </c>
      <c r="B39" s="53">
        <v>0.104125</v>
      </c>
      <c r="C39" s="43">
        <v>9.2999999999999999E-2</v>
      </c>
      <c r="D39" s="58">
        <v>-0.25</v>
      </c>
    </row>
  </sheetData>
  <mergeCells count="4">
    <mergeCell ref="B1:D1"/>
    <mergeCell ref="G2:G4"/>
    <mergeCell ref="G5:G7"/>
    <mergeCell ref="B26:D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13"/>
  <sheetViews>
    <sheetView topLeftCell="E11" workbookViewId="0">
      <selection activeCell="R22" sqref="R22:R31"/>
    </sheetView>
  </sheetViews>
  <sheetFormatPr defaultRowHeight="15"/>
  <cols>
    <col min="1" max="1" width="11.28515625" bestFit="1" customWidth="1"/>
    <col min="2" max="2" width="31.85546875" customWidth="1"/>
    <col min="18" max="18" width="27.7109375" bestFit="1" customWidth="1"/>
    <col min="19" max="19" width="11.28515625" bestFit="1" customWidth="1"/>
  </cols>
  <sheetData>
    <row r="1" spans="1:22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83" t="s">
        <v>134</v>
      </c>
      <c r="Q1" s="23"/>
      <c r="R1" s="1" t="s">
        <v>2</v>
      </c>
      <c r="S1" s="112" t="s">
        <v>0</v>
      </c>
      <c r="T1" s="112" t="s">
        <v>29</v>
      </c>
      <c r="U1" s="112" t="s">
        <v>30</v>
      </c>
      <c r="V1" s="112" t="s">
        <v>133</v>
      </c>
    </row>
    <row r="2" spans="1:22">
      <c r="A2" t="s">
        <v>0</v>
      </c>
      <c r="B2" t="s">
        <v>9</v>
      </c>
      <c r="C2">
        <v>226</v>
      </c>
      <c r="D2">
        <v>69</v>
      </c>
      <c r="E2" s="2" t="s">
        <v>70</v>
      </c>
      <c r="F2" s="2" t="s">
        <v>70</v>
      </c>
      <c r="G2" s="2" t="s">
        <v>70</v>
      </c>
      <c r="H2" s="2" t="s">
        <v>70</v>
      </c>
      <c r="I2" s="2" t="s">
        <v>70</v>
      </c>
      <c r="J2">
        <v>0.157</v>
      </c>
      <c r="K2" s="2" t="s">
        <v>70</v>
      </c>
      <c r="L2" s="2" t="s">
        <v>70</v>
      </c>
      <c r="M2" s="2" t="s">
        <v>70</v>
      </c>
      <c r="N2" s="2" t="s">
        <v>70</v>
      </c>
      <c r="O2" s="2" t="s">
        <v>70</v>
      </c>
      <c r="P2" s="1">
        <v>1</v>
      </c>
      <c r="Q2" s="1"/>
      <c r="R2" s="39" t="s">
        <v>9</v>
      </c>
      <c r="S2" s="127">
        <v>1</v>
      </c>
      <c r="T2" s="128">
        <v>1</v>
      </c>
      <c r="U2" s="127">
        <v>1</v>
      </c>
      <c r="V2" s="126">
        <f>AVERAGE(S2:U2)</f>
        <v>1</v>
      </c>
    </row>
    <row r="3" spans="1:22">
      <c r="A3" t="s">
        <v>0</v>
      </c>
      <c r="B3" t="s">
        <v>10</v>
      </c>
      <c r="C3">
        <v>286</v>
      </c>
      <c r="D3">
        <v>9</v>
      </c>
      <c r="E3" s="3">
        <v>0.219</v>
      </c>
      <c r="F3" s="3">
        <v>0.23499999999999999</v>
      </c>
      <c r="G3" s="3">
        <v>0.24299999999999999</v>
      </c>
      <c r="H3" s="4">
        <v>0.25</v>
      </c>
      <c r="I3" s="3">
        <v>0.27200000000000002</v>
      </c>
      <c r="J3">
        <v>6.3E-2</v>
      </c>
      <c r="K3">
        <v>6.9000000000000006E-2</v>
      </c>
      <c r="L3">
        <v>6.4000000000000001E-2</v>
      </c>
      <c r="M3">
        <v>7.5999999999999998E-2</v>
      </c>
      <c r="N3">
        <v>0.158</v>
      </c>
      <c r="O3">
        <v>0.23499999999999999</v>
      </c>
      <c r="P3" s="1">
        <v>11</v>
      </c>
      <c r="Q3" s="1"/>
      <c r="R3" s="39" t="s">
        <v>10</v>
      </c>
      <c r="S3" s="127">
        <v>11</v>
      </c>
      <c r="T3" s="128">
        <v>11</v>
      </c>
      <c r="U3" s="127">
        <v>11</v>
      </c>
      <c r="V3" s="126">
        <f t="shared" ref="V3:V21" si="0">AVERAGE(S3:U3)</f>
        <v>11</v>
      </c>
    </row>
    <row r="4" spans="1:22">
      <c r="A4" t="s">
        <v>0</v>
      </c>
      <c r="B4" t="s">
        <v>11</v>
      </c>
      <c r="C4">
        <v>105</v>
      </c>
      <c r="D4">
        <v>12</v>
      </c>
      <c r="E4" s="3">
        <v>0.375</v>
      </c>
      <c r="F4" s="3">
        <v>0.34300000000000003</v>
      </c>
      <c r="G4" s="3">
        <v>0.36099999999999999</v>
      </c>
      <c r="H4" s="4">
        <v>0.28100000000000003</v>
      </c>
      <c r="I4" s="3">
        <v>0.28699999999999998</v>
      </c>
      <c r="J4">
        <v>4.7E-2</v>
      </c>
      <c r="K4">
        <v>6.6000000000000003E-2</v>
      </c>
      <c r="L4">
        <v>5.6000000000000001E-2</v>
      </c>
      <c r="M4">
        <v>5.8000000000000003E-2</v>
      </c>
      <c r="N4">
        <v>0.13700000000000001</v>
      </c>
      <c r="O4">
        <v>0.34300000000000003</v>
      </c>
      <c r="P4" s="1">
        <v>11</v>
      </c>
      <c r="Q4" s="1"/>
      <c r="R4" s="39" t="s">
        <v>11</v>
      </c>
      <c r="S4" s="127">
        <v>11</v>
      </c>
      <c r="T4" s="128">
        <v>11</v>
      </c>
      <c r="U4" s="127">
        <v>11</v>
      </c>
      <c r="V4" s="126">
        <f t="shared" si="0"/>
        <v>11</v>
      </c>
    </row>
    <row r="5" spans="1:22">
      <c r="A5" t="s">
        <v>0</v>
      </c>
      <c r="B5" t="s">
        <v>12</v>
      </c>
      <c r="C5">
        <v>1728</v>
      </c>
      <c r="D5">
        <v>6</v>
      </c>
      <c r="E5" s="3">
        <v>0.23400000000000001</v>
      </c>
      <c r="F5" s="3">
        <v>0.56299999999999994</v>
      </c>
      <c r="G5" s="3">
        <v>1.0529999999999999</v>
      </c>
      <c r="H5" s="4">
        <v>1.907</v>
      </c>
      <c r="I5" s="3">
        <v>2.4209999999999998</v>
      </c>
      <c r="J5">
        <v>0.188</v>
      </c>
      <c r="K5">
        <v>0.19900000000000001</v>
      </c>
      <c r="L5">
        <v>0.187</v>
      </c>
      <c r="M5">
        <v>0.19</v>
      </c>
      <c r="N5">
        <v>0.32</v>
      </c>
      <c r="O5">
        <v>0.56299999999999994</v>
      </c>
      <c r="P5" s="1">
        <v>11</v>
      </c>
      <c r="Q5" s="1"/>
      <c r="R5" s="39" t="s">
        <v>12</v>
      </c>
      <c r="S5" s="127">
        <v>11</v>
      </c>
      <c r="T5" s="128">
        <v>11</v>
      </c>
      <c r="U5" s="127">
        <v>11</v>
      </c>
      <c r="V5" s="126">
        <f t="shared" si="0"/>
        <v>11</v>
      </c>
    </row>
    <row r="6" spans="1:22">
      <c r="A6" t="s">
        <v>0</v>
      </c>
      <c r="B6" t="s">
        <v>13</v>
      </c>
      <c r="C6">
        <v>3196</v>
      </c>
      <c r="D6">
        <v>36</v>
      </c>
      <c r="E6" s="2" t="s">
        <v>70</v>
      </c>
      <c r="F6" s="2" t="s">
        <v>70</v>
      </c>
      <c r="G6" s="2" t="s">
        <v>70</v>
      </c>
      <c r="H6" s="2" t="s">
        <v>70</v>
      </c>
      <c r="I6" s="2" t="s">
        <v>70</v>
      </c>
      <c r="J6">
        <v>0.36</v>
      </c>
      <c r="K6">
        <v>2.746</v>
      </c>
      <c r="L6">
        <v>1392.54</v>
      </c>
      <c r="M6" s="2" t="s">
        <v>70</v>
      </c>
      <c r="N6" s="2" t="s">
        <v>70</v>
      </c>
      <c r="O6" s="2" t="s">
        <v>70</v>
      </c>
      <c r="P6" s="1">
        <v>3</v>
      </c>
      <c r="Q6" s="1"/>
      <c r="R6" s="39" t="s">
        <v>13</v>
      </c>
      <c r="S6" s="127">
        <v>3</v>
      </c>
      <c r="T6" s="128">
        <v>4</v>
      </c>
      <c r="U6" s="127">
        <v>11</v>
      </c>
      <c r="V6" s="126">
        <f t="shared" si="0"/>
        <v>6</v>
      </c>
    </row>
    <row r="7" spans="1:22">
      <c r="A7" t="s">
        <v>0</v>
      </c>
      <c r="B7" t="s">
        <v>14</v>
      </c>
      <c r="C7">
        <v>32</v>
      </c>
      <c r="D7">
        <v>56</v>
      </c>
      <c r="E7" s="2" t="s">
        <v>70</v>
      </c>
      <c r="F7" s="2" t="s">
        <v>70</v>
      </c>
      <c r="G7" s="2" t="s">
        <v>70</v>
      </c>
      <c r="H7" s="2" t="s">
        <v>70</v>
      </c>
      <c r="I7" s="2" t="s">
        <v>70</v>
      </c>
      <c r="J7">
        <v>6.7000000000000004E-2</v>
      </c>
      <c r="K7">
        <v>8.5999999999999993E-2</v>
      </c>
      <c r="L7">
        <v>0.98499999999999999</v>
      </c>
      <c r="M7" s="2" t="s">
        <v>70</v>
      </c>
      <c r="N7" s="2" t="s">
        <v>70</v>
      </c>
      <c r="O7" s="2" t="s">
        <v>70</v>
      </c>
      <c r="P7" s="1">
        <v>3</v>
      </c>
      <c r="Q7" s="1"/>
      <c r="R7" s="39" t="s">
        <v>14</v>
      </c>
      <c r="S7" s="127">
        <v>3</v>
      </c>
      <c r="T7" s="128">
        <v>0</v>
      </c>
      <c r="U7" s="127">
        <v>1</v>
      </c>
      <c r="V7" s="126">
        <f t="shared" si="0"/>
        <v>1.3333333333333333</v>
      </c>
    </row>
    <row r="8" spans="1:22">
      <c r="A8" t="s">
        <v>0</v>
      </c>
      <c r="B8" t="s">
        <v>15</v>
      </c>
      <c r="C8">
        <v>106</v>
      </c>
      <c r="D8">
        <v>58</v>
      </c>
      <c r="E8" s="3">
        <v>3.141</v>
      </c>
      <c r="F8" s="3">
        <v>2.4849999999999999</v>
      </c>
      <c r="G8" s="3">
        <v>2.3159999999999998</v>
      </c>
      <c r="H8" s="4">
        <v>2.3439999999999999</v>
      </c>
      <c r="I8" s="3">
        <v>2.1869999999999998</v>
      </c>
      <c r="J8">
        <v>0.113</v>
      </c>
      <c r="K8">
        <v>0.14299999999999999</v>
      </c>
      <c r="L8">
        <v>0.109</v>
      </c>
      <c r="M8">
        <v>0.154</v>
      </c>
      <c r="N8">
        <v>0.26500000000000001</v>
      </c>
      <c r="O8">
        <v>2.4849999999999999</v>
      </c>
      <c r="P8" s="1">
        <v>11</v>
      </c>
      <c r="Q8" s="1"/>
      <c r="R8" s="39" t="s">
        <v>15</v>
      </c>
      <c r="S8" s="127">
        <v>11</v>
      </c>
      <c r="T8" s="128">
        <v>11</v>
      </c>
      <c r="U8" s="127">
        <v>3</v>
      </c>
      <c r="V8" s="126">
        <f t="shared" si="0"/>
        <v>8.3333333333333339</v>
      </c>
    </row>
    <row r="9" spans="1:22">
      <c r="A9" t="s">
        <v>0</v>
      </c>
      <c r="B9" t="s">
        <v>16</v>
      </c>
      <c r="C9">
        <v>124</v>
      </c>
      <c r="D9">
        <v>6</v>
      </c>
      <c r="E9" s="3">
        <v>4.7E-2</v>
      </c>
      <c r="F9" s="3">
        <v>7.8E-2</v>
      </c>
      <c r="G9" s="3">
        <v>7.5999999999999998E-2</v>
      </c>
      <c r="H9" s="4">
        <v>6.2E-2</v>
      </c>
      <c r="I9" s="3">
        <v>7.8E-2</v>
      </c>
      <c r="J9">
        <v>3.5000000000000003E-2</v>
      </c>
      <c r="K9">
        <v>3.9E-2</v>
      </c>
      <c r="L9">
        <v>4.5999999999999999E-2</v>
      </c>
      <c r="M9">
        <v>3.7999999999999999E-2</v>
      </c>
      <c r="N9">
        <v>3.2000000000000001E-2</v>
      </c>
      <c r="O9">
        <v>7.8E-2</v>
      </c>
      <c r="P9" s="1">
        <v>11</v>
      </c>
      <c r="Q9" s="1"/>
      <c r="R9" s="39" t="s">
        <v>16</v>
      </c>
      <c r="S9" s="127">
        <v>11</v>
      </c>
      <c r="T9" s="128">
        <v>11</v>
      </c>
      <c r="U9" s="127">
        <v>11</v>
      </c>
      <c r="V9" s="126">
        <f t="shared" si="0"/>
        <v>11</v>
      </c>
    </row>
    <row r="10" spans="1:22">
      <c r="A10" t="s">
        <v>0</v>
      </c>
      <c r="B10" t="s">
        <v>17</v>
      </c>
      <c r="C10">
        <v>8124</v>
      </c>
      <c r="D10">
        <v>22</v>
      </c>
      <c r="E10" s="3">
        <v>5440.3339999999998</v>
      </c>
      <c r="F10" s="3">
        <v>4643.8050000000003</v>
      </c>
      <c r="G10" s="3">
        <v>3617.3229999999999</v>
      </c>
      <c r="H10" s="4">
        <v>2344.5279999999998</v>
      </c>
      <c r="I10" s="3">
        <v>2129.8240000000001</v>
      </c>
      <c r="J10">
        <v>0.623</v>
      </c>
      <c r="K10">
        <v>0.74299999999999999</v>
      </c>
      <c r="L10">
        <v>0.64100000000000001</v>
      </c>
      <c r="M10">
        <v>2.387</v>
      </c>
      <c r="N10">
        <v>795.22299999999996</v>
      </c>
      <c r="O10">
        <v>4643.8050000000003</v>
      </c>
      <c r="P10" s="1">
        <v>11</v>
      </c>
      <c r="Q10" s="1"/>
      <c r="R10" s="39" t="s">
        <v>17</v>
      </c>
      <c r="S10" s="127">
        <v>11</v>
      </c>
      <c r="T10" s="128">
        <v>11</v>
      </c>
      <c r="U10" s="127">
        <v>11</v>
      </c>
      <c r="V10" s="126">
        <f t="shared" si="0"/>
        <v>11</v>
      </c>
    </row>
    <row r="11" spans="1:22">
      <c r="A11" t="s">
        <v>0</v>
      </c>
      <c r="B11" t="s">
        <v>18</v>
      </c>
      <c r="C11">
        <v>12960</v>
      </c>
      <c r="D11">
        <v>8</v>
      </c>
      <c r="E11" s="3">
        <v>4.782</v>
      </c>
      <c r="F11" s="3">
        <v>623.10699999999997</v>
      </c>
      <c r="G11" s="3">
        <v>676.81</v>
      </c>
      <c r="H11" s="4">
        <v>653.01300000000003</v>
      </c>
      <c r="I11" s="3">
        <v>659.55899999999997</v>
      </c>
      <c r="J11">
        <v>0.625</v>
      </c>
      <c r="K11">
        <v>0.73199999999999998</v>
      </c>
      <c r="L11">
        <v>0.59399999999999997</v>
      </c>
      <c r="M11">
        <v>0.69799999999999995</v>
      </c>
      <c r="N11">
        <v>8.782</v>
      </c>
      <c r="O11">
        <v>623.10699999999997</v>
      </c>
      <c r="P11" s="1">
        <v>11</v>
      </c>
      <c r="Q11" s="1"/>
      <c r="R11" s="39" t="s">
        <v>18</v>
      </c>
      <c r="S11" s="127">
        <v>11</v>
      </c>
      <c r="T11" s="128">
        <v>11</v>
      </c>
      <c r="U11" s="127">
        <v>11</v>
      </c>
      <c r="V11" s="126">
        <f t="shared" si="0"/>
        <v>11</v>
      </c>
    </row>
    <row r="12" spans="1:22">
      <c r="A12" t="s">
        <v>0</v>
      </c>
      <c r="B12" t="s">
        <v>19</v>
      </c>
      <c r="C12">
        <v>90</v>
      </c>
      <c r="D12">
        <v>8</v>
      </c>
      <c r="E12" s="3">
        <v>0.156</v>
      </c>
      <c r="F12" s="3">
        <v>0.189</v>
      </c>
      <c r="G12" s="3">
        <v>0.14899999999999999</v>
      </c>
      <c r="H12" s="4">
        <v>0.154</v>
      </c>
      <c r="I12" s="3">
        <v>0.14099999999999999</v>
      </c>
      <c r="J12">
        <v>3.5999999999999997E-2</v>
      </c>
      <c r="K12">
        <v>4.1000000000000002E-2</v>
      </c>
      <c r="L12">
        <v>3.1E-2</v>
      </c>
      <c r="M12">
        <v>3.5999999999999997E-2</v>
      </c>
      <c r="N12">
        <v>6.2E-2</v>
      </c>
      <c r="O12">
        <v>0.189</v>
      </c>
      <c r="P12" s="1">
        <v>11</v>
      </c>
      <c r="Q12" s="1"/>
      <c r="R12" s="39" t="s">
        <v>19</v>
      </c>
      <c r="S12" s="127">
        <v>11</v>
      </c>
      <c r="T12" s="128">
        <v>11</v>
      </c>
      <c r="U12" s="127">
        <v>11</v>
      </c>
      <c r="V12" s="126">
        <f t="shared" si="0"/>
        <v>11</v>
      </c>
    </row>
    <row r="13" spans="1:22">
      <c r="A13" t="s">
        <v>0</v>
      </c>
      <c r="B13" t="s">
        <v>20</v>
      </c>
      <c r="C13">
        <v>339</v>
      </c>
      <c r="D13">
        <v>17</v>
      </c>
      <c r="E13" s="3">
        <v>1300.491</v>
      </c>
      <c r="F13" s="3">
        <v>543.42700000000002</v>
      </c>
      <c r="G13" s="3">
        <v>483.755</v>
      </c>
      <c r="H13" s="4">
        <v>467.81200000000001</v>
      </c>
      <c r="I13" s="3">
        <v>447.23500000000001</v>
      </c>
      <c r="J13">
        <v>9.4E-2</v>
      </c>
      <c r="K13">
        <v>0.11700000000000001</v>
      </c>
      <c r="L13">
        <v>0.26600000000000001</v>
      </c>
      <c r="M13">
        <v>0.67</v>
      </c>
      <c r="N13">
        <v>19.693999999999999</v>
      </c>
      <c r="O13">
        <v>543.42700000000002</v>
      </c>
      <c r="P13" s="1">
        <v>11</v>
      </c>
      <c r="Q13" s="1"/>
      <c r="R13" s="39" t="s">
        <v>20</v>
      </c>
      <c r="S13" s="127">
        <v>11</v>
      </c>
      <c r="T13" s="128">
        <v>11</v>
      </c>
      <c r="U13" s="127">
        <v>11</v>
      </c>
      <c r="V13" s="126">
        <f t="shared" si="0"/>
        <v>11</v>
      </c>
    </row>
    <row r="14" spans="1:22">
      <c r="A14" t="s">
        <v>0</v>
      </c>
      <c r="B14" t="s">
        <v>21</v>
      </c>
      <c r="C14">
        <v>15</v>
      </c>
      <c r="D14">
        <v>6</v>
      </c>
      <c r="E14" s="3">
        <v>4.7E-2</v>
      </c>
      <c r="F14" s="3">
        <v>4.2000000000000003E-2</v>
      </c>
      <c r="G14" s="3">
        <v>2.9000000000000001E-2</v>
      </c>
      <c r="H14" s="4">
        <v>3.5999999999999997E-2</v>
      </c>
      <c r="I14" s="3">
        <v>3.1E-2</v>
      </c>
      <c r="J14">
        <v>1.4999999999999999E-2</v>
      </c>
      <c r="K14">
        <v>1.9E-2</v>
      </c>
      <c r="L14">
        <v>1.4999999999999999E-2</v>
      </c>
      <c r="M14">
        <v>0.02</v>
      </c>
      <c r="N14">
        <v>3.1E-2</v>
      </c>
      <c r="O14">
        <v>4.2000000000000003E-2</v>
      </c>
      <c r="P14" s="1">
        <v>11</v>
      </c>
      <c r="Q14" s="1"/>
      <c r="R14" s="39" t="s">
        <v>21</v>
      </c>
      <c r="S14" s="127">
        <v>11</v>
      </c>
      <c r="T14" s="128">
        <v>11</v>
      </c>
      <c r="U14" s="127">
        <v>11</v>
      </c>
      <c r="V14" s="126">
        <f t="shared" si="0"/>
        <v>11</v>
      </c>
    </row>
    <row r="15" spans="1:22">
      <c r="A15" t="s">
        <v>0</v>
      </c>
      <c r="B15" t="s">
        <v>22</v>
      </c>
      <c r="C15">
        <v>1066</v>
      </c>
      <c r="D15">
        <v>12</v>
      </c>
      <c r="E15" s="3">
        <v>6.1879999999999997</v>
      </c>
      <c r="F15" s="3">
        <v>3.9860000000000002</v>
      </c>
      <c r="G15" s="3">
        <v>4.2549999999999999</v>
      </c>
      <c r="H15" s="4">
        <v>3.4460000000000002</v>
      </c>
      <c r="I15" s="3">
        <v>3.117</v>
      </c>
      <c r="J15">
        <v>0.187</v>
      </c>
      <c r="K15" s="3">
        <v>0.27</v>
      </c>
      <c r="L15">
        <v>0.29699999999999999</v>
      </c>
      <c r="M15">
        <v>1.7999999999999999E-2</v>
      </c>
      <c r="N15">
        <v>0.85699999999999998</v>
      </c>
      <c r="O15">
        <v>3.9860000000000002</v>
      </c>
      <c r="P15" s="1">
        <v>11</v>
      </c>
      <c r="Q15" s="1"/>
      <c r="R15" s="39" t="s">
        <v>22</v>
      </c>
      <c r="S15" s="127">
        <v>11</v>
      </c>
      <c r="T15" s="128">
        <v>11</v>
      </c>
      <c r="U15" s="127">
        <v>11</v>
      </c>
      <c r="V15" s="126">
        <f t="shared" si="0"/>
        <v>11</v>
      </c>
    </row>
    <row r="16" spans="1:22">
      <c r="A16" t="s">
        <v>0</v>
      </c>
      <c r="B16" t="s">
        <v>23</v>
      </c>
      <c r="C16">
        <v>683</v>
      </c>
      <c r="D16">
        <v>35</v>
      </c>
      <c r="E16" s="2" t="s">
        <v>70</v>
      </c>
      <c r="F16" s="2" t="s">
        <v>70</v>
      </c>
      <c r="G16" s="2" t="s">
        <v>70</v>
      </c>
      <c r="H16" s="2" t="s">
        <v>70</v>
      </c>
      <c r="I16" s="2" t="s">
        <v>70</v>
      </c>
      <c r="J16">
        <v>0.193</v>
      </c>
      <c r="K16">
        <v>0.38700000000000001</v>
      </c>
      <c r="L16">
        <v>4.9530000000000003</v>
      </c>
      <c r="M16" s="5">
        <v>6175.348</v>
      </c>
      <c r="N16" s="2" t="s">
        <v>70</v>
      </c>
      <c r="O16" s="2" t="s">
        <v>70</v>
      </c>
      <c r="P16" s="1">
        <v>4</v>
      </c>
      <c r="Q16" s="1"/>
      <c r="R16" s="39" t="s">
        <v>23</v>
      </c>
      <c r="S16" s="127">
        <v>4</v>
      </c>
      <c r="T16" s="128">
        <v>4</v>
      </c>
      <c r="U16" s="127">
        <v>11</v>
      </c>
      <c r="V16" s="126">
        <f t="shared" si="0"/>
        <v>6.333333333333333</v>
      </c>
    </row>
    <row r="17" spans="1:22">
      <c r="A17" t="s">
        <v>0</v>
      </c>
      <c r="B17" t="s">
        <v>24</v>
      </c>
      <c r="C17">
        <v>187</v>
      </c>
      <c r="D17">
        <v>22</v>
      </c>
      <c r="E17" s="2" t="s">
        <v>70</v>
      </c>
      <c r="F17" s="2" t="s">
        <v>70</v>
      </c>
      <c r="G17" s="2" t="s">
        <v>70</v>
      </c>
      <c r="H17" s="2" t="s">
        <v>70</v>
      </c>
      <c r="I17" s="2" t="s">
        <v>70</v>
      </c>
      <c r="J17">
        <v>0.09</v>
      </c>
      <c r="K17">
        <v>0.187</v>
      </c>
      <c r="L17">
        <v>0.156</v>
      </c>
      <c r="M17">
        <v>0.31</v>
      </c>
      <c r="N17">
        <v>269.44299999999998</v>
      </c>
      <c r="O17" s="2" t="s">
        <v>70</v>
      </c>
      <c r="P17" s="1">
        <v>5</v>
      </c>
      <c r="Q17" s="1"/>
      <c r="R17" s="39" t="s">
        <v>24</v>
      </c>
      <c r="S17" s="127">
        <v>5</v>
      </c>
      <c r="T17" s="128">
        <v>2</v>
      </c>
      <c r="U17" s="127">
        <v>11</v>
      </c>
      <c r="V17" s="126">
        <f t="shared" si="0"/>
        <v>6</v>
      </c>
    </row>
    <row r="18" spans="1:22">
      <c r="A18" t="s">
        <v>0</v>
      </c>
      <c r="B18" t="s">
        <v>25</v>
      </c>
      <c r="C18">
        <v>3190</v>
      </c>
      <c r="D18">
        <v>61</v>
      </c>
      <c r="E18" s="3">
        <v>3.6219999999999999</v>
      </c>
      <c r="F18" s="3">
        <v>55.045999999999999</v>
      </c>
      <c r="G18" s="3">
        <v>114.58799999999999</v>
      </c>
      <c r="H18" s="4">
        <v>215.876</v>
      </c>
      <c r="I18" s="3">
        <v>221.024</v>
      </c>
      <c r="J18">
        <v>0.96699999999999997</v>
      </c>
      <c r="K18">
        <v>1.1859999999999999</v>
      </c>
      <c r="L18">
        <v>0.98499999999999999</v>
      </c>
      <c r="M18">
        <v>1.008</v>
      </c>
      <c r="N18">
        <v>4.6719999999999997</v>
      </c>
      <c r="O18">
        <v>55.045999999999999</v>
      </c>
      <c r="P18" s="1">
        <v>11</v>
      </c>
      <c r="Q18" s="1"/>
      <c r="R18" s="39" t="s">
        <v>25</v>
      </c>
      <c r="S18" s="127">
        <v>11</v>
      </c>
      <c r="T18" s="128">
        <v>11</v>
      </c>
      <c r="U18" s="127">
        <v>3</v>
      </c>
      <c r="V18" s="126">
        <f t="shared" si="0"/>
        <v>8.3333333333333339</v>
      </c>
    </row>
    <row r="19" spans="1:22">
      <c r="A19" t="s">
        <v>0</v>
      </c>
      <c r="B19" t="s">
        <v>26</v>
      </c>
      <c r="C19">
        <v>958</v>
      </c>
      <c r="D19">
        <v>9</v>
      </c>
      <c r="E19" s="3">
        <v>0.29699999999999999</v>
      </c>
      <c r="F19" s="3">
        <v>0.48799999999999999</v>
      </c>
      <c r="G19" s="3">
        <v>0.70899999999999996</v>
      </c>
      <c r="H19" s="4">
        <v>1.0229999999999999</v>
      </c>
      <c r="I19" s="3">
        <v>1.1719999999999999</v>
      </c>
      <c r="J19">
        <v>0.14199999999999999</v>
      </c>
      <c r="K19">
        <v>0.17599999999999999</v>
      </c>
      <c r="L19">
        <v>0.14000000000000001</v>
      </c>
      <c r="M19">
        <v>0.158</v>
      </c>
      <c r="N19">
        <v>0.20300000000000001</v>
      </c>
      <c r="O19">
        <v>0.48799999999999999</v>
      </c>
      <c r="P19" s="1">
        <v>11</v>
      </c>
      <c r="Q19" s="1"/>
      <c r="R19" s="39" t="s">
        <v>26</v>
      </c>
      <c r="S19" s="127">
        <v>11</v>
      </c>
      <c r="T19" s="128">
        <v>11</v>
      </c>
      <c r="U19" s="127">
        <v>11</v>
      </c>
      <c r="V19" s="126">
        <f t="shared" si="0"/>
        <v>11</v>
      </c>
    </row>
    <row r="20" spans="1:22">
      <c r="A20" t="s">
        <v>0</v>
      </c>
      <c r="B20" t="s">
        <v>27</v>
      </c>
      <c r="C20">
        <v>10</v>
      </c>
      <c r="D20">
        <v>32</v>
      </c>
      <c r="E20" s="2" t="s">
        <v>70</v>
      </c>
      <c r="F20" s="2" t="s">
        <v>70</v>
      </c>
      <c r="G20" s="2" t="s">
        <v>70</v>
      </c>
      <c r="H20" s="2" t="s">
        <v>70</v>
      </c>
      <c r="I20" s="2" t="s">
        <v>70</v>
      </c>
      <c r="J20">
        <v>3.1E-2</v>
      </c>
      <c r="K20">
        <v>0.35899999999999999</v>
      </c>
      <c r="L20" s="3">
        <v>48.91</v>
      </c>
      <c r="M20" s="2" t="s">
        <v>70</v>
      </c>
      <c r="N20" s="2" t="s">
        <v>70</v>
      </c>
      <c r="O20" s="2" t="s">
        <v>70</v>
      </c>
      <c r="P20" s="1">
        <v>3</v>
      </c>
      <c r="Q20" s="1"/>
      <c r="R20" s="39" t="s">
        <v>27</v>
      </c>
      <c r="S20" s="127">
        <v>3</v>
      </c>
      <c r="T20" s="128">
        <v>4</v>
      </c>
      <c r="U20" s="127">
        <v>11</v>
      </c>
      <c r="V20" s="126">
        <f t="shared" si="0"/>
        <v>6</v>
      </c>
    </row>
    <row r="21" spans="1:22">
      <c r="A21" t="s">
        <v>0</v>
      </c>
      <c r="B21" t="s">
        <v>28</v>
      </c>
      <c r="C21">
        <v>435</v>
      </c>
      <c r="D21">
        <v>16</v>
      </c>
      <c r="E21" s="3">
        <v>491</v>
      </c>
      <c r="F21" s="3">
        <v>126.054</v>
      </c>
      <c r="G21" s="3">
        <v>121.143</v>
      </c>
      <c r="H21" s="5">
        <v>116.649</v>
      </c>
      <c r="I21" s="3">
        <v>123.53400000000001</v>
      </c>
      <c r="J21">
        <v>0.11700000000000001</v>
      </c>
      <c r="K21">
        <v>0.16200000000000001</v>
      </c>
      <c r="L21">
        <v>0.109</v>
      </c>
      <c r="M21">
        <v>0.28699999999999998</v>
      </c>
      <c r="N21">
        <v>4.2350000000000003</v>
      </c>
      <c r="O21">
        <v>126.054</v>
      </c>
      <c r="P21" s="1">
        <v>11</v>
      </c>
      <c r="Q21" s="1"/>
      <c r="R21" s="39" t="s">
        <v>28</v>
      </c>
      <c r="S21" s="127">
        <v>11</v>
      </c>
      <c r="T21" s="128">
        <v>11</v>
      </c>
      <c r="U21" s="127">
        <v>11</v>
      </c>
      <c r="V21" s="126">
        <f t="shared" si="0"/>
        <v>11</v>
      </c>
    </row>
    <row r="22" spans="1:22">
      <c r="C22" s="1"/>
      <c r="E22" s="73"/>
      <c r="F22" s="73"/>
      <c r="G22" s="73"/>
      <c r="H22" s="73"/>
      <c r="I22" s="73"/>
      <c r="J22" s="78"/>
      <c r="K22" s="78"/>
      <c r="L22" s="78"/>
      <c r="M22" s="78"/>
      <c r="N22" s="78"/>
      <c r="O22" s="78"/>
      <c r="P22" s="31"/>
      <c r="Q22" s="31"/>
      <c r="R22" s="127" t="s">
        <v>40</v>
      </c>
      <c r="S22" s="127">
        <v>4</v>
      </c>
      <c r="T22" s="127">
        <v>4</v>
      </c>
      <c r="U22" s="127">
        <v>2</v>
      </c>
      <c r="V22" s="126">
        <f>AVERAGE(S22:U22)</f>
        <v>3.3333333333333335</v>
      </c>
    </row>
    <row r="23" spans="1:22">
      <c r="R23" s="127" t="s">
        <v>41</v>
      </c>
      <c r="S23" s="127">
        <v>3</v>
      </c>
      <c r="T23" s="127">
        <v>0</v>
      </c>
      <c r="U23" s="127">
        <v>0</v>
      </c>
      <c r="V23" s="126">
        <f t="shared" ref="V23:V31" si="1">AVERAGE(S23:U23)</f>
        <v>1</v>
      </c>
    </row>
    <row r="24" spans="1:22">
      <c r="A24" s="1" t="s">
        <v>1</v>
      </c>
      <c r="B24" s="1" t="s">
        <v>2</v>
      </c>
      <c r="C24" s="1" t="s">
        <v>38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31</v>
      </c>
      <c r="K24" s="1" t="s">
        <v>32</v>
      </c>
      <c r="L24" s="1" t="s">
        <v>33</v>
      </c>
      <c r="M24" s="1" t="s">
        <v>34</v>
      </c>
      <c r="N24" s="1" t="s">
        <v>35</v>
      </c>
      <c r="O24" s="1" t="s">
        <v>36</v>
      </c>
      <c r="R24" s="127" t="s">
        <v>42</v>
      </c>
      <c r="S24" s="127">
        <v>3</v>
      </c>
      <c r="T24" s="127">
        <v>4</v>
      </c>
      <c r="U24" s="127">
        <v>0</v>
      </c>
      <c r="V24" s="126">
        <f t="shared" si="1"/>
        <v>2.3333333333333335</v>
      </c>
    </row>
    <row r="25" spans="1:22">
      <c r="A25" t="s">
        <v>29</v>
      </c>
      <c r="B25" t="s">
        <v>9</v>
      </c>
      <c r="C25">
        <v>226</v>
      </c>
      <c r="D25">
        <v>69</v>
      </c>
      <c r="E25" s="9" t="s">
        <v>71</v>
      </c>
      <c r="F25" s="9" t="s">
        <v>71</v>
      </c>
      <c r="G25" s="9" t="s">
        <v>71</v>
      </c>
      <c r="H25" s="9" t="s">
        <v>71</v>
      </c>
      <c r="I25" s="9" t="s">
        <v>71</v>
      </c>
      <c r="J25">
        <v>0.20799999999999999</v>
      </c>
      <c r="K25" s="2" t="s">
        <v>70</v>
      </c>
      <c r="L25" s="9" t="s">
        <v>71</v>
      </c>
      <c r="M25" s="9" t="s">
        <v>71</v>
      </c>
      <c r="N25" s="9" t="s">
        <v>71</v>
      </c>
      <c r="O25" s="9" t="s">
        <v>71</v>
      </c>
      <c r="P25" s="19">
        <v>1</v>
      </c>
      <c r="Q25" s="19"/>
      <c r="R25" s="127" t="s">
        <v>43</v>
      </c>
      <c r="S25" s="127">
        <v>3</v>
      </c>
      <c r="T25" s="127">
        <v>0</v>
      </c>
      <c r="U25" s="127">
        <v>0</v>
      </c>
      <c r="V25" s="126">
        <f t="shared" si="1"/>
        <v>1</v>
      </c>
    </row>
    <row r="26" spans="1:22">
      <c r="A26" t="s">
        <v>29</v>
      </c>
      <c r="B26" t="s">
        <v>10</v>
      </c>
      <c r="C26">
        <v>286</v>
      </c>
      <c r="D26">
        <v>9</v>
      </c>
      <c r="E26" s="6">
        <v>0.14799999999999999</v>
      </c>
      <c r="F26" s="3">
        <v>0.219</v>
      </c>
      <c r="G26" s="3">
        <v>0.26600000000000001</v>
      </c>
      <c r="H26" s="3">
        <v>0.27600000000000002</v>
      </c>
      <c r="I26">
        <v>0.219</v>
      </c>
      <c r="J26">
        <v>0.106</v>
      </c>
      <c r="K26">
        <v>0.27600000000000002</v>
      </c>
      <c r="L26">
        <v>0.13300000000000001</v>
      </c>
      <c r="M26">
        <v>0.155</v>
      </c>
      <c r="N26">
        <v>0.187</v>
      </c>
      <c r="O26" s="3">
        <v>0.219</v>
      </c>
      <c r="P26" s="19">
        <v>11</v>
      </c>
      <c r="Q26" s="19"/>
      <c r="R26" s="127" t="s">
        <v>44</v>
      </c>
      <c r="S26" s="127">
        <v>4</v>
      </c>
      <c r="T26" s="127">
        <v>4</v>
      </c>
      <c r="U26" s="127">
        <v>3</v>
      </c>
      <c r="V26" s="126">
        <f t="shared" si="1"/>
        <v>3.6666666666666665</v>
      </c>
    </row>
    <row r="27" spans="1:22">
      <c r="A27" t="s">
        <v>29</v>
      </c>
      <c r="B27" t="s">
        <v>11</v>
      </c>
      <c r="C27">
        <v>105</v>
      </c>
      <c r="D27">
        <v>12</v>
      </c>
      <c r="E27" s="6">
        <v>0.218</v>
      </c>
      <c r="F27" s="3">
        <v>0.25</v>
      </c>
      <c r="G27" s="3">
        <v>0.36</v>
      </c>
      <c r="H27" s="3">
        <v>0.42</v>
      </c>
      <c r="I27">
        <v>0.34399999999999997</v>
      </c>
      <c r="J27">
        <v>9.1999999999999998E-2</v>
      </c>
      <c r="K27" s="3">
        <v>0.18</v>
      </c>
      <c r="L27">
        <v>9.5000000000000001E-2</v>
      </c>
      <c r="M27">
        <v>0.161</v>
      </c>
      <c r="N27">
        <v>0.156</v>
      </c>
      <c r="O27" s="3">
        <v>0.25</v>
      </c>
      <c r="P27" s="19">
        <v>11</v>
      </c>
      <c r="Q27" s="19"/>
      <c r="R27" s="127" t="s">
        <v>45</v>
      </c>
      <c r="S27" s="127">
        <v>4</v>
      </c>
      <c r="T27" s="127">
        <v>4</v>
      </c>
      <c r="U27" s="127">
        <v>2</v>
      </c>
      <c r="V27" s="126">
        <f t="shared" si="1"/>
        <v>3.3333333333333335</v>
      </c>
    </row>
    <row r="28" spans="1:22">
      <c r="A28" t="s">
        <v>29</v>
      </c>
      <c r="B28" t="s">
        <v>12</v>
      </c>
      <c r="C28">
        <v>1728</v>
      </c>
      <c r="D28">
        <v>6</v>
      </c>
      <c r="E28" s="6">
        <v>0.46800000000000003</v>
      </c>
      <c r="F28" s="3">
        <v>0.438</v>
      </c>
      <c r="G28" s="3">
        <v>0.45300000000000001</v>
      </c>
      <c r="H28" s="3">
        <v>0.502</v>
      </c>
      <c r="I28">
        <v>0.46899999999999997</v>
      </c>
      <c r="J28">
        <v>0.27200000000000002</v>
      </c>
      <c r="K28">
        <v>0.47699999999999998</v>
      </c>
      <c r="L28">
        <v>0.28599999999999998</v>
      </c>
      <c r="M28">
        <v>0.30599999999999999</v>
      </c>
      <c r="N28">
        <v>0.375</v>
      </c>
      <c r="O28" s="3">
        <v>0.438</v>
      </c>
      <c r="P28" s="19">
        <v>11</v>
      </c>
      <c r="Q28" s="19"/>
      <c r="R28" s="127" t="s">
        <v>46</v>
      </c>
      <c r="S28" s="127">
        <v>3</v>
      </c>
      <c r="T28" s="127">
        <v>0</v>
      </c>
      <c r="U28" s="127">
        <v>0</v>
      </c>
      <c r="V28" s="126">
        <f t="shared" si="1"/>
        <v>1</v>
      </c>
    </row>
    <row r="29" spans="1:22">
      <c r="A29" t="s">
        <v>29</v>
      </c>
      <c r="B29" t="s">
        <v>13</v>
      </c>
      <c r="C29">
        <v>3196</v>
      </c>
      <c r="D29">
        <v>36</v>
      </c>
      <c r="E29" s="9" t="s">
        <v>71</v>
      </c>
      <c r="F29" s="2" t="s">
        <v>70</v>
      </c>
      <c r="G29" s="9" t="s">
        <v>71</v>
      </c>
      <c r="H29" s="9" t="s">
        <v>71</v>
      </c>
      <c r="I29" s="9" t="s">
        <v>71</v>
      </c>
      <c r="J29">
        <v>0.55500000000000005</v>
      </c>
      <c r="K29">
        <v>1.135</v>
      </c>
      <c r="L29">
        <v>0.93</v>
      </c>
      <c r="M29">
        <v>3.8860000000000001</v>
      </c>
      <c r="N29" s="2" t="s">
        <v>70</v>
      </c>
      <c r="O29" s="2" t="s">
        <v>70</v>
      </c>
      <c r="P29" s="19">
        <v>4</v>
      </c>
      <c r="Q29" s="19"/>
      <c r="R29" s="127" t="s">
        <v>39</v>
      </c>
      <c r="S29" s="127">
        <v>5</v>
      </c>
      <c r="T29" s="127">
        <v>5</v>
      </c>
      <c r="U29" s="127">
        <v>2</v>
      </c>
      <c r="V29" s="126">
        <f t="shared" si="1"/>
        <v>4</v>
      </c>
    </row>
    <row r="30" spans="1:22">
      <c r="A30" t="s">
        <v>29</v>
      </c>
      <c r="B30" t="s">
        <v>14</v>
      </c>
      <c r="C30">
        <v>32</v>
      </c>
      <c r="D30">
        <v>56</v>
      </c>
      <c r="E30" s="9" t="s">
        <v>71</v>
      </c>
      <c r="F30" s="9" t="s">
        <v>71</v>
      </c>
      <c r="G30" s="9" t="s">
        <v>71</v>
      </c>
      <c r="H30" s="9" t="s">
        <v>71</v>
      </c>
      <c r="I30" s="9" t="s">
        <v>71</v>
      </c>
      <c r="J30" s="9" t="s">
        <v>71</v>
      </c>
      <c r="K30" s="9" t="s">
        <v>71</v>
      </c>
      <c r="L30" s="9" t="s">
        <v>71</v>
      </c>
      <c r="M30" s="9" t="s">
        <v>71</v>
      </c>
      <c r="N30" s="9" t="s">
        <v>71</v>
      </c>
      <c r="O30" s="9" t="s">
        <v>71</v>
      </c>
      <c r="P30" s="19">
        <v>0</v>
      </c>
      <c r="Q30" s="19"/>
      <c r="R30" s="127" t="s">
        <v>47</v>
      </c>
      <c r="S30" s="127">
        <v>3</v>
      </c>
      <c r="T30" s="127">
        <v>4</v>
      </c>
      <c r="U30" s="127">
        <v>0</v>
      </c>
      <c r="V30" s="126">
        <f t="shared" si="1"/>
        <v>2.3333333333333335</v>
      </c>
    </row>
    <row r="31" spans="1:22">
      <c r="A31" t="s">
        <v>29</v>
      </c>
      <c r="B31" t="s">
        <v>15</v>
      </c>
      <c r="C31">
        <v>106</v>
      </c>
      <c r="D31">
        <v>58</v>
      </c>
      <c r="E31" s="6">
        <v>0.46200000000000002</v>
      </c>
      <c r="F31" s="3">
        <v>0.48499999999999999</v>
      </c>
      <c r="G31" s="3">
        <v>0.497</v>
      </c>
      <c r="H31" s="3">
        <v>0.53</v>
      </c>
      <c r="I31">
        <v>0.48499999999999999</v>
      </c>
      <c r="J31">
        <v>0.18</v>
      </c>
      <c r="K31">
        <v>0.186</v>
      </c>
      <c r="L31">
        <v>0.223</v>
      </c>
      <c r="M31">
        <v>0.18</v>
      </c>
      <c r="N31">
        <v>0.29699999999999999</v>
      </c>
      <c r="O31" s="3">
        <v>0.48499999999999999</v>
      </c>
      <c r="P31" s="19">
        <v>11</v>
      </c>
      <c r="Q31" s="19"/>
      <c r="R31" s="127" t="s">
        <v>48</v>
      </c>
      <c r="S31" s="127">
        <v>3</v>
      </c>
      <c r="T31" s="127">
        <v>4</v>
      </c>
      <c r="U31" s="127">
        <v>0</v>
      </c>
      <c r="V31" s="126">
        <f t="shared" si="1"/>
        <v>2.3333333333333335</v>
      </c>
    </row>
    <row r="32" spans="1:22">
      <c r="A32" t="s">
        <v>29</v>
      </c>
      <c r="B32" t="s">
        <v>16</v>
      </c>
      <c r="C32">
        <v>124</v>
      </c>
      <c r="D32">
        <v>6</v>
      </c>
      <c r="E32" s="6">
        <v>6.2E-2</v>
      </c>
      <c r="F32" s="3">
        <v>6.2E-2</v>
      </c>
      <c r="G32" s="3">
        <v>6.3E-2</v>
      </c>
      <c r="H32" s="3">
        <v>0.11899999999999999</v>
      </c>
      <c r="I32">
        <v>0.109</v>
      </c>
      <c r="J32">
        <v>6.7000000000000004E-2</v>
      </c>
      <c r="K32">
        <v>1.7999999999999999E-2</v>
      </c>
      <c r="L32">
        <v>7.0999999999999994E-2</v>
      </c>
      <c r="M32">
        <v>6.9000000000000006E-2</v>
      </c>
      <c r="N32">
        <v>7.8E-2</v>
      </c>
      <c r="O32" s="3">
        <v>6.2E-2</v>
      </c>
      <c r="P32" s="19">
        <v>11</v>
      </c>
      <c r="Q32" s="19"/>
    </row>
    <row r="33" spans="1:17">
      <c r="A33" t="s">
        <v>29</v>
      </c>
      <c r="B33" t="s">
        <v>17</v>
      </c>
      <c r="C33">
        <v>8124</v>
      </c>
      <c r="D33">
        <v>22</v>
      </c>
      <c r="E33" s="3">
        <v>814.54200000000003</v>
      </c>
      <c r="F33" s="3">
        <v>886.64300000000003</v>
      </c>
      <c r="G33" s="3">
        <v>873.74300000000005</v>
      </c>
      <c r="H33" s="5">
        <v>1046.4680000000001</v>
      </c>
      <c r="I33" s="11">
        <v>844.45299999999997</v>
      </c>
      <c r="J33">
        <v>1.2729999999999999</v>
      </c>
      <c r="K33">
        <v>2.4039999999999999</v>
      </c>
      <c r="L33">
        <v>1.304</v>
      </c>
      <c r="M33">
        <v>1.704</v>
      </c>
      <c r="N33">
        <v>37.082000000000001</v>
      </c>
      <c r="O33" s="3">
        <v>886.64300000000003</v>
      </c>
      <c r="P33" s="19">
        <v>11</v>
      </c>
      <c r="Q33" s="19"/>
    </row>
    <row r="34" spans="1:17">
      <c r="A34" t="s">
        <v>29</v>
      </c>
      <c r="B34" t="s">
        <v>18</v>
      </c>
      <c r="C34">
        <v>12960</v>
      </c>
      <c r="D34">
        <v>8</v>
      </c>
      <c r="E34" s="3">
        <v>2.609</v>
      </c>
      <c r="F34" s="3">
        <v>2.61</v>
      </c>
      <c r="G34" s="3">
        <v>2.6869999999999998</v>
      </c>
      <c r="H34" s="3">
        <v>2.952</v>
      </c>
      <c r="I34">
        <v>2.6720000000000002</v>
      </c>
      <c r="J34">
        <v>1.901</v>
      </c>
      <c r="K34">
        <v>3.5379999999999998</v>
      </c>
      <c r="L34" s="3">
        <v>2.0649999999999999</v>
      </c>
      <c r="M34">
        <v>1.895</v>
      </c>
      <c r="N34">
        <v>2.0779999999999998</v>
      </c>
      <c r="O34" s="3">
        <v>2.61</v>
      </c>
      <c r="P34" s="19">
        <v>11</v>
      </c>
      <c r="Q34" s="19"/>
    </row>
    <row r="35" spans="1:17">
      <c r="A35" t="s">
        <v>29</v>
      </c>
      <c r="B35" t="s">
        <v>19</v>
      </c>
      <c r="C35">
        <v>90</v>
      </c>
      <c r="D35">
        <v>8</v>
      </c>
      <c r="E35" s="6">
        <v>7.8E-2</v>
      </c>
      <c r="F35" s="3">
        <v>0.125</v>
      </c>
      <c r="G35" s="3">
        <v>0.14099999999999999</v>
      </c>
      <c r="H35" s="3">
        <v>0.18</v>
      </c>
      <c r="I35">
        <v>0.157</v>
      </c>
      <c r="J35">
        <v>6.7000000000000004E-2</v>
      </c>
      <c r="K35">
        <v>0.14199999999999999</v>
      </c>
      <c r="L35">
        <v>7.6999999999999999E-2</v>
      </c>
      <c r="M35">
        <v>6.9000000000000006E-2</v>
      </c>
      <c r="N35">
        <v>6.2E-2</v>
      </c>
      <c r="O35" s="3">
        <v>0.125</v>
      </c>
      <c r="P35" s="19">
        <v>11</v>
      </c>
      <c r="Q35" s="19"/>
    </row>
    <row r="36" spans="1:17">
      <c r="A36" t="s">
        <v>29</v>
      </c>
      <c r="B36" t="s">
        <v>20</v>
      </c>
      <c r="C36">
        <v>339</v>
      </c>
      <c r="D36">
        <v>17</v>
      </c>
      <c r="E36" s="3">
        <v>0.98499999999999999</v>
      </c>
      <c r="F36" s="3">
        <v>16.797999999999998</v>
      </c>
      <c r="G36" s="3">
        <v>31.488</v>
      </c>
      <c r="H36" s="3">
        <v>35.646000000000001</v>
      </c>
      <c r="I36">
        <v>41.305</v>
      </c>
      <c r="J36">
        <v>0.16400000000000001</v>
      </c>
      <c r="K36">
        <v>0.26100000000000001</v>
      </c>
      <c r="L36">
        <v>0.30599999999999999</v>
      </c>
      <c r="M36">
        <v>0.42399999999999999</v>
      </c>
      <c r="N36">
        <v>1.4379999999999999</v>
      </c>
      <c r="O36" s="3">
        <v>16.797999999999998</v>
      </c>
      <c r="P36" s="19">
        <v>11</v>
      </c>
      <c r="Q36" s="19"/>
    </row>
    <row r="37" spans="1:17">
      <c r="A37" t="s">
        <v>29</v>
      </c>
      <c r="B37" t="s">
        <v>21</v>
      </c>
      <c r="C37">
        <v>15</v>
      </c>
      <c r="D37">
        <v>6</v>
      </c>
      <c r="E37" s="6">
        <v>4.7E-2</v>
      </c>
      <c r="F37" s="3">
        <v>3.1E-2</v>
      </c>
      <c r="G37" s="3">
        <v>4.7E-2</v>
      </c>
      <c r="H37" s="3">
        <v>9.2999999999999999E-2</v>
      </c>
      <c r="I37">
        <v>6.3E-2</v>
      </c>
      <c r="J37">
        <v>4.3999999999999997E-2</v>
      </c>
      <c r="K37">
        <v>9.9000000000000005E-2</v>
      </c>
      <c r="L37">
        <v>4.9000000000000002E-2</v>
      </c>
      <c r="M37">
        <v>4.3999999999999997E-2</v>
      </c>
      <c r="N37">
        <v>6.9000000000000006E-2</v>
      </c>
      <c r="O37" s="3">
        <v>3.1E-2</v>
      </c>
      <c r="P37" s="19">
        <v>11</v>
      </c>
      <c r="Q37" s="19"/>
    </row>
    <row r="38" spans="1:17">
      <c r="A38" t="s">
        <v>29</v>
      </c>
      <c r="B38" t="s">
        <v>22</v>
      </c>
      <c r="C38">
        <v>1066</v>
      </c>
      <c r="D38">
        <v>12</v>
      </c>
      <c r="E38" s="3">
        <v>2.7189999999999999</v>
      </c>
      <c r="F38" s="3">
        <v>2.89</v>
      </c>
      <c r="G38" s="3">
        <v>3.3279999999999998</v>
      </c>
      <c r="H38" s="3">
        <v>3.7040000000000002</v>
      </c>
      <c r="I38">
        <v>3.891</v>
      </c>
      <c r="J38">
        <v>0.30399999999999999</v>
      </c>
      <c r="K38">
        <v>0.47699999999999998</v>
      </c>
      <c r="L38">
        <v>0.34599999999999997</v>
      </c>
      <c r="M38">
        <v>0.69899999999999995</v>
      </c>
      <c r="N38">
        <v>1.4039999999999999</v>
      </c>
      <c r="O38" s="3">
        <v>2.89</v>
      </c>
      <c r="P38" s="19">
        <v>11</v>
      </c>
      <c r="Q38" s="19"/>
    </row>
    <row r="39" spans="1:17">
      <c r="A39" t="s">
        <v>29</v>
      </c>
      <c r="B39" t="s">
        <v>23</v>
      </c>
      <c r="C39">
        <v>683</v>
      </c>
      <c r="D39">
        <v>35</v>
      </c>
      <c r="E39" s="9" t="s">
        <v>71</v>
      </c>
      <c r="F39" s="9" t="s">
        <v>71</v>
      </c>
      <c r="G39" s="9" t="s">
        <v>71</v>
      </c>
      <c r="H39" s="9" t="s">
        <v>71</v>
      </c>
      <c r="I39" s="2" t="s">
        <v>70</v>
      </c>
      <c r="J39">
        <v>0.251</v>
      </c>
      <c r="K39">
        <v>0.40600000000000003</v>
      </c>
      <c r="L39">
        <v>0.90100000000000002</v>
      </c>
      <c r="M39">
        <v>19.655999999999999</v>
      </c>
      <c r="N39" s="2" t="s">
        <v>70</v>
      </c>
      <c r="O39" s="9" t="s">
        <v>71</v>
      </c>
      <c r="P39" s="19">
        <v>4</v>
      </c>
      <c r="Q39" s="19"/>
    </row>
    <row r="40" spans="1:17">
      <c r="A40" t="s">
        <v>29</v>
      </c>
      <c r="B40" t="s">
        <v>24</v>
      </c>
      <c r="C40">
        <v>187</v>
      </c>
      <c r="D40">
        <v>22</v>
      </c>
      <c r="E40" s="3">
        <v>6.1580000000000004</v>
      </c>
      <c r="F40" s="2" t="s">
        <v>70</v>
      </c>
      <c r="G40" s="2" t="s">
        <v>70</v>
      </c>
      <c r="H40" s="2" t="s">
        <v>70</v>
      </c>
      <c r="I40" s="2" t="s">
        <v>70</v>
      </c>
      <c r="J40">
        <v>1.542</v>
      </c>
      <c r="K40" s="2" t="s">
        <v>70</v>
      </c>
      <c r="L40" s="2" t="s">
        <v>70</v>
      </c>
      <c r="M40" s="2" t="s">
        <v>70</v>
      </c>
      <c r="N40" s="2" t="s">
        <v>70</v>
      </c>
      <c r="O40" s="2" t="s">
        <v>70</v>
      </c>
      <c r="P40" s="19">
        <v>2</v>
      </c>
      <c r="Q40" s="19"/>
    </row>
    <row r="41" spans="1:17">
      <c r="A41" t="s">
        <v>29</v>
      </c>
      <c r="B41" t="s">
        <v>25</v>
      </c>
      <c r="C41">
        <v>3190</v>
      </c>
      <c r="D41">
        <v>61</v>
      </c>
      <c r="E41" s="3">
        <v>2.9790000000000001</v>
      </c>
      <c r="F41" s="3">
        <v>6.5750000000000002</v>
      </c>
      <c r="G41" s="3">
        <v>0.84199999999999997</v>
      </c>
      <c r="H41" s="3">
        <v>6.8289999999999997</v>
      </c>
      <c r="I41">
        <v>6.633</v>
      </c>
      <c r="J41">
        <v>1.115</v>
      </c>
      <c r="K41">
        <v>1.2110000000000001</v>
      </c>
      <c r="L41">
        <v>1.0960000000000001</v>
      </c>
      <c r="M41">
        <v>1.119</v>
      </c>
      <c r="N41">
        <v>6.1079999999999997</v>
      </c>
      <c r="O41" s="3">
        <v>6.5750000000000002</v>
      </c>
      <c r="P41" s="19">
        <v>11</v>
      </c>
      <c r="Q41" s="19"/>
    </row>
    <row r="42" spans="1:17">
      <c r="A42" t="s">
        <v>29</v>
      </c>
      <c r="B42" t="s">
        <v>26</v>
      </c>
      <c r="C42">
        <v>958</v>
      </c>
      <c r="D42">
        <v>9</v>
      </c>
      <c r="E42" s="3">
        <v>0.32800000000000001</v>
      </c>
      <c r="F42" s="3">
        <v>0.40600000000000003</v>
      </c>
      <c r="G42" s="3">
        <v>0.438</v>
      </c>
      <c r="H42" s="3">
        <v>0.45400000000000001</v>
      </c>
      <c r="I42">
        <v>0.437</v>
      </c>
      <c r="J42">
        <v>0.215</v>
      </c>
      <c r="K42">
        <v>0.24299999999999999</v>
      </c>
      <c r="L42">
        <v>0.20899999999999999</v>
      </c>
      <c r="M42">
        <v>0.217</v>
      </c>
      <c r="N42">
        <v>0.311</v>
      </c>
      <c r="O42" s="3">
        <v>0.40600000000000003</v>
      </c>
      <c r="P42" s="19">
        <v>11</v>
      </c>
      <c r="Q42" s="19"/>
    </row>
    <row r="43" spans="1:17">
      <c r="A43" t="s">
        <v>29</v>
      </c>
      <c r="B43" t="s">
        <v>27</v>
      </c>
      <c r="C43">
        <v>10</v>
      </c>
      <c r="D43">
        <v>32</v>
      </c>
      <c r="E43" s="9" t="s">
        <v>71</v>
      </c>
      <c r="F43" s="9" t="s">
        <v>71</v>
      </c>
      <c r="G43" s="9" t="s">
        <v>71</v>
      </c>
      <c r="H43" s="9" t="s">
        <v>71</v>
      </c>
      <c r="I43" s="9" t="s">
        <v>71</v>
      </c>
      <c r="J43">
        <v>0.79300000000000004</v>
      </c>
      <c r="K43">
        <v>5.4939999999999998</v>
      </c>
      <c r="L43">
        <v>34.344999999999999</v>
      </c>
      <c r="M43">
        <v>191.541</v>
      </c>
      <c r="N43" s="9" t="s">
        <v>71</v>
      </c>
      <c r="O43" s="9" t="s">
        <v>71</v>
      </c>
      <c r="P43" s="19">
        <v>4</v>
      </c>
      <c r="Q43" s="19"/>
    </row>
    <row r="44" spans="1:17">
      <c r="A44" t="s">
        <v>29</v>
      </c>
      <c r="B44" t="s">
        <v>28</v>
      </c>
      <c r="C44">
        <v>435</v>
      </c>
      <c r="D44">
        <v>16</v>
      </c>
      <c r="E44" s="3">
        <v>9.016</v>
      </c>
      <c r="F44" s="3">
        <v>20.954999999999998</v>
      </c>
      <c r="G44" s="3">
        <v>21.273</v>
      </c>
      <c r="H44" s="3">
        <v>22.236000000000001</v>
      </c>
      <c r="I44">
        <v>20.861999999999998</v>
      </c>
      <c r="J44">
        <v>0.23799999999999999</v>
      </c>
      <c r="K44">
        <v>0.27700000000000002</v>
      </c>
      <c r="L44">
        <v>0.17799999999999999</v>
      </c>
      <c r="M44">
        <v>0.375</v>
      </c>
      <c r="N44">
        <v>1.651</v>
      </c>
      <c r="O44" s="3">
        <v>20.954999999999998</v>
      </c>
      <c r="P44" s="19">
        <v>11</v>
      </c>
      <c r="Q44" s="19"/>
    </row>
    <row r="45" spans="1:17">
      <c r="C45" s="1"/>
      <c r="E45" s="73"/>
      <c r="F45" s="73"/>
      <c r="G45" s="73"/>
      <c r="H45" s="73"/>
      <c r="I45" s="73"/>
      <c r="J45" s="78"/>
      <c r="K45" s="78"/>
      <c r="L45" s="78"/>
      <c r="M45" s="78"/>
      <c r="N45" s="78"/>
      <c r="O45" s="78"/>
      <c r="P45" s="31"/>
      <c r="Q45" s="31"/>
    </row>
    <row r="47" spans="1:17">
      <c r="A47" s="1" t="s">
        <v>1</v>
      </c>
      <c r="B47" s="1" t="s">
        <v>2</v>
      </c>
      <c r="C47" s="1" t="s">
        <v>38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31</v>
      </c>
      <c r="K47" s="1" t="s">
        <v>32</v>
      </c>
      <c r="L47" s="1" t="s">
        <v>33</v>
      </c>
      <c r="M47" s="1" t="s">
        <v>34</v>
      </c>
      <c r="N47" s="1" t="s">
        <v>35</v>
      </c>
      <c r="O47" s="1" t="s">
        <v>36</v>
      </c>
      <c r="P47" s="1"/>
      <c r="Q47" s="1"/>
    </row>
    <row r="48" spans="1:17">
      <c r="A48" t="s">
        <v>30</v>
      </c>
      <c r="B48" t="s">
        <v>9</v>
      </c>
      <c r="C48">
        <v>226</v>
      </c>
      <c r="D48">
        <v>69</v>
      </c>
      <c r="E48" s="2" t="s">
        <v>70</v>
      </c>
      <c r="F48" s="2" t="s">
        <v>70</v>
      </c>
      <c r="G48" s="2" t="s">
        <v>70</v>
      </c>
      <c r="H48" s="2" t="s">
        <v>70</v>
      </c>
      <c r="I48" s="2" t="s">
        <v>70</v>
      </c>
      <c r="J48">
        <v>1.4379999999999999</v>
      </c>
      <c r="K48" s="2" t="s">
        <v>70</v>
      </c>
      <c r="L48" s="2" t="s">
        <v>70</v>
      </c>
      <c r="M48" s="2" t="s">
        <v>70</v>
      </c>
      <c r="N48" s="2" t="s">
        <v>70</v>
      </c>
      <c r="O48" s="2" t="s">
        <v>70</v>
      </c>
      <c r="P48" s="1">
        <v>1</v>
      </c>
      <c r="Q48" s="1"/>
    </row>
    <row r="49" spans="1:17">
      <c r="A49" t="s">
        <v>30</v>
      </c>
      <c r="B49" t="s">
        <v>10</v>
      </c>
      <c r="C49">
        <v>286</v>
      </c>
      <c r="D49">
        <v>9</v>
      </c>
      <c r="E49" s="8">
        <v>14.956</v>
      </c>
      <c r="F49">
        <v>1.133</v>
      </c>
      <c r="G49" s="3">
        <v>1.1040000000000001</v>
      </c>
      <c r="H49" s="3">
        <v>0.63</v>
      </c>
      <c r="I49">
        <v>0.38200000000000001</v>
      </c>
      <c r="J49">
        <v>1.0049999999999999</v>
      </c>
      <c r="K49">
        <v>1.375</v>
      </c>
      <c r="L49">
        <v>1.155</v>
      </c>
      <c r="M49">
        <v>0.84199999999999997</v>
      </c>
      <c r="N49">
        <v>0.59099999999999997</v>
      </c>
      <c r="O49">
        <v>1.133</v>
      </c>
      <c r="P49" s="1">
        <v>11</v>
      </c>
      <c r="Q49" s="1"/>
    </row>
    <row r="50" spans="1:17">
      <c r="A50" t="s">
        <v>30</v>
      </c>
      <c r="B50" t="s">
        <v>11</v>
      </c>
      <c r="C50">
        <v>105</v>
      </c>
      <c r="D50">
        <v>12</v>
      </c>
      <c r="E50" s="8">
        <v>1.0629999999999999</v>
      </c>
      <c r="F50">
        <v>0.85699999999999998</v>
      </c>
      <c r="G50" s="3">
        <v>0.439</v>
      </c>
      <c r="H50" s="3">
        <v>1.01</v>
      </c>
      <c r="I50">
        <v>0.29599999999999999</v>
      </c>
      <c r="J50">
        <v>1.109</v>
      </c>
      <c r="K50">
        <v>1.0720000000000001</v>
      </c>
      <c r="L50">
        <v>1.208</v>
      </c>
      <c r="M50">
        <v>0.28999999999999998</v>
      </c>
      <c r="N50">
        <v>0.78400000000000003</v>
      </c>
      <c r="O50">
        <v>0.85699999999999998</v>
      </c>
      <c r="P50" s="1">
        <v>11</v>
      </c>
      <c r="Q50" s="1"/>
    </row>
    <row r="51" spans="1:17">
      <c r="A51" t="s">
        <v>30</v>
      </c>
      <c r="B51" t="s">
        <v>12</v>
      </c>
      <c r="C51">
        <v>1728</v>
      </c>
      <c r="D51">
        <v>6</v>
      </c>
      <c r="E51" s="8">
        <v>1.7430000000000001</v>
      </c>
      <c r="F51">
        <v>1.756</v>
      </c>
      <c r="G51" s="3">
        <v>1.724</v>
      </c>
      <c r="H51" s="3">
        <v>1.4379999999999999</v>
      </c>
      <c r="I51">
        <v>1.663</v>
      </c>
      <c r="J51">
        <v>1.137</v>
      </c>
      <c r="K51">
        <v>1.083</v>
      </c>
      <c r="L51">
        <v>1.329</v>
      </c>
      <c r="M51">
        <v>0.999</v>
      </c>
      <c r="N51" s="3">
        <v>1.36</v>
      </c>
      <c r="O51">
        <v>1.756</v>
      </c>
      <c r="P51" s="1">
        <v>11</v>
      </c>
      <c r="Q51" s="1"/>
    </row>
    <row r="52" spans="1:17">
      <c r="A52" t="s">
        <v>30</v>
      </c>
      <c r="B52" t="s">
        <v>13</v>
      </c>
      <c r="C52">
        <v>3196</v>
      </c>
      <c r="D52">
        <v>36</v>
      </c>
      <c r="E52" s="8">
        <v>902.76499999999999</v>
      </c>
      <c r="F52">
        <v>891.85699999999997</v>
      </c>
      <c r="G52" s="3">
        <v>902.89</v>
      </c>
      <c r="H52" s="3">
        <v>889.399</v>
      </c>
      <c r="I52">
        <v>854.85500000000002</v>
      </c>
      <c r="J52" s="3">
        <v>3.62</v>
      </c>
      <c r="K52">
        <v>182.65899999999999</v>
      </c>
      <c r="L52">
        <v>184.73400000000001</v>
      </c>
      <c r="M52">
        <v>223.363</v>
      </c>
      <c r="N52">
        <v>416.89699999999999</v>
      </c>
      <c r="O52">
        <v>891.85699999999997</v>
      </c>
      <c r="P52" s="1">
        <v>11</v>
      </c>
      <c r="Q52" s="1"/>
    </row>
    <row r="53" spans="1:17">
      <c r="A53" t="s">
        <v>30</v>
      </c>
      <c r="B53" t="s">
        <v>14</v>
      </c>
      <c r="C53">
        <v>32</v>
      </c>
      <c r="D53">
        <v>56</v>
      </c>
      <c r="E53" s="2" t="s">
        <v>70</v>
      </c>
      <c r="F53" s="2" t="s">
        <v>70</v>
      </c>
      <c r="G53" s="2" t="s">
        <v>70</v>
      </c>
      <c r="H53" s="2" t="s">
        <v>70</v>
      </c>
      <c r="I53" s="2" t="s">
        <v>70</v>
      </c>
      <c r="J53">
        <v>0.97499999999999998</v>
      </c>
      <c r="K53" s="2" t="s">
        <v>70</v>
      </c>
      <c r="L53" s="2" t="s">
        <v>70</v>
      </c>
      <c r="M53" s="2" t="s">
        <v>70</v>
      </c>
      <c r="N53" s="2" t="s">
        <v>70</v>
      </c>
      <c r="O53" s="2" t="s">
        <v>70</v>
      </c>
      <c r="P53" s="1">
        <v>1</v>
      </c>
      <c r="Q53" s="1"/>
    </row>
    <row r="54" spans="1:17">
      <c r="A54" t="s">
        <v>30</v>
      </c>
      <c r="B54" t="s">
        <v>15</v>
      </c>
      <c r="C54">
        <v>106</v>
      </c>
      <c r="D54">
        <v>58</v>
      </c>
      <c r="E54" s="2" t="s">
        <v>70</v>
      </c>
      <c r="F54" s="2" t="s">
        <v>70</v>
      </c>
      <c r="G54" s="2" t="s">
        <v>70</v>
      </c>
      <c r="H54" s="2" t="s">
        <v>70</v>
      </c>
      <c r="I54" s="2" t="s">
        <v>70</v>
      </c>
      <c r="J54">
        <v>0.97499999999999998</v>
      </c>
      <c r="K54">
        <v>0.50800000000000001</v>
      </c>
      <c r="L54">
        <v>0.64500000000000002</v>
      </c>
      <c r="M54" s="2" t="s">
        <v>70</v>
      </c>
      <c r="N54" s="2" t="s">
        <v>70</v>
      </c>
      <c r="O54" s="2" t="s">
        <v>70</v>
      </c>
      <c r="P54" s="1">
        <v>3</v>
      </c>
      <c r="Q54" s="1"/>
    </row>
    <row r="55" spans="1:17">
      <c r="A55" t="s">
        <v>30</v>
      </c>
      <c r="B55" t="s">
        <v>16</v>
      </c>
      <c r="C55">
        <v>124</v>
      </c>
      <c r="D55">
        <v>6</v>
      </c>
      <c r="E55" s="8">
        <v>1.1930000000000001</v>
      </c>
      <c r="F55" s="3">
        <v>1.1719999999999999</v>
      </c>
      <c r="G55" s="3">
        <v>1.339</v>
      </c>
      <c r="H55" s="3">
        <v>1.2290000000000001</v>
      </c>
      <c r="I55">
        <v>0.81100000000000005</v>
      </c>
      <c r="J55" s="3">
        <v>0.83</v>
      </c>
      <c r="K55">
        <v>0.92500000000000004</v>
      </c>
      <c r="L55">
        <v>0.436</v>
      </c>
      <c r="M55">
        <v>1.1399999999999999</v>
      </c>
      <c r="N55">
        <v>0.29799999999999999</v>
      </c>
      <c r="O55" s="3">
        <v>1.1719999999999999</v>
      </c>
      <c r="P55" s="1">
        <v>11</v>
      </c>
      <c r="Q55" s="1"/>
    </row>
    <row r="56" spans="1:17">
      <c r="A56" t="s">
        <v>30</v>
      </c>
      <c r="B56" t="s">
        <v>17</v>
      </c>
      <c r="C56">
        <v>8124</v>
      </c>
      <c r="D56">
        <v>22</v>
      </c>
      <c r="E56" s="8">
        <v>12.438000000000001</v>
      </c>
      <c r="F56" s="3">
        <v>11.35</v>
      </c>
      <c r="G56" s="3">
        <v>12.428000000000001</v>
      </c>
      <c r="H56" s="3">
        <v>6.44</v>
      </c>
      <c r="I56">
        <v>5.8650000000000002</v>
      </c>
      <c r="J56" s="3">
        <v>5.93</v>
      </c>
      <c r="K56">
        <v>5.26</v>
      </c>
      <c r="L56">
        <v>6.9039999999999999</v>
      </c>
      <c r="M56">
        <v>5.4690000000000003</v>
      </c>
      <c r="N56">
        <v>8.4350000000000005</v>
      </c>
      <c r="O56" s="3">
        <v>11.35</v>
      </c>
      <c r="P56" s="1">
        <v>11</v>
      </c>
      <c r="Q56" s="1"/>
    </row>
    <row r="57" spans="1:17">
      <c r="A57" t="s">
        <v>30</v>
      </c>
      <c r="B57" t="s">
        <v>18</v>
      </c>
      <c r="C57">
        <v>12960</v>
      </c>
      <c r="D57">
        <v>8</v>
      </c>
      <c r="E57" s="8">
        <v>7.1150000000000002</v>
      </c>
      <c r="F57" s="3">
        <v>7.5519999999999996</v>
      </c>
      <c r="G57" s="3">
        <v>8.2569999999999997</v>
      </c>
      <c r="H57" s="3">
        <v>4.5389999999999997</v>
      </c>
      <c r="I57">
        <v>4.1360000000000001</v>
      </c>
      <c r="J57" s="3">
        <v>3.73</v>
      </c>
      <c r="K57">
        <v>3.2690000000000001</v>
      </c>
      <c r="L57">
        <v>3.9569999999999999</v>
      </c>
      <c r="M57">
        <v>4.8029999999999999</v>
      </c>
      <c r="N57">
        <v>4.2960000000000003</v>
      </c>
      <c r="O57" s="3">
        <v>7.5519999999999996</v>
      </c>
      <c r="P57" s="1">
        <v>11</v>
      </c>
      <c r="Q57" s="1"/>
    </row>
    <row r="58" spans="1:17">
      <c r="A58" t="s">
        <v>30</v>
      </c>
      <c r="B58" t="s">
        <v>19</v>
      </c>
      <c r="C58">
        <v>90</v>
      </c>
      <c r="D58">
        <v>8</v>
      </c>
      <c r="E58" s="8">
        <v>0.72199999999999998</v>
      </c>
      <c r="F58" s="3">
        <v>0.39200000000000002</v>
      </c>
      <c r="G58" s="3">
        <v>0.34100000000000003</v>
      </c>
      <c r="H58" s="3">
        <v>0.79300000000000004</v>
      </c>
      <c r="I58">
        <v>0.86799999999999999</v>
      </c>
      <c r="J58" s="3">
        <v>0.7</v>
      </c>
      <c r="K58">
        <v>0.29199999999999998</v>
      </c>
      <c r="L58">
        <v>1.1639999999999999</v>
      </c>
      <c r="M58">
        <v>0.32500000000000001</v>
      </c>
      <c r="N58">
        <v>1.085</v>
      </c>
      <c r="O58" s="3">
        <v>0.39200000000000002</v>
      </c>
      <c r="P58" s="1">
        <v>11</v>
      </c>
      <c r="Q58" s="1"/>
    </row>
    <row r="59" spans="1:17">
      <c r="A59" t="s">
        <v>30</v>
      </c>
      <c r="B59" t="s">
        <v>20</v>
      </c>
      <c r="C59">
        <v>339</v>
      </c>
      <c r="D59">
        <v>17</v>
      </c>
      <c r="E59" s="8">
        <v>1.639</v>
      </c>
      <c r="F59" s="3">
        <v>1.871</v>
      </c>
      <c r="G59" s="3">
        <v>1.704</v>
      </c>
      <c r="H59" s="3">
        <v>1.7190000000000001</v>
      </c>
      <c r="I59">
        <v>1.224</v>
      </c>
      <c r="J59" s="3">
        <v>0.39700000000000002</v>
      </c>
      <c r="K59">
        <v>0.83699999999999997</v>
      </c>
      <c r="L59">
        <v>0.65</v>
      </c>
      <c r="M59">
        <v>0.99299999999999999</v>
      </c>
      <c r="N59">
        <v>0.748</v>
      </c>
      <c r="O59" s="3">
        <v>1.871</v>
      </c>
      <c r="P59" s="1">
        <v>11</v>
      </c>
      <c r="Q59" s="1"/>
    </row>
    <row r="60" spans="1:17">
      <c r="A60" t="s">
        <v>30</v>
      </c>
      <c r="B60" t="s">
        <v>21</v>
      </c>
      <c r="C60">
        <v>15</v>
      </c>
      <c r="D60">
        <v>6</v>
      </c>
      <c r="E60" s="8">
        <v>0.94599999999999995</v>
      </c>
      <c r="F60" s="3">
        <v>0.99399999999999999</v>
      </c>
      <c r="G60" s="3">
        <v>0.752</v>
      </c>
      <c r="H60" s="3">
        <v>0.25800000000000001</v>
      </c>
      <c r="I60">
        <v>0.88900000000000001</v>
      </c>
      <c r="J60" s="3">
        <v>0.153</v>
      </c>
      <c r="K60">
        <v>0.17499999999999999</v>
      </c>
      <c r="L60">
        <v>1.0069999999999999</v>
      </c>
      <c r="M60">
        <v>0.38700000000000001</v>
      </c>
      <c r="N60">
        <v>1.0089999999999999</v>
      </c>
      <c r="O60" s="3">
        <v>0.99399999999999999</v>
      </c>
      <c r="P60" s="1">
        <v>11</v>
      </c>
      <c r="Q60" s="1"/>
    </row>
    <row r="61" spans="1:17">
      <c r="A61" t="s">
        <v>30</v>
      </c>
      <c r="B61" t="s">
        <v>22</v>
      </c>
      <c r="C61">
        <v>1066</v>
      </c>
      <c r="D61">
        <v>12</v>
      </c>
      <c r="E61" s="8">
        <v>1.954</v>
      </c>
      <c r="F61" s="3">
        <v>2.67</v>
      </c>
      <c r="G61" s="3">
        <v>1.3109999999999999</v>
      </c>
      <c r="H61" s="3">
        <v>1.764</v>
      </c>
      <c r="I61">
        <v>1.0740000000000001</v>
      </c>
      <c r="J61" s="3">
        <v>0.502</v>
      </c>
      <c r="K61">
        <v>1.413</v>
      </c>
      <c r="L61">
        <v>1.18</v>
      </c>
      <c r="M61">
        <v>1.68</v>
      </c>
      <c r="N61">
        <v>0.89300000000000002</v>
      </c>
      <c r="O61" s="3">
        <v>2.67</v>
      </c>
      <c r="P61" s="1">
        <v>11</v>
      </c>
      <c r="Q61" s="1"/>
    </row>
    <row r="62" spans="1:17">
      <c r="A62" t="s">
        <v>30</v>
      </c>
      <c r="B62" t="s">
        <v>23</v>
      </c>
      <c r="C62">
        <v>683</v>
      </c>
      <c r="D62">
        <v>35</v>
      </c>
      <c r="E62" s="8">
        <v>134.10400000000001</v>
      </c>
      <c r="F62" s="3">
        <v>127.988</v>
      </c>
      <c r="G62" s="3">
        <v>129.97900000000001</v>
      </c>
      <c r="H62" s="3">
        <v>131.18299999999999</v>
      </c>
      <c r="I62">
        <v>127.142</v>
      </c>
      <c r="J62" s="3">
        <v>1.5589999999999999</v>
      </c>
      <c r="K62">
        <v>122.414</v>
      </c>
      <c r="L62">
        <v>126.396</v>
      </c>
      <c r="M62">
        <v>125.55500000000001</v>
      </c>
      <c r="N62">
        <v>124.57599999999999</v>
      </c>
      <c r="O62" s="3">
        <v>127.988</v>
      </c>
      <c r="P62" s="1">
        <v>11</v>
      </c>
      <c r="Q62" s="1"/>
    </row>
    <row r="63" spans="1:17">
      <c r="A63" t="s">
        <v>30</v>
      </c>
      <c r="B63" t="s">
        <v>24</v>
      </c>
      <c r="C63">
        <v>187</v>
      </c>
      <c r="D63">
        <v>22</v>
      </c>
      <c r="E63" s="8">
        <v>1.7709999999999999</v>
      </c>
      <c r="F63" s="3">
        <v>1.532</v>
      </c>
      <c r="G63" s="3">
        <v>1.208</v>
      </c>
      <c r="H63" s="3">
        <v>0.88600000000000001</v>
      </c>
      <c r="I63" s="5">
        <v>0.58299999999999996</v>
      </c>
      <c r="J63" s="3">
        <v>0.40400000000000003</v>
      </c>
      <c r="K63">
        <v>1.36</v>
      </c>
      <c r="L63">
        <v>0.84899999999999998</v>
      </c>
      <c r="M63">
        <v>1.2350000000000001</v>
      </c>
      <c r="N63">
        <v>0.95299999999999996</v>
      </c>
      <c r="O63" s="3">
        <v>1.532</v>
      </c>
      <c r="P63" s="1">
        <v>11</v>
      </c>
      <c r="Q63" s="1"/>
    </row>
    <row r="64" spans="1:17">
      <c r="A64" t="s">
        <v>30</v>
      </c>
      <c r="B64" t="s">
        <v>25</v>
      </c>
      <c r="C64">
        <v>3190</v>
      </c>
      <c r="D64">
        <v>61</v>
      </c>
      <c r="E64" s="2" t="s">
        <v>70</v>
      </c>
      <c r="F64" s="2" t="s">
        <v>70</v>
      </c>
      <c r="G64" s="2" t="s">
        <v>70</v>
      </c>
      <c r="H64" s="2" t="s">
        <v>70</v>
      </c>
      <c r="I64" s="2" t="s">
        <v>70</v>
      </c>
      <c r="J64" s="3">
        <v>5.3289999999999997</v>
      </c>
      <c r="K64">
        <v>5.1829999999999998</v>
      </c>
      <c r="L64">
        <v>6.4889999999999999</v>
      </c>
      <c r="M64" s="2" t="s">
        <v>70</v>
      </c>
      <c r="N64" s="2" t="s">
        <v>70</v>
      </c>
      <c r="O64" s="2" t="s">
        <v>70</v>
      </c>
      <c r="P64" s="1">
        <v>3</v>
      </c>
      <c r="Q64" s="1"/>
    </row>
    <row r="65" spans="1:22">
      <c r="A65" t="s">
        <v>30</v>
      </c>
      <c r="B65" t="s">
        <v>26</v>
      </c>
      <c r="C65">
        <v>958</v>
      </c>
      <c r="D65">
        <v>9</v>
      </c>
      <c r="E65" s="8">
        <v>1.173</v>
      </c>
      <c r="F65">
        <v>1.633</v>
      </c>
      <c r="G65" s="3">
        <v>1.2889999999999999</v>
      </c>
      <c r="H65" s="3">
        <v>0.83899999999999997</v>
      </c>
      <c r="I65">
        <v>1.423</v>
      </c>
      <c r="J65" s="3">
        <v>0.52300000000000002</v>
      </c>
      <c r="K65">
        <v>0.88</v>
      </c>
      <c r="L65">
        <v>1.272</v>
      </c>
      <c r="M65">
        <v>0.69099999999999995</v>
      </c>
      <c r="N65">
        <v>1.4239999999999999</v>
      </c>
      <c r="O65">
        <v>1.633</v>
      </c>
      <c r="P65" s="1">
        <v>11</v>
      </c>
      <c r="Q65" s="1"/>
    </row>
    <row r="66" spans="1:22">
      <c r="A66" t="s">
        <v>30</v>
      </c>
      <c r="B66" t="s">
        <v>27</v>
      </c>
      <c r="C66">
        <v>10</v>
      </c>
      <c r="D66">
        <v>32</v>
      </c>
      <c r="E66" s="8">
        <v>11.629</v>
      </c>
      <c r="F66">
        <v>12.371</v>
      </c>
      <c r="G66" s="3">
        <v>12.289</v>
      </c>
      <c r="H66" s="3">
        <v>12.24</v>
      </c>
      <c r="I66">
        <v>11.906000000000001</v>
      </c>
      <c r="J66" s="3">
        <v>12.196999999999999</v>
      </c>
      <c r="K66">
        <v>11.97</v>
      </c>
      <c r="L66">
        <v>12.27</v>
      </c>
      <c r="M66">
        <v>12.085000000000001</v>
      </c>
      <c r="N66">
        <v>11.978</v>
      </c>
      <c r="O66">
        <v>12.371</v>
      </c>
      <c r="P66" s="1">
        <v>11</v>
      </c>
      <c r="Q66" s="1"/>
    </row>
    <row r="67" spans="1:22">
      <c r="A67" t="s">
        <v>30</v>
      </c>
      <c r="B67" t="s">
        <v>28</v>
      </c>
      <c r="C67">
        <v>435</v>
      </c>
      <c r="D67">
        <v>16</v>
      </c>
      <c r="E67" s="8">
        <v>1.401</v>
      </c>
      <c r="F67">
        <v>1.968</v>
      </c>
      <c r="G67" s="3">
        <v>1.82</v>
      </c>
      <c r="H67" s="3">
        <v>1.6950000000000001</v>
      </c>
      <c r="I67">
        <v>1.9239999999999999</v>
      </c>
      <c r="J67" s="3">
        <v>0.997</v>
      </c>
      <c r="K67">
        <v>1.123</v>
      </c>
      <c r="L67">
        <v>0.79200000000000004</v>
      </c>
      <c r="M67">
        <v>1.0069999999999999</v>
      </c>
      <c r="N67">
        <v>0.91600000000000004</v>
      </c>
      <c r="O67">
        <v>1.968</v>
      </c>
      <c r="P67" s="1">
        <v>11</v>
      </c>
      <c r="Q67" s="1"/>
    </row>
    <row r="68" spans="1:22">
      <c r="C68" s="1"/>
      <c r="E68" s="73"/>
      <c r="F68" s="73"/>
      <c r="G68" s="73"/>
      <c r="H68" s="73"/>
      <c r="I68" s="73"/>
      <c r="J68" s="78"/>
      <c r="K68" s="78"/>
      <c r="L68" s="78"/>
      <c r="M68" s="78"/>
      <c r="N68" s="78"/>
      <c r="O68" s="78"/>
      <c r="P68" s="31"/>
      <c r="Q68" s="31"/>
    </row>
    <row r="69" spans="1:22">
      <c r="C69" s="1"/>
      <c r="E69" s="1"/>
      <c r="F69" s="28"/>
      <c r="G69" s="28"/>
      <c r="H69" s="28"/>
      <c r="I69" s="28"/>
      <c r="J69" s="1"/>
      <c r="K69" s="90"/>
      <c r="L69" s="28"/>
      <c r="M69" s="1"/>
      <c r="N69" s="90"/>
      <c r="O69" s="1"/>
      <c r="P69" s="30"/>
      <c r="Q69" s="30"/>
    </row>
    <row r="70" spans="1:22">
      <c r="F70" s="3"/>
      <c r="J70" s="30"/>
      <c r="R70" s="3"/>
      <c r="V70" s="30"/>
    </row>
    <row r="71" spans="1:22">
      <c r="B71" s="15" t="s">
        <v>37</v>
      </c>
      <c r="M71" s="15" t="s">
        <v>37</v>
      </c>
    </row>
    <row r="73" spans="1:22">
      <c r="A73" s="1" t="s">
        <v>1</v>
      </c>
      <c r="B73" s="1" t="s">
        <v>2</v>
      </c>
      <c r="C73" s="1" t="s">
        <v>38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31</v>
      </c>
      <c r="K73" s="1" t="s">
        <v>32</v>
      </c>
      <c r="L73" s="1" t="s">
        <v>33</v>
      </c>
      <c r="M73" s="1" t="s">
        <v>34</v>
      </c>
      <c r="N73" s="1" t="s">
        <v>35</v>
      </c>
      <c r="O73" s="1" t="s">
        <v>36</v>
      </c>
      <c r="Q73" s="1"/>
      <c r="R73" s="130"/>
      <c r="S73" s="103"/>
      <c r="T73" s="103"/>
      <c r="U73" s="103"/>
      <c r="V73" s="103"/>
    </row>
    <row r="74" spans="1:22">
      <c r="A74" t="s">
        <v>0</v>
      </c>
      <c r="B74" t="s">
        <v>40</v>
      </c>
      <c r="C74">
        <v>62</v>
      </c>
      <c r="D74">
        <v>1000</v>
      </c>
      <c r="E74" s="2" t="s">
        <v>70</v>
      </c>
      <c r="F74" s="2" t="s">
        <v>70</v>
      </c>
      <c r="G74" s="2" t="s">
        <v>70</v>
      </c>
      <c r="H74" s="2" t="s">
        <v>70</v>
      </c>
      <c r="I74" s="2" t="s">
        <v>70</v>
      </c>
      <c r="J74" s="3">
        <v>1.228</v>
      </c>
      <c r="K74">
        <v>0.499</v>
      </c>
      <c r="L74">
        <v>0.41099999999999998</v>
      </c>
      <c r="M74">
        <v>23.449000000000002</v>
      </c>
      <c r="N74" s="2" t="s">
        <v>70</v>
      </c>
      <c r="O74" s="2" t="s">
        <v>70</v>
      </c>
      <c r="P74" s="1">
        <v>4</v>
      </c>
      <c r="Q74" s="3"/>
    </row>
    <row r="75" spans="1:22">
      <c r="A75" t="s">
        <v>0</v>
      </c>
      <c r="B75" t="s">
        <v>41</v>
      </c>
      <c r="C75">
        <v>127</v>
      </c>
      <c r="D75">
        <v>11107</v>
      </c>
      <c r="E75" s="9" t="s">
        <v>71</v>
      </c>
      <c r="F75" s="9" t="s">
        <v>71</v>
      </c>
      <c r="G75" s="9" t="s">
        <v>71</v>
      </c>
      <c r="H75" s="9" t="s">
        <v>71</v>
      </c>
      <c r="I75" s="9" t="s">
        <v>71</v>
      </c>
      <c r="J75" s="3">
        <v>27.97</v>
      </c>
      <c r="K75">
        <v>18.117999999999999</v>
      </c>
      <c r="L75">
        <v>15.835000000000001</v>
      </c>
      <c r="M75" s="2" t="s">
        <v>70</v>
      </c>
      <c r="N75" s="9" t="s">
        <v>71</v>
      </c>
      <c r="O75" s="9" t="s">
        <v>71</v>
      </c>
      <c r="P75" s="1">
        <v>3</v>
      </c>
      <c r="Q75" s="3"/>
    </row>
    <row r="76" spans="1:22">
      <c r="A76" t="s">
        <v>0</v>
      </c>
      <c r="B76" t="s">
        <v>42</v>
      </c>
      <c r="C76">
        <v>128</v>
      </c>
      <c r="D76">
        <v>6279</v>
      </c>
      <c r="E76" s="9" t="s">
        <v>71</v>
      </c>
      <c r="F76" s="9" t="s">
        <v>71</v>
      </c>
      <c r="G76" s="9" t="s">
        <v>71</v>
      </c>
      <c r="H76" s="9" t="s">
        <v>71</v>
      </c>
      <c r="I76" s="9" t="s">
        <v>71</v>
      </c>
      <c r="J76" s="3">
        <v>12.257999999999999</v>
      </c>
      <c r="K76">
        <v>6.5270000000000001</v>
      </c>
      <c r="L76">
        <v>6.2889999999999997</v>
      </c>
      <c r="M76" s="2" t="s">
        <v>70</v>
      </c>
      <c r="N76" s="2" t="s">
        <v>70</v>
      </c>
      <c r="O76" s="9" t="s">
        <v>71</v>
      </c>
      <c r="P76" s="1">
        <v>3</v>
      </c>
      <c r="Q76" s="3"/>
    </row>
    <row r="77" spans="1:22">
      <c r="A77" t="s">
        <v>0</v>
      </c>
      <c r="B77" t="s">
        <v>43</v>
      </c>
      <c r="C77">
        <v>118</v>
      </c>
      <c r="D77">
        <v>11107</v>
      </c>
      <c r="E77" s="9" t="s">
        <v>71</v>
      </c>
      <c r="F77" s="9" t="s">
        <v>71</v>
      </c>
      <c r="G77" s="2" t="s">
        <v>70</v>
      </c>
      <c r="H77" s="9" t="s">
        <v>71</v>
      </c>
      <c r="I77" s="2" t="s">
        <v>70</v>
      </c>
      <c r="J77" s="3">
        <v>19.879000000000001</v>
      </c>
      <c r="K77">
        <v>12.959</v>
      </c>
      <c r="L77">
        <v>12.754</v>
      </c>
      <c r="M77" s="2" t="s">
        <v>70</v>
      </c>
      <c r="N77" s="9" t="s">
        <v>71</v>
      </c>
      <c r="O77" s="9" t="s">
        <v>71</v>
      </c>
      <c r="P77" s="1">
        <v>3</v>
      </c>
      <c r="Q77" s="3"/>
    </row>
    <row r="78" spans="1:22">
      <c r="A78" t="s">
        <v>0</v>
      </c>
      <c r="B78" t="s">
        <v>44</v>
      </c>
      <c r="C78">
        <v>217</v>
      </c>
      <c r="D78">
        <v>706</v>
      </c>
      <c r="E78" s="2" t="s">
        <v>70</v>
      </c>
      <c r="F78" s="2" t="s">
        <v>70</v>
      </c>
      <c r="G78" s="2" t="s">
        <v>70</v>
      </c>
      <c r="H78" s="2" t="s">
        <v>70</v>
      </c>
      <c r="I78" s="2" t="s">
        <v>70</v>
      </c>
      <c r="J78" s="3">
        <v>1.294</v>
      </c>
      <c r="K78">
        <v>0.48699999999999999</v>
      </c>
      <c r="L78">
        <v>0.54700000000000004</v>
      </c>
      <c r="M78">
        <v>7.5819999999999999</v>
      </c>
      <c r="N78" s="2" t="s">
        <v>70</v>
      </c>
      <c r="O78" s="2" t="s">
        <v>70</v>
      </c>
      <c r="P78" s="1">
        <v>4</v>
      </c>
      <c r="Q78" s="3"/>
    </row>
    <row r="79" spans="1:22">
      <c r="A79" t="s">
        <v>0</v>
      </c>
      <c r="B79" t="s">
        <v>45</v>
      </c>
      <c r="C79">
        <v>168</v>
      </c>
      <c r="D79">
        <v>1452</v>
      </c>
      <c r="E79" s="2" t="s">
        <v>70</v>
      </c>
      <c r="F79" s="2" t="s">
        <v>70</v>
      </c>
      <c r="G79" s="2" t="s">
        <v>70</v>
      </c>
      <c r="H79" s="2" t="s">
        <v>70</v>
      </c>
      <c r="I79" s="2" t="s">
        <v>70</v>
      </c>
      <c r="J79" s="3">
        <v>2.173</v>
      </c>
      <c r="K79">
        <v>0.79400000000000004</v>
      </c>
      <c r="L79">
        <v>0.90100000000000002</v>
      </c>
      <c r="M79" s="5">
        <v>109.377</v>
      </c>
      <c r="N79" s="2" t="s">
        <v>70</v>
      </c>
      <c r="O79" s="2" t="s">
        <v>70</v>
      </c>
      <c r="P79" s="1">
        <v>4</v>
      </c>
      <c r="Q79" s="3"/>
    </row>
    <row r="80" spans="1:22">
      <c r="A80" t="s">
        <v>0</v>
      </c>
      <c r="B80" t="s">
        <v>46</v>
      </c>
      <c r="C80">
        <v>105</v>
      </c>
      <c r="D80">
        <v>11099</v>
      </c>
      <c r="E80" s="2" t="s">
        <v>70</v>
      </c>
      <c r="F80" s="9" t="s">
        <v>71</v>
      </c>
      <c r="G80" s="9" t="s">
        <v>71</v>
      </c>
      <c r="H80" s="9" t="s">
        <v>71</v>
      </c>
      <c r="I80" s="9" t="s">
        <v>71</v>
      </c>
      <c r="J80" s="3">
        <v>25.17</v>
      </c>
      <c r="K80">
        <v>14.496</v>
      </c>
      <c r="L80">
        <v>17.372</v>
      </c>
      <c r="M80" s="2" t="s">
        <v>70</v>
      </c>
      <c r="N80" s="9" t="s">
        <v>71</v>
      </c>
      <c r="O80" s="9" t="s">
        <v>71</v>
      </c>
      <c r="P80" s="1">
        <v>3</v>
      </c>
      <c r="Q80" s="3"/>
    </row>
    <row r="81" spans="1:23">
      <c r="A81" t="s">
        <v>0</v>
      </c>
      <c r="B81" t="s">
        <v>39</v>
      </c>
      <c r="C81">
        <v>85</v>
      </c>
      <c r="D81">
        <v>228</v>
      </c>
      <c r="E81" s="2" t="s">
        <v>70</v>
      </c>
      <c r="F81" s="2" t="s">
        <v>70</v>
      </c>
      <c r="G81" s="2" t="s">
        <v>70</v>
      </c>
      <c r="H81" s="2" t="s">
        <v>70</v>
      </c>
      <c r="I81" s="2" t="s">
        <v>70</v>
      </c>
      <c r="J81" s="3">
        <v>0.46300000000000002</v>
      </c>
      <c r="K81">
        <v>0.19400000000000001</v>
      </c>
      <c r="L81">
        <v>0.216</v>
      </c>
      <c r="M81">
        <v>0.376</v>
      </c>
      <c r="N81" s="5">
        <v>9830.2219999999998</v>
      </c>
      <c r="O81" s="2" t="s">
        <v>70</v>
      </c>
      <c r="P81" s="1">
        <v>5</v>
      </c>
      <c r="Q81" s="3"/>
    </row>
    <row r="82" spans="1:23">
      <c r="A82" t="s">
        <v>0</v>
      </c>
      <c r="B82" t="s">
        <v>47</v>
      </c>
      <c r="C82">
        <v>173</v>
      </c>
      <c r="D82">
        <v>6279</v>
      </c>
      <c r="E82" s="9" t="s">
        <v>71</v>
      </c>
      <c r="F82" s="9" t="s">
        <v>71</v>
      </c>
      <c r="G82" s="2" t="s">
        <v>70</v>
      </c>
      <c r="H82" s="9" t="s">
        <v>71</v>
      </c>
      <c r="I82" s="9" t="s">
        <v>71</v>
      </c>
      <c r="J82" s="3">
        <v>12.702</v>
      </c>
      <c r="K82">
        <v>6.8159999999999998</v>
      </c>
      <c r="L82">
        <v>7.6779999999999999</v>
      </c>
      <c r="M82" s="2" t="s">
        <v>70</v>
      </c>
      <c r="N82" s="9" t="s">
        <v>71</v>
      </c>
      <c r="O82" s="9" t="s">
        <v>71</v>
      </c>
      <c r="P82" s="1">
        <v>3</v>
      </c>
      <c r="Q82" s="3"/>
    </row>
    <row r="83" spans="1:23">
      <c r="A83" t="s">
        <v>0</v>
      </c>
      <c r="B83" t="s">
        <v>48</v>
      </c>
      <c r="C83">
        <v>248</v>
      </c>
      <c r="D83">
        <v>6279</v>
      </c>
      <c r="E83" s="2" t="s">
        <v>70</v>
      </c>
      <c r="F83" s="9" t="s">
        <v>71</v>
      </c>
      <c r="G83" s="9" t="s">
        <v>71</v>
      </c>
      <c r="H83" s="9" t="s">
        <v>71</v>
      </c>
      <c r="I83" s="9" t="s">
        <v>71</v>
      </c>
      <c r="J83" s="3">
        <v>14.105</v>
      </c>
      <c r="K83">
        <v>7.7469999999999999</v>
      </c>
      <c r="L83">
        <v>8.4619999999999997</v>
      </c>
      <c r="M83" s="2" t="s">
        <v>70</v>
      </c>
      <c r="N83" s="9" t="s">
        <v>71</v>
      </c>
      <c r="O83" s="9" t="s">
        <v>71</v>
      </c>
      <c r="P83" s="1">
        <v>3</v>
      </c>
      <c r="Q83" s="3"/>
    </row>
    <row r="84" spans="1:23">
      <c r="L84" s="1"/>
      <c r="M84" s="1"/>
      <c r="N84" s="1"/>
      <c r="O84" s="1"/>
      <c r="P84" s="1"/>
    </row>
    <row r="85" spans="1:23">
      <c r="P85" s="1"/>
    </row>
    <row r="86" spans="1:23">
      <c r="A86" s="1" t="s">
        <v>1</v>
      </c>
      <c r="B86" s="1" t="s">
        <v>2</v>
      </c>
      <c r="C86" s="1" t="s">
        <v>38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31</v>
      </c>
      <c r="K86" s="1" t="s">
        <v>32</v>
      </c>
      <c r="L86" s="1" t="s">
        <v>33</v>
      </c>
      <c r="M86" s="1" t="s">
        <v>34</v>
      </c>
      <c r="N86" s="1" t="s">
        <v>35</v>
      </c>
      <c r="O86" s="1" t="s">
        <v>36</v>
      </c>
      <c r="P86" s="1"/>
    </row>
    <row r="87" spans="1:23">
      <c r="A87" t="s">
        <v>29</v>
      </c>
      <c r="B87" t="s">
        <v>40</v>
      </c>
      <c r="C87">
        <v>62</v>
      </c>
      <c r="D87">
        <v>1000</v>
      </c>
      <c r="E87" s="9" t="s">
        <v>71</v>
      </c>
      <c r="F87" s="9" t="s">
        <v>71</v>
      </c>
      <c r="G87" s="9" t="s">
        <v>71</v>
      </c>
      <c r="H87" s="2" t="s">
        <v>70</v>
      </c>
      <c r="I87" s="9" t="s">
        <v>71</v>
      </c>
      <c r="J87" s="3">
        <v>1.1930000000000001</v>
      </c>
      <c r="K87">
        <v>0.57399999999999995</v>
      </c>
      <c r="L87">
        <v>0.61899999999999999</v>
      </c>
      <c r="M87">
        <v>3.5350000000000001</v>
      </c>
      <c r="N87" s="9" t="s">
        <v>71</v>
      </c>
      <c r="O87" s="9" t="s">
        <v>71</v>
      </c>
      <c r="P87" s="1">
        <v>4</v>
      </c>
    </row>
    <row r="88" spans="1:23">
      <c r="A88" t="s">
        <v>29</v>
      </c>
      <c r="B88" t="s">
        <v>41</v>
      </c>
      <c r="C88">
        <v>127</v>
      </c>
      <c r="D88">
        <v>11107</v>
      </c>
      <c r="E88" s="9" t="s">
        <v>72</v>
      </c>
      <c r="F88" s="9" t="s">
        <v>72</v>
      </c>
      <c r="G88" s="9" t="s">
        <v>72</v>
      </c>
      <c r="H88" s="9" t="s">
        <v>72</v>
      </c>
      <c r="I88" s="9" t="s">
        <v>72</v>
      </c>
      <c r="J88" s="9" t="s">
        <v>72</v>
      </c>
      <c r="K88" s="9" t="s">
        <v>72</v>
      </c>
      <c r="L88" s="9" t="s">
        <v>72</v>
      </c>
      <c r="M88" s="9" t="s">
        <v>72</v>
      </c>
      <c r="N88" s="9" t="s">
        <v>72</v>
      </c>
      <c r="O88" s="9" t="s">
        <v>72</v>
      </c>
      <c r="P88" s="1"/>
    </row>
    <row r="89" spans="1:23">
      <c r="A89" t="s">
        <v>29</v>
      </c>
      <c r="B89" t="s">
        <v>42</v>
      </c>
      <c r="C89">
        <v>128</v>
      </c>
      <c r="D89">
        <v>6279</v>
      </c>
      <c r="E89" s="2" t="s">
        <v>70</v>
      </c>
      <c r="F89" s="2" t="s">
        <v>70</v>
      </c>
      <c r="G89" s="2" t="s">
        <v>70</v>
      </c>
      <c r="H89" s="9" t="s">
        <v>71</v>
      </c>
      <c r="I89" s="2" t="s">
        <v>70</v>
      </c>
      <c r="J89" s="3">
        <v>10.798999999999999</v>
      </c>
      <c r="K89">
        <v>5.9279999999999999</v>
      </c>
      <c r="L89">
        <v>6.6230000000000002</v>
      </c>
      <c r="M89">
        <v>572.26700000000005</v>
      </c>
      <c r="N89" s="2" t="s">
        <v>70</v>
      </c>
      <c r="O89" s="2" t="s">
        <v>70</v>
      </c>
      <c r="P89" s="1">
        <v>4</v>
      </c>
    </row>
    <row r="90" spans="1:23">
      <c r="A90" t="s">
        <v>29</v>
      </c>
      <c r="B90" t="s">
        <v>43</v>
      </c>
      <c r="C90">
        <v>118</v>
      </c>
      <c r="D90">
        <v>11107</v>
      </c>
      <c r="E90" s="9" t="s">
        <v>72</v>
      </c>
      <c r="F90" s="9" t="s">
        <v>72</v>
      </c>
      <c r="G90" s="9" t="s">
        <v>72</v>
      </c>
      <c r="H90" s="9" t="s">
        <v>72</v>
      </c>
      <c r="I90" s="9" t="s">
        <v>72</v>
      </c>
      <c r="J90" s="9" t="s">
        <v>72</v>
      </c>
      <c r="K90" s="9" t="s">
        <v>72</v>
      </c>
      <c r="L90" s="9" t="s">
        <v>72</v>
      </c>
      <c r="M90" s="9" t="s">
        <v>72</v>
      </c>
      <c r="N90" s="9" t="s">
        <v>72</v>
      </c>
      <c r="O90" s="9" t="s">
        <v>72</v>
      </c>
      <c r="P90" s="1"/>
    </row>
    <row r="91" spans="1:23">
      <c r="A91" t="s">
        <v>29</v>
      </c>
      <c r="B91" t="s">
        <v>44</v>
      </c>
      <c r="C91">
        <v>217</v>
      </c>
      <c r="D91">
        <v>706</v>
      </c>
      <c r="E91" s="9" t="s">
        <v>71</v>
      </c>
      <c r="F91" s="9" t="s">
        <v>71</v>
      </c>
      <c r="G91" s="9" t="s">
        <v>71</v>
      </c>
      <c r="H91" s="9" t="s">
        <v>71</v>
      </c>
      <c r="I91" s="9" t="s">
        <v>71</v>
      </c>
      <c r="J91" s="3">
        <v>0.749</v>
      </c>
      <c r="K91">
        <v>0.67300000000000004</v>
      </c>
      <c r="L91">
        <v>0.72199999999999998</v>
      </c>
      <c r="M91">
        <v>3.5830000000000002</v>
      </c>
      <c r="N91" s="9" t="s">
        <v>71</v>
      </c>
      <c r="O91" s="9" t="s">
        <v>71</v>
      </c>
      <c r="P91" s="1">
        <v>4</v>
      </c>
      <c r="W91" s="31"/>
    </row>
    <row r="92" spans="1:23">
      <c r="A92" t="s">
        <v>29</v>
      </c>
      <c r="B92" t="s">
        <v>45</v>
      </c>
      <c r="C92">
        <v>168</v>
      </c>
      <c r="D92">
        <v>1452</v>
      </c>
      <c r="E92" s="9" t="s">
        <v>71</v>
      </c>
      <c r="F92" s="9" t="s">
        <v>71</v>
      </c>
      <c r="G92" s="9" t="s">
        <v>71</v>
      </c>
      <c r="H92" s="2" t="s">
        <v>70</v>
      </c>
      <c r="I92" s="9" t="s">
        <v>71</v>
      </c>
      <c r="J92" s="3">
        <v>1.1459999999999999</v>
      </c>
      <c r="K92" s="3">
        <v>0.99399999999999999</v>
      </c>
      <c r="L92" s="3">
        <v>1.123</v>
      </c>
      <c r="M92">
        <v>16.210999999999999</v>
      </c>
      <c r="N92" s="2" t="s">
        <v>70</v>
      </c>
      <c r="O92" s="9" t="s">
        <v>71</v>
      </c>
      <c r="P92" s="1">
        <v>4</v>
      </c>
    </row>
    <row r="93" spans="1:23">
      <c r="A93" t="s">
        <v>29</v>
      </c>
      <c r="B93" t="s">
        <v>46</v>
      </c>
      <c r="C93">
        <v>105</v>
      </c>
      <c r="D93">
        <v>11099</v>
      </c>
      <c r="E93" s="9" t="s">
        <v>72</v>
      </c>
      <c r="F93" s="9" t="s">
        <v>72</v>
      </c>
      <c r="G93" s="9" t="s">
        <v>72</v>
      </c>
      <c r="H93" s="9" t="s">
        <v>72</v>
      </c>
      <c r="I93" s="9" t="s">
        <v>72</v>
      </c>
      <c r="J93" s="9" t="s">
        <v>72</v>
      </c>
      <c r="K93" s="9" t="s">
        <v>72</v>
      </c>
      <c r="L93" s="9" t="s">
        <v>72</v>
      </c>
      <c r="M93" s="9" t="s">
        <v>72</v>
      </c>
      <c r="N93" s="9" t="s">
        <v>72</v>
      </c>
      <c r="O93" s="9" t="s">
        <v>72</v>
      </c>
      <c r="P93" s="1"/>
    </row>
    <row r="94" spans="1:23">
      <c r="A94" t="s">
        <v>29</v>
      </c>
      <c r="B94" t="s">
        <v>39</v>
      </c>
      <c r="C94">
        <v>85</v>
      </c>
      <c r="D94">
        <v>228</v>
      </c>
      <c r="E94" s="2" t="s">
        <v>70</v>
      </c>
      <c r="F94" s="2" t="s">
        <v>70</v>
      </c>
      <c r="G94" s="2" t="s">
        <v>70</v>
      </c>
      <c r="H94" s="2" t="s">
        <v>70</v>
      </c>
      <c r="I94" s="2" t="s">
        <v>70</v>
      </c>
      <c r="J94" s="3">
        <v>0.29599999999999999</v>
      </c>
      <c r="K94" s="3">
        <v>0.26200000000000001</v>
      </c>
      <c r="L94" s="3">
        <v>0.29399999999999998</v>
      </c>
      <c r="M94">
        <v>0.39700000000000002</v>
      </c>
      <c r="N94" s="3">
        <v>3.92</v>
      </c>
      <c r="O94" s="2" t="s">
        <v>70</v>
      </c>
      <c r="P94" s="1">
        <v>5</v>
      </c>
    </row>
    <row r="95" spans="1:23">
      <c r="A95" t="s">
        <v>29</v>
      </c>
      <c r="B95" t="s">
        <v>47</v>
      </c>
      <c r="C95">
        <v>173</v>
      </c>
      <c r="D95">
        <v>6279</v>
      </c>
      <c r="E95" s="2" t="s">
        <v>70</v>
      </c>
      <c r="F95" s="2" t="s">
        <v>70</v>
      </c>
      <c r="G95" s="2" t="s">
        <v>70</v>
      </c>
      <c r="H95" s="2" t="s">
        <v>70</v>
      </c>
      <c r="I95" s="2" t="s">
        <v>70</v>
      </c>
      <c r="J95" s="3">
        <v>7.0060000000000002</v>
      </c>
      <c r="K95" s="3">
        <v>6.4119999999999999</v>
      </c>
      <c r="L95" s="3">
        <v>7.2149999999999999</v>
      </c>
      <c r="M95">
        <v>988.67100000000005</v>
      </c>
      <c r="N95" s="2" t="s">
        <v>70</v>
      </c>
      <c r="O95" s="2" t="s">
        <v>70</v>
      </c>
      <c r="P95" s="1">
        <v>4</v>
      </c>
      <c r="Q95" s="74"/>
      <c r="R95" s="74"/>
      <c r="S95" s="74"/>
      <c r="T95" s="74"/>
      <c r="U95" s="74"/>
      <c r="V95" s="74"/>
      <c r="W95" s="68"/>
    </row>
    <row r="96" spans="1:23">
      <c r="A96" t="s">
        <v>29</v>
      </c>
      <c r="B96" t="s">
        <v>48</v>
      </c>
      <c r="C96">
        <v>248</v>
      </c>
      <c r="D96">
        <v>6279</v>
      </c>
      <c r="E96" s="9" t="s">
        <v>71</v>
      </c>
      <c r="F96" s="9" t="s">
        <v>71</v>
      </c>
      <c r="G96" s="9" t="s">
        <v>71</v>
      </c>
      <c r="H96" s="9" t="s">
        <v>71</v>
      </c>
      <c r="I96" s="9" t="s">
        <v>71</v>
      </c>
      <c r="J96" s="3">
        <v>9.4090000000000007</v>
      </c>
      <c r="K96" s="3">
        <v>8.4730000000000008</v>
      </c>
      <c r="L96" s="3">
        <v>9.4550000000000001</v>
      </c>
      <c r="M96">
        <v>1123.694</v>
      </c>
      <c r="N96" s="2" t="s">
        <v>70</v>
      </c>
      <c r="O96" s="9" t="s">
        <v>71</v>
      </c>
      <c r="P96" s="1">
        <v>4</v>
      </c>
      <c r="Q96" s="28"/>
      <c r="R96" s="28"/>
      <c r="S96" s="28"/>
      <c r="T96" s="28"/>
      <c r="U96" s="1"/>
      <c r="V96" s="32"/>
      <c r="W96" s="30"/>
    </row>
    <row r="97" spans="1:23">
      <c r="J97" s="2"/>
      <c r="P97" s="1"/>
    </row>
    <row r="98" spans="1:23">
      <c r="A98" s="1" t="s">
        <v>1</v>
      </c>
      <c r="B98" s="1" t="s">
        <v>2</v>
      </c>
      <c r="C98" s="1" t="s">
        <v>38</v>
      </c>
      <c r="D98" s="1" t="s">
        <v>3</v>
      </c>
      <c r="E98" s="1" t="s">
        <v>4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31</v>
      </c>
      <c r="K98" s="1" t="s">
        <v>32</v>
      </c>
      <c r="L98" s="1" t="s">
        <v>33</v>
      </c>
      <c r="M98" s="1" t="s">
        <v>34</v>
      </c>
      <c r="N98" s="1" t="s">
        <v>35</v>
      </c>
      <c r="O98" s="1" t="s">
        <v>36</v>
      </c>
      <c r="P98" s="1"/>
    </row>
    <row r="99" spans="1:23">
      <c r="A99" t="s">
        <v>30</v>
      </c>
      <c r="B99" t="s">
        <v>40</v>
      </c>
      <c r="C99">
        <v>62</v>
      </c>
      <c r="D99">
        <v>1000</v>
      </c>
      <c r="E99" s="2" t="s">
        <v>70</v>
      </c>
      <c r="F99" s="2" t="s">
        <v>70</v>
      </c>
      <c r="G99" s="2" t="s">
        <v>70</v>
      </c>
      <c r="H99" s="2" t="s">
        <v>70</v>
      </c>
      <c r="I99" s="2" t="s">
        <v>70</v>
      </c>
      <c r="J99">
        <v>4.5279999999999996</v>
      </c>
      <c r="K99">
        <v>4.6920000000000002</v>
      </c>
      <c r="L99" s="2" t="s">
        <v>70</v>
      </c>
      <c r="M99" s="2" t="s">
        <v>70</v>
      </c>
      <c r="N99" s="2" t="s">
        <v>70</v>
      </c>
      <c r="O99" s="2" t="s">
        <v>70</v>
      </c>
      <c r="P99" s="1">
        <v>2</v>
      </c>
    </row>
    <row r="100" spans="1:23">
      <c r="A100" t="s">
        <v>30</v>
      </c>
      <c r="B100" t="s">
        <v>41</v>
      </c>
      <c r="C100">
        <v>127</v>
      </c>
      <c r="D100">
        <v>11107</v>
      </c>
      <c r="E100" s="9" t="s">
        <v>72</v>
      </c>
      <c r="F100" s="9" t="s">
        <v>72</v>
      </c>
      <c r="G100" s="9" t="s">
        <v>72</v>
      </c>
      <c r="H100" s="9" t="s">
        <v>72</v>
      </c>
      <c r="I100" s="9" t="s">
        <v>72</v>
      </c>
      <c r="J100" s="9" t="s">
        <v>72</v>
      </c>
      <c r="K100" s="9" t="s">
        <v>72</v>
      </c>
      <c r="L100" s="9" t="s">
        <v>72</v>
      </c>
      <c r="M100" s="9" t="s">
        <v>72</v>
      </c>
      <c r="N100" s="9" t="s">
        <v>72</v>
      </c>
      <c r="O100" s="9" t="s">
        <v>72</v>
      </c>
      <c r="P100" s="1"/>
    </row>
    <row r="101" spans="1:23">
      <c r="A101" t="s">
        <v>30</v>
      </c>
      <c r="B101" t="s">
        <v>42</v>
      </c>
      <c r="C101">
        <v>128</v>
      </c>
      <c r="D101">
        <v>6279</v>
      </c>
      <c r="E101" s="9" t="s">
        <v>72</v>
      </c>
      <c r="F101" s="9" t="s">
        <v>72</v>
      </c>
      <c r="G101" s="9" t="s">
        <v>72</v>
      </c>
      <c r="H101" s="9" t="s">
        <v>72</v>
      </c>
      <c r="I101" s="9" t="s">
        <v>72</v>
      </c>
      <c r="J101" s="9" t="s">
        <v>72</v>
      </c>
      <c r="K101" s="9" t="s">
        <v>72</v>
      </c>
      <c r="L101" s="9" t="s">
        <v>72</v>
      </c>
      <c r="M101" s="9" t="s">
        <v>72</v>
      </c>
      <c r="N101" s="9" t="s">
        <v>72</v>
      </c>
      <c r="O101" s="9" t="s">
        <v>72</v>
      </c>
      <c r="P101" s="1"/>
    </row>
    <row r="102" spans="1:23">
      <c r="A102" t="s">
        <v>30</v>
      </c>
      <c r="B102" t="s">
        <v>43</v>
      </c>
      <c r="C102">
        <v>118</v>
      </c>
      <c r="D102">
        <v>11107</v>
      </c>
      <c r="E102" s="9" t="s">
        <v>72</v>
      </c>
      <c r="F102" s="9" t="s">
        <v>72</v>
      </c>
      <c r="G102" s="9" t="s">
        <v>72</v>
      </c>
      <c r="H102" s="9" t="s">
        <v>72</v>
      </c>
      <c r="I102" s="9" t="s">
        <v>72</v>
      </c>
      <c r="J102" s="9" t="s">
        <v>72</v>
      </c>
      <c r="K102" s="9" t="s">
        <v>72</v>
      </c>
      <c r="L102" s="9" t="s">
        <v>72</v>
      </c>
      <c r="M102" s="9" t="s">
        <v>72</v>
      </c>
      <c r="N102" s="9" t="s">
        <v>72</v>
      </c>
      <c r="O102" s="9" t="s">
        <v>72</v>
      </c>
      <c r="P102" s="1"/>
    </row>
    <row r="103" spans="1:23">
      <c r="A103" t="s">
        <v>30</v>
      </c>
      <c r="B103" t="s">
        <v>44</v>
      </c>
      <c r="C103">
        <v>217</v>
      </c>
      <c r="D103">
        <v>706</v>
      </c>
      <c r="E103" s="2" t="s">
        <v>70</v>
      </c>
      <c r="F103" s="2" t="s">
        <v>70</v>
      </c>
      <c r="G103" s="2" t="s">
        <v>70</v>
      </c>
      <c r="H103" s="2" t="s">
        <v>70</v>
      </c>
      <c r="I103" s="2" t="s">
        <v>70</v>
      </c>
      <c r="J103">
        <v>9.1289999999999996</v>
      </c>
      <c r="K103">
        <v>9.234</v>
      </c>
      <c r="L103" s="3">
        <v>21.997</v>
      </c>
      <c r="M103" s="2" t="s">
        <v>70</v>
      </c>
      <c r="N103" s="2" t="s">
        <v>70</v>
      </c>
      <c r="O103" s="2" t="s">
        <v>70</v>
      </c>
      <c r="P103" s="1">
        <v>3</v>
      </c>
    </row>
    <row r="104" spans="1:23">
      <c r="A104" t="s">
        <v>30</v>
      </c>
      <c r="B104" t="s">
        <v>45</v>
      </c>
      <c r="C104">
        <v>168</v>
      </c>
      <c r="D104">
        <v>1452</v>
      </c>
      <c r="E104" s="2" t="s">
        <v>70</v>
      </c>
      <c r="F104" s="2" t="s">
        <v>70</v>
      </c>
      <c r="G104" s="2" t="s">
        <v>70</v>
      </c>
      <c r="H104" s="2" t="s">
        <v>70</v>
      </c>
      <c r="I104" s="2" t="s">
        <v>70</v>
      </c>
      <c r="J104">
        <v>14.926</v>
      </c>
      <c r="K104">
        <v>14.881</v>
      </c>
      <c r="L104" s="2" t="s">
        <v>70</v>
      </c>
      <c r="M104" s="2" t="s">
        <v>70</v>
      </c>
      <c r="N104" s="2" t="s">
        <v>70</v>
      </c>
      <c r="O104" s="2" t="s">
        <v>70</v>
      </c>
      <c r="P104" s="1">
        <v>2</v>
      </c>
    </row>
    <row r="105" spans="1:23">
      <c r="A105" t="s">
        <v>30</v>
      </c>
      <c r="B105" t="s">
        <v>46</v>
      </c>
      <c r="C105">
        <v>105</v>
      </c>
      <c r="D105">
        <v>11099</v>
      </c>
      <c r="E105" s="9" t="s">
        <v>72</v>
      </c>
      <c r="F105" s="9" t="s">
        <v>72</v>
      </c>
      <c r="G105" s="9" t="s">
        <v>72</v>
      </c>
      <c r="H105" s="9" t="s">
        <v>72</v>
      </c>
      <c r="I105" s="9" t="s">
        <v>72</v>
      </c>
      <c r="J105" s="9" t="s">
        <v>72</v>
      </c>
      <c r="K105" s="9" t="s">
        <v>72</v>
      </c>
      <c r="L105" s="9" t="s">
        <v>72</v>
      </c>
      <c r="M105" s="9" t="s">
        <v>72</v>
      </c>
      <c r="N105" s="9" t="s">
        <v>72</v>
      </c>
      <c r="O105" s="9" t="s">
        <v>72</v>
      </c>
      <c r="P105" s="1"/>
    </row>
    <row r="106" spans="1:23">
      <c r="A106" t="s">
        <v>30</v>
      </c>
      <c r="B106" t="s">
        <v>39</v>
      </c>
      <c r="C106">
        <v>85</v>
      </c>
      <c r="D106">
        <v>228</v>
      </c>
      <c r="E106" s="2" t="s">
        <v>70</v>
      </c>
      <c r="F106" s="2" t="s">
        <v>70</v>
      </c>
      <c r="G106" s="2" t="s">
        <v>70</v>
      </c>
      <c r="H106" s="2" t="s">
        <v>70</v>
      </c>
      <c r="I106" s="2" t="s">
        <v>70</v>
      </c>
      <c r="J106">
        <v>1.7010000000000001</v>
      </c>
      <c r="K106">
        <v>2.0569999999999999</v>
      </c>
      <c r="L106" s="2" t="s">
        <v>70</v>
      </c>
      <c r="M106" s="2" t="s">
        <v>70</v>
      </c>
      <c r="N106" s="2" t="s">
        <v>70</v>
      </c>
      <c r="O106" s="2" t="s">
        <v>70</v>
      </c>
      <c r="P106" s="1">
        <v>2</v>
      </c>
      <c r="Q106" s="78"/>
      <c r="R106" s="78"/>
      <c r="S106" s="78"/>
      <c r="T106" s="78"/>
      <c r="U106" s="78"/>
      <c r="V106" s="78"/>
      <c r="W106" s="31"/>
    </row>
    <row r="107" spans="1:23">
      <c r="A107" t="s">
        <v>30</v>
      </c>
      <c r="B107" t="s">
        <v>47</v>
      </c>
      <c r="C107">
        <v>173</v>
      </c>
      <c r="D107">
        <v>6279</v>
      </c>
      <c r="E107" s="9" t="s">
        <v>72</v>
      </c>
      <c r="F107" s="9" t="s">
        <v>72</v>
      </c>
      <c r="G107" s="9" t="s">
        <v>72</v>
      </c>
      <c r="H107" s="9" t="s">
        <v>72</v>
      </c>
      <c r="I107" s="9" t="s">
        <v>72</v>
      </c>
      <c r="J107" s="9" t="s">
        <v>72</v>
      </c>
      <c r="K107" s="9" t="s">
        <v>72</v>
      </c>
      <c r="L107" s="9" t="s">
        <v>72</v>
      </c>
      <c r="M107" s="9" t="s">
        <v>72</v>
      </c>
      <c r="N107" s="9" t="s">
        <v>72</v>
      </c>
      <c r="O107" s="9" t="s">
        <v>72</v>
      </c>
      <c r="P107" s="1"/>
      <c r="Q107" s="1"/>
      <c r="R107" s="1"/>
      <c r="S107" s="28"/>
      <c r="T107" s="5"/>
      <c r="U107" s="5"/>
      <c r="V107" s="5"/>
      <c r="W107" s="31"/>
    </row>
    <row r="108" spans="1:23">
      <c r="A108" t="s">
        <v>30</v>
      </c>
      <c r="B108" t="s">
        <v>48</v>
      </c>
      <c r="C108">
        <v>248</v>
      </c>
      <c r="D108">
        <v>6279</v>
      </c>
      <c r="E108" s="9" t="s">
        <v>72</v>
      </c>
      <c r="F108" s="9" t="s">
        <v>72</v>
      </c>
      <c r="G108" s="9" t="s">
        <v>72</v>
      </c>
      <c r="H108" s="9" t="s">
        <v>72</v>
      </c>
      <c r="I108" s="9" t="s">
        <v>72</v>
      </c>
      <c r="J108" s="9" t="s">
        <v>72</v>
      </c>
      <c r="K108" s="9" t="s">
        <v>72</v>
      </c>
      <c r="L108" s="9" t="s">
        <v>72</v>
      </c>
      <c r="M108" s="9" t="s">
        <v>72</v>
      </c>
      <c r="N108" s="9" t="s">
        <v>72</v>
      </c>
      <c r="O108" s="9" t="s">
        <v>72</v>
      </c>
      <c r="P108" s="1"/>
      <c r="Q108" s="67"/>
      <c r="R108" s="67"/>
      <c r="S108" s="67"/>
      <c r="T108" s="67"/>
      <c r="U108" s="67"/>
      <c r="V108" s="68"/>
    </row>
    <row r="109" spans="1:23">
      <c r="E109" s="13"/>
      <c r="F109" s="13"/>
      <c r="G109" s="13"/>
      <c r="H109" s="13"/>
      <c r="I109" s="13"/>
      <c r="J109" s="3"/>
    </row>
    <row r="110" spans="1:23">
      <c r="B110" s="26"/>
      <c r="J110" s="3"/>
    </row>
    <row r="111" spans="1:23">
      <c r="B111" s="26"/>
      <c r="C111" s="1"/>
      <c r="E111" s="67"/>
      <c r="F111" s="67"/>
      <c r="G111" s="67"/>
      <c r="H111" s="67"/>
      <c r="I111" s="67"/>
      <c r="J111" s="68"/>
    </row>
    <row r="112" spans="1:23">
      <c r="B112" s="26"/>
      <c r="C112" s="1"/>
      <c r="E112" s="8"/>
      <c r="F112" s="8"/>
      <c r="G112" s="8"/>
      <c r="H112" s="8"/>
      <c r="I112" s="8"/>
      <c r="J112" s="8"/>
    </row>
    <row r="113" spans="5:10">
      <c r="E113" s="14"/>
      <c r="F113" s="14"/>
      <c r="G113" s="14"/>
      <c r="H113" s="14"/>
      <c r="I113" s="14"/>
      <c r="J11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V111"/>
  <sheetViews>
    <sheetView tabSelected="1" topLeftCell="I1" workbookViewId="0">
      <selection activeCell="R34" sqref="R34"/>
    </sheetView>
  </sheetViews>
  <sheetFormatPr defaultRowHeight="15"/>
  <cols>
    <col min="1" max="1" width="12" customWidth="1"/>
    <col min="2" max="2" width="19" customWidth="1"/>
    <col min="18" max="18" width="27.7109375" bestFit="1" customWidth="1"/>
    <col min="19" max="19" width="12" bestFit="1" customWidth="1"/>
  </cols>
  <sheetData>
    <row r="1" spans="1:22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83" t="s">
        <v>132</v>
      </c>
      <c r="R1" s="126" t="s">
        <v>2</v>
      </c>
      <c r="S1" s="112" t="s">
        <v>0</v>
      </c>
      <c r="T1" s="112" t="s">
        <v>29</v>
      </c>
      <c r="U1" s="112" t="s">
        <v>30</v>
      </c>
      <c r="V1" s="112" t="s">
        <v>133</v>
      </c>
    </row>
    <row r="2" spans="1:22">
      <c r="A2" t="s">
        <v>0</v>
      </c>
      <c r="B2" t="s">
        <v>50</v>
      </c>
      <c r="C2">
        <v>226</v>
      </c>
      <c r="D2">
        <v>69</v>
      </c>
      <c r="E2" s="7" t="s">
        <v>70</v>
      </c>
      <c r="F2" s="7" t="s">
        <v>70</v>
      </c>
      <c r="G2" s="7" t="s">
        <v>70</v>
      </c>
      <c r="H2" s="2" t="s">
        <v>70</v>
      </c>
      <c r="I2" s="2" t="s">
        <v>70</v>
      </c>
      <c r="J2" s="8" t="s">
        <v>73</v>
      </c>
      <c r="K2" s="2" t="s">
        <v>70</v>
      </c>
      <c r="L2" s="2" t="s">
        <v>70</v>
      </c>
      <c r="M2" s="2" t="s">
        <v>70</v>
      </c>
      <c r="N2" s="2" t="s">
        <v>70</v>
      </c>
      <c r="O2" s="7" t="s">
        <v>70</v>
      </c>
      <c r="P2" s="1">
        <v>0</v>
      </c>
      <c r="R2" s="39" t="s">
        <v>9</v>
      </c>
      <c r="S2" s="127">
        <v>0</v>
      </c>
      <c r="T2" s="129">
        <v>0</v>
      </c>
      <c r="U2" s="127">
        <v>0</v>
      </c>
      <c r="V2" s="126">
        <f>AVERAGE(S2:U2)</f>
        <v>0</v>
      </c>
    </row>
    <row r="3" spans="1:22">
      <c r="A3" t="s">
        <v>0</v>
      </c>
      <c r="B3" t="s">
        <v>51</v>
      </c>
      <c r="C3">
        <v>286</v>
      </c>
      <c r="D3">
        <v>9</v>
      </c>
      <c r="E3" s="8" t="s">
        <v>73</v>
      </c>
      <c r="F3" s="8">
        <v>4.2828499999999999E-2</v>
      </c>
      <c r="G3" s="8">
        <v>4.3488679000000002E-2</v>
      </c>
      <c r="H3" s="8">
        <v>3.8938333999999998E-2</v>
      </c>
      <c r="I3" s="27">
        <v>3.4861118000000003E-2</v>
      </c>
      <c r="J3" s="8" t="s">
        <v>73</v>
      </c>
      <c r="K3" s="8" t="s">
        <v>73</v>
      </c>
      <c r="L3" s="8" t="s">
        <v>73</v>
      </c>
      <c r="M3" s="8" t="s">
        <v>73</v>
      </c>
      <c r="N3" s="8">
        <v>4.2828499999999999E-2</v>
      </c>
      <c r="O3" s="8">
        <v>4.2828499999999999E-2</v>
      </c>
      <c r="P3" s="1">
        <v>6</v>
      </c>
      <c r="R3" s="39" t="s">
        <v>10</v>
      </c>
      <c r="S3" s="127">
        <v>6</v>
      </c>
      <c r="T3" s="127">
        <v>7</v>
      </c>
      <c r="U3" s="127">
        <v>7</v>
      </c>
      <c r="V3" s="126">
        <f t="shared" ref="V3:V31" si="0">AVERAGE(S3:U3)</f>
        <v>6.666666666666667</v>
      </c>
    </row>
    <row r="4" spans="1:22">
      <c r="A4" t="s">
        <v>0</v>
      </c>
      <c r="B4" t="s">
        <v>52</v>
      </c>
      <c r="C4">
        <v>105</v>
      </c>
      <c r="D4">
        <v>12</v>
      </c>
      <c r="E4" s="8" t="s">
        <v>73</v>
      </c>
      <c r="F4">
        <v>9.9646259000000001E-2</v>
      </c>
      <c r="G4" s="8">
        <v>9.7351473999999993E-2</v>
      </c>
      <c r="H4">
        <v>6.9895691999999995E-2</v>
      </c>
      <c r="I4" s="27">
        <v>6.9895691999999995E-2</v>
      </c>
      <c r="J4" s="8" t="s">
        <v>73</v>
      </c>
      <c r="K4" s="8" t="s">
        <v>73</v>
      </c>
      <c r="L4" s="8" t="s">
        <v>73</v>
      </c>
      <c r="M4" s="8" t="s">
        <v>73</v>
      </c>
      <c r="N4" s="8">
        <v>0.11437641699999999</v>
      </c>
      <c r="O4">
        <v>9.9646259000000001E-2</v>
      </c>
      <c r="P4" s="1">
        <v>6</v>
      </c>
      <c r="R4" s="39" t="s">
        <v>11</v>
      </c>
      <c r="S4" s="127">
        <v>6</v>
      </c>
      <c r="T4" s="127">
        <v>7</v>
      </c>
      <c r="U4" s="129">
        <v>8</v>
      </c>
      <c r="V4" s="126">
        <f t="shared" si="0"/>
        <v>7</v>
      </c>
    </row>
    <row r="5" spans="1:22">
      <c r="A5" t="s">
        <v>0</v>
      </c>
      <c r="B5" t="s">
        <v>53</v>
      </c>
      <c r="C5">
        <v>1728</v>
      </c>
      <c r="D5">
        <v>6</v>
      </c>
      <c r="E5" s="8" t="s">
        <v>73</v>
      </c>
      <c r="F5" s="8">
        <v>5.9940844E-2</v>
      </c>
      <c r="G5" s="8">
        <v>4.7916667000000003E-2</v>
      </c>
      <c r="H5" s="8">
        <v>4.3563528999999997E-2</v>
      </c>
      <c r="I5" s="27">
        <v>4.1358025E-2</v>
      </c>
      <c r="J5" s="8" t="s">
        <v>73</v>
      </c>
      <c r="K5" s="8" t="s">
        <v>73</v>
      </c>
      <c r="L5" s="8" t="s">
        <v>73</v>
      </c>
      <c r="M5" s="8" t="s">
        <v>73</v>
      </c>
      <c r="N5" s="8">
        <v>7.7707047000000001E-2</v>
      </c>
      <c r="O5" s="8">
        <v>5.9940844E-2</v>
      </c>
      <c r="P5" s="1">
        <v>6</v>
      </c>
      <c r="R5" s="39" t="s">
        <v>12</v>
      </c>
      <c r="S5" s="127">
        <v>6</v>
      </c>
      <c r="T5" s="127">
        <v>7</v>
      </c>
      <c r="U5" s="127">
        <v>7</v>
      </c>
      <c r="V5" s="126">
        <f t="shared" si="0"/>
        <v>6.666666666666667</v>
      </c>
    </row>
    <row r="6" spans="1:22">
      <c r="A6" t="s">
        <v>0</v>
      </c>
      <c r="B6" t="s">
        <v>54</v>
      </c>
      <c r="C6">
        <v>3196</v>
      </c>
      <c r="D6">
        <v>36</v>
      </c>
      <c r="E6" s="7" t="s">
        <v>70</v>
      </c>
      <c r="F6" s="7" t="s">
        <v>70</v>
      </c>
      <c r="G6" s="7" t="s">
        <v>70</v>
      </c>
      <c r="H6" s="2" t="s">
        <v>70</v>
      </c>
      <c r="I6" s="2" t="s">
        <v>70</v>
      </c>
      <c r="J6" s="8" t="s">
        <v>73</v>
      </c>
      <c r="K6" s="8" t="s">
        <v>73</v>
      </c>
      <c r="L6" s="8" t="s">
        <v>73</v>
      </c>
      <c r="M6" s="2" t="s">
        <v>70</v>
      </c>
      <c r="N6" s="2" t="s">
        <v>70</v>
      </c>
      <c r="O6" s="7" t="s">
        <v>70</v>
      </c>
      <c r="P6" s="1">
        <v>0</v>
      </c>
      <c r="R6" s="39" t="s">
        <v>13</v>
      </c>
      <c r="S6" s="127">
        <v>0</v>
      </c>
      <c r="T6" s="127">
        <v>0</v>
      </c>
      <c r="U6" s="129">
        <v>8</v>
      </c>
      <c r="V6" s="126">
        <f t="shared" si="0"/>
        <v>2.6666666666666665</v>
      </c>
    </row>
    <row r="7" spans="1:22">
      <c r="A7" t="s">
        <v>0</v>
      </c>
      <c r="B7" t="s">
        <v>55</v>
      </c>
      <c r="C7">
        <v>32</v>
      </c>
      <c r="D7">
        <v>56</v>
      </c>
      <c r="E7" s="7" t="s">
        <v>70</v>
      </c>
      <c r="F7" s="7" t="s">
        <v>70</v>
      </c>
      <c r="G7" s="7" t="s">
        <v>70</v>
      </c>
      <c r="H7" s="2" t="s">
        <v>70</v>
      </c>
      <c r="I7" s="2" t="s">
        <v>70</v>
      </c>
      <c r="J7" s="8" t="s">
        <v>73</v>
      </c>
      <c r="K7" s="8" t="s">
        <v>73</v>
      </c>
      <c r="L7" s="8" t="s">
        <v>73</v>
      </c>
      <c r="M7" s="2" t="s">
        <v>70</v>
      </c>
      <c r="N7" s="2" t="s">
        <v>70</v>
      </c>
      <c r="O7" s="7" t="s">
        <v>70</v>
      </c>
      <c r="P7" s="1">
        <v>0</v>
      </c>
      <c r="R7" s="39" t="s">
        <v>14</v>
      </c>
      <c r="S7" s="127">
        <v>0</v>
      </c>
      <c r="T7" s="127">
        <v>0</v>
      </c>
      <c r="U7" s="127">
        <v>0</v>
      </c>
      <c r="V7" s="126">
        <f t="shared" si="0"/>
        <v>0</v>
      </c>
    </row>
    <row r="8" spans="1:22">
      <c r="A8" t="s">
        <v>0</v>
      </c>
      <c r="B8" t="s">
        <v>56</v>
      </c>
      <c r="C8">
        <v>106</v>
      </c>
      <c r="D8">
        <v>58</v>
      </c>
      <c r="E8" s="8" t="s">
        <v>73</v>
      </c>
      <c r="F8" s="8">
        <v>0.102830189</v>
      </c>
      <c r="G8" s="8">
        <v>9.7169810999999995E-2</v>
      </c>
      <c r="H8" s="8">
        <v>9.2924528000000006E-2</v>
      </c>
      <c r="I8" s="27">
        <v>9.2924528000000006E-2</v>
      </c>
      <c r="J8" s="8" t="s">
        <v>73</v>
      </c>
      <c r="K8" s="8" t="s">
        <v>73</v>
      </c>
      <c r="L8" s="8" t="s">
        <v>73</v>
      </c>
      <c r="M8" s="8" t="s">
        <v>73</v>
      </c>
      <c r="N8" s="8">
        <v>0.132075472</v>
      </c>
      <c r="O8" s="8">
        <v>0.102830189</v>
      </c>
      <c r="P8" s="1">
        <v>6</v>
      </c>
      <c r="R8" s="39" t="s">
        <v>15</v>
      </c>
      <c r="S8" s="127">
        <v>6</v>
      </c>
      <c r="T8" s="127">
        <v>7</v>
      </c>
      <c r="U8" s="129">
        <v>0</v>
      </c>
      <c r="V8" s="126">
        <f t="shared" si="0"/>
        <v>4.333333333333333</v>
      </c>
    </row>
    <row r="9" spans="1:22">
      <c r="A9" t="s">
        <v>0</v>
      </c>
      <c r="B9" t="s">
        <v>57</v>
      </c>
      <c r="C9">
        <v>124</v>
      </c>
      <c r="D9">
        <v>6</v>
      </c>
      <c r="E9" s="8" t="s">
        <v>73</v>
      </c>
      <c r="F9" s="8">
        <v>6.3172042999999997E-2</v>
      </c>
      <c r="G9" s="8">
        <v>5.8064515999999997E-2</v>
      </c>
      <c r="H9" s="8">
        <v>4.2338710000000002E-2</v>
      </c>
      <c r="I9" s="27">
        <v>4.2338710000000002E-2</v>
      </c>
      <c r="J9" s="8" t="s">
        <v>73</v>
      </c>
      <c r="K9" s="8" t="s">
        <v>73</v>
      </c>
      <c r="L9" s="8" t="s">
        <v>73</v>
      </c>
      <c r="M9" s="8" t="s">
        <v>73</v>
      </c>
      <c r="N9" s="8" t="s">
        <v>73</v>
      </c>
      <c r="O9" s="8">
        <v>6.3172042999999997E-2</v>
      </c>
      <c r="P9" s="1">
        <v>5</v>
      </c>
      <c r="R9" s="39" t="s">
        <v>16</v>
      </c>
      <c r="S9" s="127">
        <v>5</v>
      </c>
      <c r="T9" s="127">
        <v>0</v>
      </c>
      <c r="U9" s="127">
        <v>7</v>
      </c>
      <c r="V9" s="126">
        <f t="shared" si="0"/>
        <v>4</v>
      </c>
    </row>
    <row r="10" spans="1:22">
      <c r="A10" t="s">
        <v>0</v>
      </c>
      <c r="B10" t="s">
        <v>58</v>
      </c>
      <c r="C10">
        <v>8124</v>
      </c>
      <c r="D10">
        <v>22</v>
      </c>
      <c r="E10" s="8" t="s">
        <v>73</v>
      </c>
      <c r="F10" s="8">
        <v>0.146572392</v>
      </c>
      <c r="G10" s="8">
        <v>0.12926890699999999</v>
      </c>
      <c r="H10" s="8">
        <v>0.12429135700000001</v>
      </c>
      <c r="I10" s="27">
        <v>0.124827023</v>
      </c>
      <c r="J10" s="8" t="s">
        <v>73</v>
      </c>
      <c r="K10" s="8" t="s">
        <v>73</v>
      </c>
      <c r="L10" s="8" t="s">
        <v>73</v>
      </c>
      <c r="M10" s="8">
        <v>0.19455892999999999</v>
      </c>
      <c r="N10" s="8">
        <v>0.15845938900000001</v>
      </c>
      <c r="O10" s="8">
        <v>0.146572392</v>
      </c>
      <c r="P10" s="32">
        <v>7</v>
      </c>
      <c r="R10" s="39" t="s">
        <v>17</v>
      </c>
      <c r="S10" s="129">
        <v>7</v>
      </c>
      <c r="T10" s="127">
        <v>8</v>
      </c>
      <c r="U10" s="129">
        <v>8</v>
      </c>
      <c r="V10" s="126">
        <f t="shared" si="0"/>
        <v>7.666666666666667</v>
      </c>
    </row>
    <row r="11" spans="1:22">
      <c r="A11" t="s">
        <v>0</v>
      </c>
      <c r="B11" t="s">
        <v>59</v>
      </c>
      <c r="C11">
        <v>12960</v>
      </c>
      <c r="D11">
        <v>8</v>
      </c>
      <c r="E11" s="8" t="s">
        <v>73</v>
      </c>
      <c r="F11" s="8">
        <v>9.8148148000000004E-2</v>
      </c>
      <c r="G11" s="8">
        <v>8.1481480999999994E-2</v>
      </c>
      <c r="H11" s="8">
        <v>8.1481480999999994E-2</v>
      </c>
      <c r="I11" s="27">
        <v>4.4444444E-2</v>
      </c>
      <c r="J11" s="8" t="s">
        <v>73</v>
      </c>
      <c r="K11" s="8" t="s">
        <v>73</v>
      </c>
      <c r="L11" s="8" t="s">
        <v>73</v>
      </c>
      <c r="M11" s="8" t="s">
        <v>73</v>
      </c>
      <c r="N11">
        <v>0.16666666699999999</v>
      </c>
      <c r="O11" s="8">
        <v>9.8148148000000004E-2</v>
      </c>
      <c r="P11" s="1">
        <v>6</v>
      </c>
      <c r="R11" s="39" t="s">
        <v>18</v>
      </c>
      <c r="S11" s="127">
        <v>6</v>
      </c>
      <c r="T11" s="127">
        <v>7</v>
      </c>
      <c r="U11" s="127">
        <v>7</v>
      </c>
      <c r="V11" s="126">
        <f t="shared" si="0"/>
        <v>6.666666666666667</v>
      </c>
    </row>
    <row r="12" spans="1:22">
      <c r="A12" t="s">
        <v>0</v>
      </c>
      <c r="B12" t="s">
        <v>60</v>
      </c>
      <c r="C12">
        <v>90</v>
      </c>
      <c r="D12">
        <v>8</v>
      </c>
      <c r="E12" s="8" t="s">
        <v>73</v>
      </c>
      <c r="F12" s="8">
        <v>2.1876542999999998E-2</v>
      </c>
      <c r="G12" s="8">
        <v>1.4518519000000001E-2</v>
      </c>
      <c r="H12" s="8">
        <v>1.7530864E-2</v>
      </c>
      <c r="I12" s="27">
        <v>1.308642E-2</v>
      </c>
      <c r="J12" s="8" t="s">
        <v>73</v>
      </c>
      <c r="K12" s="8" t="s">
        <v>73</v>
      </c>
      <c r="L12" s="8" t="s">
        <v>73</v>
      </c>
      <c r="M12" s="8" t="s">
        <v>73</v>
      </c>
      <c r="N12" s="8" t="s">
        <v>73</v>
      </c>
      <c r="O12" s="8">
        <v>2.1876542999999998E-2</v>
      </c>
      <c r="P12" s="1">
        <v>5</v>
      </c>
      <c r="R12" s="39" t="s">
        <v>19</v>
      </c>
      <c r="S12" s="127">
        <v>5</v>
      </c>
      <c r="T12" s="127">
        <v>4</v>
      </c>
      <c r="U12" s="129">
        <v>0</v>
      </c>
      <c r="V12" s="126">
        <f t="shared" si="0"/>
        <v>3</v>
      </c>
    </row>
    <row r="13" spans="1:22">
      <c r="A13" t="s">
        <v>0</v>
      </c>
      <c r="B13" t="s">
        <v>61</v>
      </c>
      <c r="C13">
        <v>339</v>
      </c>
      <c r="D13">
        <v>17</v>
      </c>
      <c r="E13" s="8" t="s">
        <v>73</v>
      </c>
      <c r="F13" s="8">
        <v>7.8064061000000004E-2</v>
      </c>
      <c r="G13" s="8">
        <v>5.2632678000000002E-2</v>
      </c>
      <c r="H13" s="8">
        <v>5.9195446999999998E-2</v>
      </c>
      <c r="I13" s="27">
        <v>4.4370481000000003E-2</v>
      </c>
      <c r="J13" s="8" t="s">
        <v>73</v>
      </c>
      <c r="K13" s="8" t="s">
        <v>73</v>
      </c>
      <c r="L13" s="8">
        <v>8.0987808999999994E-2</v>
      </c>
      <c r="M13" s="8">
        <v>8.4647714999999998E-2</v>
      </c>
      <c r="N13" s="8">
        <v>7.8064061000000004E-2</v>
      </c>
      <c r="O13" s="8">
        <v>7.8064061000000004E-2</v>
      </c>
      <c r="P13" s="32">
        <v>8</v>
      </c>
      <c r="R13" s="39" t="s">
        <v>20</v>
      </c>
      <c r="S13" s="129">
        <v>8</v>
      </c>
      <c r="T13" s="127">
        <v>9</v>
      </c>
      <c r="U13" s="127">
        <v>7</v>
      </c>
      <c r="V13" s="126">
        <f t="shared" si="0"/>
        <v>8</v>
      </c>
    </row>
    <row r="14" spans="1:22">
      <c r="A14" t="s">
        <v>0</v>
      </c>
      <c r="B14" t="s">
        <v>62</v>
      </c>
      <c r="C14">
        <v>15</v>
      </c>
      <c r="D14">
        <v>6</v>
      </c>
      <c r="E14" s="8" t="s">
        <v>73</v>
      </c>
      <c r="F14" s="8">
        <v>7.4666667000000006E-2</v>
      </c>
      <c r="G14" s="8">
        <v>6.2222222000000001E-2</v>
      </c>
      <c r="H14" s="8">
        <v>3.4666666999999998E-2</v>
      </c>
      <c r="I14" s="27">
        <v>2.6666667000000002E-2</v>
      </c>
      <c r="J14" s="8" t="s">
        <v>73</v>
      </c>
      <c r="K14" s="8" t="s">
        <v>73</v>
      </c>
      <c r="L14" s="8" t="s">
        <v>73</v>
      </c>
      <c r="M14" s="8" t="s">
        <v>73</v>
      </c>
      <c r="N14" s="8">
        <v>0.08</v>
      </c>
      <c r="O14" s="8">
        <v>7.4666667000000006E-2</v>
      </c>
      <c r="P14" s="1">
        <v>6</v>
      </c>
      <c r="R14" s="39" t="s">
        <v>21</v>
      </c>
      <c r="S14" s="127">
        <v>6</v>
      </c>
      <c r="T14" s="127">
        <v>0</v>
      </c>
      <c r="U14" s="129">
        <v>0</v>
      </c>
      <c r="V14" s="126">
        <f t="shared" si="0"/>
        <v>2</v>
      </c>
    </row>
    <row r="15" spans="1:22">
      <c r="A15" t="s">
        <v>0</v>
      </c>
      <c r="B15" t="s">
        <v>63</v>
      </c>
      <c r="C15">
        <v>1066</v>
      </c>
      <c r="D15">
        <v>12</v>
      </c>
      <c r="E15" s="8" t="s">
        <v>73</v>
      </c>
      <c r="F15" s="8">
        <v>9.9616493E-2</v>
      </c>
      <c r="G15" s="8">
        <v>0.101055039</v>
      </c>
      <c r="H15" s="8">
        <v>9.4210880999999996E-2</v>
      </c>
      <c r="I15" s="27">
        <v>8.0893664000000004E-2</v>
      </c>
      <c r="J15" s="8" t="s">
        <v>73</v>
      </c>
      <c r="K15" s="8" t="s">
        <v>73</v>
      </c>
      <c r="L15" s="8" t="s">
        <v>73</v>
      </c>
      <c r="M15" s="8" t="s">
        <v>73</v>
      </c>
      <c r="N15" s="8">
        <v>0.128717057</v>
      </c>
      <c r="O15" s="8">
        <v>9.9616493E-2</v>
      </c>
      <c r="P15" s="1">
        <v>6</v>
      </c>
      <c r="R15" s="39" t="s">
        <v>22</v>
      </c>
      <c r="S15" s="127">
        <v>6</v>
      </c>
      <c r="T15" s="127">
        <v>2</v>
      </c>
      <c r="U15" s="127">
        <v>7</v>
      </c>
      <c r="V15" s="126">
        <f t="shared" si="0"/>
        <v>5</v>
      </c>
    </row>
    <row r="16" spans="1:22">
      <c r="A16" t="s">
        <v>0</v>
      </c>
      <c r="B16" t="s">
        <v>64</v>
      </c>
      <c r="C16">
        <v>683</v>
      </c>
      <c r="D16">
        <v>35</v>
      </c>
      <c r="E16" s="7" t="s">
        <v>70</v>
      </c>
      <c r="F16" s="7" t="s">
        <v>70</v>
      </c>
      <c r="G16" s="7" t="s">
        <v>70</v>
      </c>
      <c r="H16" s="2" t="s">
        <v>70</v>
      </c>
      <c r="I16" s="2" t="s">
        <v>70</v>
      </c>
      <c r="J16" s="8" t="s">
        <v>73</v>
      </c>
      <c r="K16" s="8">
        <v>-5.1276660000000003E-3</v>
      </c>
      <c r="L16" s="8">
        <v>1.0528008E-2</v>
      </c>
      <c r="M16" s="8">
        <v>1.8846747E-2</v>
      </c>
      <c r="N16" s="2" t="s">
        <v>70</v>
      </c>
      <c r="O16" s="7" t="s">
        <v>70</v>
      </c>
      <c r="P16" s="32">
        <v>3</v>
      </c>
      <c r="R16" s="39" t="s">
        <v>23</v>
      </c>
      <c r="S16" s="129">
        <v>3</v>
      </c>
      <c r="T16" s="127">
        <v>3</v>
      </c>
      <c r="U16" s="129">
        <v>6</v>
      </c>
      <c r="V16" s="126">
        <f t="shared" si="0"/>
        <v>4</v>
      </c>
    </row>
    <row r="17" spans="1:22">
      <c r="A17" t="s">
        <v>0</v>
      </c>
      <c r="B17" t="s">
        <v>65</v>
      </c>
      <c r="C17">
        <v>187</v>
      </c>
      <c r="D17">
        <v>22</v>
      </c>
      <c r="E17" s="7" t="s">
        <v>70</v>
      </c>
      <c r="F17" s="7" t="s">
        <v>70</v>
      </c>
      <c r="G17" s="7" t="s">
        <v>70</v>
      </c>
      <c r="H17" s="2" t="s">
        <v>70</v>
      </c>
      <c r="I17" s="2" t="s">
        <v>70</v>
      </c>
      <c r="J17" s="8" t="s">
        <v>73</v>
      </c>
      <c r="K17" s="8" t="s">
        <v>73</v>
      </c>
      <c r="L17" s="8">
        <v>-1.2879979E-2</v>
      </c>
      <c r="M17" s="8">
        <v>2.7607309E-2</v>
      </c>
      <c r="N17" s="8">
        <v>2.7818925000000001E-2</v>
      </c>
      <c r="O17" s="7" t="s">
        <v>70</v>
      </c>
      <c r="P17" s="32">
        <v>3</v>
      </c>
      <c r="R17" s="39" t="s">
        <v>24</v>
      </c>
      <c r="S17" s="129">
        <v>3</v>
      </c>
      <c r="T17" s="127">
        <v>0</v>
      </c>
      <c r="U17" s="127">
        <v>0</v>
      </c>
      <c r="V17" s="126">
        <f t="shared" si="0"/>
        <v>1</v>
      </c>
    </row>
    <row r="18" spans="1:22">
      <c r="A18" t="s">
        <v>0</v>
      </c>
      <c r="B18" t="s">
        <v>66</v>
      </c>
      <c r="C18">
        <v>3190</v>
      </c>
      <c r="D18">
        <v>61</v>
      </c>
      <c r="E18" s="8" t="s">
        <v>73</v>
      </c>
      <c r="F18" s="8">
        <v>8.8106641999999999E-2</v>
      </c>
      <c r="G18" s="8">
        <v>8.3580792000000001E-2</v>
      </c>
      <c r="H18" s="8">
        <v>7.6077377000000002E-2</v>
      </c>
      <c r="I18" s="27">
        <v>7.6077377000000002E-2</v>
      </c>
      <c r="J18" s="8" t="s">
        <v>73</v>
      </c>
      <c r="K18" s="8" t="s">
        <v>73</v>
      </c>
      <c r="L18" s="8" t="s">
        <v>73</v>
      </c>
      <c r="M18" s="8" t="s">
        <v>73</v>
      </c>
      <c r="N18" s="8">
        <v>0.130552274</v>
      </c>
      <c r="O18" s="8">
        <v>8.8106641999999999E-2</v>
      </c>
      <c r="P18" s="32">
        <v>6</v>
      </c>
      <c r="R18" s="39" t="s">
        <v>25</v>
      </c>
      <c r="S18" s="129">
        <v>6</v>
      </c>
      <c r="T18" s="127">
        <v>7</v>
      </c>
      <c r="U18" s="129">
        <v>0</v>
      </c>
      <c r="V18" s="126">
        <f t="shared" si="0"/>
        <v>4.333333333333333</v>
      </c>
    </row>
    <row r="19" spans="1:22">
      <c r="A19" t="s">
        <v>0</v>
      </c>
      <c r="B19" t="s">
        <v>67</v>
      </c>
      <c r="C19">
        <v>958</v>
      </c>
      <c r="D19">
        <v>9</v>
      </c>
      <c r="E19" s="8" t="s">
        <v>73</v>
      </c>
      <c r="F19" s="8">
        <v>2.7428402000000001E-2</v>
      </c>
      <c r="G19">
        <v>2.9299907E-2</v>
      </c>
      <c r="H19" s="8">
        <v>3.4878248000000001E-2</v>
      </c>
      <c r="I19" s="27">
        <v>3.4878248000000001E-2</v>
      </c>
      <c r="J19" s="8" t="s">
        <v>73</v>
      </c>
      <c r="K19" s="8" t="s">
        <v>73</v>
      </c>
      <c r="L19" s="8" t="s">
        <v>73</v>
      </c>
      <c r="M19" s="8" t="s">
        <v>73</v>
      </c>
      <c r="N19" s="8" t="s">
        <v>73</v>
      </c>
      <c r="O19" s="8">
        <v>2.7428402000000001E-2</v>
      </c>
      <c r="P19" s="32">
        <v>5</v>
      </c>
      <c r="R19" s="39" t="s">
        <v>26</v>
      </c>
      <c r="S19" s="129">
        <v>5</v>
      </c>
      <c r="T19" s="127">
        <v>5</v>
      </c>
      <c r="U19" s="127">
        <v>7</v>
      </c>
      <c r="V19" s="126">
        <f t="shared" si="0"/>
        <v>5.666666666666667</v>
      </c>
    </row>
    <row r="20" spans="1:22">
      <c r="A20" t="s">
        <v>0</v>
      </c>
      <c r="B20" t="s">
        <v>68</v>
      </c>
      <c r="C20">
        <v>10</v>
      </c>
      <c r="D20">
        <v>32</v>
      </c>
      <c r="E20" s="7" t="s">
        <v>70</v>
      </c>
      <c r="F20" s="7" t="s">
        <v>70</v>
      </c>
      <c r="G20" s="7" t="s">
        <v>70</v>
      </c>
      <c r="H20" s="2" t="s">
        <v>70</v>
      </c>
      <c r="I20" s="2" t="s">
        <v>70</v>
      </c>
      <c r="J20" s="8" t="s">
        <v>73</v>
      </c>
      <c r="K20" s="8" t="s">
        <v>73</v>
      </c>
      <c r="L20" s="8" t="s">
        <v>73</v>
      </c>
      <c r="M20" s="2" t="s">
        <v>70</v>
      </c>
      <c r="N20" s="2" t="s">
        <v>70</v>
      </c>
      <c r="O20" s="7" t="s">
        <v>70</v>
      </c>
      <c r="P20" s="32">
        <v>0</v>
      </c>
      <c r="R20" s="39" t="s">
        <v>27</v>
      </c>
      <c r="S20" s="129">
        <v>0</v>
      </c>
      <c r="T20" s="127">
        <v>0</v>
      </c>
      <c r="U20" s="129">
        <v>0</v>
      </c>
      <c r="V20" s="126">
        <f t="shared" si="0"/>
        <v>0</v>
      </c>
    </row>
    <row r="21" spans="1:22">
      <c r="A21" t="s">
        <v>0</v>
      </c>
      <c r="B21" t="s">
        <v>69</v>
      </c>
      <c r="C21">
        <v>435</v>
      </c>
      <c r="D21">
        <v>16</v>
      </c>
      <c r="E21" s="8" t="s">
        <v>73</v>
      </c>
      <c r="F21" s="8">
        <v>0.16768291699999999</v>
      </c>
      <c r="G21" s="8">
        <v>0.167020214</v>
      </c>
      <c r="H21" s="8">
        <v>0.163790725</v>
      </c>
      <c r="I21" s="27">
        <v>0.163790725</v>
      </c>
      <c r="J21" s="8" t="s">
        <v>73</v>
      </c>
      <c r="K21" s="8" t="s">
        <v>73</v>
      </c>
      <c r="L21" s="8" t="s">
        <v>73</v>
      </c>
      <c r="M21" s="8">
        <v>0.168973444</v>
      </c>
      <c r="N21" s="8">
        <v>0.178211653</v>
      </c>
      <c r="O21" s="8">
        <v>0.16768291699999999</v>
      </c>
      <c r="P21" s="32">
        <v>7</v>
      </c>
      <c r="R21" s="39" t="s">
        <v>28</v>
      </c>
      <c r="S21" s="129">
        <v>7</v>
      </c>
      <c r="T21" s="127">
        <v>8</v>
      </c>
      <c r="U21" s="127">
        <v>7</v>
      </c>
      <c r="V21" s="126">
        <f t="shared" si="0"/>
        <v>7.333333333333333</v>
      </c>
    </row>
    <row r="22" spans="1:22">
      <c r="C22" s="1"/>
      <c r="E22" s="1"/>
      <c r="F22" s="32"/>
      <c r="G22" s="32"/>
      <c r="H22" s="32"/>
      <c r="I22" s="32"/>
      <c r="J22" s="1"/>
      <c r="N22" s="1"/>
      <c r="P22" s="8"/>
      <c r="Q22" s="32"/>
      <c r="R22" s="127" t="s">
        <v>40</v>
      </c>
      <c r="S22" s="127">
        <v>1</v>
      </c>
      <c r="T22" s="127">
        <v>1</v>
      </c>
      <c r="U22" s="127">
        <v>0</v>
      </c>
      <c r="V22" s="126">
        <f t="shared" si="0"/>
        <v>0.66666666666666663</v>
      </c>
    </row>
    <row r="23" spans="1:22">
      <c r="A23" s="1" t="s">
        <v>1</v>
      </c>
      <c r="B23" s="1" t="s">
        <v>2</v>
      </c>
      <c r="C23" s="1" t="s">
        <v>38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31</v>
      </c>
      <c r="K23" s="1" t="s">
        <v>32</v>
      </c>
      <c r="L23" s="1" t="s">
        <v>33</v>
      </c>
      <c r="M23" s="1" t="s">
        <v>34</v>
      </c>
      <c r="N23" s="1" t="s">
        <v>35</v>
      </c>
      <c r="O23" s="1" t="s">
        <v>36</v>
      </c>
      <c r="R23" s="127" t="s">
        <v>41</v>
      </c>
      <c r="S23" s="127">
        <v>0</v>
      </c>
      <c r="T23" s="127">
        <v>0</v>
      </c>
      <c r="U23" s="127">
        <v>0</v>
      </c>
      <c r="V23" s="126">
        <f t="shared" si="0"/>
        <v>0</v>
      </c>
    </row>
    <row r="24" spans="1:22">
      <c r="A24" t="s">
        <v>29</v>
      </c>
      <c r="B24" t="s">
        <v>50</v>
      </c>
      <c r="C24">
        <v>226</v>
      </c>
      <c r="D24">
        <v>69</v>
      </c>
      <c r="E24" s="7" t="s">
        <v>71</v>
      </c>
      <c r="F24" s="7" t="s">
        <v>71</v>
      </c>
      <c r="G24" s="7" t="s">
        <v>71</v>
      </c>
      <c r="H24" s="7" t="s">
        <v>71</v>
      </c>
      <c r="I24" s="7" t="s">
        <v>71</v>
      </c>
      <c r="J24" s="8" t="s">
        <v>73</v>
      </c>
      <c r="K24" s="2" t="s">
        <v>70</v>
      </c>
      <c r="L24" s="7" t="s">
        <v>71</v>
      </c>
      <c r="M24" s="2" t="s">
        <v>71</v>
      </c>
      <c r="N24" s="2" t="s">
        <v>71</v>
      </c>
      <c r="O24" s="7" t="s">
        <v>71</v>
      </c>
      <c r="P24" s="32">
        <v>0</v>
      </c>
      <c r="R24" s="127" t="s">
        <v>42</v>
      </c>
      <c r="S24" s="127">
        <v>0</v>
      </c>
      <c r="T24" s="127">
        <v>0</v>
      </c>
      <c r="U24" s="127">
        <v>0</v>
      </c>
      <c r="V24" s="126">
        <f t="shared" si="0"/>
        <v>0</v>
      </c>
    </row>
    <row r="25" spans="1:22">
      <c r="A25" t="s">
        <v>29</v>
      </c>
      <c r="B25" t="s">
        <v>51</v>
      </c>
      <c r="C25">
        <v>286</v>
      </c>
      <c r="D25">
        <v>9</v>
      </c>
      <c r="E25" s="8" t="s">
        <v>73</v>
      </c>
      <c r="F25">
        <v>3.0000000000000001E-3</v>
      </c>
      <c r="G25">
        <v>2E-3</v>
      </c>
      <c r="H25">
        <v>2E-3</v>
      </c>
      <c r="I25">
        <v>4.0000000000000001E-3</v>
      </c>
      <c r="J25" s="8" t="s">
        <v>73</v>
      </c>
      <c r="K25" s="8" t="s">
        <v>73</v>
      </c>
      <c r="L25" s="8" t="s">
        <v>73</v>
      </c>
      <c r="M25">
        <v>3.3000000000000002E-2</v>
      </c>
      <c r="N25">
        <v>3.2000000000000001E-2</v>
      </c>
      <c r="O25">
        <v>3.0000000000000001E-3</v>
      </c>
      <c r="P25" s="1">
        <v>7</v>
      </c>
      <c r="R25" s="127" t="s">
        <v>43</v>
      </c>
      <c r="S25" s="127">
        <v>0</v>
      </c>
      <c r="T25" s="127">
        <v>0</v>
      </c>
      <c r="U25" s="127">
        <v>0</v>
      </c>
      <c r="V25" s="126">
        <f t="shared" si="0"/>
        <v>0</v>
      </c>
    </row>
    <row r="26" spans="1:22">
      <c r="A26" t="s">
        <v>29</v>
      </c>
      <c r="B26" t="s">
        <v>52</v>
      </c>
      <c r="C26">
        <v>105</v>
      </c>
      <c r="D26">
        <v>12</v>
      </c>
      <c r="E26" s="8">
        <v>0.01</v>
      </c>
      <c r="F26">
        <v>0.02</v>
      </c>
      <c r="G26">
        <v>5.0000000000000001E-3</v>
      </c>
      <c r="H26">
        <v>2E-3</v>
      </c>
      <c r="I26">
        <v>2.9000000000000001E-2</v>
      </c>
      <c r="J26" s="8" t="s">
        <v>73</v>
      </c>
      <c r="K26" s="8" t="s">
        <v>73</v>
      </c>
      <c r="L26" s="8" t="s">
        <v>73</v>
      </c>
      <c r="M26" s="8" t="s">
        <v>73</v>
      </c>
      <c r="N26">
        <v>2.4E-2</v>
      </c>
      <c r="O26">
        <v>0.02</v>
      </c>
      <c r="P26" s="1">
        <v>7</v>
      </c>
      <c r="R26" s="127" t="s">
        <v>44</v>
      </c>
      <c r="S26" s="127">
        <v>0</v>
      </c>
      <c r="T26" s="127">
        <v>1</v>
      </c>
      <c r="U26" s="127">
        <v>0</v>
      </c>
      <c r="V26" s="126">
        <f t="shared" si="0"/>
        <v>0.33333333333333331</v>
      </c>
    </row>
    <row r="27" spans="1:22">
      <c r="A27" t="s">
        <v>29</v>
      </c>
      <c r="B27" t="s">
        <v>53</v>
      </c>
      <c r="C27">
        <v>1728</v>
      </c>
      <c r="D27">
        <v>6</v>
      </c>
      <c r="E27" s="8">
        <v>3.3000000000000002E-2</v>
      </c>
      <c r="F27">
        <v>3.3000000000000002E-2</v>
      </c>
      <c r="G27">
        <v>3.3000000000000002E-2</v>
      </c>
      <c r="H27">
        <v>0.04</v>
      </c>
      <c r="I27">
        <v>3.5000000000000003E-2</v>
      </c>
      <c r="J27" s="8" t="s">
        <v>73</v>
      </c>
      <c r="K27" s="8" t="s">
        <v>73</v>
      </c>
      <c r="L27" s="8" t="s">
        <v>73</v>
      </c>
      <c r="M27" s="8" t="s">
        <v>73</v>
      </c>
      <c r="N27">
        <v>6.7000000000000004E-2</v>
      </c>
      <c r="O27">
        <v>3.3000000000000002E-2</v>
      </c>
      <c r="P27" s="1">
        <v>7</v>
      </c>
      <c r="R27" s="127" t="s">
        <v>45</v>
      </c>
      <c r="S27" s="127">
        <v>1</v>
      </c>
      <c r="T27" s="127">
        <v>1</v>
      </c>
      <c r="U27" s="127">
        <v>0</v>
      </c>
      <c r="V27" s="126">
        <f t="shared" si="0"/>
        <v>0.66666666666666663</v>
      </c>
    </row>
    <row r="28" spans="1:22">
      <c r="A28" t="s">
        <v>29</v>
      </c>
      <c r="B28" t="s">
        <v>54</v>
      </c>
      <c r="C28">
        <v>3196</v>
      </c>
      <c r="D28">
        <v>36</v>
      </c>
      <c r="E28" s="7" t="s">
        <v>71</v>
      </c>
      <c r="F28" s="7" t="s">
        <v>70</v>
      </c>
      <c r="G28" s="7" t="s">
        <v>71</v>
      </c>
      <c r="H28" s="7" t="s">
        <v>71</v>
      </c>
      <c r="I28" s="7" t="s">
        <v>71</v>
      </c>
      <c r="J28" s="8" t="s">
        <v>73</v>
      </c>
      <c r="K28" s="8" t="s">
        <v>73</v>
      </c>
      <c r="L28" s="8" t="s">
        <v>73</v>
      </c>
      <c r="M28" s="8" t="s">
        <v>73</v>
      </c>
      <c r="N28" s="2" t="s">
        <v>70</v>
      </c>
      <c r="O28" s="7" t="s">
        <v>70</v>
      </c>
      <c r="P28" s="1">
        <v>0</v>
      </c>
      <c r="R28" s="127" t="s">
        <v>46</v>
      </c>
      <c r="S28" s="127">
        <v>0</v>
      </c>
      <c r="T28" s="127">
        <v>0</v>
      </c>
      <c r="U28" s="127">
        <v>0</v>
      </c>
      <c r="V28" s="126">
        <f t="shared" si="0"/>
        <v>0</v>
      </c>
    </row>
    <row r="29" spans="1:22">
      <c r="A29" t="s">
        <v>29</v>
      </c>
      <c r="B29" t="s">
        <v>55</v>
      </c>
      <c r="C29">
        <v>32</v>
      </c>
      <c r="D29">
        <v>56</v>
      </c>
      <c r="E29" s="7" t="s">
        <v>71</v>
      </c>
      <c r="F29" s="7" t="s">
        <v>71</v>
      </c>
      <c r="G29" s="7" t="s">
        <v>71</v>
      </c>
      <c r="H29" s="7" t="s">
        <v>71</v>
      </c>
      <c r="I29" s="7" t="s">
        <v>71</v>
      </c>
      <c r="J29" s="20" t="s">
        <v>71</v>
      </c>
      <c r="K29" s="20" t="s">
        <v>71</v>
      </c>
      <c r="L29" s="20" t="s">
        <v>71</v>
      </c>
      <c r="M29" s="9" t="s">
        <v>71</v>
      </c>
      <c r="N29" s="9" t="s">
        <v>71</v>
      </c>
      <c r="O29" s="20" t="s">
        <v>71</v>
      </c>
      <c r="P29" s="1">
        <v>0</v>
      </c>
      <c r="R29" s="127" t="s">
        <v>39</v>
      </c>
      <c r="S29" s="127">
        <v>1</v>
      </c>
      <c r="T29" s="127">
        <v>2</v>
      </c>
      <c r="U29" s="127">
        <v>0</v>
      </c>
      <c r="V29" s="126">
        <f t="shared" si="0"/>
        <v>1</v>
      </c>
    </row>
    <row r="30" spans="1:22">
      <c r="A30" t="s">
        <v>29</v>
      </c>
      <c r="B30" t="s">
        <v>56</v>
      </c>
      <c r="C30">
        <v>106</v>
      </c>
      <c r="D30">
        <v>58</v>
      </c>
      <c r="E30" s="8">
        <v>5.1999999999999998E-2</v>
      </c>
      <c r="F30">
        <v>5.1999999999999998E-2</v>
      </c>
      <c r="G30">
        <v>5.1999999999999998E-2</v>
      </c>
      <c r="H30">
        <v>5.1999999999999998E-2</v>
      </c>
      <c r="I30">
        <v>0.05</v>
      </c>
      <c r="J30" s="8" t="s">
        <v>73</v>
      </c>
      <c r="K30" s="8" t="s">
        <v>73</v>
      </c>
      <c r="L30" s="8" t="s">
        <v>73</v>
      </c>
      <c r="M30" s="8" t="s">
        <v>73</v>
      </c>
      <c r="N30">
        <v>9.0999999999999998E-2</v>
      </c>
      <c r="O30">
        <v>5.1999999999999998E-2</v>
      </c>
      <c r="P30" s="1">
        <v>7</v>
      </c>
      <c r="R30" s="127" t="s">
        <v>47</v>
      </c>
      <c r="S30" s="127">
        <v>0</v>
      </c>
      <c r="T30" s="127">
        <v>1</v>
      </c>
      <c r="U30" s="127">
        <v>0</v>
      </c>
      <c r="V30" s="126">
        <f t="shared" si="0"/>
        <v>0.33333333333333331</v>
      </c>
    </row>
    <row r="31" spans="1:22">
      <c r="A31" t="s">
        <v>29</v>
      </c>
      <c r="B31" t="s">
        <v>57</v>
      </c>
      <c r="C31">
        <v>124</v>
      </c>
      <c r="D31">
        <v>6</v>
      </c>
      <c r="E31" s="8" t="s">
        <v>73</v>
      </c>
      <c r="F31" s="8" t="s">
        <v>73</v>
      </c>
      <c r="G31" s="8" t="s">
        <v>73</v>
      </c>
      <c r="H31" s="8" t="s">
        <v>73</v>
      </c>
      <c r="I31" s="8" t="s">
        <v>73</v>
      </c>
      <c r="J31" s="8" t="s">
        <v>73</v>
      </c>
      <c r="K31" s="8" t="s">
        <v>73</v>
      </c>
      <c r="L31" s="8" t="s">
        <v>73</v>
      </c>
      <c r="M31" s="8" t="s">
        <v>73</v>
      </c>
      <c r="N31" s="8" t="s">
        <v>73</v>
      </c>
      <c r="O31" s="8" t="s">
        <v>73</v>
      </c>
      <c r="P31" s="1">
        <v>0</v>
      </c>
      <c r="R31" s="127" t="s">
        <v>48</v>
      </c>
      <c r="S31" s="127">
        <v>0</v>
      </c>
      <c r="T31" s="129">
        <v>1</v>
      </c>
      <c r="U31" s="129">
        <v>0</v>
      </c>
      <c r="V31" s="126">
        <f t="shared" si="0"/>
        <v>0.33333333333333331</v>
      </c>
    </row>
    <row r="32" spans="1:22">
      <c r="A32" t="s">
        <v>29</v>
      </c>
      <c r="B32" t="s">
        <v>58</v>
      </c>
      <c r="C32">
        <v>8124</v>
      </c>
      <c r="D32">
        <v>22</v>
      </c>
      <c r="E32" s="8">
        <v>5.3999999999999999E-2</v>
      </c>
      <c r="F32">
        <v>4.9000000000000002E-2</v>
      </c>
      <c r="G32">
        <v>4.4999999999999998E-2</v>
      </c>
      <c r="H32" s="5">
        <v>4.9000000000000002E-2</v>
      </c>
      <c r="I32">
        <v>-5.0000000000000001E-3</v>
      </c>
      <c r="J32" s="8" t="s">
        <v>73</v>
      </c>
      <c r="K32" s="8" t="s">
        <v>73</v>
      </c>
      <c r="L32" s="8" t="s">
        <v>73</v>
      </c>
      <c r="M32">
        <v>0.191</v>
      </c>
      <c r="N32">
        <v>0.11</v>
      </c>
      <c r="O32">
        <v>4.9000000000000002E-2</v>
      </c>
      <c r="P32" s="1">
        <v>8</v>
      </c>
      <c r="V32" s="8"/>
    </row>
    <row r="33" spans="1:22">
      <c r="A33" t="s">
        <v>29</v>
      </c>
      <c r="B33" t="s">
        <v>59</v>
      </c>
      <c r="C33">
        <v>12960</v>
      </c>
      <c r="D33">
        <v>8</v>
      </c>
      <c r="E33" s="8">
        <v>7.8E-2</v>
      </c>
      <c r="F33">
        <v>7.8E-2</v>
      </c>
      <c r="G33">
        <v>7.8E-2</v>
      </c>
      <c r="H33">
        <v>7.8E-2</v>
      </c>
      <c r="I33">
        <v>5.8999999999999997E-2</v>
      </c>
      <c r="J33" s="8" t="s">
        <v>73</v>
      </c>
      <c r="K33" s="8" t="s">
        <v>73</v>
      </c>
      <c r="L33" s="8" t="s">
        <v>73</v>
      </c>
      <c r="M33" s="8" t="s">
        <v>73</v>
      </c>
      <c r="N33">
        <v>0.14799999999999999</v>
      </c>
      <c r="O33">
        <v>7.8E-2</v>
      </c>
      <c r="P33" s="1">
        <v>7</v>
      </c>
      <c r="V33" s="8"/>
    </row>
    <row r="34" spans="1:22">
      <c r="A34" t="s">
        <v>29</v>
      </c>
      <c r="B34" t="s">
        <v>60</v>
      </c>
      <c r="C34">
        <v>90</v>
      </c>
      <c r="D34">
        <v>8</v>
      </c>
      <c r="E34" s="8" t="s">
        <v>73</v>
      </c>
      <c r="F34">
        <v>5.0000000000000001E-3</v>
      </c>
      <c r="G34" s="8" t="s">
        <v>73</v>
      </c>
      <c r="H34">
        <v>-1E-3</v>
      </c>
      <c r="I34">
        <v>1.4999999999999999E-2</v>
      </c>
      <c r="J34" s="8" t="s">
        <v>73</v>
      </c>
      <c r="K34" s="8" t="s">
        <v>73</v>
      </c>
      <c r="L34" s="8" t="s">
        <v>73</v>
      </c>
      <c r="M34" s="8" t="s">
        <v>73</v>
      </c>
      <c r="N34" s="8" t="s">
        <v>73</v>
      </c>
      <c r="O34">
        <v>5.0000000000000001E-3</v>
      </c>
      <c r="P34" s="1">
        <v>4</v>
      </c>
      <c r="V34" s="8"/>
    </row>
    <row r="35" spans="1:22">
      <c r="A35" t="s">
        <v>29</v>
      </c>
      <c r="B35" t="s">
        <v>61</v>
      </c>
      <c r="C35">
        <v>339</v>
      </c>
      <c r="D35">
        <v>17</v>
      </c>
      <c r="E35" s="8">
        <v>2.5000000000000001E-2</v>
      </c>
      <c r="F35">
        <v>1.4E-2</v>
      </c>
      <c r="G35">
        <v>6.3E-2</v>
      </c>
      <c r="H35">
        <v>5.6000000000000001E-2</v>
      </c>
      <c r="I35">
        <v>2.3E-2</v>
      </c>
      <c r="J35" s="8" t="s">
        <v>73</v>
      </c>
      <c r="K35" s="8" t="s">
        <v>73</v>
      </c>
      <c r="L35">
        <v>5.8999999999999997E-2</v>
      </c>
      <c r="M35">
        <v>6.6000000000000003E-2</v>
      </c>
      <c r="N35" s="12">
        <v>2.3E-2</v>
      </c>
      <c r="O35">
        <v>1.4E-2</v>
      </c>
      <c r="P35" s="1">
        <v>9</v>
      </c>
      <c r="V35" s="8"/>
    </row>
    <row r="36" spans="1:22">
      <c r="A36" t="s">
        <v>29</v>
      </c>
      <c r="B36" t="s">
        <v>62</v>
      </c>
      <c r="C36">
        <v>15</v>
      </c>
      <c r="D36">
        <v>6</v>
      </c>
      <c r="E36" s="8" t="s">
        <v>73</v>
      </c>
      <c r="F36" s="8" t="s">
        <v>73</v>
      </c>
      <c r="G36" s="8" t="s">
        <v>73</v>
      </c>
      <c r="H36" s="8" t="s">
        <v>73</v>
      </c>
      <c r="I36" s="8" t="s">
        <v>73</v>
      </c>
      <c r="J36" s="8" t="s">
        <v>73</v>
      </c>
      <c r="K36" s="8" t="s">
        <v>73</v>
      </c>
      <c r="L36" s="8" t="s">
        <v>73</v>
      </c>
      <c r="M36" s="8" t="s">
        <v>73</v>
      </c>
      <c r="N36" s="8" t="s">
        <v>73</v>
      </c>
      <c r="O36" s="8" t="s">
        <v>73</v>
      </c>
      <c r="P36" s="1">
        <v>0</v>
      </c>
      <c r="V36" s="8"/>
    </row>
    <row r="37" spans="1:22">
      <c r="A37" t="s">
        <v>29</v>
      </c>
      <c r="B37" t="s">
        <v>63</v>
      </c>
      <c r="C37">
        <v>1066</v>
      </c>
      <c r="D37">
        <v>12</v>
      </c>
      <c r="E37" s="8" t="s">
        <v>73</v>
      </c>
      <c r="F37" s="8" t="s">
        <v>73</v>
      </c>
      <c r="G37">
        <v>4.0000000000000001E-3</v>
      </c>
      <c r="H37" s="8" t="s">
        <v>73</v>
      </c>
      <c r="I37">
        <v>1E-3</v>
      </c>
      <c r="J37" s="8" t="s">
        <v>73</v>
      </c>
      <c r="K37" s="8" t="s">
        <v>73</v>
      </c>
      <c r="L37" s="8" t="s">
        <v>73</v>
      </c>
      <c r="M37" s="8" t="s">
        <v>73</v>
      </c>
      <c r="N37" s="8" t="s">
        <v>73</v>
      </c>
      <c r="O37" s="8" t="s">
        <v>73</v>
      </c>
      <c r="P37" s="1">
        <v>2</v>
      </c>
      <c r="V37" s="8"/>
    </row>
    <row r="38" spans="1:22">
      <c r="A38" t="s">
        <v>29</v>
      </c>
      <c r="B38" t="s">
        <v>64</v>
      </c>
      <c r="C38">
        <v>683</v>
      </c>
      <c r="D38">
        <v>35</v>
      </c>
      <c r="E38" s="7" t="s">
        <v>71</v>
      </c>
      <c r="F38" s="7" t="s">
        <v>71</v>
      </c>
      <c r="G38" s="7" t="s">
        <v>71</v>
      </c>
      <c r="H38" s="7" t="s">
        <v>71</v>
      </c>
      <c r="I38" s="2" t="s">
        <v>70</v>
      </c>
      <c r="J38" s="8" t="s">
        <v>73</v>
      </c>
      <c r="K38">
        <v>-6.0000000000000001E-3</v>
      </c>
      <c r="L38">
        <v>-2E-3</v>
      </c>
      <c r="M38">
        <v>1.4E-2</v>
      </c>
      <c r="N38" s="2" t="s">
        <v>70</v>
      </c>
      <c r="O38" s="20" t="s">
        <v>71</v>
      </c>
      <c r="P38" s="1">
        <v>3</v>
      </c>
      <c r="V38" s="8"/>
    </row>
    <row r="39" spans="1:22">
      <c r="A39" t="s">
        <v>29</v>
      </c>
      <c r="B39" t="s">
        <v>65</v>
      </c>
      <c r="C39">
        <v>187</v>
      </c>
      <c r="D39">
        <v>22</v>
      </c>
      <c r="E39" s="8" t="s">
        <v>73</v>
      </c>
      <c r="F39" s="7" t="s">
        <v>70</v>
      </c>
      <c r="G39" s="7" t="s">
        <v>70</v>
      </c>
      <c r="H39" s="2" t="s">
        <v>70</v>
      </c>
      <c r="I39" s="2" t="s">
        <v>70</v>
      </c>
      <c r="J39" s="8" t="s">
        <v>73</v>
      </c>
      <c r="K39" s="2" t="s">
        <v>70</v>
      </c>
      <c r="L39" s="2" t="s">
        <v>70</v>
      </c>
      <c r="M39" s="2" t="s">
        <v>70</v>
      </c>
      <c r="N39" s="2" t="s">
        <v>70</v>
      </c>
      <c r="O39" s="7" t="s">
        <v>70</v>
      </c>
      <c r="P39" s="1">
        <v>0</v>
      </c>
      <c r="V39" s="8"/>
    </row>
    <row r="40" spans="1:22">
      <c r="A40" t="s">
        <v>29</v>
      </c>
      <c r="B40" t="s">
        <v>66</v>
      </c>
      <c r="C40">
        <v>3190</v>
      </c>
      <c r="D40">
        <v>61</v>
      </c>
      <c r="E40" s="8">
        <v>5.6000000000000001E-2</v>
      </c>
      <c r="F40">
        <v>4.7E-2</v>
      </c>
      <c r="G40">
        <v>0.04</v>
      </c>
      <c r="H40">
        <v>0.03</v>
      </c>
      <c r="I40">
        <v>3.5000000000000003E-2</v>
      </c>
      <c r="J40" s="8" t="s">
        <v>73</v>
      </c>
      <c r="K40" s="8" t="s">
        <v>73</v>
      </c>
      <c r="L40" s="8" t="s">
        <v>73</v>
      </c>
      <c r="M40" s="8" t="s">
        <v>73</v>
      </c>
      <c r="N40">
        <v>0.105</v>
      </c>
      <c r="O40">
        <v>4.7E-2</v>
      </c>
      <c r="P40" s="1">
        <v>7</v>
      </c>
      <c r="V40" s="7"/>
    </row>
    <row r="41" spans="1:22">
      <c r="A41" t="s">
        <v>29</v>
      </c>
      <c r="B41" t="s">
        <v>67</v>
      </c>
      <c r="C41">
        <v>958</v>
      </c>
      <c r="D41">
        <v>9</v>
      </c>
      <c r="E41" s="8" t="s">
        <v>73</v>
      </c>
      <c r="F41">
        <v>2.1000000000000001E-2</v>
      </c>
      <c r="G41">
        <v>1.9E-2</v>
      </c>
      <c r="H41">
        <v>3.1E-2</v>
      </c>
      <c r="I41">
        <v>-8.0000000000000002E-3</v>
      </c>
      <c r="J41" s="8" t="s">
        <v>73</v>
      </c>
      <c r="K41" s="8" t="s">
        <v>73</v>
      </c>
      <c r="L41" s="8" t="s">
        <v>73</v>
      </c>
      <c r="M41" s="8" t="s">
        <v>73</v>
      </c>
      <c r="N41" s="8" t="s">
        <v>73</v>
      </c>
      <c r="O41">
        <v>2.1000000000000001E-2</v>
      </c>
      <c r="P41" s="1">
        <v>5</v>
      </c>
      <c r="V41" s="8"/>
    </row>
    <row r="42" spans="1:22">
      <c r="A42" t="s">
        <v>29</v>
      </c>
      <c r="B42" t="s">
        <v>68</v>
      </c>
      <c r="C42">
        <v>10</v>
      </c>
      <c r="D42">
        <v>32</v>
      </c>
      <c r="E42" s="7" t="s">
        <v>71</v>
      </c>
      <c r="F42" s="7" t="s">
        <v>71</v>
      </c>
      <c r="G42" s="7" t="s">
        <v>71</v>
      </c>
      <c r="H42" s="7" t="s">
        <v>71</v>
      </c>
      <c r="I42" s="7" t="s">
        <v>71</v>
      </c>
      <c r="J42" s="8" t="s">
        <v>73</v>
      </c>
      <c r="K42" s="8" t="s">
        <v>73</v>
      </c>
      <c r="L42" s="8" t="s">
        <v>73</v>
      </c>
      <c r="M42" s="8" t="s">
        <v>73</v>
      </c>
      <c r="N42" s="9" t="s">
        <v>71</v>
      </c>
      <c r="O42" s="20" t="s">
        <v>71</v>
      </c>
      <c r="P42" s="1">
        <v>0</v>
      </c>
      <c r="V42" s="8"/>
    </row>
    <row r="43" spans="1:22">
      <c r="A43" t="s">
        <v>29</v>
      </c>
      <c r="B43" t="s">
        <v>69</v>
      </c>
      <c r="C43">
        <v>435</v>
      </c>
      <c r="D43">
        <v>16</v>
      </c>
      <c r="E43" s="8">
        <v>6.2E-2</v>
      </c>
      <c r="F43">
        <v>0.06</v>
      </c>
      <c r="G43">
        <v>6.2E-2</v>
      </c>
      <c r="H43">
        <v>0.06</v>
      </c>
      <c r="I43">
        <v>5.8999999999999997E-2</v>
      </c>
      <c r="J43" s="8" t="s">
        <v>73</v>
      </c>
      <c r="K43" s="8" t="s">
        <v>73</v>
      </c>
      <c r="L43" s="8" t="s">
        <v>73</v>
      </c>
      <c r="M43">
        <v>0.153</v>
      </c>
      <c r="N43">
        <v>0.122</v>
      </c>
      <c r="O43">
        <v>0.06</v>
      </c>
      <c r="P43" s="1">
        <v>8</v>
      </c>
      <c r="V43" s="8"/>
    </row>
    <row r="44" spans="1:22">
      <c r="C44" s="1"/>
      <c r="E44" s="32"/>
      <c r="F44" s="1"/>
      <c r="G44" s="1"/>
      <c r="H44" s="1"/>
      <c r="I44" s="1"/>
      <c r="J44" s="1"/>
      <c r="V44" s="7"/>
    </row>
    <row r="45" spans="1:22">
      <c r="N45" s="1"/>
      <c r="P45" s="28"/>
      <c r="Q45" s="90"/>
      <c r="R45" s="90"/>
      <c r="S45" s="90"/>
      <c r="T45" s="1"/>
      <c r="U45" s="1"/>
      <c r="V45" s="30"/>
    </row>
    <row r="46" spans="1:22">
      <c r="A46" s="1" t="s">
        <v>1</v>
      </c>
      <c r="B46" s="1" t="s">
        <v>2</v>
      </c>
      <c r="C46" s="1" t="s">
        <v>38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31</v>
      </c>
      <c r="K46" s="1" t="s">
        <v>32</v>
      </c>
      <c r="L46" s="1" t="s">
        <v>33</v>
      </c>
      <c r="M46" s="1" t="s">
        <v>34</v>
      </c>
      <c r="N46" s="1" t="s">
        <v>35</v>
      </c>
      <c r="O46" s="1" t="s">
        <v>36</v>
      </c>
    </row>
    <row r="47" spans="1:22">
      <c r="A47" t="s">
        <v>30</v>
      </c>
      <c r="B47" t="s">
        <v>50</v>
      </c>
      <c r="C47">
        <v>226</v>
      </c>
      <c r="D47">
        <v>69</v>
      </c>
      <c r="E47" s="7" t="s">
        <v>70</v>
      </c>
      <c r="F47" s="7" t="s">
        <v>70</v>
      </c>
      <c r="G47" s="7" t="s">
        <v>70</v>
      </c>
      <c r="H47" s="7" t="s">
        <v>70</v>
      </c>
      <c r="I47" s="7" t="s">
        <v>70</v>
      </c>
      <c r="J47" s="8" t="s">
        <v>73</v>
      </c>
      <c r="K47" s="2" t="s">
        <v>70</v>
      </c>
      <c r="L47" s="2" t="s">
        <v>70</v>
      </c>
      <c r="M47" s="2" t="s">
        <v>70</v>
      </c>
      <c r="N47" s="2" t="s">
        <v>70</v>
      </c>
      <c r="O47" s="7" t="s">
        <v>70</v>
      </c>
      <c r="P47" s="1">
        <v>0</v>
      </c>
    </row>
    <row r="48" spans="1:22">
      <c r="A48" t="s">
        <v>30</v>
      </c>
      <c r="B48" t="s">
        <v>51</v>
      </c>
      <c r="C48">
        <v>286</v>
      </c>
      <c r="D48">
        <v>9</v>
      </c>
      <c r="E48">
        <v>5.7478000000000001E-2</v>
      </c>
      <c r="F48">
        <v>5.7478000000000001E-2</v>
      </c>
      <c r="G48">
        <v>5.7478000000000001E-2</v>
      </c>
      <c r="H48">
        <v>5.7478000000000001E-2</v>
      </c>
      <c r="I48">
        <v>5.7478000000000001E-2</v>
      </c>
      <c r="J48" s="8" t="s">
        <v>73</v>
      </c>
      <c r="K48" s="8" t="s">
        <v>73</v>
      </c>
      <c r="L48" s="8" t="s">
        <v>73</v>
      </c>
      <c r="M48" s="8" t="s">
        <v>73</v>
      </c>
      <c r="N48" s="8">
        <v>5.9905130000000001E-2</v>
      </c>
      <c r="O48">
        <v>5.7478000000000001E-2</v>
      </c>
      <c r="P48" s="1">
        <v>7</v>
      </c>
    </row>
    <row r="49" spans="1:16">
      <c r="A49" t="s">
        <v>30</v>
      </c>
      <c r="B49" t="s">
        <v>52</v>
      </c>
      <c r="C49">
        <v>105</v>
      </c>
      <c r="D49">
        <v>12</v>
      </c>
      <c r="E49" s="8">
        <v>0.10039002299999999</v>
      </c>
      <c r="F49" s="8">
        <v>0.10039002299999999</v>
      </c>
      <c r="G49" s="8">
        <v>0.10039002299999999</v>
      </c>
      <c r="H49" s="8">
        <v>0.10039002299999999</v>
      </c>
      <c r="I49" s="8">
        <v>0.10039002299999999</v>
      </c>
      <c r="J49" s="8" t="s">
        <v>73</v>
      </c>
      <c r="K49" s="8" t="s">
        <v>73</v>
      </c>
      <c r="L49" s="8" t="s">
        <v>73</v>
      </c>
      <c r="M49" s="8">
        <v>9.7777777999999996E-2</v>
      </c>
      <c r="N49" s="8">
        <v>0.10039002299999999</v>
      </c>
      <c r="O49" s="8">
        <v>0.10039002299999999</v>
      </c>
      <c r="P49" s="32">
        <v>8</v>
      </c>
    </row>
    <row r="50" spans="1:16">
      <c r="A50" t="s">
        <v>30</v>
      </c>
      <c r="B50" t="s">
        <v>53</v>
      </c>
      <c r="C50">
        <v>1728</v>
      </c>
      <c r="D50">
        <v>6</v>
      </c>
      <c r="E50" s="8">
        <v>4.2420409999999999E-2</v>
      </c>
      <c r="F50" s="8">
        <v>4.2420409999999999E-2</v>
      </c>
      <c r="G50" s="8">
        <v>4.2420409999999999E-2</v>
      </c>
      <c r="H50" s="8">
        <v>4.2420409999999999E-2</v>
      </c>
      <c r="I50" s="8">
        <v>4.2420409999999999E-2</v>
      </c>
      <c r="J50" s="8" t="s">
        <v>73</v>
      </c>
      <c r="K50" s="8" t="s">
        <v>73</v>
      </c>
      <c r="L50" s="8" t="s">
        <v>73</v>
      </c>
      <c r="M50" s="8" t="s">
        <v>73</v>
      </c>
      <c r="N50" s="8">
        <v>4.2810294999999998E-2</v>
      </c>
      <c r="O50" s="8">
        <v>4.2420409999999999E-2</v>
      </c>
      <c r="P50" s="1">
        <v>7</v>
      </c>
    </row>
    <row r="51" spans="1:16">
      <c r="A51" t="s">
        <v>30</v>
      </c>
      <c r="B51" t="s">
        <v>54</v>
      </c>
      <c r="C51">
        <v>3196</v>
      </c>
      <c r="D51">
        <v>36</v>
      </c>
      <c r="E51" s="8">
        <v>5.6842192999999999E-2</v>
      </c>
      <c r="F51" s="8">
        <v>5.6842192999999999E-2</v>
      </c>
      <c r="G51" s="8">
        <v>5.6842192999999999E-2</v>
      </c>
      <c r="H51" s="8">
        <v>5.6842192999999999E-2</v>
      </c>
      <c r="I51" s="8">
        <v>5.6842192999999999E-2</v>
      </c>
      <c r="J51" s="8" t="s">
        <v>73</v>
      </c>
      <c r="K51" s="8" t="s">
        <v>73</v>
      </c>
      <c r="L51" s="8" t="s">
        <v>73</v>
      </c>
      <c r="M51" s="8">
        <v>6.6337373000000005E-2</v>
      </c>
      <c r="N51" s="8">
        <v>6.3855337999999998E-2</v>
      </c>
      <c r="O51" s="8">
        <v>5.6842192999999999E-2</v>
      </c>
      <c r="P51" s="32">
        <v>8</v>
      </c>
    </row>
    <row r="52" spans="1:16">
      <c r="A52" t="s">
        <v>30</v>
      </c>
      <c r="B52" t="s">
        <v>55</v>
      </c>
      <c r="C52">
        <v>32</v>
      </c>
      <c r="D52">
        <v>56</v>
      </c>
      <c r="E52" s="7" t="s">
        <v>70</v>
      </c>
      <c r="F52" s="7" t="s">
        <v>70</v>
      </c>
      <c r="G52" s="7" t="s">
        <v>70</v>
      </c>
      <c r="H52" s="7" t="s">
        <v>70</v>
      </c>
      <c r="I52" s="7" t="s">
        <v>70</v>
      </c>
      <c r="J52" s="8" t="s">
        <v>73</v>
      </c>
      <c r="K52" s="2" t="s">
        <v>70</v>
      </c>
      <c r="L52" s="2" t="s">
        <v>70</v>
      </c>
      <c r="M52" s="2" t="s">
        <v>70</v>
      </c>
      <c r="N52" s="2" t="s">
        <v>70</v>
      </c>
      <c r="O52" s="7" t="s">
        <v>70</v>
      </c>
      <c r="P52" s="1">
        <v>0</v>
      </c>
    </row>
    <row r="53" spans="1:16">
      <c r="A53" t="s">
        <v>30</v>
      </c>
      <c r="B53" t="s">
        <v>56</v>
      </c>
      <c r="C53">
        <v>106</v>
      </c>
      <c r="D53">
        <v>58</v>
      </c>
      <c r="E53" s="7" t="s">
        <v>70</v>
      </c>
      <c r="F53" s="7" t="s">
        <v>70</v>
      </c>
      <c r="G53" s="7" t="s">
        <v>70</v>
      </c>
      <c r="H53" s="7" t="s">
        <v>70</v>
      </c>
      <c r="I53" s="7" t="s">
        <v>70</v>
      </c>
      <c r="J53" s="8" t="s">
        <v>73</v>
      </c>
      <c r="K53" s="8" t="s">
        <v>73</v>
      </c>
      <c r="L53" s="8" t="s">
        <v>73</v>
      </c>
      <c r="M53" s="2" t="s">
        <v>70</v>
      </c>
      <c r="N53" s="2" t="s">
        <v>70</v>
      </c>
      <c r="O53" s="7" t="s">
        <v>70</v>
      </c>
      <c r="P53" s="32">
        <v>0</v>
      </c>
    </row>
    <row r="54" spans="1:16">
      <c r="A54" t="s">
        <v>30</v>
      </c>
      <c r="B54" t="s">
        <v>57</v>
      </c>
      <c r="C54">
        <v>124</v>
      </c>
      <c r="D54">
        <v>6</v>
      </c>
      <c r="E54" s="8">
        <v>8.1989247000000001E-2</v>
      </c>
      <c r="F54" s="8">
        <v>8.1989247000000001E-2</v>
      </c>
      <c r="G54" s="8">
        <v>8.1989247000000001E-2</v>
      </c>
      <c r="H54" s="8">
        <v>8.1989247000000001E-2</v>
      </c>
      <c r="I54" s="8">
        <v>8.1989247000000001E-2</v>
      </c>
      <c r="J54" s="8" t="s">
        <v>73</v>
      </c>
      <c r="K54" s="8" t="s">
        <v>73</v>
      </c>
      <c r="L54" s="8" t="s">
        <v>73</v>
      </c>
      <c r="M54" s="8" t="s">
        <v>73</v>
      </c>
      <c r="N54" s="8">
        <v>0.11693548400000001</v>
      </c>
      <c r="O54" s="8">
        <v>8.1989247000000001E-2</v>
      </c>
      <c r="P54" s="1">
        <v>7</v>
      </c>
    </row>
    <row r="55" spans="1:16">
      <c r="A55" t="s">
        <v>30</v>
      </c>
      <c r="B55" t="s">
        <v>58</v>
      </c>
      <c r="C55">
        <v>8124</v>
      </c>
      <c r="D55">
        <v>22</v>
      </c>
      <c r="E55" s="8">
        <v>7.5683351999999995E-2</v>
      </c>
      <c r="F55" s="8">
        <v>7.5683351999999995E-2</v>
      </c>
      <c r="G55" s="8">
        <v>7.5683351999999995E-2</v>
      </c>
      <c r="H55" s="8">
        <v>7.5683351999999995E-2</v>
      </c>
      <c r="I55" s="8">
        <v>7.5683351999999995E-2</v>
      </c>
      <c r="J55" s="8" t="s">
        <v>73</v>
      </c>
      <c r="K55" s="8" t="s">
        <v>73</v>
      </c>
      <c r="L55" s="8" t="s">
        <v>73</v>
      </c>
      <c r="M55">
        <v>0.11529112900000001</v>
      </c>
      <c r="N55" s="8">
        <v>0.102856263</v>
      </c>
      <c r="O55" s="8">
        <v>7.5683351999999995E-2</v>
      </c>
      <c r="P55" s="32">
        <v>8</v>
      </c>
    </row>
    <row r="56" spans="1:16">
      <c r="A56" t="s">
        <v>30</v>
      </c>
      <c r="B56" t="s">
        <v>59</v>
      </c>
      <c r="C56">
        <v>12960</v>
      </c>
      <c r="D56">
        <v>8</v>
      </c>
      <c r="E56" s="8">
        <v>0.14814814800000001</v>
      </c>
      <c r="F56" s="8">
        <v>0.14814814800000001</v>
      </c>
      <c r="G56" s="8">
        <v>0.14814814800000001</v>
      </c>
      <c r="H56" s="8">
        <v>0.14814814800000001</v>
      </c>
      <c r="I56" s="8">
        <v>0.14814814800000001</v>
      </c>
      <c r="J56" s="8" t="s">
        <v>73</v>
      </c>
      <c r="K56" s="8" t="s">
        <v>73</v>
      </c>
      <c r="L56" s="8" t="s">
        <v>73</v>
      </c>
      <c r="M56" s="8" t="s">
        <v>73</v>
      </c>
      <c r="N56" s="8">
        <v>0.14814814800000001</v>
      </c>
      <c r="O56" s="8">
        <v>0.14814814800000001</v>
      </c>
      <c r="P56" s="1">
        <v>7</v>
      </c>
    </row>
    <row r="57" spans="1:16">
      <c r="A57" t="s">
        <v>30</v>
      </c>
      <c r="B57" t="s">
        <v>60</v>
      </c>
      <c r="C57">
        <v>90</v>
      </c>
      <c r="D57">
        <v>8</v>
      </c>
      <c r="E57" s="8" t="s">
        <v>73</v>
      </c>
      <c r="F57" s="8" t="s">
        <v>73</v>
      </c>
      <c r="G57" s="8" t="s">
        <v>73</v>
      </c>
      <c r="H57" s="8" t="s">
        <v>73</v>
      </c>
      <c r="I57" s="8" t="s">
        <v>73</v>
      </c>
      <c r="J57" s="8" t="s">
        <v>73</v>
      </c>
      <c r="K57" s="8" t="s">
        <v>73</v>
      </c>
      <c r="L57" s="8" t="s">
        <v>73</v>
      </c>
      <c r="M57" s="8" t="s">
        <v>73</v>
      </c>
      <c r="N57" s="8" t="s">
        <v>73</v>
      </c>
      <c r="O57" s="8" t="s">
        <v>73</v>
      </c>
      <c r="P57" s="32">
        <v>0</v>
      </c>
    </row>
    <row r="58" spans="1:16">
      <c r="A58" t="s">
        <v>30</v>
      </c>
      <c r="B58" t="s">
        <v>61</v>
      </c>
      <c r="C58">
        <v>339</v>
      </c>
      <c r="D58">
        <v>17</v>
      </c>
      <c r="E58" s="8">
        <v>6.7354343999999997E-2</v>
      </c>
      <c r="F58" s="8">
        <v>6.7354343999999997E-2</v>
      </c>
      <c r="G58" s="8">
        <v>6.7354343999999997E-2</v>
      </c>
      <c r="H58" s="8">
        <v>6.7354343999999997E-2</v>
      </c>
      <c r="I58" s="8">
        <v>6.7354343999999997E-2</v>
      </c>
      <c r="J58" s="8" t="s">
        <v>73</v>
      </c>
      <c r="K58" s="8" t="s">
        <v>73</v>
      </c>
      <c r="L58" s="8" t="s">
        <v>73</v>
      </c>
      <c r="M58" s="8" t="s">
        <v>73</v>
      </c>
      <c r="N58" s="8">
        <v>6.7354343999999997E-2</v>
      </c>
      <c r="O58" s="8">
        <v>6.7354343999999997E-2</v>
      </c>
      <c r="P58" s="1">
        <v>7</v>
      </c>
    </row>
    <row r="59" spans="1:16">
      <c r="A59" t="s">
        <v>30</v>
      </c>
      <c r="B59" t="s">
        <v>62</v>
      </c>
      <c r="C59">
        <v>15</v>
      </c>
      <c r="D59">
        <v>6</v>
      </c>
      <c r="E59" s="8" t="s">
        <v>73</v>
      </c>
      <c r="F59" s="8" t="s">
        <v>73</v>
      </c>
      <c r="G59" s="8" t="s">
        <v>73</v>
      </c>
      <c r="H59" s="8" t="s">
        <v>73</v>
      </c>
      <c r="I59" s="8" t="s">
        <v>73</v>
      </c>
      <c r="J59" s="8" t="s">
        <v>73</v>
      </c>
      <c r="K59" s="8" t="s">
        <v>73</v>
      </c>
      <c r="L59" s="8" t="s">
        <v>73</v>
      </c>
      <c r="M59" s="8" t="s">
        <v>73</v>
      </c>
      <c r="N59" s="8" t="s">
        <v>73</v>
      </c>
      <c r="O59" s="8" t="s">
        <v>73</v>
      </c>
      <c r="P59" s="32">
        <v>0</v>
      </c>
    </row>
    <row r="60" spans="1:16">
      <c r="A60" t="s">
        <v>30</v>
      </c>
      <c r="B60" t="s">
        <v>63</v>
      </c>
      <c r="C60">
        <v>1066</v>
      </c>
      <c r="D60">
        <v>12</v>
      </c>
      <c r="E60" s="8">
        <v>5.8666650000000001E-2</v>
      </c>
      <c r="F60" s="8">
        <v>5.8666650000000001E-2</v>
      </c>
      <c r="G60" s="8">
        <v>5.8666650000000001E-2</v>
      </c>
      <c r="H60" s="8">
        <v>5.8666650000000001E-2</v>
      </c>
      <c r="I60" s="8">
        <v>5.8666650000000001E-2</v>
      </c>
      <c r="J60" s="8" t="s">
        <v>73</v>
      </c>
      <c r="K60" s="8" t="s">
        <v>73</v>
      </c>
      <c r="L60" s="8" t="s">
        <v>73</v>
      </c>
      <c r="M60" s="8" t="s">
        <v>73</v>
      </c>
      <c r="N60" s="8">
        <v>6.2177698000000003E-2</v>
      </c>
      <c r="O60" s="8">
        <v>5.8666650000000001E-2</v>
      </c>
      <c r="P60" s="1">
        <v>7</v>
      </c>
    </row>
    <row r="61" spans="1:16">
      <c r="A61" t="s">
        <v>30</v>
      </c>
      <c r="B61" t="s">
        <v>64</v>
      </c>
      <c r="C61">
        <v>683</v>
      </c>
      <c r="D61">
        <v>35</v>
      </c>
      <c r="E61" s="8">
        <v>5.4513486E-2</v>
      </c>
      <c r="F61" s="8">
        <v>5.4513486E-2</v>
      </c>
      <c r="G61" s="8">
        <v>5.4513486E-2</v>
      </c>
      <c r="H61" s="8">
        <v>5.4513486E-2</v>
      </c>
      <c r="I61" s="8">
        <v>5.4513486E-2</v>
      </c>
      <c r="J61" s="8" t="s">
        <v>73</v>
      </c>
      <c r="K61" s="8" t="s">
        <v>73</v>
      </c>
      <c r="L61" s="8" t="s">
        <v>73</v>
      </c>
      <c r="M61" s="8" t="s">
        <v>73</v>
      </c>
      <c r="N61" s="8" t="s">
        <v>73</v>
      </c>
      <c r="O61" s="8">
        <v>5.4513486E-2</v>
      </c>
      <c r="P61" s="32">
        <v>6</v>
      </c>
    </row>
    <row r="62" spans="1:16">
      <c r="A62" t="s">
        <v>30</v>
      </c>
      <c r="B62" t="s">
        <v>65</v>
      </c>
      <c r="C62">
        <v>187</v>
      </c>
      <c r="D62">
        <v>22</v>
      </c>
      <c r="E62" s="8" t="s">
        <v>73</v>
      </c>
      <c r="F62" s="8" t="s">
        <v>73</v>
      </c>
      <c r="G62" s="8" t="s">
        <v>73</v>
      </c>
      <c r="H62" s="8" t="s">
        <v>73</v>
      </c>
      <c r="I62" s="8" t="s">
        <v>73</v>
      </c>
      <c r="J62" s="8" t="s">
        <v>73</v>
      </c>
      <c r="K62" s="8" t="s">
        <v>73</v>
      </c>
      <c r="L62" s="8" t="s">
        <v>73</v>
      </c>
      <c r="M62" s="8" t="s">
        <v>73</v>
      </c>
      <c r="N62" s="8" t="s">
        <v>73</v>
      </c>
      <c r="O62" s="8" t="s">
        <v>73</v>
      </c>
      <c r="P62" s="1">
        <v>0</v>
      </c>
    </row>
    <row r="63" spans="1:16">
      <c r="A63" t="s">
        <v>30</v>
      </c>
      <c r="B63" t="s">
        <v>66</v>
      </c>
      <c r="C63">
        <v>3190</v>
      </c>
      <c r="D63">
        <v>61</v>
      </c>
      <c r="E63" s="7" t="s">
        <v>70</v>
      </c>
      <c r="F63" s="7" t="s">
        <v>70</v>
      </c>
      <c r="G63" s="7" t="s">
        <v>70</v>
      </c>
      <c r="H63" s="7" t="s">
        <v>70</v>
      </c>
      <c r="I63" s="7" t="s">
        <v>70</v>
      </c>
      <c r="J63" s="8" t="s">
        <v>73</v>
      </c>
      <c r="K63" s="8" t="s">
        <v>73</v>
      </c>
      <c r="L63" s="8" t="s">
        <v>73</v>
      </c>
      <c r="M63" s="2" t="s">
        <v>70</v>
      </c>
      <c r="N63" s="2" t="s">
        <v>70</v>
      </c>
      <c r="O63" s="7" t="s">
        <v>70</v>
      </c>
      <c r="P63" s="32">
        <v>0</v>
      </c>
    </row>
    <row r="64" spans="1:16">
      <c r="A64" t="s">
        <v>30</v>
      </c>
      <c r="B64" t="s">
        <v>67</v>
      </c>
      <c r="C64">
        <v>958</v>
      </c>
      <c r="D64">
        <v>9</v>
      </c>
      <c r="E64" s="8">
        <v>3.6601131000000002E-2</v>
      </c>
      <c r="F64" s="8">
        <v>3.6601131000000002E-2</v>
      </c>
      <c r="G64" s="8">
        <v>3.6601131000000002E-2</v>
      </c>
      <c r="H64" s="8">
        <v>3.6601131000000002E-2</v>
      </c>
      <c r="I64" s="8">
        <v>3.6601131000000002E-2</v>
      </c>
      <c r="J64" s="8" t="s">
        <v>73</v>
      </c>
      <c r="K64" s="8" t="s">
        <v>73</v>
      </c>
      <c r="L64" s="8" t="s">
        <v>73</v>
      </c>
      <c r="M64" s="8" t="s">
        <v>73</v>
      </c>
      <c r="N64" s="8">
        <v>4.5321746000000003E-2</v>
      </c>
      <c r="O64" s="8">
        <v>3.6601131000000002E-2</v>
      </c>
      <c r="P64" s="1">
        <v>7</v>
      </c>
    </row>
    <row r="65" spans="1:22">
      <c r="A65" t="s">
        <v>30</v>
      </c>
      <c r="B65" t="s">
        <v>68</v>
      </c>
      <c r="C65">
        <v>10</v>
      </c>
      <c r="D65">
        <v>32</v>
      </c>
      <c r="E65" s="8" t="s">
        <v>73</v>
      </c>
      <c r="F65" s="8" t="s">
        <v>73</v>
      </c>
      <c r="G65" s="8" t="s">
        <v>73</v>
      </c>
      <c r="H65" s="8" t="s">
        <v>73</v>
      </c>
      <c r="I65" s="8" t="s">
        <v>73</v>
      </c>
      <c r="J65" s="8" t="s">
        <v>73</v>
      </c>
      <c r="K65" s="8" t="s">
        <v>73</v>
      </c>
      <c r="L65" s="8" t="s">
        <v>73</v>
      </c>
      <c r="M65" s="8" t="s">
        <v>73</v>
      </c>
      <c r="N65" s="8" t="s">
        <v>73</v>
      </c>
      <c r="O65" s="8" t="s">
        <v>73</v>
      </c>
      <c r="P65" s="32">
        <v>0</v>
      </c>
    </row>
    <row r="66" spans="1:22">
      <c r="A66" t="s">
        <v>30</v>
      </c>
      <c r="B66" t="s">
        <v>69</v>
      </c>
      <c r="C66">
        <v>435</v>
      </c>
      <c r="D66">
        <v>16</v>
      </c>
      <c r="E66" s="8">
        <v>0.14465918999999999</v>
      </c>
      <c r="F66" s="8">
        <v>0.14465918999999999</v>
      </c>
      <c r="G66" s="8">
        <v>0.14465918999999999</v>
      </c>
      <c r="H66" s="8">
        <v>0.14465918999999999</v>
      </c>
      <c r="I66" s="8">
        <v>0.14465918999999999</v>
      </c>
      <c r="J66" s="8" t="s">
        <v>73</v>
      </c>
      <c r="K66" s="8" t="s">
        <v>73</v>
      </c>
      <c r="L66" s="8" t="s">
        <v>73</v>
      </c>
      <c r="M66" s="8" t="s">
        <v>73</v>
      </c>
      <c r="N66" s="8">
        <v>0.14700797099999999</v>
      </c>
      <c r="O66" s="8">
        <v>0.14465918999999999</v>
      </c>
      <c r="P66" s="1">
        <v>7</v>
      </c>
    </row>
    <row r="67" spans="1:22">
      <c r="C67" s="1"/>
      <c r="E67" s="32"/>
      <c r="F67" s="32"/>
      <c r="G67" s="32"/>
      <c r="H67" s="32"/>
      <c r="I67" s="32"/>
      <c r="J67" s="1"/>
    </row>
    <row r="68" spans="1:22">
      <c r="P68" s="1"/>
      <c r="Q68" s="90"/>
      <c r="R68" s="28"/>
      <c r="S68" s="1"/>
      <c r="T68" s="90"/>
      <c r="U68" s="1"/>
      <c r="V68" s="30"/>
    </row>
    <row r="69" spans="1:22">
      <c r="A69" s="15" t="s">
        <v>37</v>
      </c>
      <c r="M69" s="15" t="s">
        <v>37</v>
      </c>
      <c r="Q69" s="3"/>
      <c r="U69" s="30"/>
    </row>
    <row r="72" spans="1:22">
      <c r="A72" s="1" t="s">
        <v>1</v>
      </c>
      <c r="B72" s="1" t="s">
        <v>2</v>
      </c>
      <c r="C72" s="1" t="s">
        <v>38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31</v>
      </c>
      <c r="K72" s="1" t="s">
        <v>32</v>
      </c>
      <c r="L72" s="1" t="s">
        <v>33</v>
      </c>
      <c r="M72" s="1" t="s">
        <v>34</v>
      </c>
      <c r="N72" s="1" t="s">
        <v>35</v>
      </c>
      <c r="O72" s="1" t="s">
        <v>36</v>
      </c>
    </row>
    <row r="73" spans="1:22">
      <c r="A73" t="s">
        <v>0</v>
      </c>
      <c r="B73" t="s">
        <v>40</v>
      </c>
      <c r="C73">
        <v>62</v>
      </c>
      <c r="D73">
        <v>1000</v>
      </c>
      <c r="E73" s="2" t="s">
        <v>70</v>
      </c>
      <c r="F73" s="2" t="s">
        <v>70</v>
      </c>
      <c r="G73" s="2" t="s">
        <v>70</v>
      </c>
      <c r="H73" s="2" t="s">
        <v>70</v>
      </c>
      <c r="I73" s="2" t="s">
        <v>70</v>
      </c>
      <c r="J73" s="8" t="s">
        <v>73</v>
      </c>
      <c r="K73" s="8" t="s">
        <v>73</v>
      </c>
      <c r="L73" s="8" t="s">
        <v>73</v>
      </c>
      <c r="M73" s="8">
        <v>9.4276794999999997E-2</v>
      </c>
      <c r="N73" s="2" t="s">
        <v>70</v>
      </c>
      <c r="O73" s="7" t="s">
        <v>70</v>
      </c>
      <c r="P73" s="1">
        <v>1</v>
      </c>
      <c r="V73" s="8"/>
    </row>
    <row r="74" spans="1:22">
      <c r="A74" t="s">
        <v>0</v>
      </c>
      <c r="B74" t="s">
        <v>41</v>
      </c>
      <c r="C74">
        <v>127</v>
      </c>
      <c r="D74">
        <v>11107</v>
      </c>
      <c r="E74" s="9" t="s">
        <v>71</v>
      </c>
      <c r="F74" s="9" t="s">
        <v>71</v>
      </c>
      <c r="G74" s="9" t="s">
        <v>71</v>
      </c>
      <c r="H74" s="9" t="s">
        <v>71</v>
      </c>
      <c r="I74" s="9" t="s">
        <v>71</v>
      </c>
      <c r="J74" s="8" t="s">
        <v>73</v>
      </c>
      <c r="K74" s="8" t="s">
        <v>73</v>
      </c>
      <c r="L74" s="8" t="s">
        <v>73</v>
      </c>
      <c r="M74" s="2" t="s">
        <v>70</v>
      </c>
      <c r="N74" s="9" t="s">
        <v>71</v>
      </c>
      <c r="O74" s="20" t="s">
        <v>71</v>
      </c>
      <c r="P74" s="1">
        <v>0</v>
      </c>
    </row>
    <row r="75" spans="1:22">
      <c r="A75" t="s">
        <v>0</v>
      </c>
      <c r="B75" t="s">
        <v>42</v>
      </c>
      <c r="C75">
        <v>128</v>
      </c>
      <c r="D75">
        <v>6279</v>
      </c>
      <c r="E75" s="9" t="s">
        <v>71</v>
      </c>
      <c r="F75" s="9" t="s">
        <v>71</v>
      </c>
      <c r="G75" s="9" t="s">
        <v>71</v>
      </c>
      <c r="H75" s="9" t="s">
        <v>71</v>
      </c>
      <c r="I75" s="9" t="s">
        <v>71</v>
      </c>
      <c r="J75" s="8" t="s">
        <v>73</v>
      </c>
      <c r="K75" s="8" t="s">
        <v>73</v>
      </c>
      <c r="L75" s="8" t="s">
        <v>73</v>
      </c>
      <c r="M75" s="2" t="s">
        <v>70</v>
      </c>
      <c r="N75" s="2" t="s">
        <v>70</v>
      </c>
      <c r="O75" s="20" t="s">
        <v>71</v>
      </c>
      <c r="P75" s="1">
        <v>0</v>
      </c>
    </row>
    <row r="76" spans="1:22">
      <c r="A76" t="s">
        <v>0</v>
      </c>
      <c r="B76" t="s">
        <v>43</v>
      </c>
      <c r="C76">
        <v>118</v>
      </c>
      <c r="D76">
        <v>11107</v>
      </c>
      <c r="E76" s="9" t="s">
        <v>71</v>
      </c>
      <c r="F76" s="9" t="s">
        <v>71</v>
      </c>
      <c r="G76" s="2" t="s">
        <v>70</v>
      </c>
      <c r="H76" s="9" t="s">
        <v>71</v>
      </c>
      <c r="I76" s="2" t="s">
        <v>70</v>
      </c>
      <c r="J76" s="8" t="s">
        <v>73</v>
      </c>
      <c r="K76" s="8" t="s">
        <v>73</v>
      </c>
      <c r="L76" s="8" t="s">
        <v>73</v>
      </c>
      <c r="M76" s="2" t="s">
        <v>70</v>
      </c>
      <c r="N76" s="9" t="s">
        <v>71</v>
      </c>
      <c r="O76" s="20" t="s">
        <v>71</v>
      </c>
      <c r="P76" s="1">
        <v>0</v>
      </c>
    </row>
    <row r="77" spans="1:22">
      <c r="A77" t="s">
        <v>0</v>
      </c>
      <c r="B77" t="s">
        <v>44</v>
      </c>
      <c r="C77">
        <v>217</v>
      </c>
      <c r="D77">
        <v>706</v>
      </c>
      <c r="E77" s="2" t="s">
        <v>70</v>
      </c>
      <c r="F77" s="2" t="s">
        <v>70</v>
      </c>
      <c r="G77" s="2" t="s">
        <v>70</v>
      </c>
      <c r="H77" s="2" t="s">
        <v>70</v>
      </c>
      <c r="I77" s="2" t="s">
        <v>70</v>
      </c>
      <c r="J77" s="8" t="s">
        <v>73</v>
      </c>
      <c r="K77" s="8" t="s">
        <v>73</v>
      </c>
      <c r="L77" s="8" t="s">
        <v>73</v>
      </c>
      <c r="M77" s="8" t="s">
        <v>73</v>
      </c>
      <c r="N77" s="2" t="s">
        <v>70</v>
      </c>
      <c r="O77" s="7" t="s">
        <v>70</v>
      </c>
      <c r="P77" s="1">
        <v>0</v>
      </c>
    </row>
    <row r="78" spans="1:22">
      <c r="A78" t="s">
        <v>0</v>
      </c>
      <c r="B78" t="s">
        <v>45</v>
      </c>
      <c r="C78">
        <v>168</v>
      </c>
      <c r="D78">
        <v>1452</v>
      </c>
      <c r="E78" s="2" t="s">
        <v>70</v>
      </c>
      <c r="F78" s="2" t="s">
        <v>70</v>
      </c>
      <c r="G78" s="2" t="s">
        <v>70</v>
      </c>
      <c r="H78" s="2" t="s">
        <v>70</v>
      </c>
      <c r="I78" s="2" t="s">
        <v>70</v>
      </c>
      <c r="J78" s="8" t="s">
        <v>73</v>
      </c>
      <c r="K78" s="8" t="s">
        <v>73</v>
      </c>
      <c r="L78" s="8" t="s">
        <v>73</v>
      </c>
      <c r="M78" s="8">
        <v>7.7735261E-2</v>
      </c>
      <c r="N78" s="2" t="s">
        <v>70</v>
      </c>
      <c r="O78" s="7" t="s">
        <v>70</v>
      </c>
      <c r="P78" s="1">
        <v>1</v>
      </c>
      <c r="V78" s="8"/>
    </row>
    <row r="79" spans="1:22">
      <c r="A79" t="s">
        <v>0</v>
      </c>
      <c r="B79" t="s">
        <v>46</v>
      </c>
      <c r="C79">
        <v>105</v>
      </c>
      <c r="D79">
        <v>11099</v>
      </c>
      <c r="E79" s="2" t="s">
        <v>70</v>
      </c>
      <c r="F79" s="9" t="s">
        <v>71</v>
      </c>
      <c r="G79" s="9" t="s">
        <v>71</v>
      </c>
      <c r="H79" s="9" t="s">
        <v>71</v>
      </c>
      <c r="I79" s="9" t="s">
        <v>71</v>
      </c>
      <c r="J79" s="8" t="s">
        <v>73</v>
      </c>
      <c r="K79" s="8" t="s">
        <v>73</v>
      </c>
      <c r="L79" s="8" t="s">
        <v>73</v>
      </c>
      <c r="M79" s="2" t="s">
        <v>70</v>
      </c>
      <c r="N79" s="9" t="s">
        <v>71</v>
      </c>
      <c r="O79" s="20" t="s">
        <v>71</v>
      </c>
      <c r="P79" s="1">
        <v>0</v>
      </c>
    </row>
    <row r="80" spans="1:22">
      <c r="A80" t="s">
        <v>0</v>
      </c>
      <c r="B80" t="s">
        <v>39</v>
      </c>
      <c r="C80">
        <v>85</v>
      </c>
      <c r="D80">
        <v>228</v>
      </c>
      <c r="E80" s="2" t="s">
        <v>70</v>
      </c>
      <c r="F80" s="2" t="s">
        <v>70</v>
      </c>
      <c r="G80" s="2" t="s">
        <v>70</v>
      </c>
      <c r="H80" s="2" t="s">
        <v>70</v>
      </c>
      <c r="I80" s="2" t="s">
        <v>70</v>
      </c>
      <c r="J80" s="8" t="s">
        <v>73</v>
      </c>
      <c r="K80" s="8" t="s">
        <v>73</v>
      </c>
      <c r="L80" s="8" t="s">
        <v>73</v>
      </c>
      <c r="M80" s="8" t="s">
        <v>73</v>
      </c>
      <c r="N80" s="8">
        <v>0.104124567</v>
      </c>
      <c r="O80" s="7" t="s">
        <v>70</v>
      </c>
      <c r="P80" s="1">
        <v>1</v>
      </c>
      <c r="V80" s="8"/>
    </row>
    <row r="81" spans="1:22">
      <c r="A81" t="s">
        <v>0</v>
      </c>
      <c r="B81" t="s">
        <v>47</v>
      </c>
      <c r="C81">
        <v>173</v>
      </c>
      <c r="D81">
        <v>6279</v>
      </c>
      <c r="E81" s="9" t="s">
        <v>71</v>
      </c>
      <c r="F81" s="9" t="s">
        <v>71</v>
      </c>
      <c r="G81" s="2" t="s">
        <v>70</v>
      </c>
      <c r="H81" s="9" t="s">
        <v>71</v>
      </c>
      <c r="I81" s="9" t="s">
        <v>71</v>
      </c>
      <c r="J81" s="8" t="s">
        <v>73</v>
      </c>
      <c r="K81" s="8" t="s">
        <v>73</v>
      </c>
      <c r="L81" s="8" t="s">
        <v>73</v>
      </c>
      <c r="M81" s="2" t="s">
        <v>70</v>
      </c>
      <c r="N81" s="9" t="s">
        <v>71</v>
      </c>
      <c r="O81" s="20" t="s">
        <v>71</v>
      </c>
      <c r="P81" s="1">
        <v>0</v>
      </c>
    </row>
    <row r="82" spans="1:22">
      <c r="A82" t="s">
        <v>0</v>
      </c>
      <c r="B82" t="s">
        <v>48</v>
      </c>
      <c r="C82">
        <v>248</v>
      </c>
      <c r="D82">
        <v>6279</v>
      </c>
      <c r="E82" s="2" t="s">
        <v>70</v>
      </c>
      <c r="F82" s="9" t="s">
        <v>71</v>
      </c>
      <c r="G82" s="9" t="s">
        <v>71</v>
      </c>
      <c r="H82" s="9" t="s">
        <v>71</v>
      </c>
      <c r="I82" s="9" t="s">
        <v>71</v>
      </c>
      <c r="J82" s="8" t="s">
        <v>73</v>
      </c>
      <c r="K82" s="8" t="s">
        <v>73</v>
      </c>
      <c r="L82" s="8" t="s">
        <v>73</v>
      </c>
      <c r="M82" s="2" t="s">
        <v>70</v>
      </c>
      <c r="N82" s="9" t="s">
        <v>71</v>
      </c>
      <c r="O82" s="20" t="s">
        <v>71</v>
      </c>
      <c r="P82" s="1">
        <v>0</v>
      </c>
    </row>
    <row r="83" spans="1:22">
      <c r="B83" s="5"/>
      <c r="C83" s="5"/>
      <c r="D83" s="7"/>
      <c r="E83" s="13"/>
      <c r="F83" s="13"/>
      <c r="G83" s="13"/>
      <c r="H83" s="13"/>
      <c r="I83" s="13"/>
      <c r="N83" s="1"/>
      <c r="P83" s="8"/>
      <c r="Q83" s="8"/>
      <c r="R83" s="8"/>
      <c r="S83" s="1"/>
      <c r="T83" s="1"/>
      <c r="U83" s="1"/>
      <c r="V83" s="31"/>
    </row>
    <row r="84" spans="1:22">
      <c r="L84" s="1"/>
      <c r="M84" s="1"/>
      <c r="N84" s="1"/>
      <c r="O84" s="1"/>
    </row>
    <row r="85" spans="1:22">
      <c r="A85" s="1" t="s">
        <v>1</v>
      </c>
      <c r="B85" s="1" t="s">
        <v>2</v>
      </c>
      <c r="C85" s="1" t="s">
        <v>38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31</v>
      </c>
      <c r="K85" s="1" t="s">
        <v>32</v>
      </c>
      <c r="L85" s="1" t="s">
        <v>33</v>
      </c>
      <c r="M85" s="1" t="s">
        <v>34</v>
      </c>
      <c r="N85" s="1" t="s">
        <v>35</v>
      </c>
      <c r="O85" s="1" t="s">
        <v>36</v>
      </c>
    </row>
    <row r="86" spans="1:22">
      <c r="A86" t="s">
        <v>29</v>
      </c>
      <c r="B86" t="s">
        <v>40</v>
      </c>
      <c r="C86">
        <v>62</v>
      </c>
      <c r="D86">
        <v>1000</v>
      </c>
      <c r="E86" s="9" t="s">
        <v>71</v>
      </c>
      <c r="F86" s="9" t="s">
        <v>71</v>
      </c>
      <c r="G86" s="9" t="s">
        <v>71</v>
      </c>
      <c r="H86" s="2" t="s">
        <v>70</v>
      </c>
      <c r="I86" s="9" t="s">
        <v>71</v>
      </c>
      <c r="J86" s="8" t="s">
        <v>73</v>
      </c>
      <c r="K86" s="8" t="s">
        <v>73</v>
      </c>
      <c r="L86" s="8" t="s">
        <v>73</v>
      </c>
      <c r="M86">
        <v>9.2999999999999999E-2</v>
      </c>
      <c r="N86" s="2" t="s">
        <v>71</v>
      </c>
      <c r="O86" s="7" t="s">
        <v>71</v>
      </c>
      <c r="P86" s="1">
        <v>1</v>
      </c>
    </row>
    <row r="87" spans="1:22">
      <c r="A87" t="s">
        <v>29</v>
      </c>
      <c r="B87" t="s">
        <v>41</v>
      </c>
      <c r="C87">
        <v>127</v>
      </c>
      <c r="D87">
        <v>11107</v>
      </c>
      <c r="E87" s="9" t="s">
        <v>72</v>
      </c>
      <c r="F87" s="9" t="s">
        <v>72</v>
      </c>
      <c r="G87" s="9" t="s">
        <v>72</v>
      </c>
      <c r="H87" s="9" t="s">
        <v>72</v>
      </c>
      <c r="I87" s="9" t="s">
        <v>72</v>
      </c>
      <c r="J87" s="20" t="s">
        <v>72</v>
      </c>
      <c r="K87" s="20" t="s">
        <v>72</v>
      </c>
      <c r="L87" s="20" t="s">
        <v>72</v>
      </c>
      <c r="M87" s="9" t="s">
        <v>72</v>
      </c>
      <c r="N87" s="20" t="s">
        <v>72</v>
      </c>
      <c r="O87" s="7" t="s">
        <v>72</v>
      </c>
      <c r="P87" s="1">
        <v>0</v>
      </c>
    </row>
    <row r="88" spans="1:22">
      <c r="A88" t="s">
        <v>29</v>
      </c>
      <c r="B88" t="s">
        <v>42</v>
      </c>
      <c r="C88">
        <v>128</v>
      </c>
      <c r="D88">
        <v>6279</v>
      </c>
      <c r="E88" s="2" t="s">
        <v>70</v>
      </c>
      <c r="F88" s="2" t="s">
        <v>70</v>
      </c>
      <c r="G88" s="2" t="s">
        <v>70</v>
      </c>
      <c r="H88" s="9" t="s">
        <v>71</v>
      </c>
      <c r="I88" s="2" t="s">
        <v>70</v>
      </c>
      <c r="J88" s="8" t="s">
        <v>73</v>
      </c>
      <c r="K88" s="8" t="s">
        <v>73</v>
      </c>
      <c r="L88" s="8" t="s">
        <v>73</v>
      </c>
      <c r="M88" s="8" t="s">
        <v>73</v>
      </c>
      <c r="N88" s="2" t="s">
        <v>70</v>
      </c>
      <c r="O88" s="7" t="s">
        <v>70</v>
      </c>
      <c r="P88" s="1">
        <v>0</v>
      </c>
    </row>
    <row r="89" spans="1:22">
      <c r="A89" t="s">
        <v>29</v>
      </c>
      <c r="B89" t="s">
        <v>43</v>
      </c>
      <c r="C89">
        <v>118</v>
      </c>
      <c r="D89">
        <v>11107</v>
      </c>
      <c r="E89" s="9" t="s">
        <v>72</v>
      </c>
      <c r="F89" s="9" t="s">
        <v>72</v>
      </c>
      <c r="G89" s="9" t="s">
        <v>72</v>
      </c>
      <c r="H89" s="9" t="s">
        <v>72</v>
      </c>
      <c r="I89" s="9" t="s">
        <v>72</v>
      </c>
      <c r="J89" s="20" t="s">
        <v>72</v>
      </c>
      <c r="K89" s="20" t="s">
        <v>72</v>
      </c>
      <c r="L89" s="20" t="s">
        <v>72</v>
      </c>
      <c r="M89" s="9" t="s">
        <v>72</v>
      </c>
      <c r="N89" s="2" t="s">
        <v>72</v>
      </c>
      <c r="O89" s="7" t="s">
        <v>72</v>
      </c>
      <c r="P89" s="1">
        <v>0</v>
      </c>
    </row>
    <row r="90" spans="1:22">
      <c r="A90" t="s">
        <v>29</v>
      </c>
      <c r="B90" t="s">
        <v>44</v>
      </c>
      <c r="C90">
        <v>217</v>
      </c>
      <c r="D90">
        <v>706</v>
      </c>
      <c r="E90" s="9" t="s">
        <v>71</v>
      </c>
      <c r="F90" s="9" t="s">
        <v>71</v>
      </c>
      <c r="G90" s="9" t="s">
        <v>71</v>
      </c>
      <c r="H90" s="9" t="s">
        <v>71</v>
      </c>
      <c r="I90" s="9" t="s">
        <v>71</v>
      </c>
      <c r="J90" s="8" t="s">
        <v>73</v>
      </c>
      <c r="K90" s="8" t="s">
        <v>73</v>
      </c>
      <c r="L90" s="8" t="s">
        <v>73</v>
      </c>
      <c r="M90">
        <v>0.14199999999999999</v>
      </c>
      <c r="N90" s="2" t="s">
        <v>71</v>
      </c>
      <c r="O90" s="7" t="s">
        <v>71</v>
      </c>
      <c r="P90" s="1">
        <v>1</v>
      </c>
    </row>
    <row r="91" spans="1:22">
      <c r="A91" t="s">
        <v>29</v>
      </c>
      <c r="B91" t="s">
        <v>45</v>
      </c>
      <c r="C91">
        <v>168</v>
      </c>
      <c r="D91">
        <v>1452</v>
      </c>
      <c r="E91" s="9" t="s">
        <v>71</v>
      </c>
      <c r="F91" s="9" t="s">
        <v>71</v>
      </c>
      <c r="G91" s="9" t="s">
        <v>71</v>
      </c>
      <c r="H91" s="2" t="s">
        <v>70</v>
      </c>
      <c r="I91" s="9" t="s">
        <v>71</v>
      </c>
      <c r="J91" s="8" t="s">
        <v>73</v>
      </c>
      <c r="K91" s="8" t="s">
        <v>73</v>
      </c>
      <c r="L91" s="8" t="s">
        <v>73</v>
      </c>
      <c r="M91">
        <v>7.3999999999999996E-2</v>
      </c>
      <c r="N91" s="2" t="s">
        <v>70</v>
      </c>
      <c r="O91" s="7" t="s">
        <v>71</v>
      </c>
      <c r="P91" s="1">
        <v>1</v>
      </c>
    </row>
    <row r="92" spans="1:22">
      <c r="A92" t="s">
        <v>29</v>
      </c>
      <c r="B92" t="s">
        <v>46</v>
      </c>
      <c r="C92">
        <v>105</v>
      </c>
      <c r="D92">
        <v>11099</v>
      </c>
      <c r="E92" s="9" t="s">
        <v>72</v>
      </c>
      <c r="F92" s="9" t="s">
        <v>72</v>
      </c>
      <c r="G92" s="9" t="s">
        <v>72</v>
      </c>
      <c r="H92" s="9" t="s">
        <v>72</v>
      </c>
      <c r="I92" s="9" t="s">
        <v>72</v>
      </c>
      <c r="J92" s="20" t="s">
        <v>72</v>
      </c>
      <c r="K92" s="20" t="s">
        <v>72</v>
      </c>
      <c r="L92" s="20" t="s">
        <v>72</v>
      </c>
      <c r="M92" s="9" t="s">
        <v>72</v>
      </c>
      <c r="N92" s="2" t="s">
        <v>72</v>
      </c>
      <c r="O92" s="7" t="s">
        <v>72</v>
      </c>
      <c r="P92" s="1">
        <v>0</v>
      </c>
    </row>
    <row r="93" spans="1:22">
      <c r="A93" t="s">
        <v>29</v>
      </c>
      <c r="B93" t="s">
        <v>39</v>
      </c>
      <c r="C93">
        <v>85</v>
      </c>
      <c r="D93">
        <v>228</v>
      </c>
      <c r="E93" s="2" t="s">
        <v>70</v>
      </c>
      <c r="F93" s="2" t="s">
        <v>70</v>
      </c>
      <c r="G93" s="2" t="s">
        <v>70</v>
      </c>
      <c r="H93" s="2" t="s">
        <v>70</v>
      </c>
      <c r="I93" s="2" t="s">
        <v>70</v>
      </c>
      <c r="J93" s="8" t="s">
        <v>73</v>
      </c>
      <c r="K93" s="8" t="s">
        <v>73</v>
      </c>
      <c r="L93" s="8" t="s">
        <v>73</v>
      </c>
      <c r="M93">
        <v>9.6000000000000002E-2</v>
      </c>
      <c r="N93">
        <v>0.09</v>
      </c>
      <c r="O93" s="7" t="s">
        <v>70</v>
      </c>
      <c r="P93" s="1">
        <v>2</v>
      </c>
    </row>
    <row r="94" spans="1:22">
      <c r="A94" t="s">
        <v>29</v>
      </c>
      <c r="B94" t="s">
        <v>47</v>
      </c>
      <c r="C94">
        <v>173</v>
      </c>
      <c r="D94">
        <v>6279</v>
      </c>
      <c r="E94" s="2" t="s">
        <v>70</v>
      </c>
      <c r="F94" s="2" t="s">
        <v>70</v>
      </c>
      <c r="G94" s="2" t="s">
        <v>70</v>
      </c>
      <c r="H94" s="2" t="s">
        <v>70</v>
      </c>
      <c r="I94" s="2" t="s">
        <v>70</v>
      </c>
      <c r="J94" s="8" t="s">
        <v>73</v>
      </c>
      <c r="K94" s="8" t="s">
        <v>73</v>
      </c>
      <c r="L94" s="8" t="s">
        <v>73</v>
      </c>
      <c r="M94">
        <v>6.0000000000000001E-3</v>
      </c>
      <c r="N94" s="2" t="s">
        <v>70</v>
      </c>
      <c r="O94" s="7" t="s">
        <v>70</v>
      </c>
      <c r="P94" s="1">
        <v>1</v>
      </c>
    </row>
    <row r="95" spans="1:22">
      <c r="A95" t="s">
        <v>29</v>
      </c>
      <c r="B95" t="s">
        <v>48</v>
      </c>
      <c r="C95">
        <v>248</v>
      </c>
      <c r="D95">
        <v>6279</v>
      </c>
      <c r="E95" s="9" t="s">
        <v>71</v>
      </c>
      <c r="F95" s="9" t="s">
        <v>71</v>
      </c>
      <c r="G95" s="9" t="s">
        <v>71</v>
      </c>
      <c r="H95" s="9" t="s">
        <v>71</v>
      </c>
      <c r="I95" s="9" t="s">
        <v>71</v>
      </c>
      <c r="J95" s="8" t="s">
        <v>73</v>
      </c>
      <c r="K95" s="8" t="s">
        <v>73</v>
      </c>
      <c r="L95" s="8" t="s">
        <v>73</v>
      </c>
      <c r="M95">
        <v>6.4000000000000001E-2</v>
      </c>
      <c r="N95" s="2" t="s">
        <v>70</v>
      </c>
      <c r="O95" s="7" t="s">
        <v>71</v>
      </c>
      <c r="P95" s="32">
        <v>1</v>
      </c>
      <c r="Q95" s="8"/>
      <c r="R95" s="8"/>
      <c r="S95" s="1"/>
      <c r="T95" s="1"/>
      <c r="U95" s="1"/>
      <c r="V95" s="31"/>
    </row>
    <row r="96" spans="1:22">
      <c r="A96" s="3"/>
      <c r="B96" s="19"/>
      <c r="C96" s="19"/>
      <c r="E96" s="13"/>
      <c r="F96" s="13"/>
      <c r="G96" s="13"/>
      <c r="H96" s="13"/>
      <c r="I96" s="13"/>
      <c r="J96" s="10"/>
      <c r="L96" s="7"/>
      <c r="M96" s="7"/>
      <c r="N96" s="1"/>
      <c r="P96" s="32"/>
      <c r="Q96" s="8"/>
      <c r="R96" s="8"/>
      <c r="V96" s="31"/>
    </row>
    <row r="97" spans="1:22">
      <c r="A97" s="7"/>
      <c r="B97" s="7"/>
      <c r="C97" s="7"/>
      <c r="J97" s="3"/>
      <c r="P97" s="1"/>
      <c r="U97" s="2"/>
    </row>
    <row r="98" spans="1:22">
      <c r="J98" s="2"/>
      <c r="L98" s="1"/>
      <c r="M98" s="1"/>
      <c r="N98" s="1"/>
      <c r="O98" s="1"/>
      <c r="P98" s="1"/>
    </row>
    <row r="99" spans="1:22">
      <c r="A99" s="1" t="s">
        <v>1</v>
      </c>
      <c r="B99" s="1" t="s">
        <v>2</v>
      </c>
      <c r="C99" s="1" t="s">
        <v>38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31</v>
      </c>
      <c r="K99" s="1" t="s">
        <v>32</v>
      </c>
      <c r="L99" s="1" t="s">
        <v>33</v>
      </c>
      <c r="M99" s="1" t="s">
        <v>34</v>
      </c>
      <c r="N99" s="1" t="s">
        <v>35</v>
      </c>
      <c r="O99" s="1" t="s">
        <v>36</v>
      </c>
      <c r="P99" s="1"/>
    </row>
    <row r="100" spans="1:22">
      <c r="A100" t="s">
        <v>30</v>
      </c>
      <c r="B100" t="s">
        <v>40</v>
      </c>
      <c r="C100">
        <v>62</v>
      </c>
      <c r="D100">
        <v>1000</v>
      </c>
      <c r="E100" s="2" t="s">
        <v>70</v>
      </c>
      <c r="F100" s="2" t="s">
        <v>70</v>
      </c>
      <c r="G100" s="2" t="s">
        <v>70</v>
      </c>
      <c r="H100" s="2" t="s">
        <v>70</v>
      </c>
      <c r="I100" s="2" t="s">
        <v>70</v>
      </c>
      <c r="J100" s="8" t="s">
        <v>73</v>
      </c>
      <c r="K100" s="8" t="s">
        <v>73</v>
      </c>
      <c r="L100" s="2" t="s">
        <v>70</v>
      </c>
      <c r="M100" s="2" t="s">
        <v>70</v>
      </c>
      <c r="N100" s="2" t="s">
        <v>70</v>
      </c>
      <c r="O100" s="2" t="s">
        <v>70</v>
      </c>
      <c r="P100" s="1">
        <v>0</v>
      </c>
    </row>
    <row r="101" spans="1:22">
      <c r="A101" t="s">
        <v>30</v>
      </c>
      <c r="B101" t="s">
        <v>41</v>
      </c>
      <c r="C101">
        <v>127</v>
      </c>
      <c r="D101">
        <v>11107</v>
      </c>
      <c r="E101" s="9" t="s">
        <v>72</v>
      </c>
      <c r="F101" s="9" t="s">
        <v>72</v>
      </c>
      <c r="G101" s="9" t="s">
        <v>72</v>
      </c>
      <c r="H101" s="9" t="s">
        <v>72</v>
      </c>
      <c r="I101" s="9" t="s">
        <v>72</v>
      </c>
      <c r="J101" s="9" t="s">
        <v>72</v>
      </c>
      <c r="K101" s="9" t="s">
        <v>72</v>
      </c>
      <c r="L101" s="9" t="s">
        <v>72</v>
      </c>
      <c r="M101" s="9" t="s">
        <v>72</v>
      </c>
      <c r="N101" s="9" t="s">
        <v>72</v>
      </c>
      <c r="O101" s="9" t="s">
        <v>72</v>
      </c>
      <c r="P101" s="1">
        <v>0</v>
      </c>
    </row>
    <row r="102" spans="1:22">
      <c r="A102" t="s">
        <v>30</v>
      </c>
      <c r="B102" t="s">
        <v>42</v>
      </c>
      <c r="C102">
        <v>128</v>
      </c>
      <c r="D102">
        <v>6279</v>
      </c>
      <c r="E102" s="9" t="s">
        <v>72</v>
      </c>
      <c r="F102" s="9" t="s">
        <v>72</v>
      </c>
      <c r="G102" s="9" t="s">
        <v>72</v>
      </c>
      <c r="H102" s="9" t="s">
        <v>72</v>
      </c>
      <c r="I102" s="9" t="s">
        <v>72</v>
      </c>
      <c r="J102" s="9" t="s">
        <v>72</v>
      </c>
      <c r="K102" s="9" t="s">
        <v>72</v>
      </c>
      <c r="L102" s="9" t="s">
        <v>72</v>
      </c>
      <c r="M102" s="9" t="s">
        <v>72</v>
      </c>
      <c r="N102" s="9" t="s">
        <v>72</v>
      </c>
      <c r="O102" s="9" t="s">
        <v>72</v>
      </c>
      <c r="P102" s="1">
        <v>0</v>
      </c>
    </row>
    <row r="103" spans="1:22">
      <c r="A103" t="s">
        <v>30</v>
      </c>
      <c r="B103" t="s">
        <v>43</v>
      </c>
      <c r="C103">
        <v>118</v>
      </c>
      <c r="D103">
        <v>11107</v>
      </c>
      <c r="E103" s="9" t="s">
        <v>72</v>
      </c>
      <c r="F103" s="9" t="s">
        <v>72</v>
      </c>
      <c r="G103" s="9" t="s">
        <v>72</v>
      </c>
      <c r="H103" s="9" t="s">
        <v>72</v>
      </c>
      <c r="I103" s="9" t="s">
        <v>72</v>
      </c>
      <c r="J103" s="9" t="s">
        <v>72</v>
      </c>
      <c r="K103" s="9" t="s">
        <v>72</v>
      </c>
      <c r="L103" s="9" t="s">
        <v>72</v>
      </c>
      <c r="M103" s="9" t="s">
        <v>72</v>
      </c>
      <c r="N103" s="9" t="s">
        <v>72</v>
      </c>
      <c r="O103" s="9" t="s">
        <v>72</v>
      </c>
      <c r="P103" s="1">
        <v>0</v>
      </c>
    </row>
    <row r="104" spans="1:22">
      <c r="A104" t="s">
        <v>30</v>
      </c>
      <c r="B104" t="s">
        <v>44</v>
      </c>
      <c r="C104">
        <v>217</v>
      </c>
      <c r="D104">
        <v>706</v>
      </c>
      <c r="E104" s="2" t="s">
        <v>70</v>
      </c>
      <c r="F104" s="2" t="s">
        <v>70</v>
      </c>
      <c r="G104" s="2" t="s">
        <v>70</v>
      </c>
      <c r="H104" s="2" t="s">
        <v>70</v>
      </c>
      <c r="I104" s="2" t="s">
        <v>70</v>
      </c>
      <c r="J104" s="8" t="s">
        <v>73</v>
      </c>
      <c r="K104" s="8" t="s">
        <v>73</v>
      </c>
      <c r="L104" s="8" t="s">
        <v>73</v>
      </c>
      <c r="M104" s="2" t="s">
        <v>70</v>
      </c>
      <c r="N104" s="2" t="s">
        <v>70</v>
      </c>
      <c r="O104" s="2" t="s">
        <v>70</v>
      </c>
      <c r="P104" s="1">
        <v>0</v>
      </c>
    </row>
    <row r="105" spans="1:22">
      <c r="A105" t="s">
        <v>30</v>
      </c>
      <c r="B105" t="s">
        <v>45</v>
      </c>
      <c r="C105">
        <v>168</v>
      </c>
      <c r="D105">
        <v>1452</v>
      </c>
      <c r="E105" s="2" t="s">
        <v>70</v>
      </c>
      <c r="F105" s="2" t="s">
        <v>70</v>
      </c>
      <c r="G105" s="2" t="s">
        <v>70</v>
      </c>
      <c r="H105" s="2" t="s">
        <v>70</v>
      </c>
      <c r="I105" s="2" t="s">
        <v>70</v>
      </c>
      <c r="J105" s="8" t="s">
        <v>73</v>
      </c>
      <c r="K105" s="8" t="s">
        <v>73</v>
      </c>
      <c r="L105" s="2" t="s">
        <v>70</v>
      </c>
      <c r="M105" s="2" t="s">
        <v>70</v>
      </c>
      <c r="N105" s="2" t="s">
        <v>70</v>
      </c>
      <c r="O105" s="2" t="s">
        <v>70</v>
      </c>
      <c r="P105" s="1">
        <v>0</v>
      </c>
    </row>
    <row r="106" spans="1:22">
      <c r="A106" t="s">
        <v>30</v>
      </c>
      <c r="B106" t="s">
        <v>46</v>
      </c>
      <c r="C106">
        <v>105</v>
      </c>
      <c r="D106">
        <v>11099</v>
      </c>
      <c r="E106" s="9" t="s">
        <v>72</v>
      </c>
      <c r="F106" s="9" t="s">
        <v>72</v>
      </c>
      <c r="G106" s="9" t="s">
        <v>72</v>
      </c>
      <c r="H106" s="9" t="s">
        <v>72</v>
      </c>
      <c r="I106" s="9" t="s">
        <v>72</v>
      </c>
      <c r="J106" s="9" t="s">
        <v>72</v>
      </c>
      <c r="K106" s="9" t="s">
        <v>72</v>
      </c>
      <c r="L106" s="9" t="s">
        <v>72</v>
      </c>
      <c r="M106" s="9" t="s">
        <v>72</v>
      </c>
      <c r="N106" s="9" t="s">
        <v>72</v>
      </c>
      <c r="O106" s="9" t="s">
        <v>72</v>
      </c>
      <c r="P106" s="1">
        <v>0</v>
      </c>
    </row>
    <row r="107" spans="1:22">
      <c r="A107" t="s">
        <v>30</v>
      </c>
      <c r="B107" t="s">
        <v>39</v>
      </c>
      <c r="C107">
        <v>85</v>
      </c>
      <c r="D107">
        <v>228</v>
      </c>
      <c r="E107" s="2" t="s">
        <v>70</v>
      </c>
      <c r="F107" s="2" t="s">
        <v>70</v>
      </c>
      <c r="G107" s="2" t="s">
        <v>70</v>
      </c>
      <c r="H107" s="2" t="s">
        <v>70</v>
      </c>
      <c r="I107" s="2" t="s">
        <v>70</v>
      </c>
      <c r="J107" s="8" t="s">
        <v>73</v>
      </c>
      <c r="K107" s="8" t="s">
        <v>73</v>
      </c>
      <c r="L107" s="2" t="s">
        <v>70</v>
      </c>
      <c r="M107" s="2" t="s">
        <v>70</v>
      </c>
      <c r="N107" s="2" t="s">
        <v>70</v>
      </c>
      <c r="O107" s="2" t="s">
        <v>70</v>
      </c>
      <c r="P107" s="1">
        <v>0</v>
      </c>
    </row>
    <row r="108" spans="1:22">
      <c r="A108" t="s">
        <v>30</v>
      </c>
      <c r="B108" t="s">
        <v>47</v>
      </c>
      <c r="C108">
        <v>173</v>
      </c>
      <c r="D108">
        <v>6279</v>
      </c>
      <c r="E108" s="9" t="s">
        <v>72</v>
      </c>
      <c r="F108" s="9" t="s">
        <v>72</v>
      </c>
      <c r="G108" s="9" t="s">
        <v>72</v>
      </c>
      <c r="H108" s="9" t="s">
        <v>72</v>
      </c>
      <c r="I108" s="9" t="s">
        <v>72</v>
      </c>
      <c r="J108" s="9" t="s">
        <v>72</v>
      </c>
      <c r="K108" s="9" t="s">
        <v>72</v>
      </c>
      <c r="L108" s="9" t="s">
        <v>72</v>
      </c>
      <c r="M108" s="9" t="s">
        <v>72</v>
      </c>
      <c r="N108" s="9" t="s">
        <v>72</v>
      </c>
      <c r="O108" s="9" t="s">
        <v>72</v>
      </c>
      <c r="P108" s="1">
        <v>0</v>
      </c>
    </row>
    <row r="109" spans="1:22">
      <c r="A109" t="s">
        <v>30</v>
      </c>
      <c r="B109" t="s">
        <v>48</v>
      </c>
      <c r="C109">
        <v>248</v>
      </c>
      <c r="D109">
        <v>6279</v>
      </c>
      <c r="E109" s="9" t="s">
        <v>72</v>
      </c>
      <c r="F109" s="9" t="s">
        <v>72</v>
      </c>
      <c r="G109" s="9" t="s">
        <v>72</v>
      </c>
      <c r="H109" s="9" t="s">
        <v>72</v>
      </c>
      <c r="I109" s="9" t="s">
        <v>72</v>
      </c>
      <c r="J109" s="9" t="s">
        <v>72</v>
      </c>
      <c r="K109" s="9" t="s">
        <v>72</v>
      </c>
      <c r="L109" s="9" t="s">
        <v>72</v>
      </c>
      <c r="M109" s="9" t="s">
        <v>72</v>
      </c>
      <c r="N109" s="9" t="s">
        <v>72</v>
      </c>
      <c r="O109" s="9" t="s">
        <v>72</v>
      </c>
      <c r="P109" s="32">
        <v>0</v>
      </c>
      <c r="Q109" s="8"/>
      <c r="R109" s="8"/>
      <c r="S109" s="8"/>
      <c r="T109" s="8"/>
      <c r="U109" s="8"/>
      <c r="V109" s="31"/>
    </row>
    <row r="110" spans="1:22">
      <c r="E110" s="13"/>
      <c r="F110" s="13"/>
      <c r="G110" s="13"/>
      <c r="H110" s="13"/>
      <c r="I110" s="13"/>
      <c r="J110" s="3"/>
      <c r="N110" s="1"/>
      <c r="P110" s="32"/>
      <c r="Q110" s="8"/>
      <c r="R110" s="8"/>
      <c r="S110" s="5"/>
      <c r="T110" s="5"/>
      <c r="U110" s="5"/>
      <c r="V110" s="8"/>
    </row>
    <row r="111" spans="1:22">
      <c r="M111" s="26"/>
      <c r="P111" s="67"/>
      <c r="Q111" s="67"/>
      <c r="R111" s="67"/>
      <c r="S111" s="67"/>
      <c r="T111" s="67"/>
      <c r="U111" s="6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49"/>
  <sheetViews>
    <sheetView workbookViewId="0">
      <selection activeCell="A72" sqref="A72:B72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9.5703125" bestFit="1" customWidth="1"/>
    <col min="12" max="12" width="23.42578125" bestFit="1" customWidth="1"/>
    <col min="13" max="14" width="11.5703125" bestFit="1" customWidth="1"/>
  </cols>
  <sheetData>
    <row r="1" spans="1:15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40"/>
      <c r="M1" s="41" t="s">
        <v>0</v>
      </c>
      <c r="N1" s="41" t="s">
        <v>29</v>
      </c>
      <c r="O1" s="41" t="s">
        <v>30</v>
      </c>
    </row>
    <row r="2" spans="1:15">
      <c r="A2" t="s">
        <v>0</v>
      </c>
      <c r="B2" t="s">
        <v>9</v>
      </c>
      <c r="C2">
        <v>226</v>
      </c>
      <c r="D2">
        <v>69</v>
      </c>
      <c r="E2" s="2" t="s">
        <v>70</v>
      </c>
      <c r="F2" s="2" t="s">
        <v>70</v>
      </c>
      <c r="G2" s="2" t="s">
        <v>70</v>
      </c>
      <c r="H2" s="2" t="s">
        <v>70</v>
      </c>
      <c r="I2" s="2" t="s">
        <v>70</v>
      </c>
      <c r="J2" s="69" t="s">
        <v>73</v>
      </c>
      <c r="K2" s="3"/>
      <c r="L2" s="42" t="s">
        <v>9</v>
      </c>
      <c r="M2" s="43" t="s">
        <v>73</v>
      </c>
      <c r="N2" s="43" t="s">
        <v>73</v>
      </c>
      <c r="O2" s="43" t="s">
        <v>73</v>
      </c>
    </row>
    <row r="3" spans="1:15">
      <c r="A3" t="s">
        <v>0</v>
      </c>
      <c r="B3" t="s">
        <v>10</v>
      </c>
      <c r="C3">
        <v>286</v>
      </c>
      <c r="D3">
        <v>9</v>
      </c>
      <c r="E3" s="3">
        <v>0.219</v>
      </c>
      <c r="F3" s="3">
        <v>0.23499999999999999</v>
      </c>
      <c r="G3" s="3">
        <v>0.24299999999999999</v>
      </c>
      <c r="H3" s="4">
        <v>0.25</v>
      </c>
      <c r="I3" s="3">
        <v>0.27200000000000002</v>
      </c>
      <c r="J3" s="28">
        <f t="shared" ref="J3:J21" si="0">AVERAGE(E3:I3)</f>
        <v>0.24379999999999996</v>
      </c>
      <c r="K3" s="3"/>
      <c r="L3" s="42" t="s">
        <v>10</v>
      </c>
      <c r="M3" s="43">
        <v>0.24399999999999999</v>
      </c>
      <c r="N3" s="44">
        <v>0.22600000000000001</v>
      </c>
      <c r="O3" s="43">
        <v>3.641</v>
      </c>
    </row>
    <row r="4" spans="1:15">
      <c r="A4" t="s">
        <v>0</v>
      </c>
      <c r="B4" t="s">
        <v>11</v>
      </c>
      <c r="C4">
        <v>105</v>
      </c>
      <c r="D4">
        <v>12</v>
      </c>
      <c r="E4" s="3">
        <v>0.375</v>
      </c>
      <c r="F4" s="3">
        <v>0.34300000000000003</v>
      </c>
      <c r="G4" s="3">
        <v>0.36099999999999999</v>
      </c>
      <c r="H4" s="4">
        <v>0.28100000000000003</v>
      </c>
      <c r="I4" s="3">
        <v>0.28699999999999998</v>
      </c>
      <c r="J4" s="28">
        <f t="shared" si="0"/>
        <v>0.32939999999999997</v>
      </c>
      <c r="K4" s="3"/>
      <c r="L4" s="42" t="s">
        <v>11</v>
      </c>
      <c r="M4" s="43">
        <v>0.32900000000000001</v>
      </c>
      <c r="N4" s="44">
        <v>0.318</v>
      </c>
      <c r="O4" s="43">
        <v>0.73299999999999998</v>
      </c>
    </row>
    <row r="5" spans="1:15">
      <c r="A5" t="s">
        <v>0</v>
      </c>
      <c r="B5" t="s">
        <v>12</v>
      </c>
      <c r="C5">
        <v>1728</v>
      </c>
      <c r="D5">
        <v>6</v>
      </c>
      <c r="E5" s="3">
        <v>0.23400000000000001</v>
      </c>
      <c r="F5" s="3">
        <v>0.56299999999999994</v>
      </c>
      <c r="G5" s="3">
        <v>1.0529999999999999</v>
      </c>
      <c r="H5" s="4">
        <v>1.907</v>
      </c>
      <c r="I5" s="3">
        <v>2.4209999999999998</v>
      </c>
      <c r="J5" s="28">
        <f t="shared" si="0"/>
        <v>1.2355999999999998</v>
      </c>
      <c r="K5" s="3"/>
      <c r="L5" s="42" t="s">
        <v>12</v>
      </c>
      <c r="M5" s="43">
        <v>1.236</v>
      </c>
      <c r="N5" s="44">
        <v>0.46600000000000003</v>
      </c>
      <c r="O5" s="43">
        <v>1.665</v>
      </c>
    </row>
    <row r="6" spans="1:15">
      <c r="A6" t="s">
        <v>0</v>
      </c>
      <c r="B6" t="s">
        <v>13</v>
      </c>
      <c r="C6">
        <v>3196</v>
      </c>
      <c r="D6">
        <v>36</v>
      </c>
      <c r="E6" s="2" t="s">
        <v>70</v>
      </c>
      <c r="F6" s="2" t="s">
        <v>70</v>
      </c>
      <c r="G6" s="2" t="s">
        <v>70</v>
      </c>
      <c r="H6" s="2" t="s">
        <v>70</v>
      </c>
      <c r="I6" s="2" t="s">
        <v>70</v>
      </c>
      <c r="J6" s="69" t="s">
        <v>73</v>
      </c>
      <c r="K6" s="3"/>
      <c r="L6" s="42" t="s">
        <v>13</v>
      </c>
      <c r="M6" s="43" t="s">
        <v>73</v>
      </c>
      <c r="N6" s="43" t="s">
        <v>73</v>
      </c>
      <c r="O6" s="44">
        <v>888.35299999999995</v>
      </c>
    </row>
    <row r="7" spans="1:15">
      <c r="A7" t="s">
        <v>0</v>
      </c>
      <c r="B7" t="s">
        <v>14</v>
      </c>
      <c r="C7">
        <v>32</v>
      </c>
      <c r="D7">
        <v>56</v>
      </c>
      <c r="E7" s="2" t="s">
        <v>70</v>
      </c>
      <c r="F7" s="2" t="s">
        <v>70</v>
      </c>
      <c r="G7" s="2" t="s">
        <v>70</v>
      </c>
      <c r="H7" s="2" t="s">
        <v>70</v>
      </c>
      <c r="I7" s="2" t="s">
        <v>70</v>
      </c>
      <c r="J7" s="69" t="s">
        <v>73</v>
      </c>
      <c r="K7" s="3"/>
      <c r="L7" s="42" t="s">
        <v>14</v>
      </c>
      <c r="M7" s="43" t="s">
        <v>73</v>
      </c>
      <c r="N7" s="43" t="s">
        <v>73</v>
      </c>
      <c r="O7" s="43" t="s">
        <v>73</v>
      </c>
    </row>
    <row r="8" spans="1:15">
      <c r="A8" t="s">
        <v>0</v>
      </c>
      <c r="B8" t="s">
        <v>15</v>
      </c>
      <c r="C8">
        <v>106</v>
      </c>
      <c r="D8">
        <v>58</v>
      </c>
      <c r="E8" s="3">
        <v>3.141</v>
      </c>
      <c r="F8" s="3">
        <v>2.4849999999999999</v>
      </c>
      <c r="G8" s="3">
        <v>2.3159999999999998</v>
      </c>
      <c r="H8" s="4">
        <v>2.3439999999999999</v>
      </c>
      <c r="I8" s="3">
        <v>2.1869999999999998</v>
      </c>
      <c r="J8" s="28">
        <f t="shared" si="0"/>
        <v>2.4945999999999997</v>
      </c>
      <c r="K8" s="3"/>
      <c r="L8" s="42" t="s">
        <v>15</v>
      </c>
      <c r="M8" s="43">
        <v>2.4950000000000001</v>
      </c>
      <c r="N8" s="44">
        <v>0.49199999999999999</v>
      </c>
      <c r="O8" s="43" t="s">
        <v>73</v>
      </c>
    </row>
    <row r="9" spans="1:15">
      <c r="A9" t="s">
        <v>0</v>
      </c>
      <c r="B9" t="s">
        <v>16</v>
      </c>
      <c r="C9">
        <v>124</v>
      </c>
      <c r="D9">
        <v>6</v>
      </c>
      <c r="E9" s="3">
        <v>4.7E-2</v>
      </c>
      <c r="F9" s="3">
        <v>7.8E-2</v>
      </c>
      <c r="G9" s="3">
        <v>7.5999999999999998E-2</v>
      </c>
      <c r="H9" s="4">
        <v>6.2E-2</v>
      </c>
      <c r="I9" s="3">
        <v>7.8E-2</v>
      </c>
      <c r="J9" s="28">
        <f t="shared" si="0"/>
        <v>6.8200000000000011E-2</v>
      </c>
      <c r="K9" s="3"/>
      <c r="L9" s="42" t="s">
        <v>16</v>
      </c>
      <c r="M9" s="44">
        <v>6.8000000000000005E-2</v>
      </c>
      <c r="N9" s="43">
        <v>8.3000000000000004E-2</v>
      </c>
      <c r="O9" s="43">
        <v>1.149</v>
      </c>
    </row>
    <row r="10" spans="1:15">
      <c r="A10" t="s">
        <v>0</v>
      </c>
      <c r="B10" t="s">
        <v>17</v>
      </c>
      <c r="C10">
        <v>8124</v>
      </c>
      <c r="D10">
        <v>22</v>
      </c>
      <c r="E10" s="3">
        <v>5440.3339999999998</v>
      </c>
      <c r="F10" s="3">
        <v>4643.8050000000003</v>
      </c>
      <c r="G10" s="3">
        <v>3617.3229999999999</v>
      </c>
      <c r="H10" s="4">
        <v>2344.5279999999998</v>
      </c>
      <c r="I10" s="3">
        <v>2129.8240000000001</v>
      </c>
      <c r="J10" s="28">
        <f t="shared" si="0"/>
        <v>3635.1627999999996</v>
      </c>
      <c r="K10" s="3"/>
      <c r="L10" s="42" t="s">
        <v>17</v>
      </c>
      <c r="M10" s="43">
        <v>3635.163</v>
      </c>
      <c r="N10" s="43">
        <v>893.17</v>
      </c>
      <c r="O10" s="44">
        <v>9.7040000000000006</v>
      </c>
    </row>
    <row r="11" spans="1:15">
      <c r="A11" t="s">
        <v>0</v>
      </c>
      <c r="B11" t="s">
        <v>18</v>
      </c>
      <c r="C11">
        <v>12960</v>
      </c>
      <c r="D11">
        <v>8</v>
      </c>
      <c r="E11" s="3">
        <v>4.782</v>
      </c>
      <c r="F11" s="3">
        <v>623.10699999999997</v>
      </c>
      <c r="G11" s="3">
        <v>676.81</v>
      </c>
      <c r="H11" s="4">
        <v>653.01300000000003</v>
      </c>
      <c r="I11" s="3">
        <v>659.55899999999997</v>
      </c>
      <c r="J11" s="28">
        <f t="shared" si="0"/>
        <v>523.4541999999999</v>
      </c>
      <c r="K11" s="3"/>
      <c r="L11" s="42" t="s">
        <v>18</v>
      </c>
      <c r="M11" s="43">
        <v>523.45399999999995</v>
      </c>
      <c r="N11" s="44">
        <v>2.706</v>
      </c>
      <c r="O11" s="43">
        <v>6.32</v>
      </c>
    </row>
    <row r="12" spans="1:15">
      <c r="A12" t="s">
        <v>0</v>
      </c>
      <c r="B12" t="s">
        <v>19</v>
      </c>
      <c r="C12">
        <v>90</v>
      </c>
      <c r="D12">
        <v>8</v>
      </c>
      <c r="E12" s="3">
        <v>0.156</v>
      </c>
      <c r="F12" s="3">
        <v>0.189</v>
      </c>
      <c r="G12" s="3">
        <v>0.14899999999999999</v>
      </c>
      <c r="H12" s="4">
        <v>0.154</v>
      </c>
      <c r="I12" s="3">
        <v>0.14099999999999999</v>
      </c>
      <c r="J12" s="28">
        <f t="shared" si="0"/>
        <v>0.1578</v>
      </c>
      <c r="K12" s="3"/>
      <c r="L12" s="42" t="s">
        <v>19</v>
      </c>
      <c r="M12" s="43">
        <v>0.158</v>
      </c>
      <c r="N12" s="44">
        <v>0.13600000000000001</v>
      </c>
      <c r="O12" s="43">
        <v>0.623</v>
      </c>
    </row>
    <row r="13" spans="1:15">
      <c r="A13" t="s">
        <v>0</v>
      </c>
      <c r="B13" t="s">
        <v>20</v>
      </c>
      <c r="C13">
        <v>339</v>
      </c>
      <c r="D13">
        <v>17</v>
      </c>
      <c r="E13" s="3">
        <v>1300.491</v>
      </c>
      <c r="F13" s="3">
        <v>543.42700000000002</v>
      </c>
      <c r="G13" s="3">
        <v>483.755</v>
      </c>
      <c r="H13" s="4">
        <v>467.81200000000001</v>
      </c>
      <c r="I13" s="3">
        <v>447.23500000000001</v>
      </c>
      <c r="J13" s="28">
        <f t="shared" si="0"/>
        <v>648.5440000000001</v>
      </c>
      <c r="K13" s="3"/>
      <c r="L13" s="42" t="s">
        <v>20</v>
      </c>
      <c r="M13" s="43">
        <v>648.54399999999998</v>
      </c>
      <c r="N13" s="43">
        <v>25.244</v>
      </c>
      <c r="O13" s="44">
        <v>1.631</v>
      </c>
    </row>
    <row r="14" spans="1:15">
      <c r="A14" t="s">
        <v>0</v>
      </c>
      <c r="B14" t="s">
        <v>21</v>
      </c>
      <c r="C14">
        <v>15</v>
      </c>
      <c r="D14">
        <v>6</v>
      </c>
      <c r="E14" s="3">
        <v>4.7E-2</v>
      </c>
      <c r="F14" s="3">
        <v>4.2000000000000003E-2</v>
      </c>
      <c r="G14" s="3">
        <v>2.9000000000000001E-2</v>
      </c>
      <c r="H14" s="4">
        <v>3.5999999999999997E-2</v>
      </c>
      <c r="I14" s="3">
        <v>3.1E-2</v>
      </c>
      <c r="J14" s="28">
        <f t="shared" si="0"/>
        <v>3.6999999999999998E-2</v>
      </c>
      <c r="K14" s="3"/>
      <c r="L14" s="42" t="s">
        <v>21</v>
      </c>
      <c r="M14" s="44">
        <v>3.6999999999999998E-2</v>
      </c>
      <c r="N14" s="43">
        <v>5.6000000000000001E-2</v>
      </c>
      <c r="O14" s="43">
        <v>0.76800000000000002</v>
      </c>
    </row>
    <row r="15" spans="1:15">
      <c r="A15" t="s">
        <v>0</v>
      </c>
      <c r="B15" t="s">
        <v>22</v>
      </c>
      <c r="C15">
        <v>1066</v>
      </c>
      <c r="D15">
        <v>12</v>
      </c>
      <c r="E15" s="3">
        <v>6.1879999999999997</v>
      </c>
      <c r="F15" s="3">
        <v>3.9860000000000002</v>
      </c>
      <c r="G15" s="3">
        <v>4.2549999999999999</v>
      </c>
      <c r="H15" s="4">
        <v>3.4460000000000002</v>
      </c>
      <c r="I15" s="3">
        <v>3.117</v>
      </c>
      <c r="J15" s="28">
        <f t="shared" si="0"/>
        <v>4.1984000000000004</v>
      </c>
      <c r="K15" s="3"/>
      <c r="L15" s="42" t="s">
        <v>22</v>
      </c>
      <c r="M15" s="43">
        <v>4.1980000000000004</v>
      </c>
      <c r="N15" s="43">
        <v>3.306</v>
      </c>
      <c r="O15" s="44">
        <v>1.7549999999999999</v>
      </c>
    </row>
    <row r="16" spans="1:15">
      <c r="A16" t="s">
        <v>0</v>
      </c>
      <c r="B16" t="s">
        <v>23</v>
      </c>
      <c r="C16">
        <v>683</v>
      </c>
      <c r="D16">
        <v>35</v>
      </c>
      <c r="E16" s="2" t="s">
        <v>70</v>
      </c>
      <c r="F16" s="2" t="s">
        <v>70</v>
      </c>
      <c r="G16" s="2" t="s">
        <v>70</v>
      </c>
      <c r="H16" s="2" t="s">
        <v>70</v>
      </c>
      <c r="I16" s="2" t="s">
        <v>70</v>
      </c>
      <c r="J16" s="69" t="s">
        <v>73</v>
      </c>
      <c r="K16" s="3"/>
      <c r="L16" s="42" t="s">
        <v>23</v>
      </c>
      <c r="M16" s="43" t="s">
        <v>73</v>
      </c>
      <c r="N16" s="43" t="s">
        <v>73</v>
      </c>
      <c r="O16" s="44">
        <v>130.07900000000001</v>
      </c>
    </row>
    <row r="17" spans="1:15">
      <c r="A17" t="s">
        <v>0</v>
      </c>
      <c r="B17" t="s">
        <v>24</v>
      </c>
      <c r="C17">
        <v>187</v>
      </c>
      <c r="D17">
        <v>22</v>
      </c>
      <c r="E17" s="2" t="s">
        <v>70</v>
      </c>
      <c r="F17" s="2" t="s">
        <v>70</v>
      </c>
      <c r="G17" s="2" t="s">
        <v>70</v>
      </c>
      <c r="H17" s="2" t="s">
        <v>70</v>
      </c>
      <c r="I17" s="2" t="s">
        <v>70</v>
      </c>
      <c r="J17" s="69" t="s">
        <v>73</v>
      </c>
      <c r="K17" s="3"/>
      <c r="L17" s="42" t="s">
        <v>24</v>
      </c>
      <c r="M17" s="43" t="s">
        <v>73</v>
      </c>
      <c r="N17" s="43">
        <v>6.1580000000000004</v>
      </c>
      <c r="O17" s="44">
        <v>1.196</v>
      </c>
    </row>
    <row r="18" spans="1:15">
      <c r="A18" t="s">
        <v>0</v>
      </c>
      <c r="B18" t="s">
        <v>25</v>
      </c>
      <c r="C18">
        <v>3190</v>
      </c>
      <c r="D18">
        <v>61</v>
      </c>
      <c r="E18" s="3">
        <v>3.6219999999999999</v>
      </c>
      <c r="F18" s="3">
        <v>55.045999999999999</v>
      </c>
      <c r="G18" s="3">
        <v>114.58799999999999</v>
      </c>
      <c r="H18" s="4">
        <v>215.876</v>
      </c>
      <c r="I18" s="3">
        <v>221.024</v>
      </c>
      <c r="J18" s="28">
        <f t="shared" si="0"/>
        <v>122.03119999999998</v>
      </c>
      <c r="K18" s="3"/>
      <c r="L18" s="42" t="s">
        <v>25</v>
      </c>
      <c r="M18" s="43">
        <v>122.03100000000001</v>
      </c>
      <c r="N18" s="44">
        <v>4.7720000000000002</v>
      </c>
      <c r="O18" s="43" t="s">
        <v>73</v>
      </c>
    </row>
    <row r="19" spans="1:15">
      <c r="A19" t="s">
        <v>0</v>
      </c>
      <c r="B19" t="s">
        <v>26</v>
      </c>
      <c r="C19">
        <v>958</v>
      </c>
      <c r="D19">
        <v>9</v>
      </c>
      <c r="E19" s="3">
        <v>0.29699999999999999</v>
      </c>
      <c r="F19" s="3">
        <v>0.48799999999999999</v>
      </c>
      <c r="G19" s="3">
        <v>0.70899999999999996</v>
      </c>
      <c r="H19" s="4">
        <v>1.0229999999999999</v>
      </c>
      <c r="I19" s="3">
        <v>1.1719999999999999</v>
      </c>
      <c r="J19" s="28">
        <f t="shared" si="0"/>
        <v>0.73779999999999979</v>
      </c>
      <c r="K19" s="3"/>
      <c r="L19" s="42" t="s">
        <v>26</v>
      </c>
      <c r="M19" s="43">
        <v>0.73799999999999999</v>
      </c>
      <c r="N19" s="44">
        <v>0.41299999999999998</v>
      </c>
      <c r="O19" s="43">
        <v>1.2709999999999999</v>
      </c>
    </row>
    <row r="20" spans="1:15">
      <c r="A20" t="s">
        <v>0</v>
      </c>
      <c r="B20" t="s">
        <v>27</v>
      </c>
      <c r="C20">
        <v>10</v>
      </c>
      <c r="D20">
        <v>32</v>
      </c>
      <c r="E20" s="2" t="s">
        <v>70</v>
      </c>
      <c r="F20" s="2" t="s">
        <v>70</v>
      </c>
      <c r="G20" s="2" t="s">
        <v>70</v>
      </c>
      <c r="H20" s="2" t="s">
        <v>70</v>
      </c>
      <c r="I20" s="2" t="s">
        <v>70</v>
      </c>
      <c r="J20" s="69" t="s">
        <v>73</v>
      </c>
      <c r="K20" s="3"/>
      <c r="L20" s="42" t="s">
        <v>27</v>
      </c>
      <c r="M20" s="43" t="s">
        <v>73</v>
      </c>
      <c r="N20" s="43" t="s">
        <v>73</v>
      </c>
      <c r="O20" s="44">
        <v>12.087</v>
      </c>
    </row>
    <row r="21" spans="1:15">
      <c r="A21" t="s">
        <v>0</v>
      </c>
      <c r="B21" t="s">
        <v>28</v>
      </c>
      <c r="C21">
        <v>435</v>
      </c>
      <c r="D21">
        <v>16</v>
      </c>
      <c r="E21" s="3">
        <v>491</v>
      </c>
      <c r="F21" s="3">
        <v>126.054</v>
      </c>
      <c r="G21" s="3">
        <v>121.143</v>
      </c>
      <c r="H21" s="5">
        <v>116.649</v>
      </c>
      <c r="I21" s="3">
        <v>123.53400000000001</v>
      </c>
      <c r="J21" s="28">
        <f t="shared" si="0"/>
        <v>195.67599999999999</v>
      </c>
      <c r="K21" s="3"/>
      <c r="L21" s="42" t="s">
        <v>28</v>
      </c>
      <c r="M21" s="43">
        <v>195.67599999999999</v>
      </c>
      <c r="N21" s="43">
        <v>18.867999999999999</v>
      </c>
      <c r="O21" s="44">
        <v>1.762</v>
      </c>
    </row>
    <row r="22" spans="1:15">
      <c r="E22" s="13"/>
      <c r="F22" s="13"/>
      <c r="G22" s="13"/>
      <c r="H22" s="13"/>
      <c r="I22" s="13"/>
      <c r="L22" s="1" t="s">
        <v>79</v>
      </c>
      <c r="M22" s="70">
        <v>2</v>
      </c>
      <c r="N22" s="71">
        <v>8</v>
      </c>
      <c r="O22" s="71">
        <v>8</v>
      </c>
    </row>
    <row r="24" spans="1:15">
      <c r="A24" s="1" t="s">
        <v>1</v>
      </c>
      <c r="B24" s="1" t="s">
        <v>2</v>
      </c>
      <c r="C24" s="1" t="s">
        <v>38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79</v>
      </c>
    </row>
    <row r="25" spans="1:15">
      <c r="A25" t="s">
        <v>29</v>
      </c>
      <c r="B25" t="s">
        <v>9</v>
      </c>
      <c r="C25">
        <v>226</v>
      </c>
      <c r="D25">
        <v>69</v>
      </c>
      <c r="E25" s="9" t="s">
        <v>71</v>
      </c>
      <c r="F25" s="9" t="s">
        <v>71</v>
      </c>
      <c r="G25" s="9" t="s">
        <v>71</v>
      </c>
      <c r="H25" s="9" t="s">
        <v>71</v>
      </c>
      <c r="I25" s="9" t="s">
        <v>71</v>
      </c>
      <c r="J25" s="69" t="s">
        <v>73</v>
      </c>
      <c r="K25" s="7"/>
    </row>
    <row r="26" spans="1:15">
      <c r="A26" t="s">
        <v>29</v>
      </c>
      <c r="B26" t="s">
        <v>10</v>
      </c>
      <c r="C26">
        <v>286</v>
      </c>
      <c r="D26">
        <v>9</v>
      </c>
      <c r="E26" s="6">
        <v>0.14799999999999999</v>
      </c>
      <c r="F26" s="3">
        <v>0.219</v>
      </c>
      <c r="G26" s="3">
        <v>0.26600000000000001</v>
      </c>
      <c r="H26" s="3">
        <v>0.27600000000000002</v>
      </c>
      <c r="I26">
        <v>0.219</v>
      </c>
      <c r="J26" s="28">
        <f t="shared" ref="J26:J44" si="1">AVERAGE(E26:I26)</f>
        <v>0.22560000000000002</v>
      </c>
      <c r="K26" s="8"/>
    </row>
    <row r="27" spans="1:15">
      <c r="A27" t="s">
        <v>29</v>
      </c>
      <c r="B27" t="s">
        <v>11</v>
      </c>
      <c r="C27">
        <v>105</v>
      </c>
      <c r="D27">
        <v>12</v>
      </c>
      <c r="E27" s="6">
        <v>0.218</v>
      </c>
      <c r="F27" s="3">
        <v>0.25</v>
      </c>
      <c r="G27" s="3">
        <v>0.36</v>
      </c>
      <c r="H27" s="3">
        <v>0.42</v>
      </c>
      <c r="I27">
        <v>0.34399999999999997</v>
      </c>
      <c r="J27" s="28">
        <f t="shared" si="1"/>
        <v>0.31840000000000002</v>
      </c>
      <c r="K27" s="8"/>
    </row>
    <row r="28" spans="1:15">
      <c r="A28" t="s">
        <v>29</v>
      </c>
      <c r="B28" t="s">
        <v>12</v>
      </c>
      <c r="C28">
        <v>1728</v>
      </c>
      <c r="D28">
        <v>6</v>
      </c>
      <c r="E28" s="6">
        <v>0.46800000000000003</v>
      </c>
      <c r="F28" s="3">
        <v>0.438</v>
      </c>
      <c r="G28" s="3">
        <v>0.45300000000000001</v>
      </c>
      <c r="H28" s="3">
        <v>0.502</v>
      </c>
      <c r="I28">
        <v>0.46899999999999997</v>
      </c>
      <c r="J28" s="28">
        <f t="shared" si="1"/>
        <v>0.46600000000000003</v>
      </c>
      <c r="K28" s="8"/>
    </row>
    <row r="29" spans="1:15">
      <c r="A29" t="s">
        <v>29</v>
      </c>
      <c r="B29" t="s">
        <v>13</v>
      </c>
      <c r="C29">
        <v>3196</v>
      </c>
      <c r="D29">
        <v>36</v>
      </c>
      <c r="E29" s="9" t="s">
        <v>71</v>
      </c>
      <c r="F29" s="2" t="s">
        <v>70</v>
      </c>
      <c r="G29" s="9" t="s">
        <v>71</v>
      </c>
      <c r="H29" s="9" t="s">
        <v>71</v>
      </c>
      <c r="I29" s="9" t="s">
        <v>71</v>
      </c>
      <c r="J29" s="69" t="s">
        <v>73</v>
      </c>
      <c r="K29" s="7"/>
    </row>
    <row r="30" spans="1:15">
      <c r="A30" t="s">
        <v>29</v>
      </c>
      <c r="B30" t="s">
        <v>14</v>
      </c>
      <c r="C30">
        <v>32</v>
      </c>
      <c r="D30">
        <v>56</v>
      </c>
      <c r="E30" s="9" t="s">
        <v>71</v>
      </c>
      <c r="F30" s="9" t="s">
        <v>71</v>
      </c>
      <c r="G30" s="9" t="s">
        <v>71</v>
      </c>
      <c r="H30" s="9" t="s">
        <v>71</v>
      </c>
      <c r="I30" s="9" t="s">
        <v>71</v>
      </c>
      <c r="J30" s="69" t="s">
        <v>73</v>
      </c>
      <c r="K30" s="7"/>
    </row>
    <row r="31" spans="1:15">
      <c r="A31" t="s">
        <v>29</v>
      </c>
      <c r="B31" t="s">
        <v>15</v>
      </c>
      <c r="C31">
        <v>106</v>
      </c>
      <c r="D31">
        <v>58</v>
      </c>
      <c r="E31" s="6">
        <v>0.46200000000000002</v>
      </c>
      <c r="F31" s="3">
        <v>0.48499999999999999</v>
      </c>
      <c r="G31" s="3">
        <v>0.497</v>
      </c>
      <c r="H31" s="3">
        <v>0.53</v>
      </c>
      <c r="I31">
        <v>0.48499999999999999</v>
      </c>
      <c r="J31" s="28">
        <f t="shared" si="1"/>
        <v>0.49180000000000001</v>
      </c>
      <c r="K31" s="8"/>
    </row>
    <row r="32" spans="1:15">
      <c r="A32" t="s">
        <v>29</v>
      </c>
      <c r="B32" t="s">
        <v>16</v>
      </c>
      <c r="C32">
        <v>124</v>
      </c>
      <c r="D32">
        <v>6</v>
      </c>
      <c r="E32" s="6">
        <v>6.2E-2</v>
      </c>
      <c r="F32" s="3">
        <v>6.2E-2</v>
      </c>
      <c r="G32" s="3">
        <v>6.3E-2</v>
      </c>
      <c r="H32" s="3">
        <v>0.11899999999999999</v>
      </c>
      <c r="I32">
        <v>0.109</v>
      </c>
      <c r="J32" s="28">
        <f t="shared" si="1"/>
        <v>8.299999999999999E-2</v>
      </c>
      <c r="K32" s="8"/>
    </row>
    <row r="33" spans="1:11">
      <c r="A33" t="s">
        <v>29</v>
      </c>
      <c r="B33" t="s">
        <v>17</v>
      </c>
      <c r="C33">
        <v>8124</v>
      </c>
      <c r="D33">
        <v>22</v>
      </c>
      <c r="E33" s="3">
        <v>814.54200000000003</v>
      </c>
      <c r="F33" s="3">
        <v>886.64300000000003</v>
      </c>
      <c r="G33" s="3">
        <v>873.74300000000005</v>
      </c>
      <c r="H33" s="5">
        <v>1046.4680000000001</v>
      </c>
      <c r="I33" s="11">
        <v>844.45299999999997</v>
      </c>
      <c r="J33" s="28">
        <f t="shared" si="1"/>
        <v>893.16980000000001</v>
      </c>
      <c r="K33" s="8"/>
    </row>
    <row r="34" spans="1:11">
      <c r="A34" t="s">
        <v>29</v>
      </c>
      <c r="B34" t="s">
        <v>18</v>
      </c>
      <c r="C34">
        <v>12960</v>
      </c>
      <c r="D34">
        <v>8</v>
      </c>
      <c r="E34" s="3">
        <v>2.609</v>
      </c>
      <c r="F34" s="3">
        <v>2.61</v>
      </c>
      <c r="G34" s="3">
        <v>2.6869999999999998</v>
      </c>
      <c r="H34" s="3">
        <v>2.952</v>
      </c>
      <c r="I34">
        <v>2.6720000000000002</v>
      </c>
      <c r="J34" s="28">
        <f t="shared" si="1"/>
        <v>2.706</v>
      </c>
      <c r="K34" s="8"/>
    </row>
    <row r="35" spans="1:11">
      <c r="A35" t="s">
        <v>29</v>
      </c>
      <c r="B35" t="s">
        <v>19</v>
      </c>
      <c r="C35">
        <v>90</v>
      </c>
      <c r="D35">
        <v>8</v>
      </c>
      <c r="E35" s="6">
        <v>7.8E-2</v>
      </c>
      <c r="F35" s="3">
        <v>0.125</v>
      </c>
      <c r="G35" s="3">
        <v>0.14099999999999999</v>
      </c>
      <c r="H35" s="3">
        <v>0.18</v>
      </c>
      <c r="I35">
        <v>0.157</v>
      </c>
      <c r="J35" s="28">
        <f t="shared" si="1"/>
        <v>0.13620000000000002</v>
      </c>
      <c r="K35" s="8"/>
    </row>
    <row r="36" spans="1:11">
      <c r="A36" t="s">
        <v>29</v>
      </c>
      <c r="B36" t="s">
        <v>20</v>
      </c>
      <c r="C36">
        <v>339</v>
      </c>
      <c r="D36">
        <v>17</v>
      </c>
      <c r="E36" s="3">
        <v>0.98499999999999999</v>
      </c>
      <c r="F36" s="3">
        <v>16.797999999999998</v>
      </c>
      <c r="G36" s="3">
        <v>31.488</v>
      </c>
      <c r="H36" s="3">
        <v>35.646000000000001</v>
      </c>
      <c r="I36">
        <v>41.305</v>
      </c>
      <c r="J36" s="28">
        <f t="shared" si="1"/>
        <v>25.244400000000002</v>
      </c>
      <c r="K36" s="8"/>
    </row>
    <row r="37" spans="1:11">
      <c r="A37" t="s">
        <v>29</v>
      </c>
      <c r="B37" t="s">
        <v>21</v>
      </c>
      <c r="C37">
        <v>15</v>
      </c>
      <c r="D37">
        <v>6</v>
      </c>
      <c r="E37" s="6">
        <v>4.7E-2</v>
      </c>
      <c r="F37" s="3">
        <v>3.1E-2</v>
      </c>
      <c r="G37" s="3">
        <v>4.7E-2</v>
      </c>
      <c r="H37" s="3">
        <v>9.2999999999999999E-2</v>
      </c>
      <c r="I37">
        <v>6.3E-2</v>
      </c>
      <c r="J37" s="28">
        <f t="shared" si="1"/>
        <v>5.6200000000000007E-2</v>
      </c>
      <c r="K37" s="8"/>
    </row>
    <row r="38" spans="1:11">
      <c r="A38" t="s">
        <v>29</v>
      </c>
      <c r="B38" t="s">
        <v>22</v>
      </c>
      <c r="C38">
        <v>1066</v>
      </c>
      <c r="D38">
        <v>12</v>
      </c>
      <c r="E38" s="3">
        <v>2.7189999999999999</v>
      </c>
      <c r="F38" s="3">
        <v>2.89</v>
      </c>
      <c r="G38" s="3">
        <v>3.3279999999999998</v>
      </c>
      <c r="H38" s="3">
        <v>3.7040000000000002</v>
      </c>
      <c r="I38">
        <v>3.891</v>
      </c>
      <c r="J38" s="28">
        <f t="shared" si="1"/>
        <v>3.3064</v>
      </c>
      <c r="K38" s="8"/>
    </row>
    <row r="39" spans="1:11">
      <c r="A39" t="s">
        <v>29</v>
      </c>
      <c r="B39" t="s">
        <v>23</v>
      </c>
      <c r="C39">
        <v>683</v>
      </c>
      <c r="D39">
        <v>35</v>
      </c>
      <c r="E39" s="9" t="s">
        <v>71</v>
      </c>
      <c r="F39" s="9" t="s">
        <v>71</v>
      </c>
      <c r="G39" s="9" t="s">
        <v>71</v>
      </c>
      <c r="H39" s="9" t="s">
        <v>71</v>
      </c>
      <c r="I39" s="2" t="s">
        <v>70</v>
      </c>
      <c r="J39" s="69" t="s">
        <v>73</v>
      </c>
      <c r="K39" s="7"/>
    </row>
    <row r="40" spans="1:11">
      <c r="A40" t="s">
        <v>29</v>
      </c>
      <c r="B40" t="s">
        <v>24</v>
      </c>
      <c r="C40">
        <v>187</v>
      </c>
      <c r="D40">
        <v>22</v>
      </c>
      <c r="E40" s="3">
        <v>6.1580000000000004</v>
      </c>
      <c r="F40" s="2" t="s">
        <v>70</v>
      </c>
      <c r="G40" s="2" t="s">
        <v>70</v>
      </c>
      <c r="H40" s="2" t="s">
        <v>70</v>
      </c>
      <c r="I40" s="2" t="s">
        <v>70</v>
      </c>
      <c r="J40" s="28">
        <f t="shared" si="1"/>
        <v>6.1580000000000004</v>
      </c>
      <c r="K40" s="8"/>
    </row>
    <row r="41" spans="1:11">
      <c r="A41" t="s">
        <v>29</v>
      </c>
      <c r="B41" t="s">
        <v>25</v>
      </c>
      <c r="C41">
        <v>3190</v>
      </c>
      <c r="D41">
        <v>61</v>
      </c>
      <c r="E41" s="3">
        <v>2.9790000000000001</v>
      </c>
      <c r="F41" s="3">
        <v>6.5750000000000002</v>
      </c>
      <c r="G41" s="3">
        <v>0.84199999999999997</v>
      </c>
      <c r="H41" s="3">
        <v>6.8289999999999997</v>
      </c>
      <c r="I41">
        <v>6.633</v>
      </c>
      <c r="J41" s="28">
        <f t="shared" si="1"/>
        <v>4.7716000000000003</v>
      </c>
      <c r="K41" s="8"/>
    </row>
    <row r="42" spans="1:11">
      <c r="A42" t="s">
        <v>29</v>
      </c>
      <c r="B42" t="s">
        <v>26</v>
      </c>
      <c r="C42">
        <v>958</v>
      </c>
      <c r="D42">
        <v>9</v>
      </c>
      <c r="E42" s="3">
        <v>0.32800000000000001</v>
      </c>
      <c r="F42" s="3">
        <v>0.40600000000000003</v>
      </c>
      <c r="G42" s="3">
        <v>0.438</v>
      </c>
      <c r="H42" s="3">
        <v>0.45400000000000001</v>
      </c>
      <c r="I42">
        <v>0.437</v>
      </c>
      <c r="J42" s="28">
        <f t="shared" si="1"/>
        <v>0.41259999999999997</v>
      </c>
      <c r="K42" s="8"/>
    </row>
    <row r="43" spans="1:11">
      <c r="A43" t="s">
        <v>29</v>
      </c>
      <c r="B43" t="s">
        <v>27</v>
      </c>
      <c r="C43">
        <v>10</v>
      </c>
      <c r="D43">
        <v>32</v>
      </c>
      <c r="E43" s="9" t="s">
        <v>71</v>
      </c>
      <c r="F43" s="9" t="s">
        <v>71</v>
      </c>
      <c r="G43" s="9" t="s">
        <v>71</v>
      </c>
      <c r="H43" s="9" t="s">
        <v>71</v>
      </c>
      <c r="I43" s="9" t="s">
        <v>71</v>
      </c>
      <c r="J43" s="69" t="s">
        <v>73</v>
      </c>
      <c r="K43" s="7"/>
    </row>
    <row r="44" spans="1:11">
      <c r="A44" t="s">
        <v>29</v>
      </c>
      <c r="B44" t="s">
        <v>28</v>
      </c>
      <c r="C44">
        <v>435</v>
      </c>
      <c r="D44">
        <v>16</v>
      </c>
      <c r="E44" s="3">
        <v>9.016</v>
      </c>
      <c r="F44" s="3">
        <v>20.954999999999998</v>
      </c>
      <c r="G44" s="3">
        <v>21.273</v>
      </c>
      <c r="H44" s="3">
        <v>22.236000000000001</v>
      </c>
      <c r="I44">
        <v>20.861999999999998</v>
      </c>
      <c r="J44" s="28">
        <f t="shared" si="1"/>
        <v>18.868400000000001</v>
      </c>
      <c r="K44" s="8"/>
    </row>
    <row r="45" spans="1:11">
      <c r="E45" s="13"/>
      <c r="F45" s="13"/>
      <c r="G45" s="13"/>
      <c r="H45" s="13"/>
      <c r="I45" s="13"/>
      <c r="J45" s="1"/>
    </row>
    <row r="47" spans="1:11">
      <c r="A47" s="1" t="s">
        <v>1</v>
      </c>
      <c r="B47" s="1" t="s">
        <v>2</v>
      </c>
      <c r="C47" s="1" t="s">
        <v>38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79</v>
      </c>
    </row>
    <row r="48" spans="1:11">
      <c r="A48" t="s">
        <v>30</v>
      </c>
      <c r="B48" t="s">
        <v>9</v>
      </c>
      <c r="C48">
        <v>226</v>
      </c>
      <c r="D48">
        <v>69</v>
      </c>
      <c r="E48" s="2" t="s">
        <v>70</v>
      </c>
      <c r="F48" s="2" t="s">
        <v>70</v>
      </c>
      <c r="G48" s="2" t="s">
        <v>70</v>
      </c>
      <c r="H48" s="2" t="s">
        <v>70</v>
      </c>
      <c r="I48" s="2" t="s">
        <v>70</v>
      </c>
      <c r="J48" s="69" t="s">
        <v>73</v>
      </c>
    </row>
    <row r="49" spans="1:10">
      <c r="A49" t="s">
        <v>30</v>
      </c>
      <c r="B49" t="s">
        <v>10</v>
      </c>
      <c r="C49">
        <v>286</v>
      </c>
      <c r="D49">
        <v>9</v>
      </c>
      <c r="E49" s="8">
        <v>14.956</v>
      </c>
      <c r="F49">
        <v>1.133</v>
      </c>
      <c r="G49" s="3">
        <v>1.1040000000000001</v>
      </c>
      <c r="H49" s="3">
        <v>0.63</v>
      </c>
      <c r="I49">
        <v>0.38200000000000001</v>
      </c>
      <c r="J49" s="28">
        <f t="shared" ref="J49:J67" si="2">AVERAGE(E49:I49)</f>
        <v>3.6409999999999996</v>
      </c>
    </row>
    <row r="50" spans="1:10">
      <c r="A50" t="s">
        <v>30</v>
      </c>
      <c r="B50" t="s">
        <v>11</v>
      </c>
      <c r="C50">
        <v>105</v>
      </c>
      <c r="D50">
        <v>12</v>
      </c>
      <c r="E50" s="8">
        <v>1.0629999999999999</v>
      </c>
      <c r="F50">
        <v>0.85699999999999998</v>
      </c>
      <c r="G50" s="3">
        <v>0.439</v>
      </c>
      <c r="H50" s="3">
        <v>1.01</v>
      </c>
      <c r="I50">
        <v>0.29599999999999999</v>
      </c>
      <c r="J50" s="28">
        <f t="shared" si="2"/>
        <v>0.73299999999999987</v>
      </c>
    </row>
    <row r="51" spans="1:10">
      <c r="A51" t="s">
        <v>30</v>
      </c>
      <c r="B51" t="s">
        <v>12</v>
      </c>
      <c r="C51">
        <v>1728</v>
      </c>
      <c r="D51">
        <v>6</v>
      </c>
      <c r="E51" s="8">
        <v>1.7430000000000001</v>
      </c>
      <c r="F51">
        <v>1.756</v>
      </c>
      <c r="G51" s="3">
        <v>1.724</v>
      </c>
      <c r="H51" s="3">
        <v>1.4379999999999999</v>
      </c>
      <c r="I51">
        <v>1.663</v>
      </c>
      <c r="J51" s="28">
        <f t="shared" si="2"/>
        <v>1.6648000000000001</v>
      </c>
    </row>
    <row r="52" spans="1:10">
      <c r="A52" t="s">
        <v>30</v>
      </c>
      <c r="B52" t="s">
        <v>13</v>
      </c>
      <c r="C52">
        <v>3196</v>
      </c>
      <c r="D52">
        <v>36</v>
      </c>
      <c r="E52" s="8">
        <v>902.76499999999999</v>
      </c>
      <c r="F52">
        <v>891.85699999999997</v>
      </c>
      <c r="G52" s="3">
        <v>902.89</v>
      </c>
      <c r="H52" s="3">
        <v>889.399</v>
      </c>
      <c r="I52">
        <v>854.85500000000002</v>
      </c>
      <c r="J52" s="28">
        <f t="shared" si="2"/>
        <v>888.3531999999999</v>
      </c>
    </row>
    <row r="53" spans="1:10">
      <c r="A53" t="s">
        <v>30</v>
      </c>
      <c r="B53" t="s">
        <v>14</v>
      </c>
      <c r="C53">
        <v>32</v>
      </c>
      <c r="D53">
        <v>56</v>
      </c>
      <c r="E53" s="2" t="s">
        <v>70</v>
      </c>
      <c r="F53" s="2" t="s">
        <v>70</v>
      </c>
      <c r="G53" s="2" t="s">
        <v>70</v>
      </c>
      <c r="H53" s="2" t="s">
        <v>70</v>
      </c>
      <c r="I53" s="2" t="s">
        <v>70</v>
      </c>
      <c r="J53" s="69" t="s">
        <v>73</v>
      </c>
    </row>
    <row r="54" spans="1:10">
      <c r="A54" t="s">
        <v>30</v>
      </c>
      <c r="B54" t="s">
        <v>15</v>
      </c>
      <c r="C54">
        <v>106</v>
      </c>
      <c r="D54">
        <v>58</v>
      </c>
      <c r="E54" s="2" t="s">
        <v>70</v>
      </c>
      <c r="F54" s="2" t="s">
        <v>70</v>
      </c>
      <c r="G54" s="2" t="s">
        <v>70</v>
      </c>
      <c r="H54" s="2" t="s">
        <v>70</v>
      </c>
      <c r="I54" s="2" t="s">
        <v>70</v>
      </c>
      <c r="J54" s="69" t="s">
        <v>73</v>
      </c>
    </row>
    <row r="55" spans="1:10">
      <c r="A55" t="s">
        <v>30</v>
      </c>
      <c r="B55" t="s">
        <v>16</v>
      </c>
      <c r="C55">
        <v>124</v>
      </c>
      <c r="D55">
        <v>6</v>
      </c>
      <c r="E55" s="8">
        <v>1.1930000000000001</v>
      </c>
      <c r="F55" s="3">
        <v>1.1719999999999999</v>
      </c>
      <c r="G55" s="3">
        <v>1.339</v>
      </c>
      <c r="H55" s="3">
        <v>1.2290000000000001</v>
      </c>
      <c r="I55">
        <v>0.81100000000000005</v>
      </c>
      <c r="J55" s="28">
        <f t="shared" si="2"/>
        <v>1.1488</v>
      </c>
    </row>
    <row r="56" spans="1:10">
      <c r="A56" t="s">
        <v>30</v>
      </c>
      <c r="B56" t="s">
        <v>17</v>
      </c>
      <c r="C56">
        <v>8124</v>
      </c>
      <c r="D56">
        <v>22</v>
      </c>
      <c r="E56" s="8">
        <v>12.438000000000001</v>
      </c>
      <c r="F56" s="3">
        <v>11.35</v>
      </c>
      <c r="G56" s="3">
        <v>12.428000000000001</v>
      </c>
      <c r="H56" s="3">
        <v>6.44</v>
      </c>
      <c r="I56">
        <v>5.8650000000000002</v>
      </c>
      <c r="J56" s="28">
        <f t="shared" si="2"/>
        <v>9.7042000000000002</v>
      </c>
    </row>
    <row r="57" spans="1:10">
      <c r="A57" t="s">
        <v>30</v>
      </c>
      <c r="B57" t="s">
        <v>18</v>
      </c>
      <c r="C57">
        <v>12960</v>
      </c>
      <c r="D57">
        <v>8</v>
      </c>
      <c r="E57" s="8">
        <v>7.1150000000000002</v>
      </c>
      <c r="F57" s="3">
        <v>7.5519999999999996</v>
      </c>
      <c r="G57" s="3">
        <v>8.2569999999999997</v>
      </c>
      <c r="H57" s="3">
        <v>4.5389999999999997</v>
      </c>
      <c r="I57">
        <v>4.1360000000000001</v>
      </c>
      <c r="J57" s="28">
        <f t="shared" si="2"/>
        <v>6.3197999999999999</v>
      </c>
    </row>
    <row r="58" spans="1:10">
      <c r="A58" t="s">
        <v>30</v>
      </c>
      <c r="B58" t="s">
        <v>19</v>
      </c>
      <c r="C58">
        <v>90</v>
      </c>
      <c r="D58">
        <v>8</v>
      </c>
      <c r="E58" s="8">
        <v>0.72199999999999998</v>
      </c>
      <c r="F58" s="3">
        <v>0.39200000000000002</v>
      </c>
      <c r="G58" s="3">
        <v>0.34100000000000003</v>
      </c>
      <c r="H58" s="3">
        <v>0.79300000000000004</v>
      </c>
      <c r="I58">
        <v>0.86799999999999999</v>
      </c>
      <c r="J58" s="28">
        <f t="shared" si="2"/>
        <v>0.62319999999999998</v>
      </c>
    </row>
    <row r="59" spans="1:10">
      <c r="A59" t="s">
        <v>30</v>
      </c>
      <c r="B59" t="s">
        <v>20</v>
      </c>
      <c r="C59">
        <v>339</v>
      </c>
      <c r="D59">
        <v>17</v>
      </c>
      <c r="E59" s="8">
        <v>1.639</v>
      </c>
      <c r="F59" s="3">
        <v>1.871</v>
      </c>
      <c r="G59" s="3">
        <v>1.704</v>
      </c>
      <c r="H59" s="3">
        <v>1.7190000000000001</v>
      </c>
      <c r="I59">
        <v>1.224</v>
      </c>
      <c r="J59" s="28">
        <f t="shared" si="2"/>
        <v>1.6314</v>
      </c>
    </row>
    <row r="60" spans="1:10">
      <c r="A60" t="s">
        <v>30</v>
      </c>
      <c r="B60" t="s">
        <v>21</v>
      </c>
      <c r="C60">
        <v>15</v>
      </c>
      <c r="D60">
        <v>6</v>
      </c>
      <c r="E60" s="8">
        <v>0.94599999999999995</v>
      </c>
      <c r="F60" s="3">
        <v>0.99399999999999999</v>
      </c>
      <c r="G60" s="3">
        <v>0.752</v>
      </c>
      <c r="H60" s="3">
        <v>0.25800000000000001</v>
      </c>
      <c r="I60">
        <v>0.88900000000000001</v>
      </c>
      <c r="J60" s="28">
        <f t="shared" si="2"/>
        <v>0.76780000000000004</v>
      </c>
    </row>
    <row r="61" spans="1:10">
      <c r="A61" t="s">
        <v>30</v>
      </c>
      <c r="B61" t="s">
        <v>22</v>
      </c>
      <c r="C61">
        <v>1066</v>
      </c>
      <c r="D61">
        <v>12</v>
      </c>
      <c r="E61" s="8">
        <v>1.954</v>
      </c>
      <c r="F61" s="3">
        <v>2.67</v>
      </c>
      <c r="G61" s="3">
        <v>1.3109999999999999</v>
      </c>
      <c r="H61" s="3">
        <v>1.764</v>
      </c>
      <c r="I61">
        <v>1.0740000000000001</v>
      </c>
      <c r="J61" s="28">
        <f t="shared" si="2"/>
        <v>1.7545999999999999</v>
      </c>
    </row>
    <row r="62" spans="1:10">
      <c r="A62" t="s">
        <v>30</v>
      </c>
      <c r="B62" t="s">
        <v>23</v>
      </c>
      <c r="C62">
        <v>683</v>
      </c>
      <c r="D62">
        <v>35</v>
      </c>
      <c r="E62" s="8">
        <v>134.10400000000001</v>
      </c>
      <c r="F62" s="3">
        <v>127.988</v>
      </c>
      <c r="G62" s="3">
        <v>129.97900000000001</v>
      </c>
      <c r="H62" s="3">
        <v>131.18299999999999</v>
      </c>
      <c r="I62">
        <v>127.142</v>
      </c>
      <c r="J62" s="28">
        <f t="shared" si="2"/>
        <v>130.07919999999999</v>
      </c>
    </row>
    <row r="63" spans="1:10">
      <c r="A63" t="s">
        <v>30</v>
      </c>
      <c r="B63" t="s">
        <v>24</v>
      </c>
      <c r="C63">
        <v>187</v>
      </c>
      <c r="D63">
        <v>22</v>
      </c>
      <c r="E63" s="8">
        <v>1.7709999999999999</v>
      </c>
      <c r="F63" s="3">
        <v>1.532</v>
      </c>
      <c r="G63" s="3">
        <v>1.208</v>
      </c>
      <c r="H63" s="3">
        <v>0.88600000000000001</v>
      </c>
      <c r="I63" s="5">
        <v>0.58299999999999996</v>
      </c>
      <c r="J63" s="28">
        <f t="shared" si="2"/>
        <v>1.1960000000000002</v>
      </c>
    </row>
    <row r="64" spans="1:10">
      <c r="A64" t="s">
        <v>30</v>
      </c>
      <c r="B64" t="s">
        <v>25</v>
      </c>
      <c r="C64">
        <v>3190</v>
      </c>
      <c r="D64">
        <v>61</v>
      </c>
      <c r="E64" s="2" t="s">
        <v>70</v>
      </c>
      <c r="F64" s="2" t="s">
        <v>70</v>
      </c>
      <c r="G64" s="2" t="s">
        <v>70</v>
      </c>
      <c r="H64" s="2" t="s">
        <v>70</v>
      </c>
      <c r="I64" s="2" t="s">
        <v>70</v>
      </c>
      <c r="J64" s="69" t="s">
        <v>73</v>
      </c>
    </row>
    <row r="65" spans="1:11">
      <c r="A65" t="s">
        <v>30</v>
      </c>
      <c r="B65" t="s">
        <v>26</v>
      </c>
      <c r="C65">
        <v>958</v>
      </c>
      <c r="D65">
        <v>9</v>
      </c>
      <c r="E65" s="8">
        <v>1.173</v>
      </c>
      <c r="F65">
        <v>1.633</v>
      </c>
      <c r="G65" s="3">
        <v>1.2889999999999999</v>
      </c>
      <c r="H65" s="3">
        <v>0.83899999999999997</v>
      </c>
      <c r="I65">
        <v>1.423</v>
      </c>
      <c r="J65" s="28">
        <f t="shared" si="2"/>
        <v>1.2713999999999999</v>
      </c>
    </row>
    <row r="66" spans="1:11">
      <c r="A66" t="s">
        <v>30</v>
      </c>
      <c r="B66" t="s">
        <v>27</v>
      </c>
      <c r="C66">
        <v>10</v>
      </c>
      <c r="D66">
        <v>32</v>
      </c>
      <c r="E66" s="8">
        <v>11.629</v>
      </c>
      <c r="F66">
        <v>12.371</v>
      </c>
      <c r="G66" s="3">
        <v>12.289</v>
      </c>
      <c r="H66" s="3">
        <v>12.24</v>
      </c>
      <c r="I66">
        <v>11.906000000000001</v>
      </c>
      <c r="J66" s="28">
        <f t="shared" si="2"/>
        <v>12.087</v>
      </c>
    </row>
    <row r="67" spans="1:11">
      <c r="A67" t="s">
        <v>30</v>
      </c>
      <c r="B67" t="s">
        <v>28</v>
      </c>
      <c r="C67">
        <v>435</v>
      </c>
      <c r="D67">
        <v>16</v>
      </c>
      <c r="E67" s="8">
        <v>1.401</v>
      </c>
      <c r="F67">
        <v>1.968</v>
      </c>
      <c r="G67" s="3">
        <v>1.82</v>
      </c>
      <c r="H67" s="3">
        <v>1.6950000000000001</v>
      </c>
      <c r="I67">
        <v>1.9239999999999999</v>
      </c>
      <c r="J67" s="28">
        <f t="shared" si="2"/>
        <v>1.7616000000000001</v>
      </c>
    </row>
    <row r="68" spans="1:11">
      <c r="E68" s="13"/>
      <c r="F68" s="13"/>
      <c r="G68" s="13"/>
      <c r="H68" s="13"/>
      <c r="I68" s="13"/>
    </row>
    <row r="69" spans="1:11">
      <c r="F69" s="3"/>
    </row>
    <row r="70" spans="1:11">
      <c r="F70" s="16"/>
    </row>
    <row r="71" spans="1:11">
      <c r="B71" s="15" t="s">
        <v>37</v>
      </c>
    </row>
    <row r="72" spans="1:11">
      <c r="A72" s="1" t="s">
        <v>77</v>
      </c>
      <c r="B72" t="s">
        <v>97</v>
      </c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B75" s="26"/>
      <c r="F75" s="2"/>
      <c r="G75" s="2"/>
      <c r="H75" s="2"/>
      <c r="I75" s="2"/>
      <c r="J75" s="2"/>
      <c r="K75" s="1"/>
    </row>
    <row r="76" spans="1:11">
      <c r="B76" s="26"/>
      <c r="K76" s="1"/>
    </row>
    <row r="77" spans="1:11">
      <c r="B77" s="26"/>
      <c r="K77" s="1"/>
    </row>
    <row r="78" spans="1:11">
      <c r="B78" s="26"/>
      <c r="K78" s="1"/>
    </row>
    <row r="79" spans="1:11">
      <c r="B79" s="26"/>
      <c r="H79" s="2"/>
      <c r="I79" s="2"/>
      <c r="J79" s="2"/>
      <c r="K79" s="1"/>
    </row>
    <row r="80" spans="1:11">
      <c r="B80" s="26"/>
      <c r="H80" s="2"/>
      <c r="I80" s="2"/>
      <c r="J80" s="2"/>
      <c r="K80" s="1"/>
    </row>
    <row r="81" spans="2:11">
      <c r="B81" s="26"/>
      <c r="K81" s="1"/>
    </row>
    <row r="82" spans="2:11">
      <c r="B82" s="26"/>
      <c r="K82" s="1"/>
    </row>
    <row r="83" spans="2:11">
      <c r="B83" s="26"/>
      <c r="K83" s="1"/>
    </row>
    <row r="84" spans="2:11">
      <c r="B84" s="26"/>
      <c r="K84" s="1"/>
    </row>
    <row r="85" spans="2:11">
      <c r="B85" s="26"/>
      <c r="K85" s="1"/>
    </row>
    <row r="86" spans="2:11">
      <c r="B86" s="26"/>
      <c r="K86" s="1"/>
    </row>
    <row r="87" spans="2:11">
      <c r="B87" s="26"/>
      <c r="K87" s="1"/>
    </row>
    <row r="88" spans="2:11">
      <c r="B88" s="26"/>
      <c r="F88" s="3"/>
      <c r="K88" s="1"/>
    </row>
    <row r="89" spans="2:11">
      <c r="B89" s="26"/>
      <c r="H89" s="5"/>
      <c r="I89" s="2"/>
      <c r="J89" s="2"/>
      <c r="K89" s="1"/>
    </row>
    <row r="90" spans="2:11">
      <c r="B90" s="26"/>
      <c r="J90" s="2"/>
      <c r="K90" s="1"/>
    </row>
    <row r="91" spans="2:11">
      <c r="B91" s="26"/>
      <c r="K91" s="1"/>
    </row>
    <row r="92" spans="2:11">
      <c r="B92" s="26"/>
      <c r="K92" s="1"/>
    </row>
    <row r="93" spans="2:11">
      <c r="B93" s="26"/>
      <c r="G93" s="3"/>
      <c r="H93" s="2"/>
      <c r="I93" s="2"/>
      <c r="J93" s="2"/>
      <c r="K93" s="1"/>
    </row>
    <row r="94" spans="2:11">
      <c r="B94" s="26"/>
      <c r="K94" s="1"/>
    </row>
    <row r="95" spans="2:11">
      <c r="E95" s="14"/>
      <c r="F95" s="14"/>
      <c r="G95" s="14"/>
      <c r="H95" s="14"/>
      <c r="I95" s="14"/>
      <c r="J95" s="14"/>
    </row>
    <row r="96" spans="2:11">
      <c r="H96" s="3"/>
      <c r="I96" s="3"/>
      <c r="J96" s="3"/>
    </row>
    <row r="97" spans="2:11">
      <c r="F97" s="17"/>
    </row>
    <row r="99" spans="2:11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2:11">
      <c r="B100" s="26"/>
      <c r="F100" s="2"/>
      <c r="G100" s="10"/>
      <c r="H100" s="9"/>
      <c r="I100" s="10"/>
      <c r="J100" s="10"/>
      <c r="K100" s="1"/>
    </row>
    <row r="101" spans="2:11">
      <c r="B101" s="26"/>
      <c r="J101" s="3"/>
      <c r="K101" s="1"/>
    </row>
    <row r="102" spans="2:11">
      <c r="B102" s="26"/>
      <c r="F102" s="3"/>
      <c r="J102" s="3"/>
      <c r="K102" s="1"/>
    </row>
    <row r="103" spans="2:11">
      <c r="B103" s="26"/>
      <c r="J103" s="3"/>
      <c r="K103" s="1"/>
    </row>
    <row r="104" spans="2:11">
      <c r="B104" s="26"/>
      <c r="I104" s="2"/>
      <c r="J104" s="2"/>
      <c r="K104" s="1"/>
    </row>
    <row r="105" spans="2:11">
      <c r="B105" s="26"/>
      <c r="E105" s="10"/>
      <c r="F105" s="10"/>
      <c r="G105" s="9"/>
      <c r="H105" s="10"/>
      <c r="I105" s="10"/>
      <c r="J105" s="10"/>
      <c r="K105" s="1"/>
    </row>
    <row r="106" spans="2:11">
      <c r="B106" s="26"/>
      <c r="J106" s="3"/>
      <c r="K106" s="1"/>
    </row>
    <row r="107" spans="2:11">
      <c r="B107" s="26"/>
      <c r="J107" s="3"/>
      <c r="K107" s="1"/>
    </row>
    <row r="108" spans="2:11">
      <c r="B108" s="26"/>
      <c r="J108" s="3"/>
      <c r="K108" s="1"/>
    </row>
    <row r="109" spans="2:11">
      <c r="B109" s="26"/>
      <c r="G109" s="3"/>
      <c r="J109" s="3"/>
      <c r="K109" s="1"/>
    </row>
    <row r="110" spans="2:11">
      <c r="B110" s="26"/>
      <c r="J110" s="3"/>
      <c r="K110" s="1"/>
    </row>
    <row r="111" spans="2:11">
      <c r="B111" s="26"/>
      <c r="J111" s="3"/>
      <c r="K111" s="1"/>
    </row>
    <row r="112" spans="2:11">
      <c r="B112" s="26"/>
      <c r="J112" s="3"/>
      <c r="K112" s="1"/>
    </row>
    <row r="113" spans="2:11">
      <c r="B113" s="26"/>
      <c r="J113" s="3"/>
      <c r="K113" s="1"/>
    </row>
    <row r="114" spans="2:11">
      <c r="B114" s="26"/>
      <c r="I114" s="2"/>
      <c r="J114" s="10"/>
      <c r="K114" s="1"/>
    </row>
    <row r="115" spans="2:11">
      <c r="B115" s="26"/>
      <c r="F115" s="2"/>
      <c r="G115" s="2"/>
      <c r="H115" s="2"/>
      <c r="I115" s="2"/>
      <c r="J115" s="2"/>
      <c r="K115" s="1"/>
    </row>
    <row r="116" spans="2:11">
      <c r="B116" s="26"/>
      <c r="J116" s="3"/>
      <c r="K116" s="1"/>
    </row>
    <row r="117" spans="2:11">
      <c r="B117" s="26"/>
      <c r="J117" s="3"/>
      <c r="K117" s="1"/>
    </row>
    <row r="118" spans="2:11">
      <c r="B118" s="26"/>
      <c r="I118" s="10"/>
      <c r="J118" s="10"/>
      <c r="K118" s="1"/>
    </row>
    <row r="119" spans="2:11">
      <c r="B119" s="26"/>
      <c r="J119" s="3"/>
      <c r="K119" s="1"/>
    </row>
    <row r="120" spans="2:11">
      <c r="E120" s="14"/>
      <c r="F120" s="14"/>
      <c r="G120" s="14"/>
      <c r="H120" s="14"/>
      <c r="I120" s="14"/>
      <c r="J120" s="14"/>
    </row>
    <row r="122" spans="2:11">
      <c r="F122" s="17"/>
    </row>
    <row r="126" spans="2:11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2:11">
      <c r="B127" s="26"/>
      <c r="F127" s="2"/>
      <c r="G127" s="2"/>
      <c r="H127" s="2"/>
      <c r="I127" s="2"/>
      <c r="J127" s="2"/>
      <c r="K127" s="1"/>
    </row>
    <row r="128" spans="2:11">
      <c r="B128" s="26"/>
      <c r="K128" s="1"/>
    </row>
    <row r="129" spans="2:11">
      <c r="B129" s="26"/>
      <c r="K129" s="1"/>
    </row>
    <row r="130" spans="2:11">
      <c r="B130" s="26"/>
      <c r="I130" s="3"/>
      <c r="K130" s="1"/>
    </row>
    <row r="131" spans="2:11">
      <c r="B131" s="26"/>
      <c r="E131" s="3"/>
      <c r="K131" s="1"/>
    </row>
    <row r="132" spans="2:11">
      <c r="B132" s="26"/>
      <c r="F132" s="2"/>
      <c r="G132" s="2"/>
      <c r="H132" s="2"/>
      <c r="I132" s="2"/>
      <c r="J132" s="2"/>
      <c r="K132" s="1"/>
    </row>
    <row r="133" spans="2:11">
      <c r="B133" s="26"/>
      <c r="H133" s="2"/>
      <c r="I133" s="2"/>
      <c r="J133" s="2"/>
      <c r="K133" s="1"/>
    </row>
    <row r="134" spans="2:11">
      <c r="B134" s="26"/>
      <c r="E134" s="3"/>
      <c r="J134" s="3"/>
      <c r="K134" s="1"/>
    </row>
    <row r="135" spans="2:11">
      <c r="B135" s="26"/>
      <c r="E135" s="3"/>
      <c r="J135" s="3"/>
      <c r="K135" s="1"/>
    </row>
    <row r="136" spans="2:11">
      <c r="B136" s="26"/>
      <c r="E136" s="3"/>
      <c r="J136" s="3"/>
      <c r="K136" s="1"/>
    </row>
    <row r="137" spans="2:11">
      <c r="B137" s="26"/>
      <c r="E137" s="3"/>
      <c r="J137" s="3"/>
      <c r="K137" s="1"/>
    </row>
    <row r="138" spans="2:11">
      <c r="B138" s="26"/>
      <c r="E138" s="3"/>
      <c r="J138" s="3"/>
      <c r="K138" s="1"/>
    </row>
    <row r="139" spans="2:11">
      <c r="B139" s="26"/>
      <c r="E139" s="3"/>
      <c r="J139" s="3"/>
      <c r="K139" s="1"/>
    </row>
    <row r="140" spans="2:11">
      <c r="B140" s="26"/>
      <c r="E140" s="3"/>
      <c r="J140" s="3"/>
      <c r="K140" s="1"/>
    </row>
    <row r="141" spans="2:11">
      <c r="B141" s="26"/>
      <c r="E141" s="3"/>
      <c r="J141" s="3"/>
      <c r="K141" s="1"/>
    </row>
    <row r="142" spans="2:11">
      <c r="B142" s="26"/>
      <c r="E142" s="3"/>
      <c r="J142" s="3"/>
      <c r="K142" s="1"/>
    </row>
    <row r="143" spans="2:11">
      <c r="B143" s="26"/>
      <c r="E143" s="3"/>
      <c r="H143" s="2"/>
      <c r="I143" s="2"/>
      <c r="J143" s="2"/>
      <c r="K143" s="28"/>
    </row>
    <row r="144" spans="2:11">
      <c r="B144" s="26"/>
      <c r="E144" s="3"/>
      <c r="K144" s="1"/>
    </row>
    <row r="145" spans="2:11">
      <c r="B145" s="26"/>
      <c r="E145" s="3"/>
      <c r="K145" s="1"/>
    </row>
    <row r="146" spans="2:11">
      <c r="B146" s="26"/>
      <c r="E146" s="3"/>
      <c r="K146" s="1"/>
    </row>
    <row r="147" spans="2:11">
      <c r="E147" s="14"/>
      <c r="F147" s="14"/>
      <c r="G147" s="14"/>
      <c r="H147" s="14"/>
      <c r="I147" s="14"/>
      <c r="J147" s="14"/>
    </row>
    <row r="149" spans="2:11">
      <c r="F149" s="17"/>
    </row>
  </sheetData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18"/>
  <sheetViews>
    <sheetView workbookViewId="0">
      <selection activeCell="K12" sqref="D12:K12"/>
    </sheetView>
  </sheetViews>
  <sheetFormatPr defaultRowHeight="15"/>
  <cols>
    <col min="1" max="1" width="11.28515625" bestFit="1" customWidth="1"/>
    <col min="2" max="2" width="27.7109375" bestFit="1" customWidth="1"/>
    <col min="5" max="5" width="9.5703125" bestFit="1" customWidth="1"/>
    <col min="6" max="6" width="10.5703125" bestFit="1" customWidth="1"/>
    <col min="7" max="7" width="9.5703125" bestFit="1" customWidth="1"/>
    <col min="8" max="9" width="9.7109375" bestFit="1" customWidth="1"/>
    <col min="10" max="10" width="10.140625" bestFit="1" customWidth="1"/>
  </cols>
  <sheetData>
    <row r="1" spans="1:11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0</v>
      </c>
      <c r="B2" t="s">
        <v>18</v>
      </c>
      <c r="C2">
        <v>12960</v>
      </c>
      <c r="D2">
        <v>8</v>
      </c>
      <c r="E2" s="3">
        <v>4.782</v>
      </c>
      <c r="F2" s="3">
        <v>623.10699999999997</v>
      </c>
      <c r="G2" s="3">
        <v>676.81</v>
      </c>
      <c r="H2" s="4">
        <v>653.01300000000003</v>
      </c>
      <c r="I2" s="3">
        <v>659.55899999999997</v>
      </c>
      <c r="J2" s="3"/>
    </row>
    <row r="3" spans="1:11">
      <c r="A3" t="s">
        <v>0</v>
      </c>
      <c r="B3" t="s">
        <v>17</v>
      </c>
      <c r="C3">
        <v>8124</v>
      </c>
      <c r="D3">
        <v>22</v>
      </c>
      <c r="E3" s="3">
        <v>5440.3339999999998</v>
      </c>
      <c r="F3" s="3">
        <v>4643.8050000000003</v>
      </c>
      <c r="G3" s="3">
        <v>3617.3229999999999</v>
      </c>
      <c r="H3" s="4">
        <v>2344.5279999999998</v>
      </c>
      <c r="I3" s="3">
        <v>2129.8240000000001</v>
      </c>
      <c r="J3" s="3"/>
    </row>
    <row r="4" spans="1:11">
      <c r="A4" t="s">
        <v>0</v>
      </c>
      <c r="B4" t="s">
        <v>13</v>
      </c>
      <c r="C4">
        <v>3196</v>
      </c>
      <c r="D4">
        <v>36</v>
      </c>
      <c r="E4" s="2" t="s">
        <v>70</v>
      </c>
      <c r="F4" s="2" t="s">
        <v>70</v>
      </c>
      <c r="G4" s="2" t="s">
        <v>70</v>
      </c>
      <c r="H4" s="2" t="s">
        <v>70</v>
      </c>
      <c r="I4" s="2" t="s">
        <v>70</v>
      </c>
      <c r="J4" s="3"/>
    </row>
    <row r="5" spans="1:11">
      <c r="A5" t="s">
        <v>0</v>
      </c>
      <c r="B5" t="s">
        <v>25</v>
      </c>
      <c r="C5">
        <v>3190</v>
      </c>
      <c r="D5">
        <v>61</v>
      </c>
      <c r="E5" s="3">
        <v>3.6219999999999999</v>
      </c>
      <c r="F5" s="3">
        <v>55.045999999999999</v>
      </c>
      <c r="G5" s="3">
        <v>114.58799999999999</v>
      </c>
      <c r="H5" s="4">
        <v>215.876</v>
      </c>
      <c r="I5" s="3">
        <v>221.024</v>
      </c>
      <c r="J5" s="3"/>
    </row>
    <row r="6" spans="1:11">
      <c r="A6" t="s">
        <v>0</v>
      </c>
      <c r="B6" t="s">
        <v>12</v>
      </c>
      <c r="C6">
        <v>1728</v>
      </c>
      <c r="D6">
        <v>6</v>
      </c>
      <c r="E6" s="3">
        <v>0.23400000000000001</v>
      </c>
      <c r="F6" s="3">
        <v>0.56299999999999994</v>
      </c>
      <c r="G6" s="3">
        <v>1.0529999999999999</v>
      </c>
      <c r="H6" s="4">
        <v>1.907</v>
      </c>
      <c r="I6" s="3">
        <v>2.4209999999999998</v>
      </c>
      <c r="J6" s="3"/>
    </row>
    <row r="7" spans="1:11">
      <c r="A7" t="s">
        <v>0</v>
      </c>
      <c r="B7" t="s">
        <v>22</v>
      </c>
      <c r="C7">
        <v>1066</v>
      </c>
      <c r="D7">
        <v>12</v>
      </c>
      <c r="E7" s="3">
        <v>6.1879999999999997</v>
      </c>
      <c r="F7" s="3">
        <v>3.9860000000000002</v>
      </c>
      <c r="G7" s="3">
        <v>4.2549999999999999</v>
      </c>
      <c r="H7" s="4">
        <v>3.4460000000000002</v>
      </c>
      <c r="I7" s="3">
        <v>3.117</v>
      </c>
      <c r="J7" s="3"/>
    </row>
    <row r="8" spans="1:11">
      <c r="A8" t="s">
        <v>0</v>
      </c>
      <c r="B8" t="s">
        <v>26</v>
      </c>
      <c r="C8">
        <v>958</v>
      </c>
      <c r="D8">
        <v>9</v>
      </c>
      <c r="E8" s="3">
        <v>0.29699999999999999</v>
      </c>
      <c r="F8" s="3">
        <v>0.48799999999999999</v>
      </c>
      <c r="G8" s="3">
        <v>0.70899999999999996</v>
      </c>
      <c r="H8" s="4">
        <v>1.0229999999999999</v>
      </c>
      <c r="I8" s="3">
        <v>1.1719999999999999</v>
      </c>
      <c r="J8" s="3"/>
    </row>
    <row r="9" spans="1:11">
      <c r="A9" t="s">
        <v>0</v>
      </c>
      <c r="B9" t="s">
        <v>23</v>
      </c>
      <c r="C9">
        <v>683</v>
      </c>
      <c r="D9">
        <v>35</v>
      </c>
      <c r="E9" s="2" t="s">
        <v>70</v>
      </c>
      <c r="F9" s="2" t="s">
        <v>70</v>
      </c>
      <c r="G9" s="2" t="s">
        <v>70</v>
      </c>
      <c r="H9" s="2" t="s">
        <v>70</v>
      </c>
      <c r="I9" s="2" t="s">
        <v>70</v>
      </c>
      <c r="J9" s="3"/>
    </row>
    <row r="10" spans="1:11">
      <c r="A10" t="s">
        <v>0</v>
      </c>
      <c r="B10" t="s">
        <v>28</v>
      </c>
      <c r="C10">
        <v>435</v>
      </c>
      <c r="D10">
        <v>16</v>
      </c>
      <c r="E10" s="3">
        <v>491</v>
      </c>
      <c r="F10" s="3">
        <v>126.054</v>
      </c>
      <c r="G10" s="3">
        <v>121.143</v>
      </c>
      <c r="H10" s="5">
        <v>116.649</v>
      </c>
      <c r="I10" s="3">
        <v>123.53400000000001</v>
      </c>
      <c r="J10" s="3"/>
    </row>
    <row r="11" spans="1:11">
      <c r="A11" t="s">
        <v>0</v>
      </c>
      <c r="B11" t="s">
        <v>20</v>
      </c>
      <c r="C11">
        <v>339</v>
      </c>
      <c r="D11">
        <v>17</v>
      </c>
      <c r="E11" s="3">
        <v>1300.491</v>
      </c>
      <c r="F11" s="3">
        <v>543.42700000000002</v>
      </c>
      <c r="G11" s="3">
        <v>483.755</v>
      </c>
      <c r="H11" s="4">
        <v>467.81200000000001</v>
      </c>
      <c r="I11" s="3">
        <v>447.23500000000001</v>
      </c>
      <c r="J11" s="3"/>
    </row>
    <row r="12" spans="1:11">
      <c r="D12" s="1" t="s">
        <v>74</v>
      </c>
      <c r="E12" s="73">
        <v>8</v>
      </c>
      <c r="F12" s="73">
        <v>8</v>
      </c>
      <c r="G12" s="73">
        <v>8</v>
      </c>
      <c r="H12" s="74">
        <v>8</v>
      </c>
      <c r="I12" s="73">
        <v>8</v>
      </c>
      <c r="J12" s="75">
        <f>(SUM(E12:I12)*100)/50</f>
        <v>80</v>
      </c>
      <c r="K12" s="31" t="s">
        <v>81</v>
      </c>
    </row>
    <row r="14" spans="1:11">
      <c r="A14" s="1" t="s">
        <v>1</v>
      </c>
      <c r="B14" s="1" t="s">
        <v>2</v>
      </c>
      <c r="C14" s="1" t="s">
        <v>38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</row>
    <row r="15" spans="1:11">
      <c r="A15" t="s">
        <v>29</v>
      </c>
      <c r="B15" t="s">
        <v>18</v>
      </c>
      <c r="C15">
        <v>12960</v>
      </c>
      <c r="D15">
        <v>8</v>
      </c>
      <c r="E15" s="3">
        <v>2.609</v>
      </c>
      <c r="F15" s="3">
        <v>2.61</v>
      </c>
      <c r="G15" s="3">
        <v>2.6869999999999998</v>
      </c>
      <c r="H15" s="3">
        <v>2.952</v>
      </c>
      <c r="I15">
        <v>2.6720000000000002</v>
      </c>
      <c r="J15" s="3"/>
      <c r="K15" s="7"/>
    </row>
    <row r="16" spans="1:11">
      <c r="A16" t="s">
        <v>29</v>
      </c>
      <c r="B16" t="s">
        <v>17</v>
      </c>
      <c r="C16">
        <v>8124</v>
      </c>
      <c r="D16">
        <v>22</v>
      </c>
      <c r="E16" s="3">
        <v>814.54200000000003</v>
      </c>
      <c r="F16" s="3">
        <v>886.64300000000003</v>
      </c>
      <c r="G16" s="3">
        <v>873.74300000000005</v>
      </c>
      <c r="H16" s="5">
        <v>1046.4680000000001</v>
      </c>
      <c r="I16" s="11">
        <v>844.45299999999997</v>
      </c>
      <c r="J16" s="3"/>
      <c r="K16" s="8"/>
    </row>
    <row r="17" spans="1:11">
      <c r="A17" t="s">
        <v>29</v>
      </c>
      <c r="B17" t="s">
        <v>13</v>
      </c>
      <c r="C17">
        <v>3196</v>
      </c>
      <c r="D17">
        <v>36</v>
      </c>
      <c r="E17" s="9" t="s">
        <v>71</v>
      </c>
      <c r="F17" s="2" t="s">
        <v>70</v>
      </c>
      <c r="G17" s="9" t="s">
        <v>71</v>
      </c>
      <c r="H17" s="9" t="s">
        <v>71</v>
      </c>
      <c r="I17" s="9" t="s">
        <v>71</v>
      </c>
      <c r="J17" s="3"/>
      <c r="K17" s="8"/>
    </row>
    <row r="18" spans="1:11">
      <c r="A18" t="s">
        <v>29</v>
      </c>
      <c r="B18" t="s">
        <v>25</v>
      </c>
      <c r="C18">
        <v>3190</v>
      </c>
      <c r="D18">
        <v>61</v>
      </c>
      <c r="E18" s="3">
        <v>2.9790000000000001</v>
      </c>
      <c r="F18" s="3">
        <v>6.5750000000000002</v>
      </c>
      <c r="G18" s="3">
        <v>0.84199999999999997</v>
      </c>
      <c r="H18" s="3">
        <v>6.8289999999999997</v>
      </c>
      <c r="I18">
        <v>6.633</v>
      </c>
      <c r="J18" s="3"/>
      <c r="K18" s="8"/>
    </row>
    <row r="19" spans="1:11">
      <c r="A19" t="s">
        <v>29</v>
      </c>
      <c r="B19" t="s">
        <v>12</v>
      </c>
      <c r="C19">
        <v>1728</v>
      </c>
      <c r="D19">
        <v>6</v>
      </c>
      <c r="E19" s="6">
        <v>0.46800000000000003</v>
      </c>
      <c r="F19" s="3">
        <v>0.438</v>
      </c>
      <c r="G19" s="3">
        <v>0.45300000000000001</v>
      </c>
      <c r="H19" s="3">
        <v>0.502</v>
      </c>
      <c r="I19">
        <v>0.46899999999999997</v>
      </c>
      <c r="J19" s="3"/>
      <c r="K19" s="7"/>
    </row>
    <row r="20" spans="1:11">
      <c r="A20" t="s">
        <v>29</v>
      </c>
      <c r="B20" t="s">
        <v>22</v>
      </c>
      <c r="C20">
        <v>1066</v>
      </c>
      <c r="D20">
        <v>12</v>
      </c>
      <c r="E20" s="3">
        <v>2.7189999999999999</v>
      </c>
      <c r="F20" s="3">
        <v>2.89</v>
      </c>
      <c r="G20" s="3">
        <v>3.3279999999999998</v>
      </c>
      <c r="H20" s="3">
        <v>3.7040000000000002</v>
      </c>
      <c r="I20">
        <v>3.891</v>
      </c>
      <c r="J20" s="3"/>
      <c r="K20" s="7"/>
    </row>
    <row r="21" spans="1:11">
      <c r="A21" t="s">
        <v>29</v>
      </c>
      <c r="B21" t="s">
        <v>26</v>
      </c>
      <c r="C21">
        <v>958</v>
      </c>
      <c r="D21">
        <v>9</v>
      </c>
      <c r="E21" s="3">
        <v>0.32800000000000001</v>
      </c>
      <c r="F21" s="3">
        <v>0.40600000000000003</v>
      </c>
      <c r="G21" s="3">
        <v>0.438</v>
      </c>
      <c r="H21" s="3">
        <v>0.45400000000000001</v>
      </c>
      <c r="I21">
        <v>0.437</v>
      </c>
      <c r="J21" s="3"/>
      <c r="K21" s="8"/>
    </row>
    <row r="22" spans="1:11">
      <c r="A22" t="s">
        <v>29</v>
      </c>
      <c r="B22" t="s">
        <v>23</v>
      </c>
      <c r="C22">
        <v>683</v>
      </c>
      <c r="D22">
        <v>35</v>
      </c>
      <c r="E22" s="9" t="s">
        <v>71</v>
      </c>
      <c r="F22" s="9" t="s">
        <v>71</v>
      </c>
      <c r="G22" s="9" t="s">
        <v>71</v>
      </c>
      <c r="H22" s="9" t="s">
        <v>71</v>
      </c>
      <c r="I22" s="2" t="s">
        <v>70</v>
      </c>
      <c r="J22" s="3"/>
      <c r="K22" s="8"/>
    </row>
    <row r="23" spans="1:11">
      <c r="A23" t="s">
        <v>29</v>
      </c>
      <c r="B23" t="s">
        <v>28</v>
      </c>
      <c r="C23">
        <v>435</v>
      </c>
      <c r="D23">
        <v>16</v>
      </c>
      <c r="E23" s="3">
        <v>9.016</v>
      </c>
      <c r="F23" s="3">
        <v>20.954999999999998</v>
      </c>
      <c r="G23" s="3">
        <v>21.273</v>
      </c>
      <c r="H23" s="3">
        <v>22.236000000000001</v>
      </c>
      <c r="I23">
        <v>20.861999999999998</v>
      </c>
      <c r="J23" s="3"/>
      <c r="K23" s="8"/>
    </row>
    <row r="24" spans="1:11">
      <c r="A24" t="s">
        <v>29</v>
      </c>
      <c r="B24" t="s">
        <v>20</v>
      </c>
      <c r="C24">
        <v>339</v>
      </c>
      <c r="D24">
        <v>17</v>
      </c>
      <c r="E24" s="3">
        <v>0.98499999999999999</v>
      </c>
      <c r="F24" s="3">
        <v>16.797999999999998</v>
      </c>
      <c r="G24" s="3">
        <v>31.488</v>
      </c>
      <c r="H24" s="3">
        <v>35.646000000000001</v>
      </c>
      <c r="I24">
        <v>41.305</v>
      </c>
      <c r="J24" s="3"/>
      <c r="K24" s="8"/>
    </row>
    <row r="25" spans="1:11">
      <c r="D25" s="1" t="s">
        <v>74</v>
      </c>
      <c r="E25" s="73">
        <v>8</v>
      </c>
      <c r="F25" s="73">
        <v>8</v>
      </c>
      <c r="G25" s="73">
        <v>8</v>
      </c>
      <c r="H25" s="74">
        <v>8</v>
      </c>
      <c r="I25" s="73">
        <v>8</v>
      </c>
      <c r="J25" s="75">
        <f>(SUM(E25:I25)*100)/50</f>
        <v>80</v>
      </c>
      <c r="K25" s="31" t="s">
        <v>81</v>
      </c>
    </row>
    <row r="27" spans="1:11">
      <c r="A27" s="1" t="s">
        <v>1</v>
      </c>
      <c r="B27" s="1" t="s">
        <v>2</v>
      </c>
      <c r="C27" s="1" t="s">
        <v>38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</row>
    <row r="28" spans="1:11">
      <c r="A28" t="s">
        <v>30</v>
      </c>
      <c r="B28" t="s">
        <v>18</v>
      </c>
      <c r="C28">
        <v>12960</v>
      </c>
      <c r="D28">
        <v>8</v>
      </c>
      <c r="E28" s="8">
        <v>7.1150000000000002</v>
      </c>
      <c r="F28" s="3">
        <v>7.5519999999999996</v>
      </c>
      <c r="G28" s="3">
        <v>8.2569999999999997</v>
      </c>
      <c r="H28" s="3">
        <v>4.5389999999999997</v>
      </c>
      <c r="I28">
        <v>4.1360000000000001</v>
      </c>
      <c r="J28" s="3"/>
    </row>
    <row r="29" spans="1:11">
      <c r="A29" t="s">
        <v>30</v>
      </c>
      <c r="B29" t="s">
        <v>17</v>
      </c>
      <c r="C29">
        <v>8124</v>
      </c>
      <c r="D29">
        <v>22</v>
      </c>
      <c r="E29" s="8">
        <v>12.438000000000001</v>
      </c>
      <c r="F29" s="3">
        <v>11.35</v>
      </c>
      <c r="G29" s="3">
        <v>12.428000000000001</v>
      </c>
      <c r="H29" s="3">
        <v>6.44</v>
      </c>
      <c r="I29">
        <v>5.8650000000000002</v>
      </c>
      <c r="J29" s="3"/>
    </row>
    <row r="30" spans="1:11">
      <c r="A30" t="s">
        <v>30</v>
      </c>
      <c r="B30" t="s">
        <v>13</v>
      </c>
      <c r="C30">
        <v>3196</v>
      </c>
      <c r="D30">
        <v>36</v>
      </c>
      <c r="E30" s="8">
        <v>902.76499999999999</v>
      </c>
      <c r="F30">
        <v>891.85699999999997</v>
      </c>
      <c r="G30" s="3">
        <v>902.89</v>
      </c>
      <c r="H30" s="3">
        <v>889.399</v>
      </c>
      <c r="I30">
        <v>854.85500000000002</v>
      </c>
      <c r="J30" s="3"/>
    </row>
    <row r="31" spans="1:11">
      <c r="A31" t="s">
        <v>30</v>
      </c>
      <c r="B31" t="s">
        <v>25</v>
      </c>
      <c r="C31">
        <v>3190</v>
      </c>
      <c r="D31">
        <v>61</v>
      </c>
      <c r="E31" s="2" t="s">
        <v>70</v>
      </c>
      <c r="F31" s="2" t="s">
        <v>70</v>
      </c>
      <c r="G31" s="2" t="s">
        <v>70</v>
      </c>
      <c r="H31" s="2" t="s">
        <v>70</v>
      </c>
      <c r="I31" s="2" t="s">
        <v>70</v>
      </c>
      <c r="J31" s="3"/>
    </row>
    <row r="32" spans="1:11">
      <c r="A32" t="s">
        <v>30</v>
      </c>
      <c r="B32" t="s">
        <v>12</v>
      </c>
      <c r="C32">
        <v>1728</v>
      </c>
      <c r="D32">
        <v>6</v>
      </c>
      <c r="E32" s="8">
        <v>1.7430000000000001</v>
      </c>
      <c r="F32">
        <v>1.756</v>
      </c>
      <c r="G32" s="3">
        <v>1.724</v>
      </c>
      <c r="H32" s="3">
        <v>1.4379999999999999</v>
      </c>
      <c r="I32">
        <v>1.663</v>
      </c>
      <c r="J32" s="3"/>
    </row>
    <row r="33" spans="1:11">
      <c r="A33" t="s">
        <v>30</v>
      </c>
      <c r="B33" t="s">
        <v>22</v>
      </c>
      <c r="C33">
        <v>1066</v>
      </c>
      <c r="D33">
        <v>12</v>
      </c>
      <c r="E33" s="8">
        <v>1.954</v>
      </c>
      <c r="F33" s="3">
        <v>2.67</v>
      </c>
      <c r="G33" s="3">
        <v>1.3109999999999999</v>
      </c>
      <c r="H33" s="3">
        <v>1.764</v>
      </c>
      <c r="I33">
        <v>1.0740000000000001</v>
      </c>
      <c r="J33" s="3"/>
    </row>
    <row r="34" spans="1:11">
      <c r="A34" t="s">
        <v>30</v>
      </c>
      <c r="B34" t="s">
        <v>26</v>
      </c>
      <c r="C34">
        <v>958</v>
      </c>
      <c r="D34">
        <v>9</v>
      </c>
      <c r="E34" s="8">
        <v>1.173</v>
      </c>
      <c r="F34">
        <v>1.633</v>
      </c>
      <c r="G34" s="3">
        <v>1.2889999999999999</v>
      </c>
      <c r="H34" s="3">
        <v>0.83899999999999997</v>
      </c>
      <c r="I34">
        <v>1.423</v>
      </c>
      <c r="J34" s="3"/>
    </row>
    <row r="35" spans="1:11">
      <c r="A35" t="s">
        <v>30</v>
      </c>
      <c r="B35" t="s">
        <v>23</v>
      </c>
      <c r="C35">
        <v>683</v>
      </c>
      <c r="D35">
        <v>35</v>
      </c>
      <c r="E35" s="8">
        <v>134.10400000000001</v>
      </c>
      <c r="F35" s="3">
        <v>127.988</v>
      </c>
      <c r="G35" s="3">
        <v>129.97900000000001</v>
      </c>
      <c r="H35" s="3">
        <v>131.18299999999999</v>
      </c>
      <c r="I35">
        <v>127.142</v>
      </c>
      <c r="J35" s="3"/>
    </row>
    <row r="36" spans="1:11">
      <c r="A36" t="s">
        <v>30</v>
      </c>
      <c r="B36" t="s">
        <v>28</v>
      </c>
      <c r="C36">
        <v>435</v>
      </c>
      <c r="D36">
        <v>16</v>
      </c>
      <c r="E36" s="8">
        <v>1.401</v>
      </c>
      <c r="F36">
        <v>1.968</v>
      </c>
      <c r="G36" s="3">
        <v>1.82</v>
      </c>
      <c r="H36" s="3">
        <v>1.6950000000000001</v>
      </c>
      <c r="I36">
        <v>1.9239999999999999</v>
      </c>
      <c r="J36" s="3"/>
    </row>
    <row r="37" spans="1:11">
      <c r="A37" t="s">
        <v>30</v>
      </c>
      <c r="B37" t="s">
        <v>20</v>
      </c>
      <c r="C37">
        <v>339</v>
      </c>
      <c r="D37">
        <v>17</v>
      </c>
      <c r="E37" s="8">
        <v>1.639</v>
      </c>
      <c r="F37" s="3">
        <v>1.871</v>
      </c>
      <c r="G37" s="3">
        <v>1.704</v>
      </c>
      <c r="H37" s="3">
        <v>1.7190000000000001</v>
      </c>
      <c r="I37">
        <v>1.224</v>
      </c>
      <c r="J37" s="3"/>
    </row>
    <row r="38" spans="1:11">
      <c r="D38" s="1" t="s">
        <v>74</v>
      </c>
      <c r="E38" s="76">
        <v>9</v>
      </c>
      <c r="F38" s="73">
        <v>9</v>
      </c>
      <c r="G38" s="73">
        <v>9</v>
      </c>
      <c r="H38" s="73">
        <v>9</v>
      </c>
      <c r="I38" s="73">
        <v>9</v>
      </c>
      <c r="J38" s="75">
        <f>(SUM(E38:I38)*100)/50</f>
        <v>90</v>
      </c>
      <c r="K38" s="31" t="s">
        <v>81</v>
      </c>
    </row>
    <row r="39" spans="1:11">
      <c r="F39" s="3"/>
      <c r="J39" s="30"/>
    </row>
    <row r="40" spans="1:11">
      <c r="B40" s="15" t="s">
        <v>37</v>
      </c>
    </row>
    <row r="41" spans="1:11">
      <c r="A41" s="1" t="s">
        <v>77</v>
      </c>
      <c r="B41" t="s">
        <v>97</v>
      </c>
    </row>
    <row r="42" spans="1:11">
      <c r="A42" s="1"/>
      <c r="B42" s="1"/>
      <c r="C42" s="1"/>
      <c r="D42" s="1"/>
      <c r="E42" s="1"/>
      <c r="F42" s="1"/>
      <c r="G42" s="1"/>
      <c r="H42" s="1"/>
      <c r="I42" s="1"/>
    </row>
    <row r="43" spans="1:11">
      <c r="E43" s="2"/>
      <c r="F43" s="2"/>
      <c r="G43" s="2"/>
      <c r="H43" s="2"/>
      <c r="I43" s="2"/>
      <c r="J43" s="1"/>
    </row>
    <row r="44" spans="1:11">
      <c r="E44" s="9"/>
      <c r="F44" s="9"/>
      <c r="G44" s="9"/>
      <c r="H44" s="9"/>
      <c r="I44" s="9"/>
      <c r="J44" s="2"/>
    </row>
    <row r="45" spans="1:11">
      <c r="E45" s="9"/>
      <c r="F45" s="9"/>
      <c r="G45" s="9"/>
      <c r="H45" s="9"/>
      <c r="I45" s="9"/>
    </row>
    <row r="46" spans="1:11">
      <c r="E46" s="9"/>
      <c r="F46" s="9"/>
      <c r="G46" s="2"/>
      <c r="H46" s="9"/>
      <c r="I46" s="2"/>
    </row>
    <row r="47" spans="1:11">
      <c r="E47" s="2"/>
      <c r="F47" s="2"/>
      <c r="G47" s="2"/>
      <c r="H47" s="2"/>
      <c r="I47" s="2"/>
    </row>
    <row r="48" spans="1:11">
      <c r="E48" s="2"/>
      <c r="F48" s="2"/>
      <c r="G48" s="2"/>
      <c r="H48" s="2"/>
      <c r="I48" s="2"/>
      <c r="J48" s="2"/>
    </row>
    <row r="49" spans="1:10">
      <c r="E49" s="2"/>
      <c r="F49" s="9"/>
      <c r="G49" s="9"/>
      <c r="H49" s="9"/>
      <c r="I49" s="9"/>
      <c r="J49" s="2"/>
    </row>
    <row r="50" spans="1:10">
      <c r="E50" s="2"/>
      <c r="F50" s="2"/>
      <c r="G50" s="2"/>
      <c r="H50" s="2"/>
      <c r="I50" s="2"/>
    </row>
    <row r="51" spans="1:10">
      <c r="E51" s="9"/>
      <c r="F51" s="9"/>
      <c r="G51" s="2"/>
      <c r="H51" s="9"/>
      <c r="I51" s="9"/>
    </row>
    <row r="52" spans="1:10">
      <c r="E52" s="2"/>
      <c r="F52" s="9"/>
      <c r="G52" s="9"/>
      <c r="H52" s="9"/>
      <c r="I52" s="9"/>
    </row>
    <row r="53" spans="1:10">
      <c r="B53" s="5"/>
      <c r="C53" s="5"/>
      <c r="D53" s="7"/>
      <c r="E53" s="13"/>
      <c r="F53" s="13"/>
      <c r="G53" s="13"/>
      <c r="H53" s="13"/>
      <c r="I53" s="13"/>
    </row>
    <row r="54" spans="1:10">
      <c r="B54" s="7"/>
      <c r="C54" s="1"/>
      <c r="E54" s="67"/>
      <c r="F54" s="67"/>
      <c r="G54" s="67"/>
      <c r="H54" s="67"/>
      <c r="I54" s="67"/>
      <c r="J54" s="68"/>
    </row>
    <row r="55" spans="1:10">
      <c r="C55" s="1"/>
      <c r="E55" s="8"/>
      <c r="F55" s="8"/>
      <c r="G55" s="8"/>
      <c r="H55" s="8"/>
      <c r="I55" s="8"/>
      <c r="J55" s="8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2"/>
    </row>
    <row r="59" spans="1:10">
      <c r="E59" s="9"/>
      <c r="F59" s="9"/>
      <c r="G59" s="9"/>
      <c r="H59" s="2"/>
      <c r="I59" s="9"/>
      <c r="J59" s="2"/>
    </row>
    <row r="60" spans="1:10">
      <c r="E60" s="9"/>
      <c r="F60" s="9"/>
      <c r="G60" s="9"/>
      <c r="H60" s="9"/>
      <c r="I60" s="9"/>
    </row>
    <row r="61" spans="1:10">
      <c r="E61" s="2"/>
      <c r="F61" s="2"/>
      <c r="G61" s="2"/>
      <c r="H61" s="9"/>
      <c r="I61" s="2"/>
    </row>
    <row r="62" spans="1:10">
      <c r="E62" s="9"/>
      <c r="F62" s="9"/>
      <c r="G62" s="9"/>
      <c r="H62" s="9"/>
      <c r="I62" s="9"/>
      <c r="J62" s="2"/>
    </row>
    <row r="63" spans="1:10">
      <c r="E63" s="9"/>
      <c r="F63" s="9"/>
      <c r="G63" s="9"/>
      <c r="H63" s="9"/>
      <c r="I63" s="9"/>
    </row>
    <row r="64" spans="1:10">
      <c r="E64" s="9"/>
      <c r="F64" s="9"/>
      <c r="G64" s="9"/>
      <c r="H64" s="2"/>
      <c r="I64" s="9"/>
      <c r="J64" s="14"/>
    </row>
    <row r="65" spans="1:11">
      <c r="E65" s="9"/>
      <c r="F65" s="9"/>
      <c r="G65" s="9"/>
      <c r="H65" s="9"/>
      <c r="I65" s="9"/>
      <c r="J65" s="3"/>
      <c r="K65" s="31"/>
    </row>
    <row r="66" spans="1:11">
      <c r="E66" s="2"/>
      <c r="F66" s="2"/>
      <c r="G66" s="2"/>
      <c r="H66" s="2"/>
      <c r="I66" s="2"/>
    </row>
    <row r="67" spans="1:11">
      <c r="E67" s="2"/>
      <c r="F67" s="2"/>
      <c r="G67" s="2"/>
      <c r="H67" s="2"/>
      <c r="I67" s="2"/>
    </row>
    <row r="68" spans="1:11">
      <c r="E68" s="9"/>
      <c r="F68" s="9"/>
      <c r="G68" s="9"/>
      <c r="H68" s="9"/>
      <c r="I68" s="9"/>
      <c r="J68" s="1"/>
    </row>
    <row r="69" spans="1:11">
      <c r="A69" s="3"/>
      <c r="B69" s="19"/>
      <c r="C69" s="19"/>
      <c r="E69" s="13"/>
      <c r="F69" s="13"/>
      <c r="G69" s="13"/>
      <c r="H69" s="13"/>
      <c r="I69" s="13"/>
      <c r="J69" s="10"/>
    </row>
    <row r="70" spans="1:11">
      <c r="A70" s="7"/>
      <c r="B70" s="7"/>
      <c r="C70" s="1"/>
      <c r="E70" s="67"/>
      <c r="F70" s="67"/>
      <c r="G70" s="67"/>
      <c r="H70" s="67"/>
      <c r="I70" s="67"/>
      <c r="J70" s="68"/>
    </row>
    <row r="71" spans="1:11">
      <c r="A71" s="3"/>
      <c r="B71" s="7"/>
      <c r="C71" s="1"/>
      <c r="E71" s="8"/>
      <c r="F71" s="8"/>
      <c r="G71" s="8"/>
      <c r="H71" s="8"/>
      <c r="I71" s="8"/>
      <c r="J71" s="8"/>
    </row>
    <row r="72" spans="1:11">
      <c r="A72" s="7"/>
      <c r="B72" s="7"/>
      <c r="C72" s="7"/>
      <c r="J72" s="3"/>
    </row>
    <row r="73" spans="1:11">
      <c r="J73" s="2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0"/>
    </row>
    <row r="75" spans="1:11">
      <c r="E75" s="2"/>
      <c r="F75" s="2"/>
      <c r="G75" s="2"/>
      <c r="H75" s="2"/>
      <c r="I75" s="2"/>
      <c r="J75" s="3"/>
    </row>
    <row r="76" spans="1:11">
      <c r="E76" s="9"/>
      <c r="F76" s="9"/>
      <c r="G76" s="9"/>
      <c r="H76" s="9"/>
      <c r="I76" s="9"/>
      <c r="J76" s="3"/>
    </row>
    <row r="77" spans="1:11">
      <c r="E77" s="9"/>
      <c r="F77" s="9"/>
      <c r="G77" s="9"/>
      <c r="H77" s="9"/>
      <c r="I77" s="9"/>
      <c r="J77" s="3"/>
    </row>
    <row r="78" spans="1:11">
      <c r="E78" s="9"/>
      <c r="F78" s="9"/>
      <c r="G78" s="9"/>
      <c r="H78" s="9"/>
      <c r="I78" s="9"/>
      <c r="J78" s="3"/>
    </row>
    <row r="79" spans="1:11">
      <c r="E79" s="2"/>
      <c r="F79" s="2"/>
      <c r="G79" s="2"/>
      <c r="H79" s="2"/>
      <c r="I79" s="2"/>
      <c r="J79" s="3"/>
    </row>
    <row r="80" spans="1:11">
      <c r="E80" s="2"/>
      <c r="F80" s="2"/>
      <c r="G80" s="2"/>
      <c r="H80" s="2"/>
      <c r="I80" s="2"/>
      <c r="J80" s="3"/>
    </row>
    <row r="81" spans="2:11">
      <c r="E81" s="9"/>
      <c r="F81" s="9"/>
      <c r="G81" s="9"/>
      <c r="H81" s="9"/>
      <c r="I81" s="9"/>
      <c r="J81" s="3"/>
    </row>
    <row r="82" spans="2:11">
      <c r="E82" s="2"/>
      <c r="F82" s="2"/>
      <c r="G82" s="2"/>
      <c r="H82" s="2"/>
      <c r="I82" s="2"/>
      <c r="J82" s="3"/>
    </row>
    <row r="83" spans="2:11">
      <c r="E83" s="9"/>
      <c r="F83" s="9"/>
      <c r="G83" s="9"/>
      <c r="H83" s="9"/>
      <c r="I83" s="9"/>
      <c r="J83" s="10"/>
    </row>
    <row r="84" spans="2:11">
      <c r="E84" s="9"/>
      <c r="F84" s="9"/>
      <c r="G84" s="9"/>
      <c r="H84" s="9"/>
      <c r="I84" s="9"/>
      <c r="J84" s="2"/>
    </row>
    <row r="85" spans="2:11">
      <c r="E85" s="13"/>
      <c r="F85" s="13"/>
      <c r="G85" s="13"/>
      <c r="H85" s="13"/>
      <c r="I85" s="13"/>
      <c r="J85" s="3"/>
    </row>
    <row r="86" spans="2:11">
      <c r="B86" s="26"/>
      <c r="J86" s="3"/>
    </row>
    <row r="87" spans="2:11">
      <c r="B87" s="26"/>
      <c r="C87" s="1"/>
      <c r="E87" s="67"/>
      <c r="F87" s="67"/>
      <c r="G87" s="67"/>
      <c r="H87" s="67"/>
      <c r="I87" s="67"/>
      <c r="J87" s="68"/>
    </row>
    <row r="88" spans="2:11">
      <c r="B88" s="26"/>
      <c r="C88" s="1"/>
      <c r="E88" s="8"/>
      <c r="F88" s="8"/>
      <c r="G88" s="8"/>
      <c r="H88" s="8"/>
      <c r="I88" s="8"/>
      <c r="J88" s="8"/>
    </row>
    <row r="89" spans="2:11">
      <c r="E89" s="14"/>
      <c r="F89" s="14"/>
      <c r="G89" s="14"/>
      <c r="H89" s="14"/>
      <c r="I89" s="14"/>
      <c r="J89" s="14"/>
    </row>
    <row r="90" spans="2:11">
      <c r="D90" s="1"/>
      <c r="K90" s="31"/>
    </row>
    <row r="91" spans="2:11">
      <c r="F91" s="17"/>
    </row>
    <row r="95" spans="2:11">
      <c r="B95" s="1"/>
      <c r="C95" s="1"/>
      <c r="D95" s="1"/>
      <c r="E95" s="1"/>
      <c r="F95" s="1"/>
      <c r="G95" s="1"/>
      <c r="H95" s="1"/>
      <c r="I95" s="1"/>
      <c r="J95" s="1"/>
    </row>
    <row r="96" spans="2:11">
      <c r="B96" s="26"/>
      <c r="F96" s="2"/>
      <c r="G96" s="2"/>
      <c r="H96" s="2"/>
      <c r="I96" s="2"/>
      <c r="J96" s="2"/>
    </row>
    <row r="97" spans="2:10">
      <c r="B97" s="26"/>
    </row>
    <row r="98" spans="2:10">
      <c r="B98" s="26"/>
    </row>
    <row r="99" spans="2:10">
      <c r="B99" s="26"/>
      <c r="I99" s="3"/>
    </row>
    <row r="100" spans="2:10">
      <c r="B100" s="26"/>
      <c r="E100" s="3"/>
    </row>
    <row r="101" spans="2:10">
      <c r="B101" s="26"/>
      <c r="F101" s="2"/>
      <c r="G101" s="2"/>
      <c r="H101" s="2"/>
      <c r="I101" s="2"/>
      <c r="J101" s="2"/>
    </row>
    <row r="102" spans="2:10">
      <c r="B102" s="26"/>
      <c r="H102" s="2"/>
      <c r="I102" s="2"/>
      <c r="J102" s="2"/>
    </row>
    <row r="103" spans="2:10">
      <c r="B103" s="26"/>
      <c r="E103" s="3"/>
      <c r="J103" s="3"/>
    </row>
    <row r="104" spans="2:10">
      <c r="B104" s="26"/>
      <c r="E104" s="3"/>
      <c r="J104" s="3"/>
    </row>
    <row r="105" spans="2:10">
      <c r="B105" s="26"/>
      <c r="E105" s="3"/>
      <c r="J105" s="3"/>
    </row>
    <row r="106" spans="2:10">
      <c r="B106" s="26"/>
      <c r="E106" s="3"/>
      <c r="J106" s="3"/>
    </row>
    <row r="107" spans="2:10">
      <c r="B107" s="26"/>
      <c r="E107" s="3"/>
      <c r="J107" s="3"/>
    </row>
    <row r="108" spans="2:10">
      <c r="B108" s="26"/>
      <c r="E108" s="3"/>
      <c r="J108" s="3"/>
    </row>
    <row r="109" spans="2:10">
      <c r="B109" s="26"/>
      <c r="E109" s="3"/>
      <c r="J109" s="3"/>
    </row>
    <row r="110" spans="2:10">
      <c r="B110" s="26"/>
      <c r="E110" s="3"/>
      <c r="J110" s="3"/>
    </row>
    <row r="111" spans="2:10">
      <c r="B111" s="26"/>
      <c r="E111" s="3"/>
      <c r="J111" s="3"/>
    </row>
    <row r="112" spans="2:10">
      <c r="B112" s="26"/>
      <c r="E112" s="3"/>
      <c r="H112" s="2"/>
      <c r="I112" s="2"/>
      <c r="J112" s="2"/>
    </row>
    <row r="113" spans="2:11">
      <c r="B113" s="26"/>
      <c r="E113" s="3"/>
    </row>
    <row r="114" spans="2:11">
      <c r="B114" s="26"/>
      <c r="E114" s="3"/>
    </row>
    <row r="115" spans="2:11">
      <c r="B115" s="26"/>
      <c r="E115" s="3"/>
    </row>
    <row r="116" spans="2:11">
      <c r="E116" s="14"/>
      <c r="F116" s="14"/>
      <c r="G116" s="14"/>
      <c r="H116" s="14"/>
      <c r="I116" s="14"/>
      <c r="J116" s="14"/>
    </row>
    <row r="117" spans="2:11">
      <c r="D117" s="1"/>
      <c r="K117" s="31"/>
    </row>
    <row r="118" spans="2:11">
      <c r="F118" s="17"/>
    </row>
  </sheetData>
  <sortState ref="A14:I33">
    <sortCondition descending="1" ref="C14:C33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15"/>
  <cols>
    <col min="1" max="1" width="30.85546875" bestFit="1" customWidth="1"/>
    <col min="2" max="2" width="22" bestFit="1" customWidth="1"/>
    <col min="3" max="3" width="10.42578125" bestFit="1" customWidth="1"/>
    <col min="8" max="8" width="8.140625" bestFit="1" customWidth="1"/>
    <col min="10" max="10" width="10.42578125" bestFit="1" customWidth="1"/>
    <col min="11" max="11" width="10.140625" bestFit="1" customWidth="1"/>
  </cols>
  <sheetData>
    <row r="1" spans="1:12">
      <c r="A1" t="s">
        <v>93</v>
      </c>
    </row>
    <row r="2" spans="1:12">
      <c r="A2" s="1" t="s">
        <v>1</v>
      </c>
      <c r="C2" s="1" t="s">
        <v>38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76</v>
      </c>
    </row>
    <row r="3" spans="1:12">
      <c r="A3" t="s">
        <v>0</v>
      </c>
      <c r="B3" s="26" t="s">
        <v>65</v>
      </c>
      <c r="C3" s="26">
        <v>187</v>
      </c>
      <c r="D3" s="26">
        <v>22</v>
      </c>
      <c r="E3" s="2" t="s">
        <v>70</v>
      </c>
      <c r="F3" s="2" t="s">
        <v>70</v>
      </c>
      <c r="G3" s="2" t="s">
        <v>70</v>
      </c>
      <c r="H3" s="2" t="s">
        <v>70</v>
      </c>
      <c r="I3" s="2" t="s">
        <v>70</v>
      </c>
      <c r="J3" s="34">
        <v>0.5</v>
      </c>
      <c r="L3" s="23"/>
    </row>
    <row r="4" spans="1:12">
      <c r="A4" t="s">
        <v>0</v>
      </c>
      <c r="B4" s="26" t="s">
        <v>69</v>
      </c>
      <c r="C4" s="26">
        <v>435</v>
      </c>
      <c r="D4" s="26">
        <v>16</v>
      </c>
      <c r="E4" s="3">
        <v>491</v>
      </c>
      <c r="F4" s="3">
        <v>126.054</v>
      </c>
      <c r="G4" s="3">
        <v>121.143</v>
      </c>
      <c r="H4" s="5">
        <v>116.649</v>
      </c>
      <c r="I4" s="3">
        <v>123.53400000000001</v>
      </c>
      <c r="J4" s="34">
        <v>0.5</v>
      </c>
      <c r="L4" s="23"/>
    </row>
    <row r="5" spans="1:12">
      <c r="A5" t="s">
        <v>0</v>
      </c>
      <c r="B5" s="26" t="s">
        <v>54</v>
      </c>
      <c r="C5" s="26">
        <v>3196</v>
      </c>
      <c r="D5" s="26">
        <v>36</v>
      </c>
      <c r="E5" s="2" t="s">
        <v>70</v>
      </c>
      <c r="F5" s="2" t="s">
        <v>70</v>
      </c>
      <c r="G5" s="2" t="s">
        <v>70</v>
      </c>
      <c r="H5" s="2" t="s">
        <v>70</v>
      </c>
      <c r="I5" s="2" t="s">
        <v>70</v>
      </c>
      <c r="J5" s="34">
        <v>0.49320000000000003</v>
      </c>
    </row>
    <row r="6" spans="1:12">
      <c r="A6" t="s">
        <v>0</v>
      </c>
      <c r="B6" s="26" t="s">
        <v>61</v>
      </c>
      <c r="C6" s="26">
        <v>339</v>
      </c>
      <c r="D6" s="26">
        <v>17</v>
      </c>
      <c r="E6" s="3">
        <v>1300.491</v>
      </c>
      <c r="F6" s="3">
        <v>543.42700000000002</v>
      </c>
      <c r="G6" s="3">
        <v>483.755</v>
      </c>
      <c r="H6" s="4">
        <v>467.81200000000001</v>
      </c>
      <c r="I6" s="3">
        <v>447.23500000000001</v>
      </c>
      <c r="J6" s="34">
        <v>0.45950000000000002</v>
      </c>
      <c r="L6" s="23"/>
    </row>
    <row r="7" spans="1:12">
      <c r="B7" s="26"/>
      <c r="C7" s="26"/>
      <c r="D7" s="78" t="s">
        <v>74</v>
      </c>
      <c r="E7" s="73">
        <v>2</v>
      </c>
      <c r="F7" s="73">
        <v>2</v>
      </c>
      <c r="G7" s="73">
        <v>2</v>
      </c>
      <c r="H7" s="74">
        <v>2</v>
      </c>
      <c r="I7" s="73">
        <v>2</v>
      </c>
      <c r="J7" s="73"/>
      <c r="K7" s="79">
        <f>1000/20</f>
        <v>50</v>
      </c>
      <c r="L7" s="80" t="s">
        <v>81</v>
      </c>
    </row>
    <row r="8" spans="1:12">
      <c r="A8" s="21"/>
      <c r="B8" s="77"/>
      <c r="C8" s="77"/>
      <c r="D8" s="77"/>
      <c r="E8" s="35"/>
      <c r="F8" s="35"/>
      <c r="G8" s="35"/>
      <c r="H8" s="81"/>
      <c r="I8" s="35"/>
      <c r="J8" s="38"/>
      <c r="L8" s="23"/>
    </row>
    <row r="9" spans="1:12">
      <c r="A9" s="21" t="s">
        <v>29</v>
      </c>
      <c r="B9" s="77" t="s">
        <v>65</v>
      </c>
      <c r="C9" s="77">
        <v>187</v>
      </c>
      <c r="D9" s="77">
        <v>22</v>
      </c>
      <c r="E9" s="35">
        <v>6.1580000000000004</v>
      </c>
      <c r="F9" s="36" t="s">
        <v>70</v>
      </c>
      <c r="G9" s="36" t="s">
        <v>70</v>
      </c>
      <c r="H9" s="36" t="s">
        <v>70</v>
      </c>
      <c r="I9" s="36" t="s">
        <v>70</v>
      </c>
      <c r="J9" s="38">
        <v>0.5</v>
      </c>
      <c r="L9" s="23"/>
    </row>
    <row r="10" spans="1:12">
      <c r="A10" s="21" t="s">
        <v>29</v>
      </c>
      <c r="B10" s="77" t="s">
        <v>69</v>
      </c>
      <c r="C10" s="77">
        <v>435</v>
      </c>
      <c r="D10" s="77">
        <v>16</v>
      </c>
      <c r="E10" s="35">
        <v>9.016</v>
      </c>
      <c r="F10" s="35">
        <v>20.954999999999998</v>
      </c>
      <c r="G10" s="35">
        <v>21.273</v>
      </c>
      <c r="H10" s="35">
        <v>22.236000000000001</v>
      </c>
      <c r="I10" s="21">
        <v>20.861999999999998</v>
      </c>
      <c r="J10" s="38">
        <v>0.5</v>
      </c>
      <c r="L10" s="23"/>
    </row>
    <row r="11" spans="1:12">
      <c r="A11" s="21" t="s">
        <v>29</v>
      </c>
      <c r="B11" s="77" t="s">
        <v>54</v>
      </c>
      <c r="C11" s="77">
        <v>3196</v>
      </c>
      <c r="D11" s="77">
        <v>36</v>
      </c>
      <c r="E11" s="37" t="s">
        <v>71</v>
      </c>
      <c r="F11" s="2" t="s">
        <v>70</v>
      </c>
      <c r="G11" s="37" t="s">
        <v>71</v>
      </c>
      <c r="H11" s="37" t="s">
        <v>71</v>
      </c>
      <c r="I11" s="37" t="s">
        <v>71</v>
      </c>
      <c r="J11" s="38">
        <v>0.49320000000000003</v>
      </c>
      <c r="L11" s="23"/>
    </row>
    <row r="12" spans="1:12">
      <c r="A12" s="21" t="s">
        <v>29</v>
      </c>
      <c r="B12" s="77" t="s">
        <v>61</v>
      </c>
      <c r="C12" s="77">
        <v>339</v>
      </c>
      <c r="D12" s="77">
        <v>17</v>
      </c>
      <c r="E12" s="35">
        <v>0.98499999999999999</v>
      </c>
      <c r="F12" s="35">
        <v>16.797999999999998</v>
      </c>
      <c r="G12" s="35">
        <v>31.488</v>
      </c>
      <c r="H12" s="35">
        <v>35.646000000000001</v>
      </c>
      <c r="I12" s="21">
        <v>41.305</v>
      </c>
      <c r="J12" s="38">
        <v>0.45950000000000002</v>
      </c>
      <c r="L12" s="23"/>
    </row>
    <row r="13" spans="1:12">
      <c r="A13" s="21"/>
      <c r="B13" s="77"/>
      <c r="C13" s="77"/>
      <c r="D13" s="78" t="s">
        <v>74</v>
      </c>
      <c r="E13" s="73">
        <v>3</v>
      </c>
      <c r="F13" s="73">
        <v>2</v>
      </c>
      <c r="G13" s="73">
        <v>2</v>
      </c>
      <c r="H13" s="74">
        <v>2</v>
      </c>
      <c r="I13" s="73">
        <v>2</v>
      </c>
      <c r="J13" s="38"/>
      <c r="K13" s="79">
        <f>1100/20</f>
        <v>55</v>
      </c>
      <c r="L13" s="80" t="s">
        <v>81</v>
      </c>
    </row>
    <row r="14" spans="1:12">
      <c r="A14" s="21"/>
      <c r="B14" s="77"/>
      <c r="C14" s="77"/>
      <c r="D14" s="77"/>
      <c r="E14" s="35"/>
      <c r="F14" s="35"/>
      <c r="G14" s="35"/>
      <c r="H14" s="35"/>
      <c r="I14" s="21"/>
      <c r="J14" s="38"/>
      <c r="L14" s="23"/>
    </row>
    <row r="15" spans="1:12">
      <c r="A15" t="s">
        <v>30</v>
      </c>
      <c r="B15" s="26" t="s">
        <v>65</v>
      </c>
      <c r="C15" s="26">
        <v>187</v>
      </c>
      <c r="D15" s="26">
        <v>22</v>
      </c>
      <c r="E15" s="8">
        <v>1.7709999999999999</v>
      </c>
      <c r="F15" s="3">
        <v>1.532</v>
      </c>
      <c r="G15" s="3">
        <v>1.208</v>
      </c>
      <c r="H15" s="3">
        <v>0.88600000000000001</v>
      </c>
      <c r="I15" s="5">
        <v>0.58299999999999996</v>
      </c>
      <c r="J15" s="34">
        <v>0.5</v>
      </c>
      <c r="L15" s="23"/>
    </row>
    <row r="16" spans="1:12">
      <c r="A16" t="s">
        <v>30</v>
      </c>
      <c r="B16" s="26" t="s">
        <v>69</v>
      </c>
      <c r="C16" s="26">
        <v>435</v>
      </c>
      <c r="D16" s="26">
        <v>16</v>
      </c>
      <c r="E16" s="8">
        <v>1.401</v>
      </c>
      <c r="F16">
        <v>1.968</v>
      </c>
      <c r="G16" s="3">
        <v>1.82</v>
      </c>
      <c r="H16" s="3">
        <v>1.6950000000000001</v>
      </c>
      <c r="I16">
        <v>1.9239999999999999</v>
      </c>
      <c r="J16" s="34">
        <v>0.5</v>
      </c>
      <c r="L16" s="23"/>
    </row>
    <row r="17" spans="1:12">
      <c r="A17" t="s">
        <v>30</v>
      </c>
      <c r="B17" s="26" t="s">
        <v>54</v>
      </c>
      <c r="C17" s="26">
        <v>3196</v>
      </c>
      <c r="D17" s="26">
        <v>36</v>
      </c>
      <c r="E17" s="8">
        <v>902.76499999999999</v>
      </c>
      <c r="F17">
        <v>891.85699999999997</v>
      </c>
      <c r="G17" s="3">
        <v>902.89</v>
      </c>
      <c r="H17" s="3">
        <v>889.399</v>
      </c>
      <c r="I17">
        <v>854.85500000000002</v>
      </c>
      <c r="J17" s="34">
        <v>0.49320000000000003</v>
      </c>
      <c r="L17" s="23"/>
    </row>
    <row r="18" spans="1:12">
      <c r="A18" t="s">
        <v>30</v>
      </c>
      <c r="B18" s="26" t="s">
        <v>61</v>
      </c>
      <c r="C18" s="26">
        <v>339</v>
      </c>
      <c r="D18" s="26">
        <v>17</v>
      </c>
      <c r="E18" s="8">
        <v>1.639</v>
      </c>
      <c r="F18" s="3">
        <v>1.871</v>
      </c>
      <c r="G18" s="3">
        <v>1.704</v>
      </c>
      <c r="H18" s="3">
        <v>1.7190000000000001</v>
      </c>
      <c r="I18">
        <v>1.224</v>
      </c>
      <c r="J18" s="34">
        <v>0.45950000000000002</v>
      </c>
      <c r="L18" s="23"/>
    </row>
    <row r="19" spans="1:12">
      <c r="D19" s="78" t="s">
        <v>74</v>
      </c>
      <c r="E19" s="73">
        <v>4</v>
      </c>
      <c r="F19" s="73">
        <v>4</v>
      </c>
      <c r="G19" s="73">
        <v>4</v>
      </c>
      <c r="H19" s="74">
        <v>4</v>
      </c>
      <c r="I19" s="73">
        <v>4</v>
      </c>
      <c r="K19" s="79">
        <f>2000/20</f>
        <v>100</v>
      </c>
      <c r="L19" s="80" t="s">
        <v>81</v>
      </c>
    </row>
    <row r="20" spans="1:12">
      <c r="B20" s="15" t="s">
        <v>37</v>
      </c>
    </row>
    <row r="21" spans="1:12">
      <c r="A21" s="1" t="s">
        <v>77</v>
      </c>
      <c r="B21" t="s">
        <v>97</v>
      </c>
    </row>
  </sheetData>
  <sortState ref="A24:H43">
    <sortCondition descending="1" ref="H24:H4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0"/>
  <sheetViews>
    <sheetView workbookViewId="0">
      <selection activeCell="F5" sqref="F5"/>
    </sheetView>
  </sheetViews>
  <sheetFormatPr defaultRowHeight="15"/>
  <cols>
    <col min="1" max="1" width="11.28515625" bestFit="1" customWidth="1"/>
    <col min="2" max="2" width="27.7109375" bestFit="1" customWidth="1"/>
    <col min="6" max="6" width="9.5703125" bestFit="1" customWidth="1"/>
    <col min="7" max="7" width="10.5703125" bestFit="1" customWidth="1"/>
    <col min="8" max="8" width="9.5703125" bestFit="1" customWidth="1"/>
    <col min="9" max="10" width="9.7109375" bestFit="1" customWidth="1"/>
    <col min="11" max="11" width="9.5703125" bestFit="1" customWidth="1"/>
  </cols>
  <sheetData>
    <row r="1" spans="1:12">
      <c r="A1" t="s">
        <v>123</v>
      </c>
    </row>
    <row r="2" spans="1:12">
      <c r="A2" s="1" t="s">
        <v>1</v>
      </c>
      <c r="B2" s="1" t="s">
        <v>2</v>
      </c>
      <c r="C2" s="1" t="s">
        <v>38</v>
      </c>
      <c r="D2" s="1" t="s">
        <v>3</v>
      </c>
      <c r="E2" s="23" t="s">
        <v>122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2">
      <c r="A3" t="s">
        <v>0</v>
      </c>
      <c r="B3" t="s">
        <v>25</v>
      </c>
      <c r="C3">
        <v>3190</v>
      </c>
      <c r="D3">
        <v>61</v>
      </c>
      <c r="E3">
        <v>3465</v>
      </c>
      <c r="F3" s="3">
        <v>3.6219999999999999</v>
      </c>
      <c r="G3" s="3">
        <v>55.045999999999999</v>
      </c>
      <c r="H3" s="3">
        <v>114.58799999999999</v>
      </c>
      <c r="I3" s="4">
        <v>215.876</v>
      </c>
      <c r="J3" s="3">
        <v>221.024</v>
      </c>
      <c r="K3" s="3"/>
    </row>
    <row r="4" spans="1:12">
      <c r="A4" t="s">
        <v>0</v>
      </c>
      <c r="B4" t="s">
        <v>15</v>
      </c>
      <c r="C4">
        <v>106</v>
      </c>
      <c r="D4">
        <v>58</v>
      </c>
      <c r="E4">
        <v>334</v>
      </c>
      <c r="F4" s="3">
        <v>3.141</v>
      </c>
      <c r="G4" s="3">
        <v>2.4849999999999999</v>
      </c>
      <c r="H4" s="3">
        <v>2.3159999999999998</v>
      </c>
      <c r="I4" s="4">
        <v>2.3439999999999999</v>
      </c>
      <c r="J4" s="3">
        <v>2.1869999999999998</v>
      </c>
      <c r="K4" s="3"/>
    </row>
    <row r="5" spans="1:12">
      <c r="A5" t="s">
        <v>0</v>
      </c>
      <c r="B5" t="s">
        <v>11</v>
      </c>
      <c r="C5">
        <v>105</v>
      </c>
      <c r="D5">
        <v>12</v>
      </c>
      <c r="E5">
        <v>191</v>
      </c>
      <c r="F5" s="3">
        <v>0.375</v>
      </c>
      <c r="G5" s="3">
        <v>0.34300000000000003</v>
      </c>
      <c r="H5" s="3">
        <v>0.36099999999999999</v>
      </c>
      <c r="I5" s="4">
        <v>0.28100000000000003</v>
      </c>
      <c r="J5" s="3">
        <v>0.28699999999999998</v>
      </c>
      <c r="K5" s="3"/>
    </row>
    <row r="6" spans="1:12">
      <c r="F6" s="73">
        <v>3</v>
      </c>
      <c r="G6" s="73">
        <v>3</v>
      </c>
      <c r="H6" s="73">
        <v>3</v>
      </c>
      <c r="I6" s="74">
        <v>3</v>
      </c>
      <c r="J6" s="73">
        <v>3</v>
      </c>
      <c r="K6" s="68">
        <v>100</v>
      </c>
      <c r="L6" s="31" t="s">
        <v>81</v>
      </c>
    </row>
    <row r="8" spans="1:12">
      <c r="A8" s="1" t="s">
        <v>1</v>
      </c>
      <c r="B8" s="1" t="s">
        <v>2</v>
      </c>
      <c r="C8" s="1" t="s">
        <v>38</v>
      </c>
      <c r="D8" s="1" t="s">
        <v>3</v>
      </c>
      <c r="E8" s="23" t="s">
        <v>122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</row>
    <row r="9" spans="1:12">
      <c r="A9" t="s">
        <v>29</v>
      </c>
      <c r="B9" t="s">
        <v>25</v>
      </c>
      <c r="C9">
        <v>3190</v>
      </c>
      <c r="D9">
        <v>61</v>
      </c>
      <c r="E9">
        <v>3465</v>
      </c>
      <c r="F9" s="3">
        <v>2.9790000000000001</v>
      </c>
      <c r="G9" s="3">
        <v>6.5750000000000002</v>
      </c>
      <c r="H9" s="3">
        <v>0.84199999999999997</v>
      </c>
      <c r="I9" s="3">
        <v>6.8289999999999997</v>
      </c>
      <c r="J9">
        <v>6.633</v>
      </c>
      <c r="K9" s="3"/>
      <c r="L9" s="7"/>
    </row>
    <row r="10" spans="1:12">
      <c r="A10" t="s">
        <v>29</v>
      </c>
      <c r="B10" t="s">
        <v>15</v>
      </c>
      <c r="C10">
        <v>106</v>
      </c>
      <c r="D10">
        <v>58</v>
      </c>
      <c r="E10">
        <v>334</v>
      </c>
      <c r="F10" s="6">
        <v>0.46200000000000002</v>
      </c>
      <c r="G10" s="3">
        <v>0.48499999999999999</v>
      </c>
      <c r="H10" s="3">
        <v>0.497</v>
      </c>
      <c r="I10" s="3">
        <v>0.53</v>
      </c>
      <c r="J10">
        <v>0.48499999999999999</v>
      </c>
      <c r="K10" s="3"/>
      <c r="L10" s="8"/>
    </row>
    <row r="11" spans="1:12">
      <c r="A11" t="s">
        <v>29</v>
      </c>
      <c r="B11" t="s">
        <v>11</v>
      </c>
      <c r="C11">
        <v>105</v>
      </c>
      <c r="D11">
        <v>12</v>
      </c>
      <c r="E11">
        <v>191</v>
      </c>
      <c r="F11" s="6">
        <v>0.218</v>
      </c>
      <c r="G11" s="3">
        <v>0.25</v>
      </c>
      <c r="H11" s="3">
        <v>0.36</v>
      </c>
      <c r="I11" s="3">
        <v>0.42</v>
      </c>
      <c r="J11">
        <v>0.34399999999999997</v>
      </c>
      <c r="K11" s="3"/>
      <c r="L11" s="8"/>
    </row>
    <row r="12" spans="1:12">
      <c r="F12" s="73">
        <v>3</v>
      </c>
      <c r="G12" s="73">
        <v>3</v>
      </c>
      <c r="H12" s="73">
        <v>3</v>
      </c>
      <c r="I12" s="74">
        <v>3</v>
      </c>
      <c r="J12" s="73">
        <v>3</v>
      </c>
      <c r="K12" s="68">
        <v>100</v>
      </c>
      <c r="L12" s="31" t="s">
        <v>81</v>
      </c>
    </row>
    <row r="13" spans="1:12">
      <c r="C13" s="1"/>
      <c r="F13" s="3"/>
      <c r="G13" s="3"/>
      <c r="H13" s="3"/>
      <c r="I13" s="3"/>
      <c r="J13" s="3"/>
      <c r="K13" s="30"/>
    </row>
    <row r="14" spans="1:12">
      <c r="A14" s="1" t="s">
        <v>1</v>
      </c>
      <c r="B14" s="1" t="s">
        <v>2</v>
      </c>
      <c r="C14" s="1" t="s">
        <v>38</v>
      </c>
      <c r="D14" s="1" t="s">
        <v>3</v>
      </c>
      <c r="E14" s="23" t="s">
        <v>122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</row>
    <row r="15" spans="1:12">
      <c r="A15" t="s">
        <v>30</v>
      </c>
      <c r="B15" t="s">
        <v>25</v>
      </c>
      <c r="C15">
        <v>3190</v>
      </c>
      <c r="D15">
        <v>61</v>
      </c>
      <c r="E15">
        <v>3465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K15" s="3"/>
    </row>
    <row r="16" spans="1:12">
      <c r="A16" t="s">
        <v>30</v>
      </c>
      <c r="B16" t="s">
        <v>15</v>
      </c>
      <c r="C16">
        <v>106</v>
      </c>
      <c r="D16">
        <v>58</v>
      </c>
      <c r="E16">
        <v>334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K16" s="3"/>
    </row>
    <row r="17" spans="1:12">
      <c r="A17" t="s">
        <v>30</v>
      </c>
      <c r="B17" t="s">
        <v>11</v>
      </c>
      <c r="C17">
        <v>105</v>
      </c>
      <c r="D17">
        <v>12</v>
      </c>
      <c r="E17">
        <v>191</v>
      </c>
      <c r="F17" s="8">
        <v>1.0629999999999999</v>
      </c>
      <c r="G17">
        <v>0.85699999999999998</v>
      </c>
      <c r="H17" s="3">
        <v>0.439</v>
      </c>
      <c r="I17" s="3">
        <v>1.01</v>
      </c>
      <c r="J17">
        <v>0.29599999999999999</v>
      </c>
      <c r="K17" s="3"/>
    </row>
    <row r="18" spans="1:12">
      <c r="C18" s="1"/>
      <c r="F18" s="73">
        <v>1</v>
      </c>
      <c r="G18" s="73">
        <v>1</v>
      </c>
      <c r="H18" s="73">
        <v>1</v>
      </c>
      <c r="I18" s="74">
        <v>1</v>
      </c>
      <c r="J18" s="73">
        <v>1</v>
      </c>
      <c r="K18" s="68">
        <v>33.33</v>
      </c>
      <c r="L18" s="31" t="s">
        <v>81</v>
      </c>
    </row>
    <row r="19" spans="1:12">
      <c r="G19" s="3"/>
      <c r="K19" s="30"/>
    </row>
    <row r="20" spans="1:12">
      <c r="B20" s="15" t="s">
        <v>37</v>
      </c>
    </row>
    <row r="21" spans="1:12">
      <c r="A21" s="1" t="s">
        <v>77</v>
      </c>
      <c r="B21" t="s">
        <v>97</v>
      </c>
    </row>
    <row r="22" spans="1:12">
      <c r="A22" s="1" t="s">
        <v>1</v>
      </c>
      <c r="B22" s="1" t="s">
        <v>2</v>
      </c>
      <c r="C22" s="1" t="s">
        <v>38</v>
      </c>
      <c r="D22" s="1" t="s">
        <v>3</v>
      </c>
      <c r="E22" s="23" t="s">
        <v>122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</row>
    <row r="23" spans="1:12">
      <c r="A23" t="s">
        <v>0</v>
      </c>
      <c r="B23" t="s">
        <v>40</v>
      </c>
      <c r="C23">
        <v>62</v>
      </c>
      <c r="D23">
        <v>1000</v>
      </c>
      <c r="E23">
        <f>D23*3</f>
        <v>3000</v>
      </c>
      <c r="F23" s="2" t="s">
        <v>70</v>
      </c>
      <c r="G23" s="2" t="s">
        <v>70</v>
      </c>
      <c r="H23" s="2" t="s">
        <v>70</v>
      </c>
      <c r="I23" s="2" t="s">
        <v>70</v>
      </c>
      <c r="J23" s="2" t="s">
        <v>70</v>
      </c>
      <c r="K23" s="1"/>
    </row>
    <row r="24" spans="1:12">
      <c r="A24" t="s">
        <v>0</v>
      </c>
      <c r="B24" t="s">
        <v>41</v>
      </c>
      <c r="C24">
        <v>127</v>
      </c>
      <c r="D24">
        <v>11107</v>
      </c>
      <c r="E24">
        <f t="shared" ref="E24:E32" si="0">D24*3</f>
        <v>33321</v>
      </c>
      <c r="F24" s="9" t="s">
        <v>71</v>
      </c>
      <c r="G24" s="9" t="s">
        <v>71</v>
      </c>
      <c r="H24" s="9" t="s">
        <v>71</v>
      </c>
      <c r="I24" s="9" t="s">
        <v>71</v>
      </c>
      <c r="J24" s="9" t="s">
        <v>71</v>
      </c>
      <c r="K24" s="2"/>
    </row>
    <row r="25" spans="1:12">
      <c r="A25" t="s">
        <v>0</v>
      </c>
      <c r="B25" t="s">
        <v>42</v>
      </c>
      <c r="C25">
        <v>128</v>
      </c>
      <c r="D25">
        <v>6279</v>
      </c>
      <c r="E25">
        <f t="shared" si="0"/>
        <v>18837</v>
      </c>
      <c r="F25" s="9" t="s">
        <v>71</v>
      </c>
      <c r="G25" s="9" t="s">
        <v>71</v>
      </c>
      <c r="H25" s="9" t="s">
        <v>71</v>
      </c>
      <c r="I25" s="9" t="s">
        <v>71</v>
      </c>
      <c r="J25" s="9" t="s">
        <v>71</v>
      </c>
    </row>
    <row r="26" spans="1:12">
      <c r="A26" t="s">
        <v>0</v>
      </c>
      <c r="B26" t="s">
        <v>43</v>
      </c>
      <c r="C26">
        <v>118</v>
      </c>
      <c r="D26">
        <v>11107</v>
      </c>
      <c r="E26">
        <f t="shared" si="0"/>
        <v>33321</v>
      </c>
      <c r="F26" s="9" t="s">
        <v>71</v>
      </c>
      <c r="G26" s="9" t="s">
        <v>71</v>
      </c>
      <c r="H26" s="2" t="s">
        <v>70</v>
      </c>
      <c r="I26" s="9" t="s">
        <v>71</v>
      </c>
      <c r="J26" s="2" t="s">
        <v>70</v>
      </c>
    </row>
    <row r="27" spans="1:12">
      <c r="A27" t="s">
        <v>0</v>
      </c>
      <c r="B27" t="s">
        <v>44</v>
      </c>
      <c r="C27">
        <v>217</v>
      </c>
      <c r="D27">
        <v>706</v>
      </c>
      <c r="E27">
        <f t="shared" si="0"/>
        <v>2118</v>
      </c>
      <c r="F27" s="2" t="s">
        <v>70</v>
      </c>
      <c r="G27" s="2" t="s">
        <v>70</v>
      </c>
      <c r="H27" s="2" t="s">
        <v>70</v>
      </c>
      <c r="I27" s="2" t="s">
        <v>70</v>
      </c>
      <c r="J27" s="2" t="s">
        <v>70</v>
      </c>
    </row>
    <row r="28" spans="1:12">
      <c r="A28" t="s">
        <v>0</v>
      </c>
      <c r="B28" t="s">
        <v>45</v>
      </c>
      <c r="C28">
        <v>168</v>
      </c>
      <c r="D28">
        <v>1452</v>
      </c>
      <c r="E28">
        <f t="shared" si="0"/>
        <v>4356</v>
      </c>
      <c r="F28" s="2" t="s">
        <v>70</v>
      </c>
      <c r="G28" s="2" t="s">
        <v>70</v>
      </c>
      <c r="H28" s="2" t="s">
        <v>70</v>
      </c>
      <c r="I28" s="2" t="s">
        <v>70</v>
      </c>
      <c r="J28" s="2" t="s">
        <v>70</v>
      </c>
      <c r="K28" s="2"/>
    </row>
    <row r="29" spans="1:12">
      <c r="A29" t="s">
        <v>0</v>
      </c>
      <c r="B29" t="s">
        <v>46</v>
      </c>
      <c r="C29">
        <v>105</v>
      </c>
      <c r="D29">
        <v>11099</v>
      </c>
      <c r="E29">
        <f t="shared" si="0"/>
        <v>33297</v>
      </c>
      <c r="F29" s="2" t="s">
        <v>70</v>
      </c>
      <c r="G29" s="9" t="s">
        <v>71</v>
      </c>
      <c r="H29" s="9" t="s">
        <v>71</v>
      </c>
      <c r="I29" s="9" t="s">
        <v>71</v>
      </c>
      <c r="J29" s="9" t="s">
        <v>71</v>
      </c>
      <c r="K29" s="2"/>
    </row>
    <row r="30" spans="1:12">
      <c r="A30" t="s">
        <v>0</v>
      </c>
      <c r="B30" t="s">
        <v>39</v>
      </c>
      <c r="C30">
        <v>85</v>
      </c>
      <c r="D30">
        <v>228</v>
      </c>
      <c r="E30">
        <f t="shared" si="0"/>
        <v>684</v>
      </c>
      <c r="F30" s="2" t="s">
        <v>70</v>
      </c>
      <c r="G30" s="2" t="s">
        <v>70</v>
      </c>
      <c r="H30" s="2" t="s">
        <v>70</v>
      </c>
      <c r="I30" s="2" t="s">
        <v>70</v>
      </c>
      <c r="J30" s="2" t="s">
        <v>70</v>
      </c>
    </row>
    <row r="31" spans="1:12">
      <c r="A31" t="s">
        <v>0</v>
      </c>
      <c r="B31" t="s">
        <v>47</v>
      </c>
      <c r="C31">
        <v>173</v>
      </c>
      <c r="D31">
        <v>6279</v>
      </c>
      <c r="E31">
        <f t="shared" si="0"/>
        <v>18837</v>
      </c>
      <c r="F31" s="9" t="s">
        <v>71</v>
      </c>
      <c r="G31" s="9" t="s">
        <v>71</v>
      </c>
      <c r="H31" s="2" t="s">
        <v>70</v>
      </c>
      <c r="I31" s="9" t="s">
        <v>71</v>
      </c>
      <c r="J31" s="9" t="s">
        <v>71</v>
      </c>
    </row>
    <row r="32" spans="1:12">
      <c r="A32" t="s">
        <v>0</v>
      </c>
      <c r="B32" t="s">
        <v>48</v>
      </c>
      <c r="C32">
        <v>248</v>
      </c>
      <c r="D32">
        <v>6279</v>
      </c>
      <c r="E32">
        <f t="shared" si="0"/>
        <v>18837</v>
      </c>
      <c r="F32" s="2" t="s">
        <v>70</v>
      </c>
      <c r="G32" s="9" t="s">
        <v>71</v>
      </c>
      <c r="H32" s="9" t="s">
        <v>71</v>
      </c>
      <c r="I32" s="9" t="s">
        <v>71</v>
      </c>
      <c r="J32" s="9" t="s">
        <v>71</v>
      </c>
    </row>
    <row r="34" spans="1:12">
      <c r="A34" s="1" t="s">
        <v>1</v>
      </c>
      <c r="B34" s="1" t="s">
        <v>2</v>
      </c>
      <c r="C34" s="1" t="s">
        <v>38</v>
      </c>
      <c r="D34" s="1" t="s">
        <v>3</v>
      </c>
      <c r="E34" s="23" t="s">
        <v>122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2"/>
    </row>
    <row r="35" spans="1:12">
      <c r="A35" t="s">
        <v>29</v>
      </c>
      <c r="B35" t="s">
        <v>40</v>
      </c>
      <c r="C35">
        <v>62</v>
      </c>
      <c r="D35">
        <v>1000</v>
      </c>
      <c r="E35">
        <f>D35*3</f>
        <v>3000</v>
      </c>
      <c r="F35" s="9" t="s">
        <v>71</v>
      </c>
      <c r="G35" s="9" t="s">
        <v>71</v>
      </c>
      <c r="H35" s="9" t="s">
        <v>71</v>
      </c>
      <c r="I35" s="2" t="s">
        <v>70</v>
      </c>
      <c r="J35" s="9" t="s">
        <v>71</v>
      </c>
      <c r="K35" s="2"/>
    </row>
    <row r="36" spans="1:12">
      <c r="A36" t="s">
        <v>29</v>
      </c>
      <c r="B36" t="s">
        <v>41</v>
      </c>
      <c r="C36">
        <v>127</v>
      </c>
      <c r="D36">
        <v>11107</v>
      </c>
      <c r="E36">
        <f t="shared" ref="E36:E44" si="1">D36*3</f>
        <v>33321</v>
      </c>
      <c r="F36" s="9" t="s">
        <v>72</v>
      </c>
      <c r="G36" s="9" t="s">
        <v>72</v>
      </c>
      <c r="H36" s="9" t="s">
        <v>72</v>
      </c>
      <c r="I36" s="9" t="s">
        <v>72</v>
      </c>
      <c r="J36" s="9" t="s">
        <v>72</v>
      </c>
    </row>
    <row r="37" spans="1:12">
      <c r="A37" t="s">
        <v>29</v>
      </c>
      <c r="B37" t="s">
        <v>42</v>
      </c>
      <c r="C37">
        <v>128</v>
      </c>
      <c r="D37">
        <v>6279</v>
      </c>
      <c r="E37">
        <f t="shared" si="1"/>
        <v>18837</v>
      </c>
      <c r="F37" s="2" t="s">
        <v>70</v>
      </c>
      <c r="G37" s="2" t="s">
        <v>70</v>
      </c>
      <c r="H37" s="2" t="s">
        <v>70</v>
      </c>
      <c r="I37" s="9" t="s">
        <v>71</v>
      </c>
      <c r="J37" s="2" t="s">
        <v>70</v>
      </c>
    </row>
    <row r="38" spans="1:12">
      <c r="A38" t="s">
        <v>29</v>
      </c>
      <c r="B38" t="s">
        <v>43</v>
      </c>
      <c r="C38">
        <v>118</v>
      </c>
      <c r="D38">
        <v>11107</v>
      </c>
      <c r="E38">
        <f t="shared" si="1"/>
        <v>33321</v>
      </c>
      <c r="F38" s="9" t="s">
        <v>72</v>
      </c>
      <c r="G38" s="9" t="s">
        <v>72</v>
      </c>
      <c r="H38" s="9" t="s">
        <v>72</v>
      </c>
      <c r="I38" s="9" t="s">
        <v>72</v>
      </c>
      <c r="J38" s="9" t="s">
        <v>72</v>
      </c>
      <c r="K38" s="2"/>
    </row>
    <row r="39" spans="1:12">
      <c r="A39" t="s">
        <v>29</v>
      </c>
      <c r="B39" t="s">
        <v>44</v>
      </c>
      <c r="C39">
        <v>217</v>
      </c>
      <c r="D39">
        <v>706</v>
      </c>
      <c r="E39">
        <f t="shared" si="1"/>
        <v>2118</v>
      </c>
      <c r="F39" s="9" t="s">
        <v>71</v>
      </c>
      <c r="G39" s="9" t="s">
        <v>71</v>
      </c>
      <c r="H39" s="9" t="s">
        <v>71</v>
      </c>
      <c r="I39" s="9" t="s">
        <v>71</v>
      </c>
      <c r="J39" s="9" t="s">
        <v>71</v>
      </c>
    </row>
    <row r="40" spans="1:12">
      <c r="A40" t="s">
        <v>29</v>
      </c>
      <c r="B40" t="s">
        <v>45</v>
      </c>
      <c r="C40">
        <v>168</v>
      </c>
      <c r="D40">
        <v>1452</v>
      </c>
      <c r="E40">
        <f t="shared" si="1"/>
        <v>4356</v>
      </c>
      <c r="F40" s="9" t="s">
        <v>71</v>
      </c>
      <c r="G40" s="9" t="s">
        <v>71</v>
      </c>
      <c r="H40" s="9" t="s">
        <v>71</v>
      </c>
      <c r="I40" s="2" t="s">
        <v>70</v>
      </c>
      <c r="J40" s="9" t="s">
        <v>71</v>
      </c>
      <c r="K40" s="14"/>
    </row>
    <row r="41" spans="1:12">
      <c r="A41" t="s">
        <v>29</v>
      </c>
      <c r="B41" t="s">
        <v>46</v>
      </c>
      <c r="C41">
        <v>105</v>
      </c>
      <c r="D41">
        <v>11099</v>
      </c>
      <c r="E41">
        <f t="shared" si="1"/>
        <v>33297</v>
      </c>
      <c r="F41" s="9" t="s">
        <v>72</v>
      </c>
      <c r="G41" s="9" t="s">
        <v>72</v>
      </c>
      <c r="H41" s="9" t="s">
        <v>72</v>
      </c>
      <c r="I41" s="9" t="s">
        <v>72</v>
      </c>
      <c r="J41" s="9" t="s">
        <v>72</v>
      </c>
      <c r="K41" s="3"/>
      <c r="L41" s="31"/>
    </row>
    <row r="42" spans="1:12">
      <c r="A42" t="s">
        <v>29</v>
      </c>
      <c r="B42" t="s">
        <v>39</v>
      </c>
      <c r="C42">
        <v>85</v>
      </c>
      <c r="D42">
        <v>228</v>
      </c>
      <c r="E42">
        <f t="shared" si="1"/>
        <v>684</v>
      </c>
      <c r="F42" s="2" t="s">
        <v>70</v>
      </c>
      <c r="G42" s="2" t="s">
        <v>70</v>
      </c>
      <c r="H42" s="2" t="s">
        <v>70</v>
      </c>
      <c r="I42" s="2" t="s">
        <v>70</v>
      </c>
      <c r="J42" s="2" t="s">
        <v>70</v>
      </c>
    </row>
    <row r="43" spans="1:12">
      <c r="A43" t="s">
        <v>29</v>
      </c>
      <c r="B43" t="s">
        <v>47</v>
      </c>
      <c r="C43">
        <v>173</v>
      </c>
      <c r="D43">
        <v>6279</v>
      </c>
      <c r="E43">
        <f t="shared" si="1"/>
        <v>18837</v>
      </c>
      <c r="F43" s="2" t="s">
        <v>70</v>
      </c>
      <c r="G43" s="2" t="s">
        <v>70</v>
      </c>
      <c r="H43" s="2" t="s">
        <v>70</v>
      </c>
      <c r="I43" s="2" t="s">
        <v>70</v>
      </c>
      <c r="J43" s="2" t="s">
        <v>70</v>
      </c>
    </row>
    <row r="44" spans="1:12">
      <c r="A44" t="s">
        <v>29</v>
      </c>
      <c r="B44" t="s">
        <v>48</v>
      </c>
      <c r="C44">
        <v>248</v>
      </c>
      <c r="D44">
        <v>6279</v>
      </c>
      <c r="E44">
        <f t="shared" si="1"/>
        <v>18837</v>
      </c>
      <c r="F44" s="9" t="s">
        <v>71</v>
      </c>
      <c r="G44" s="9" t="s">
        <v>71</v>
      </c>
      <c r="H44" s="9" t="s">
        <v>71</v>
      </c>
      <c r="I44" s="9" t="s">
        <v>71</v>
      </c>
      <c r="J44" s="9" t="s">
        <v>71</v>
      </c>
      <c r="K44" s="1"/>
    </row>
    <row r="45" spans="1:12">
      <c r="K45" s="2"/>
    </row>
    <row r="46" spans="1:12">
      <c r="A46" s="1" t="s">
        <v>1</v>
      </c>
      <c r="B46" s="1" t="s">
        <v>2</v>
      </c>
      <c r="C46" s="1" t="s">
        <v>38</v>
      </c>
      <c r="D46" s="1" t="s">
        <v>3</v>
      </c>
      <c r="E46" s="23" t="s">
        <v>122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0"/>
    </row>
    <row r="47" spans="1:12">
      <c r="A47" t="s">
        <v>30</v>
      </c>
      <c r="B47" t="s">
        <v>40</v>
      </c>
      <c r="C47">
        <v>62</v>
      </c>
      <c r="D47">
        <v>1000</v>
      </c>
      <c r="E47">
        <f>D47*3</f>
        <v>3000</v>
      </c>
      <c r="F47" s="2" t="s">
        <v>70</v>
      </c>
      <c r="G47" s="2" t="s">
        <v>70</v>
      </c>
      <c r="H47" s="2" t="s">
        <v>70</v>
      </c>
      <c r="I47" s="2" t="s">
        <v>70</v>
      </c>
      <c r="J47" s="2" t="s">
        <v>70</v>
      </c>
      <c r="K47" s="3"/>
    </row>
    <row r="48" spans="1:12">
      <c r="A48" t="s">
        <v>30</v>
      </c>
      <c r="B48" t="s">
        <v>41</v>
      </c>
      <c r="C48">
        <v>127</v>
      </c>
      <c r="D48">
        <v>11107</v>
      </c>
      <c r="E48">
        <f t="shared" ref="E48:E56" si="2">D48*3</f>
        <v>33321</v>
      </c>
      <c r="F48" s="9" t="s">
        <v>72</v>
      </c>
      <c r="G48" s="9" t="s">
        <v>72</v>
      </c>
      <c r="H48" s="9" t="s">
        <v>72</v>
      </c>
      <c r="I48" s="9" t="s">
        <v>72</v>
      </c>
      <c r="J48" s="9" t="s">
        <v>72</v>
      </c>
      <c r="K48" s="3"/>
    </row>
    <row r="49" spans="1:12">
      <c r="A49" t="s">
        <v>30</v>
      </c>
      <c r="B49" t="s">
        <v>42</v>
      </c>
      <c r="C49">
        <v>128</v>
      </c>
      <c r="D49">
        <v>6279</v>
      </c>
      <c r="E49">
        <f t="shared" si="2"/>
        <v>18837</v>
      </c>
      <c r="F49" s="9" t="s">
        <v>72</v>
      </c>
      <c r="G49" s="9" t="s">
        <v>72</v>
      </c>
      <c r="H49" s="9" t="s">
        <v>72</v>
      </c>
      <c r="I49" s="9" t="s">
        <v>72</v>
      </c>
      <c r="J49" s="9" t="s">
        <v>72</v>
      </c>
      <c r="K49" s="3"/>
    </row>
    <row r="50" spans="1:12">
      <c r="A50" t="s">
        <v>30</v>
      </c>
      <c r="B50" t="s">
        <v>43</v>
      </c>
      <c r="C50">
        <v>118</v>
      </c>
      <c r="D50">
        <v>11107</v>
      </c>
      <c r="E50">
        <f t="shared" si="2"/>
        <v>33321</v>
      </c>
      <c r="F50" s="9" t="s">
        <v>72</v>
      </c>
      <c r="G50" s="9" t="s">
        <v>72</v>
      </c>
      <c r="H50" s="9" t="s">
        <v>72</v>
      </c>
      <c r="I50" s="9" t="s">
        <v>72</v>
      </c>
      <c r="J50" s="9" t="s">
        <v>72</v>
      </c>
      <c r="K50" s="3"/>
    </row>
    <row r="51" spans="1:12">
      <c r="A51" t="s">
        <v>30</v>
      </c>
      <c r="B51" t="s">
        <v>44</v>
      </c>
      <c r="C51">
        <v>217</v>
      </c>
      <c r="D51">
        <v>706</v>
      </c>
      <c r="E51">
        <f t="shared" si="2"/>
        <v>2118</v>
      </c>
      <c r="F51" s="2" t="s">
        <v>70</v>
      </c>
      <c r="G51" s="2" t="s">
        <v>70</v>
      </c>
      <c r="H51" s="2" t="s">
        <v>70</v>
      </c>
      <c r="I51" s="2" t="s">
        <v>70</v>
      </c>
      <c r="J51" s="2" t="s">
        <v>70</v>
      </c>
      <c r="K51" s="3"/>
    </row>
    <row r="52" spans="1:12">
      <c r="A52" t="s">
        <v>30</v>
      </c>
      <c r="B52" t="s">
        <v>45</v>
      </c>
      <c r="C52">
        <v>168</v>
      </c>
      <c r="D52">
        <v>1452</v>
      </c>
      <c r="E52">
        <f t="shared" si="2"/>
        <v>4356</v>
      </c>
      <c r="F52" s="2" t="s">
        <v>70</v>
      </c>
      <c r="G52" s="2" t="s">
        <v>70</v>
      </c>
      <c r="H52" s="2" t="s">
        <v>70</v>
      </c>
      <c r="I52" s="2" t="s">
        <v>70</v>
      </c>
      <c r="J52" s="2" t="s">
        <v>70</v>
      </c>
      <c r="K52" s="3"/>
    </row>
    <row r="53" spans="1:12">
      <c r="A53" t="s">
        <v>30</v>
      </c>
      <c r="B53" t="s">
        <v>46</v>
      </c>
      <c r="C53">
        <v>105</v>
      </c>
      <c r="D53">
        <v>11099</v>
      </c>
      <c r="E53">
        <f t="shared" si="2"/>
        <v>33297</v>
      </c>
      <c r="F53" s="9" t="s">
        <v>72</v>
      </c>
      <c r="G53" s="9" t="s">
        <v>72</v>
      </c>
      <c r="H53" s="9" t="s">
        <v>72</v>
      </c>
      <c r="I53" s="9" t="s">
        <v>72</v>
      </c>
      <c r="J53" s="9" t="s">
        <v>72</v>
      </c>
      <c r="K53" s="3"/>
    </row>
    <row r="54" spans="1:12">
      <c r="A54" t="s">
        <v>30</v>
      </c>
      <c r="B54" t="s">
        <v>39</v>
      </c>
      <c r="C54">
        <v>85</v>
      </c>
      <c r="D54">
        <v>228</v>
      </c>
      <c r="E54">
        <f t="shared" si="2"/>
        <v>684</v>
      </c>
      <c r="F54" s="2" t="s">
        <v>70</v>
      </c>
      <c r="G54" s="2" t="s">
        <v>70</v>
      </c>
      <c r="H54" s="2" t="s">
        <v>70</v>
      </c>
      <c r="I54" s="2" t="s">
        <v>70</v>
      </c>
      <c r="J54" s="2" t="s">
        <v>70</v>
      </c>
      <c r="K54" s="3"/>
    </row>
    <row r="55" spans="1:12">
      <c r="A55" t="s">
        <v>30</v>
      </c>
      <c r="B55" t="s">
        <v>47</v>
      </c>
      <c r="C55">
        <v>173</v>
      </c>
      <c r="D55">
        <v>6279</v>
      </c>
      <c r="E55">
        <f t="shared" si="2"/>
        <v>18837</v>
      </c>
      <c r="F55" s="9" t="s">
        <v>72</v>
      </c>
      <c r="G55" s="9" t="s">
        <v>72</v>
      </c>
      <c r="H55" s="9" t="s">
        <v>72</v>
      </c>
      <c r="I55" s="9" t="s">
        <v>72</v>
      </c>
      <c r="J55" s="9" t="s">
        <v>72</v>
      </c>
      <c r="K55" s="10"/>
    </row>
    <row r="56" spans="1:12">
      <c r="A56" t="s">
        <v>30</v>
      </c>
      <c r="B56" t="s">
        <v>48</v>
      </c>
      <c r="C56">
        <v>248</v>
      </c>
      <c r="D56">
        <v>6279</v>
      </c>
      <c r="E56">
        <f t="shared" si="2"/>
        <v>18837</v>
      </c>
      <c r="F56" s="9" t="s">
        <v>72</v>
      </c>
      <c r="G56" s="9" t="s">
        <v>72</v>
      </c>
      <c r="H56" s="9" t="s">
        <v>72</v>
      </c>
      <c r="I56" s="9" t="s">
        <v>72</v>
      </c>
      <c r="J56" s="9" t="s">
        <v>72</v>
      </c>
      <c r="K56" s="2"/>
    </row>
    <row r="57" spans="1:12">
      <c r="F57" s="13"/>
      <c r="G57" s="13"/>
      <c r="H57" s="13"/>
      <c r="I57" s="13"/>
      <c r="J57" s="13"/>
      <c r="K57" s="3"/>
    </row>
    <row r="58" spans="1:12">
      <c r="B58" s="26"/>
      <c r="K58" s="3"/>
    </row>
    <row r="59" spans="1:12">
      <c r="B59" s="26"/>
      <c r="C59" s="1"/>
      <c r="F59" s="67"/>
      <c r="G59" s="67"/>
      <c r="H59" s="67"/>
      <c r="I59" s="67"/>
      <c r="J59" s="67"/>
      <c r="K59" s="68"/>
    </row>
    <row r="60" spans="1:12">
      <c r="B60" s="26"/>
      <c r="C60" s="1"/>
      <c r="F60" s="8"/>
      <c r="G60" s="8"/>
      <c r="H60" s="8"/>
      <c r="I60" s="8"/>
      <c r="J60" s="8"/>
      <c r="K60" s="8"/>
    </row>
    <row r="61" spans="1:12">
      <c r="F61" s="14"/>
      <c r="G61" s="14"/>
      <c r="H61" s="14"/>
      <c r="I61" s="14"/>
      <c r="J61" s="14"/>
      <c r="K61" s="14"/>
    </row>
    <row r="62" spans="1:12">
      <c r="D62" s="1"/>
      <c r="E62" s="1"/>
      <c r="L62" s="31"/>
    </row>
    <row r="63" spans="1:12">
      <c r="G63" s="17"/>
    </row>
    <row r="67" spans="2:11"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2:11">
      <c r="B68" s="26"/>
      <c r="G68" s="2"/>
      <c r="H68" s="2"/>
      <c r="I68" s="2"/>
      <c r="J68" s="2"/>
      <c r="K68" s="2"/>
    </row>
    <row r="69" spans="2:11">
      <c r="B69" s="26"/>
    </row>
    <row r="70" spans="2:11">
      <c r="B70" s="26"/>
    </row>
    <row r="71" spans="2:11">
      <c r="B71" s="26"/>
      <c r="J71" s="3"/>
    </row>
    <row r="72" spans="2:11">
      <c r="B72" s="26"/>
      <c r="F72" s="3"/>
    </row>
    <row r="73" spans="2:11">
      <c r="B73" s="26"/>
      <c r="G73" s="2"/>
      <c r="H73" s="2"/>
      <c r="I73" s="2"/>
      <c r="J73" s="2"/>
      <c r="K73" s="2"/>
    </row>
    <row r="74" spans="2:11">
      <c r="B74" s="26"/>
      <c r="I74" s="2"/>
      <c r="J74" s="2"/>
      <c r="K74" s="2"/>
    </row>
    <row r="75" spans="2:11">
      <c r="B75" s="26"/>
      <c r="F75" s="3"/>
      <c r="K75" s="3"/>
    </row>
    <row r="76" spans="2:11">
      <c r="B76" s="26"/>
      <c r="F76" s="3"/>
      <c r="K76" s="3"/>
    </row>
    <row r="77" spans="2:11">
      <c r="B77" s="26"/>
      <c r="F77" s="3"/>
      <c r="K77" s="3"/>
    </row>
    <row r="78" spans="2:11">
      <c r="B78" s="26"/>
      <c r="F78" s="3"/>
      <c r="K78" s="3"/>
    </row>
    <row r="79" spans="2:11">
      <c r="B79" s="26"/>
      <c r="F79" s="3"/>
      <c r="K79" s="3"/>
    </row>
    <row r="80" spans="2:11">
      <c r="B80" s="26"/>
      <c r="F80" s="3"/>
      <c r="K80" s="3"/>
    </row>
    <row r="81" spans="2:12">
      <c r="B81" s="26"/>
      <c r="F81" s="3"/>
      <c r="K81" s="3"/>
    </row>
    <row r="82" spans="2:12">
      <c r="B82" s="26"/>
      <c r="F82" s="3"/>
      <c r="K82" s="3"/>
    </row>
    <row r="83" spans="2:12">
      <c r="B83" s="26"/>
      <c r="F83" s="3"/>
      <c r="K83" s="3"/>
    </row>
    <row r="84" spans="2:12">
      <c r="B84" s="26"/>
      <c r="F84" s="3"/>
      <c r="I84" s="2"/>
      <c r="J84" s="2"/>
      <c r="K84" s="2"/>
    </row>
    <row r="85" spans="2:12">
      <c r="B85" s="26"/>
      <c r="F85" s="3"/>
    </row>
    <row r="86" spans="2:12">
      <c r="B86" s="26"/>
      <c r="F86" s="3"/>
    </row>
    <row r="87" spans="2:12">
      <c r="B87" s="26"/>
      <c r="F87" s="3"/>
    </row>
    <row r="88" spans="2:12">
      <c r="F88" s="14"/>
      <c r="G88" s="14"/>
      <c r="H88" s="14"/>
      <c r="I88" s="14"/>
      <c r="J88" s="14"/>
      <c r="K88" s="14"/>
    </row>
    <row r="89" spans="2:12">
      <c r="D89" s="1"/>
      <c r="E89" s="1"/>
      <c r="L89" s="31"/>
    </row>
    <row r="90" spans="2:12">
      <c r="G90" s="17"/>
    </row>
  </sheetData>
  <sortState ref="A13:J32">
    <sortCondition descending="1" ref="E13:E32"/>
  </sortState>
  <pageMargins left="0.51181102362204722" right="0.51181102362204722" top="0.78740157480314965" bottom="0.78740157480314965" header="0.31496062992125984" footer="0.31496062992125984"/>
  <pageSetup paperSize="9" scale="36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46"/>
  <sheetViews>
    <sheetView topLeftCell="A55" workbookViewId="0">
      <selection sqref="A1:J76"/>
    </sheetView>
  </sheetViews>
  <sheetFormatPr defaultRowHeight="15"/>
  <cols>
    <col min="1" max="1" width="11.28515625" bestFit="1" customWidth="1"/>
    <col min="2" max="2" width="30.85546875" bestFit="1" customWidth="1"/>
    <col min="12" max="12" width="30.85546875" bestFit="1" customWidth="1"/>
    <col min="20" max="20" width="11.85546875" bestFit="1" customWidth="1"/>
    <col min="21" max="21" width="10.42578125" bestFit="1" customWidth="1"/>
    <col min="22" max="22" width="10" bestFit="1" customWidth="1"/>
  </cols>
  <sheetData>
    <row r="1" spans="1:22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t="s">
        <v>0</v>
      </c>
      <c r="B2" t="s">
        <v>50</v>
      </c>
      <c r="C2">
        <v>226</v>
      </c>
      <c r="D2">
        <v>69</v>
      </c>
      <c r="E2" s="7" t="s">
        <v>70</v>
      </c>
      <c r="F2" s="7" t="s">
        <v>70</v>
      </c>
      <c r="G2" s="7" t="s">
        <v>70</v>
      </c>
      <c r="H2" s="2" t="s">
        <v>70</v>
      </c>
      <c r="I2" s="2" t="s">
        <v>70</v>
      </c>
      <c r="O2" s="7"/>
      <c r="P2" s="7"/>
      <c r="Q2" s="7"/>
      <c r="R2" s="2"/>
      <c r="S2" s="2"/>
    </row>
    <row r="3" spans="1:22">
      <c r="A3" t="s">
        <v>0</v>
      </c>
      <c r="B3" t="s">
        <v>51</v>
      </c>
      <c r="C3">
        <v>286</v>
      </c>
      <c r="D3">
        <v>9</v>
      </c>
      <c r="E3" s="8" t="s">
        <v>73</v>
      </c>
      <c r="F3" s="8">
        <v>4.2828499999999999E-2</v>
      </c>
      <c r="G3" s="8">
        <v>4.3488679000000002E-2</v>
      </c>
      <c r="H3" s="8">
        <v>3.8938333999999998E-2</v>
      </c>
      <c r="I3" s="27">
        <v>3.4861118000000003E-2</v>
      </c>
      <c r="P3" s="8"/>
      <c r="Q3" s="8"/>
      <c r="R3" s="8"/>
      <c r="S3" s="27"/>
      <c r="U3" s="8"/>
    </row>
    <row r="4" spans="1:22">
      <c r="A4" t="s">
        <v>0</v>
      </c>
      <c r="B4" t="s">
        <v>52</v>
      </c>
      <c r="C4">
        <v>105</v>
      </c>
      <c r="D4">
        <v>12</v>
      </c>
      <c r="E4" s="8" t="s">
        <v>73</v>
      </c>
      <c r="F4">
        <v>9.9646259000000001E-2</v>
      </c>
      <c r="G4" s="8">
        <v>9.7351473999999993E-2</v>
      </c>
      <c r="H4">
        <v>6.9895691999999995E-2</v>
      </c>
      <c r="I4" s="27">
        <v>6.9895691999999995E-2</v>
      </c>
      <c r="O4" s="7"/>
      <c r="P4" s="7"/>
      <c r="Q4" s="7"/>
      <c r="R4" s="2"/>
      <c r="S4" s="2"/>
    </row>
    <row r="5" spans="1:22">
      <c r="A5" t="s">
        <v>0</v>
      </c>
      <c r="B5" t="s">
        <v>53</v>
      </c>
      <c r="C5">
        <v>1728</v>
      </c>
      <c r="D5">
        <v>6</v>
      </c>
      <c r="E5" s="8" t="s">
        <v>73</v>
      </c>
      <c r="F5" s="8">
        <v>5.9940844E-2</v>
      </c>
      <c r="G5" s="8">
        <v>4.7916667000000003E-2</v>
      </c>
      <c r="H5" s="8">
        <v>4.3563528999999997E-2</v>
      </c>
      <c r="I5" s="27">
        <v>4.1358025E-2</v>
      </c>
      <c r="P5" s="8"/>
      <c r="Q5" s="8"/>
      <c r="R5" s="8"/>
      <c r="S5" s="27"/>
    </row>
    <row r="6" spans="1:22">
      <c r="A6" t="s">
        <v>0</v>
      </c>
      <c r="B6" t="s">
        <v>54</v>
      </c>
      <c r="C6">
        <v>3196</v>
      </c>
      <c r="D6">
        <v>36</v>
      </c>
      <c r="E6" s="7" t="s">
        <v>70</v>
      </c>
      <c r="F6" s="7" t="s">
        <v>70</v>
      </c>
      <c r="G6" s="7" t="s">
        <v>70</v>
      </c>
      <c r="H6" s="2" t="s">
        <v>70</v>
      </c>
      <c r="I6" s="2" t="s">
        <v>70</v>
      </c>
      <c r="Q6" s="8"/>
      <c r="S6" s="27"/>
    </row>
    <row r="7" spans="1:22">
      <c r="A7" t="s">
        <v>0</v>
      </c>
      <c r="B7" t="s">
        <v>55</v>
      </c>
      <c r="C7">
        <v>32</v>
      </c>
      <c r="D7">
        <v>56</v>
      </c>
      <c r="E7" s="7" t="s">
        <v>70</v>
      </c>
      <c r="F7" s="7" t="s">
        <v>70</v>
      </c>
      <c r="G7" s="7" t="s">
        <v>70</v>
      </c>
      <c r="H7" s="2" t="s">
        <v>70</v>
      </c>
      <c r="I7" s="2" t="s">
        <v>70</v>
      </c>
      <c r="P7" s="8"/>
      <c r="Q7" s="8"/>
      <c r="R7" s="8"/>
      <c r="S7" s="27"/>
    </row>
    <row r="8" spans="1:22">
      <c r="A8" t="s">
        <v>0</v>
      </c>
      <c r="B8" t="s">
        <v>56</v>
      </c>
      <c r="C8">
        <v>106</v>
      </c>
      <c r="D8">
        <v>58</v>
      </c>
      <c r="E8" s="8" t="s">
        <v>73</v>
      </c>
      <c r="F8" s="8">
        <v>0.102830189</v>
      </c>
      <c r="G8" s="8">
        <v>9.7169810999999995E-2</v>
      </c>
      <c r="H8" s="8">
        <v>9.2924528000000006E-2</v>
      </c>
      <c r="I8" s="27">
        <v>9.2924528000000006E-2</v>
      </c>
      <c r="P8" s="8"/>
      <c r="Q8" s="8"/>
      <c r="R8" s="8"/>
      <c r="S8" s="27"/>
    </row>
    <row r="9" spans="1:22">
      <c r="A9" t="s">
        <v>0</v>
      </c>
      <c r="B9" t="s">
        <v>57</v>
      </c>
      <c r="C9">
        <v>124</v>
      </c>
      <c r="D9">
        <v>6</v>
      </c>
      <c r="E9" s="8" t="s">
        <v>73</v>
      </c>
      <c r="F9" s="8">
        <v>6.3172042999999997E-2</v>
      </c>
      <c r="G9" s="8">
        <v>5.8064515999999997E-2</v>
      </c>
      <c r="H9" s="8">
        <v>4.2338710000000002E-2</v>
      </c>
      <c r="I9" s="27">
        <v>4.2338710000000002E-2</v>
      </c>
      <c r="O9" s="7"/>
      <c r="P9" s="7"/>
      <c r="Q9" s="7"/>
      <c r="R9" s="2"/>
      <c r="S9" s="2"/>
    </row>
    <row r="10" spans="1:22">
      <c r="A10" t="s">
        <v>0</v>
      </c>
      <c r="B10" t="s">
        <v>58</v>
      </c>
      <c r="C10">
        <v>8124</v>
      </c>
      <c r="D10">
        <v>22</v>
      </c>
      <c r="E10" s="8" t="s">
        <v>73</v>
      </c>
      <c r="F10" s="8">
        <v>0.146572392</v>
      </c>
      <c r="G10" s="8">
        <v>0.12926890699999999</v>
      </c>
      <c r="H10" s="8">
        <v>0.12429135700000001</v>
      </c>
      <c r="I10" s="27">
        <v>0.124827023</v>
      </c>
      <c r="O10" s="7"/>
      <c r="P10" s="7"/>
      <c r="Q10" s="7"/>
      <c r="R10" s="2"/>
      <c r="S10" s="2"/>
    </row>
    <row r="11" spans="1:22">
      <c r="A11" t="s">
        <v>0</v>
      </c>
      <c r="B11" t="s">
        <v>59</v>
      </c>
      <c r="C11">
        <v>12960</v>
      </c>
      <c r="D11">
        <v>8</v>
      </c>
      <c r="E11" s="8" t="s">
        <v>73</v>
      </c>
      <c r="F11" s="8">
        <v>9.8148148000000004E-2</v>
      </c>
      <c r="G11" s="8">
        <v>8.1481480999999994E-2</v>
      </c>
      <c r="H11" s="8">
        <v>8.1481480999999994E-2</v>
      </c>
      <c r="I11" s="27">
        <v>4.4444444E-2</v>
      </c>
      <c r="P11" s="8"/>
      <c r="Q11" s="8"/>
      <c r="R11" s="8"/>
      <c r="S11" s="27"/>
    </row>
    <row r="12" spans="1:22">
      <c r="A12" t="s">
        <v>0</v>
      </c>
      <c r="B12" t="s">
        <v>60</v>
      </c>
      <c r="C12">
        <v>90</v>
      </c>
      <c r="D12">
        <v>8</v>
      </c>
      <c r="E12" s="8" t="s">
        <v>73</v>
      </c>
      <c r="F12" s="8">
        <v>2.1876542999999998E-2</v>
      </c>
      <c r="G12" s="8">
        <v>1.4518519000000001E-2</v>
      </c>
      <c r="H12" s="8">
        <v>1.7530864E-2</v>
      </c>
      <c r="I12" s="27">
        <v>1.308642E-2</v>
      </c>
      <c r="P12" s="8"/>
      <c r="Q12" s="8"/>
      <c r="R12" s="8"/>
      <c r="S12" s="27"/>
      <c r="T12" s="8"/>
    </row>
    <row r="13" spans="1:22">
      <c r="A13" t="s">
        <v>0</v>
      </c>
      <c r="B13" t="s">
        <v>61</v>
      </c>
      <c r="C13">
        <v>339</v>
      </c>
      <c r="D13">
        <v>17</v>
      </c>
      <c r="E13" s="8" t="s">
        <v>73</v>
      </c>
      <c r="F13" s="8">
        <v>7.8064061000000004E-2</v>
      </c>
      <c r="G13" s="8">
        <v>5.2632678000000002E-2</v>
      </c>
      <c r="H13" s="8">
        <v>5.9195446999999998E-2</v>
      </c>
      <c r="I13" s="27">
        <v>4.4370481000000003E-2</v>
      </c>
      <c r="P13" s="8"/>
      <c r="Q13" s="8"/>
      <c r="R13" s="8"/>
      <c r="S13" s="27"/>
      <c r="T13" s="8"/>
    </row>
    <row r="14" spans="1:22">
      <c r="A14" t="s">
        <v>0</v>
      </c>
      <c r="B14" t="s">
        <v>62</v>
      </c>
      <c r="C14">
        <v>15</v>
      </c>
      <c r="D14">
        <v>6</v>
      </c>
      <c r="E14" s="8" t="s">
        <v>73</v>
      </c>
      <c r="F14" s="8">
        <v>7.4666667000000006E-2</v>
      </c>
      <c r="G14" s="8">
        <v>6.2222222000000001E-2</v>
      </c>
      <c r="H14" s="8">
        <v>3.4666666999999998E-2</v>
      </c>
      <c r="I14" s="27">
        <v>2.6666667000000002E-2</v>
      </c>
      <c r="O14" s="7"/>
      <c r="P14" s="7"/>
      <c r="Q14" s="7"/>
      <c r="R14" s="2"/>
      <c r="S14" s="2"/>
    </row>
    <row r="15" spans="1:22">
      <c r="A15" t="s">
        <v>0</v>
      </c>
      <c r="B15" t="s">
        <v>63</v>
      </c>
      <c r="C15">
        <v>1066</v>
      </c>
      <c r="D15">
        <v>12</v>
      </c>
      <c r="E15" s="8" t="s">
        <v>73</v>
      </c>
      <c r="F15" s="8">
        <v>9.9616493E-2</v>
      </c>
      <c r="G15" s="8">
        <v>0.101055039</v>
      </c>
      <c r="H15" s="8">
        <v>9.4210880999999996E-2</v>
      </c>
      <c r="I15" s="27">
        <v>8.0893664000000004E-2</v>
      </c>
      <c r="P15" s="8"/>
      <c r="R15" s="8"/>
      <c r="S15" s="27"/>
    </row>
    <row r="16" spans="1:22">
      <c r="A16" t="s">
        <v>0</v>
      </c>
      <c r="B16" t="s">
        <v>64</v>
      </c>
      <c r="C16">
        <v>683</v>
      </c>
      <c r="D16">
        <v>35</v>
      </c>
      <c r="E16" s="7" t="s">
        <v>70</v>
      </c>
      <c r="F16" s="7" t="s">
        <v>70</v>
      </c>
      <c r="G16" s="7" t="s">
        <v>70</v>
      </c>
      <c r="H16" s="2" t="s">
        <v>70</v>
      </c>
      <c r="I16" s="2" t="s">
        <v>70</v>
      </c>
      <c r="P16" s="8"/>
      <c r="Q16" s="8"/>
      <c r="R16" s="8"/>
      <c r="S16" s="27"/>
      <c r="T16" s="8"/>
    </row>
    <row r="17" spans="1:22">
      <c r="A17" t="s">
        <v>0</v>
      </c>
      <c r="B17" t="s">
        <v>65</v>
      </c>
      <c r="C17">
        <v>187</v>
      </c>
      <c r="D17">
        <v>22</v>
      </c>
      <c r="E17" s="7" t="s">
        <v>70</v>
      </c>
      <c r="F17" s="7" t="s">
        <v>70</v>
      </c>
      <c r="G17" s="7" t="s">
        <v>70</v>
      </c>
      <c r="H17" s="2" t="s">
        <v>70</v>
      </c>
      <c r="I17" s="2" t="s">
        <v>70</v>
      </c>
      <c r="P17" s="8"/>
      <c r="Q17" s="8"/>
      <c r="R17" s="8"/>
      <c r="S17" s="27"/>
      <c r="T17" s="8"/>
    </row>
    <row r="18" spans="1:22">
      <c r="A18" t="s">
        <v>0</v>
      </c>
      <c r="B18" t="s">
        <v>66</v>
      </c>
      <c r="C18">
        <v>3190</v>
      </c>
      <c r="D18">
        <v>61</v>
      </c>
      <c r="E18" s="8" t="s">
        <v>73</v>
      </c>
      <c r="F18" s="8">
        <v>8.8106641999999999E-2</v>
      </c>
      <c r="G18" s="8">
        <v>8.3580792000000001E-2</v>
      </c>
      <c r="H18" s="8">
        <v>7.6077377000000002E-2</v>
      </c>
      <c r="I18" s="27">
        <v>7.6077377000000002E-2</v>
      </c>
      <c r="P18" s="8"/>
      <c r="Q18" s="8"/>
      <c r="R18" s="8"/>
      <c r="S18" s="27"/>
      <c r="T18" s="8"/>
      <c r="V18" s="8"/>
    </row>
    <row r="19" spans="1:22">
      <c r="A19" t="s">
        <v>0</v>
      </c>
      <c r="B19" t="s">
        <v>67</v>
      </c>
      <c r="C19">
        <v>958</v>
      </c>
      <c r="D19">
        <v>9</v>
      </c>
      <c r="E19" s="8" t="s">
        <v>73</v>
      </c>
      <c r="F19" s="8">
        <v>2.7428402000000001E-2</v>
      </c>
      <c r="G19">
        <v>2.9299907E-2</v>
      </c>
      <c r="H19" s="8">
        <v>3.4878248000000001E-2</v>
      </c>
      <c r="I19" s="27">
        <v>3.4878248000000001E-2</v>
      </c>
      <c r="O19" s="7"/>
      <c r="P19" s="7"/>
      <c r="Q19" s="7"/>
      <c r="R19" s="2"/>
      <c r="S19" s="2"/>
    </row>
    <row r="20" spans="1:22">
      <c r="A20" t="s">
        <v>0</v>
      </c>
      <c r="B20" t="s">
        <v>68</v>
      </c>
      <c r="C20">
        <v>10</v>
      </c>
      <c r="D20">
        <v>32</v>
      </c>
      <c r="E20" s="7" t="s">
        <v>70</v>
      </c>
      <c r="F20" s="7" t="s">
        <v>70</v>
      </c>
      <c r="G20" s="7" t="s">
        <v>70</v>
      </c>
      <c r="H20" s="2" t="s">
        <v>70</v>
      </c>
      <c r="I20" s="2" t="s">
        <v>70</v>
      </c>
      <c r="P20" s="8"/>
      <c r="Q20" s="8"/>
      <c r="R20" s="8"/>
      <c r="S20" s="27"/>
      <c r="T20" s="8"/>
    </row>
    <row r="21" spans="1:22">
      <c r="A21" t="s">
        <v>0</v>
      </c>
      <c r="B21" t="s">
        <v>69</v>
      </c>
      <c r="C21">
        <v>435</v>
      </c>
      <c r="D21">
        <v>16</v>
      </c>
      <c r="E21" s="8" t="s">
        <v>73</v>
      </c>
      <c r="F21" s="8">
        <v>0.16768291699999999</v>
      </c>
      <c r="G21" s="8">
        <v>0.167020214</v>
      </c>
      <c r="H21" s="8">
        <v>0.163790725</v>
      </c>
      <c r="I21" s="27">
        <v>0.163790725</v>
      </c>
      <c r="P21" s="8"/>
      <c r="Q21" s="8"/>
      <c r="R21" s="8"/>
      <c r="S21" s="27"/>
      <c r="T21" s="8"/>
    </row>
    <row r="22" spans="1:22">
      <c r="C22" s="1" t="s">
        <v>124</v>
      </c>
      <c r="E22" s="1">
        <v>0</v>
      </c>
      <c r="F22" s="32">
        <v>14</v>
      </c>
      <c r="G22" s="32">
        <v>14</v>
      </c>
      <c r="H22" s="32">
        <v>14</v>
      </c>
      <c r="I22" s="32">
        <v>14</v>
      </c>
      <c r="J22" s="1">
        <f>SUM(E22:I22)</f>
        <v>56</v>
      </c>
      <c r="P22" s="8"/>
      <c r="Q22" s="8"/>
      <c r="R22" s="8"/>
      <c r="S22" s="27"/>
      <c r="T22" s="8"/>
    </row>
    <row r="23" spans="1:22">
      <c r="B23" s="1"/>
      <c r="C23" s="1" t="s">
        <v>125</v>
      </c>
      <c r="E23" s="8" t="s">
        <v>73</v>
      </c>
      <c r="F23" s="1">
        <f>AVERAGE(F3:F5,F8:F15,F18:F19,F21)</f>
        <v>8.3612864285714281E-2</v>
      </c>
      <c r="G23" s="1">
        <f>AVERAGE(G3:G5,G8:G15,G18:G19,G21)</f>
        <v>7.6076493285714294E-2</v>
      </c>
      <c r="H23" s="1">
        <f>AVERAGE(H3:H5,H8:H15,H18:H19,H21)</f>
        <v>6.9555988571428584E-2</v>
      </c>
      <c r="I23" s="1">
        <f t="shared" ref="I23" si="0">AVERAGE(I3:I5,I8:I15,I18:I19,I21)</f>
        <v>6.3600937285714296E-2</v>
      </c>
      <c r="J23" s="31">
        <f>AVERAGE(F23:I23)</f>
        <v>7.321157085714286E-2</v>
      </c>
      <c r="T23" s="31"/>
    </row>
    <row r="25" spans="1:22">
      <c r="A25" s="1" t="s">
        <v>1</v>
      </c>
      <c r="B25" s="1" t="s">
        <v>2</v>
      </c>
      <c r="C25" s="1" t="s">
        <v>38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L25" s="1"/>
      <c r="M25" s="1"/>
      <c r="N25" s="1"/>
      <c r="O25" s="1"/>
      <c r="P25" s="1"/>
      <c r="Q25" s="1"/>
      <c r="R25" s="1"/>
      <c r="S25" s="1"/>
    </row>
    <row r="26" spans="1:22">
      <c r="A26" t="s">
        <v>29</v>
      </c>
      <c r="B26" t="s">
        <v>50</v>
      </c>
      <c r="C26">
        <v>226</v>
      </c>
      <c r="D26">
        <v>69</v>
      </c>
      <c r="E26" s="7" t="s">
        <v>71</v>
      </c>
      <c r="F26" s="7" t="s">
        <v>71</v>
      </c>
      <c r="G26" s="7" t="s">
        <v>71</v>
      </c>
      <c r="H26" s="7" t="s">
        <v>71</v>
      </c>
      <c r="I26" s="7" t="s">
        <v>71</v>
      </c>
      <c r="O26" s="7"/>
      <c r="P26" s="7"/>
      <c r="Q26" s="7"/>
      <c r="R26" s="7"/>
      <c r="S26" s="7"/>
      <c r="U26" s="7"/>
    </row>
    <row r="27" spans="1:22">
      <c r="A27" t="s">
        <v>29</v>
      </c>
      <c r="B27" t="s">
        <v>51</v>
      </c>
      <c r="C27">
        <v>286</v>
      </c>
      <c r="D27">
        <v>9</v>
      </c>
      <c r="E27" s="8" t="s">
        <v>73</v>
      </c>
      <c r="F27">
        <v>3.0000000000000001E-3</v>
      </c>
      <c r="G27">
        <v>2E-3</v>
      </c>
      <c r="H27">
        <v>2E-3</v>
      </c>
      <c r="I27">
        <v>4.0000000000000001E-3</v>
      </c>
      <c r="O27" s="8"/>
    </row>
    <row r="28" spans="1:22">
      <c r="A28" t="s">
        <v>29</v>
      </c>
      <c r="B28" t="s">
        <v>52</v>
      </c>
      <c r="C28">
        <v>105</v>
      </c>
      <c r="D28">
        <v>12</v>
      </c>
      <c r="E28" s="8">
        <v>0.01</v>
      </c>
      <c r="F28">
        <v>0.02</v>
      </c>
      <c r="G28">
        <v>5.0000000000000001E-3</v>
      </c>
      <c r="H28">
        <v>2E-3</v>
      </c>
      <c r="I28">
        <v>2.9000000000000001E-2</v>
      </c>
      <c r="O28" s="7"/>
      <c r="P28" s="7"/>
      <c r="Q28" s="7"/>
      <c r="R28" s="7"/>
      <c r="S28" s="7"/>
    </row>
    <row r="29" spans="1:22">
      <c r="A29" t="s">
        <v>29</v>
      </c>
      <c r="B29" t="s">
        <v>53</v>
      </c>
      <c r="C29">
        <v>1728</v>
      </c>
      <c r="D29">
        <v>6</v>
      </c>
      <c r="E29" s="8">
        <v>3.3000000000000002E-2</v>
      </c>
      <c r="F29">
        <v>3.3000000000000002E-2</v>
      </c>
      <c r="G29">
        <v>3.3000000000000002E-2</v>
      </c>
      <c r="H29">
        <v>0.04</v>
      </c>
      <c r="I29">
        <v>3.5000000000000003E-2</v>
      </c>
      <c r="O29" s="8"/>
    </row>
    <row r="30" spans="1:22">
      <c r="A30" t="s">
        <v>29</v>
      </c>
      <c r="B30" t="s">
        <v>54</v>
      </c>
      <c r="C30">
        <v>3196</v>
      </c>
      <c r="D30">
        <v>36</v>
      </c>
      <c r="E30" s="7" t="s">
        <v>71</v>
      </c>
      <c r="F30" s="7" t="s">
        <v>70</v>
      </c>
      <c r="G30" s="7" t="s">
        <v>71</v>
      </c>
      <c r="H30" s="7" t="s">
        <v>71</v>
      </c>
      <c r="I30" s="7" t="s">
        <v>71</v>
      </c>
      <c r="O30" s="8"/>
    </row>
    <row r="31" spans="1:22">
      <c r="A31" t="s">
        <v>29</v>
      </c>
      <c r="B31" t="s">
        <v>55</v>
      </c>
      <c r="C31">
        <v>32</v>
      </c>
      <c r="D31">
        <v>56</v>
      </c>
      <c r="E31" s="7" t="s">
        <v>71</v>
      </c>
      <c r="F31" s="7" t="s">
        <v>71</v>
      </c>
      <c r="G31" s="7" t="s">
        <v>71</v>
      </c>
      <c r="H31" s="7" t="s">
        <v>71</v>
      </c>
      <c r="I31" s="7" t="s">
        <v>71</v>
      </c>
      <c r="O31" s="8"/>
    </row>
    <row r="32" spans="1:22">
      <c r="A32" t="s">
        <v>29</v>
      </c>
      <c r="B32" t="s">
        <v>56</v>
      </c>
      <c r="C32">
        <v>106</v>
      </c>
      <c r="D32">
        <v>58</v>
      </c>
      <c r="E32" s="8">
        <v>5.1999999999999998E-2</v>
      </c>
      <c r="F32">
        <v>5.1999999999999998E-2</v>
      </c>
      <c r="G32">
        <v>5.1999999999999998E-2</v>
      </c>
      <c r="H32">
        <v>5.1999999999999998E-2</v>
      </c>
      <c r="I32">
        <v>0.05</v>
      </c>
      <c r="O32" s="8"/>
    </row>
    <row r="33" spans="1:20">
      <c r="A33" t="s">
        <v>29</v>
      </c>
      <c r="B33" t="s">
        <v>57</v>
      </c>
      <c r="C33">
        <v>124</v>
      </c>
      <c r="D33">
        <v>6</v>
      </c>
      <c r="E33" s="8" t="s">
        <v>73</v>
      </c>
      <c r="F33" s="8" t="s">
        <v>73</v>
      </c>
      <c r="G33" s="8" t="s">
        <v>73</v>
      </c>
      <c r="H33" s="8" t="s">
        <v>73</v>
      </c>
      <c r="I33" s="8" t="s">
        <v>73</v>
      </c>
      <c r="O33" s="8"/>
      <c r="P33" s="7"/>
      <c r="Q33" s="7"/>
      <c r="R33" s="2"/>
      <c r="S33" s="2"/>
    </row>
    <row r="34" spans="1:20">
      <c r="A34" t="s">
        <v>29</v>
      </c>
      <c r="B34" t="s">
        <v>58</v>
      </c>
      <c r="C34">
        <v>8124</v>
      </c>
      <c r="D34">
        <v>22</v>
      </c>
      <c r="E34" s="8">
        <v>5.3999999999999999E-2</v>
      </c>
      <c r="F34">
        <v>4.9000000000000002E-2</v>
      </c>
      <c r="G34">
        <v>4.4999999999999998E-2</v>
      </c>
      <c r="H34" s="5">
        <v>4.9000000000000002E-2</v>
      </c>
      <c r="I34">
        <v>-5.0000000000000001E-3</v>
      </c>
      <c r="O34" s="7"/>
      <c r="P34" s="7"/>
      <c r="Q34" s="7"/>
      <c r="R34" s="7"/>
      <c r="S34" s="7"/>
    </row>
    <row r="35" spans="1:20">
      <c r="A35" t="s">
        <v>29</v>
      </c>
      <c r="B35" t="s">
        <v>59</v>
      </c>
      <c r="C35">
        <v>12960</v>
      </c>
      <c r="D35">
        <v>8</v>
      </c>
      <c r="E35" s="8">
        <v>7.8E-2</v>
      </c>
      <c r="F35">
        <v>7.8E-2</v>
      </c>
      <c r="G35">
        <v>7.8E-2</v>
      </c>
      <c r="H35">
        <v>7.8E-2</v>
      </c>
      <c r="I35">
        <v>5.8999999999999997E-2</v>
      </c>
      <c r="O35" s="8"/>
    </row>
    <row r="36" spans="1:20">
      <c r="A36" t="s">
        <v>29</v>
      </c>
      <c r="B36" t="s">
        <v>60</v>
      </c>
      <c r="C36">
        <v>90</v>
      </c>
      <c r="D36">
        <v>8</v>
      </c>
      <c r="E36" s="8" t="s">
        <v>73</v>
      </c>
      <c r="F36">
        <v>5.0000000000000001E-3</v>
      </c>
      <c r="G36" s="8" t="s">
        <v>73</v>
      </c>
      <c r="H36">
        <v>-1E-3</v>
      </c>
      <c r="I36">
        <v>1.4999999999999999E-2</v>
      </c>
      <c r="O36" s="8"/>
    </row>
    <row r="37" spans="1:20">
      <c r="A37" t="s">
        <v>29</v>
      </c>
      <c r="B37" t="s">
        <v>61</v>
      </c>
      <c r="C37">
        <v>339</v>
      </c>
      <c r="D37">
        <v>17</v>
      </c>
      <c r="E37" s="8">
        <v>2.5000000000000001E-2</v>
      </c>
      <c r="F37">
        <v>1.4E-2</v>
      </c>
      <c r="G37">
        <v>6.3E-2</v>
      </c>
      <c r="H37">
        <v>5.6000000000000001E-2</v>
      </c>
      <c r="I37">
        <v>2.3E-2</v>
      </c>
      <c r="O37" s="8"/>
    </row>
    <row r="38" spans="1:20">
      <c r="A38" t="s">
        <v>29</v>
      </c>
      <c r="B38" t="s">
        <v>62</v>
      </c>
      <c r="C38">
        <v>15</v>
      </c>
      <c r="D38">
        <v>6</v>
      </c>
      <c r="E38" s="8" t="s">
        <v>73</v>
      </c>
      <c r="F38" s="8" t="s">
        <v>73</v>
      </c>
      <c r="G38" s="8" t="s">
        <v>73</v>
      </c>
      <c r="H38" s="8" t="s">
        <v>73</v>
      </c>
      <c r="I38" s="8" t="s">
        <v>73</v>
      </c>
      <c r="O38" s="7"/>
      <c r="P38" s="7"/>
      <c r="Q38" s="7"/>
      <c r="R38" s="7"/>
      <c r="S38" s="2"/>
    </row>
    <row r="39" spans="1:20">
      <c r="A39" t="s">
        <v>29</v>
      </c>
      <c r="B39" t="s">
        <v>63</v>
      </c>
      <c r="C39">
        <v>1066</v>
      </c>
      <c r="D39">
        <v>12</v>
      </c>
      <c r="E39" s="8" t="s">
        <v>73</v>
      </c>
      <c r="F39" s="8" t="s">
        <v>73</v>
      </c>
      <c r="G39">
        <v>4.0000000000000001E-3</v>
      </c>
      <c r="H39" s="8" t="s">
        <v>73</v>
      </c>
      <c r="I39">
        <v>1E-3</v>
      </c>
      <c r="O39" s="8"/>
    </row>
    <row r="40" spans="1:20">
      <c r="A40" t="s">
        <v>29</v>
      </c>
      <c r="B40" t="s">
        <v>64</v>
      </c>
      <c r="C40">
        <v>683</v>
      </c>
      <c r="D40">
        <v>35</v>
      </c>
      <c r="E40" s="7" t="s">
        <v>71</v>
      </c>
      <c r="F40" s="7" t="s">
        <v>71</v>
      </c>
      <c r="G40" s="7" t="s">
        <v>71</v>
      </c>
      <c r="H40" s="7" t="s">
        <v>71</v>
      </c>
      <c r="I40" s="2" t="s">
        <v>70</v>
      </c>
      <c r="O40" s="8"/>
    </row>
    <row r="41" spans="1:20">
      <c r="A41" t="s">
        <v>29</v>
      </c>
      <c r="B41" t="s">
        <v>65</v>
      </c>
      <c r="C41">
        <v>187</v>
      </c>
      <c r="D41">
        <v>22</v>
      </c>
      <c r="E41" s="8" t="s">
        <v>73</v>
      </c>
      <c r="F41" s="7" t="s">
        <v>70</v>
      </c>
      <c r="G41" s="7" t="s">
        <v>70</v>
      </c>
      <c r="H41" s="2" t="s">
        <v>70</v>
      </c>
      <c r="I41" s="2" t="s">
        <v>70</v>
      </c>
      <c r="O41" s="8"/>
    </row>
    <row r="42" spans="1:20">
      <c r="A42" t="s">
        <v>29</v>
      </c>
      <c r="B42" t="s">
        <v>66</v>
      </c>
      <c r="C42">
        <v>3190</v>
      </c>
      <c r="D42">
        <v>61</v>
      </c>
      <c r="E42" s="8">
        <v>5.6000000000000001E-2</v>
      </c>
      <c r="F42">
        <v>4.7E-2</v>
      </c>
      <c r="G42">
        <v>0.04</v>
      </c>
      <c r="H42">
        <v>0.03</v>
      </c>
      <c r="I42">
        <v>3.5000000000000003E-2</v>
      </c>
      <c r="O42" s="8"/>
    </row>
    <row r="43" spans="1:20">
      <c r="A43" t="s">
        <v>29</v>
      </c>
      <c r="B43" t="s">
        <v>67</v>
      </c>
      <c r="C43">
        <v>958</v>
      </c>
      <c r="D43">
        <v>9</v>
      </c>
      <c r="E43" s="8" t="s">
        <v>73</v>
      </c>
      <c r="F43">
        <v>2.1000000000000001E-2</v>
      </c>
      <c r="G43">
        <v>1.9E-2</v>
      </c>
      <c r="H43">
        <v>3.1E-2</v>
      </c>
      <c r="I43">
        <v>-8.0000000000000002E-3</v>
      </c>
      <c r="O43" s="7"/>
      <c r="P43" s="7"/>
      <c r="Q43" s="7"/>
      <c r="R43" s="7"/>
      <c r="S43" s="7"/>
    </row>
    <row r="44" spans="1:20">
      <c r="A44" t="s">
        <v>29</v>
      </c>
      <c r="B44" t="s">
        <v>68</v>
      </c>
      <c r="C44">
        <v>10</v>
      </c>
      <c r="D44">
        <v>32</v>
      </c>
      <c r="E44" s="7" t="s">
        <v>71</v>
      </c>
      <c r="F44" s="7" t="s">
        <v>71</v>
      </c>
      <c r="G44" s="7" t="s">
        <v>71</v>
      </c>
      <c r="H44" s="7" t="s">
        <v>71</v>
      </c>
      <c r="I44" s="7" t="s">
        <v>71</v>
      </c>
      <c r="O44" s="8"/>
      <c r="R44" s="5"/>
    </row>
    <row r="45" spans="1:20">
      <c r="A45" t="s">
        <v>29</v>
      </c>
      <c r="B45" t="s">
        <v>69</v>
      </c>
      <c r="C45">
        <v>435</v>
      </c>
      <c r="D45">
        <v>16</v>
      </c>
      <c r="E45" s="8">
        <v>6.2E-2</v>
      </c>
      <c r="F45">
        <v>0.06</v>
      </c>
      <c r="G45">
        <v>6.2E-2</v>
      </c>
      <c r="H45">
        <v>0.06</v>
      </c>
      <c r="I45">
        <v>5.8999999999999997E-2</v>
      </c>
      <c r="O45" s="8"/>
    </row>
    <row r="46" spans="1:20">
      <c r="C46" s="1" t="s">
        <v>124</v>
      </c>
      <c r="E46" s="32">
        <v>8</v>
      </c>
      <c r="F46" s="1">
        <v>11</v>
      </c>
      <c r="G46" s="1">
        <v>11</v>
      </c>
      <c r="H46" s="1">
        <v>11</v>
      </c>
      <c r="I46" s="1">
        <v>12</v>
      </c>
      <c r="J46" s="1">
        <f>SUM(E46:I46)</f>
        <v>53</v>
      </c>
      <c r="O46" s="8"/>
    </row>
    <row r="47" spans="1:20">
      <c r="B47" s="1"/>
      <c r="C47" s="1" t="s">
        <v>125</v>
      </c>
      <c r="E47" s="1">
        <f>AVERAGE(E28:E29,E32,E34:E35,E37,E42,E45)</f>
        <v>4.6249999999999999E-2</v>
      </c>
      <c r="F47" s="1">
        <f>AVERAGE(F27:F29,F32,F34:F37,F42:F43,F45)</f>
        <v>3.4727272727272725E-2</v>
      </c>
      <c r="G47" s="1">
        <f>AVERAGE(G27:G29,G32,G34:G35,G37,G39,G42:G43,G45)</f>
        <v>3.6636363636363641E-2</v>
      </c>
      <c r="H47" s="28">
        <f>AVERAGE(H27:H29,H32,H34:H37,H42:H43,H45,)</f>
        <v>3.3250000000000009E-2</v>
      </c>
      <c r="I47" s="1">
        <f>AVERAGE(I27:I29,I32,I34:I37,I39,I42:I43,I45)</f>
        <v>2.4749999999999998E-2</v>
      </c>
      <c r="J47" s="31">
        <f>AVERAGE(E47:I47)</f>
        <v>3.5122727272727271E-2</v>
      </c>
      <c r="T47" s="31"/>
    </row>
    <row r="51" spans="1:22">
      <c r="A51" s="1" t="s">
        <v>1</v>
      </c>
      <c r="B51" s="1" t="s">
        <v>2</v>
      </c>
      <c r="C51" s="1" t="s">
        <v>38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L51" s="1"/>
      <c r="M51" s="1"/>
      <c r="N51" s="1"/>
      <c r="O51" s="1"/>
      <c r="P51" s="1"/>
      <c r="Q51" s="1"/>
      <c r="R51" s="1"/>
      <c r="S51" s="1"/>
    </row>
    <row r="52" spans="1:22">
      <c r="A52" t="s">
        <v>30</v>
      </c>
      <c r="B52" t="s">
        <v>50</v>
      </c>
      <c r="C52">
        <v>226</v>
      </c>
      <c r="D52">
        <v>69</v>
      </c>
      <c r="E52" s="7" t="s">
        <v>70</v>
      </c>
      <c r="F52" s="7" t="s">
        <v>70</v>
      </c>
      <c r="G52" s="7" t="s">
        <v>70</v>
      </c>
      <c r="H52" s="7" t="s">
        <v>70</v>
      </c>
      <c r="I52" s="7" t="s">
        <v>70</v>
      </c>
      <c r="O52" s="8"/>
      <c r="P52" s="8"/>
      <c r="Q52" s="8"/>
      <c r="R52" s="8"/>
      <c r="S52" s="8"/>
    </row>
    <row r="53" spans="1:22">
      <c r="A53" t="s">
        <v>30</v>
      </c>
      <c r="B53" t="s">
        <v>51</v>
      </c>
      <c r="C53">
        <v>286</v>
      </c>
      <c r="D53">
        <v>9</v>
      </c>
      <c r="E53">
        <v>5.7478000000000001E-2</v>
      </c>
      <c r="F53">
        <v>5.7478000000000001E-2</v>
      </c>
      <c r="G53">
        <v>5.7478000000000001E-2</v>
      </c>
      <c r="H53">
        <v>5.7478000000000001E-2</v>
      </c>
      <c r="I53">
        <v>5.7478000000000001E-2</v>
      </c>
      <c r="O53" s="8"/>
      <c r="P53" s="8"/>
      <c r="Q53" s="8"/>
      <c r="R53" s="8"/>
      <c r="S53" s="8"/>
    </row>
    <row r="54" spans="1:22">
      <c r="A54" t="s">
        <v>30</v>
      </c>
      <c r="B54" t="s">
        <v>52</v>
      </c>
      <c r="C54">
        <v>105</v>
      </c>
      <c r="D54">
        <v>12</v>
      </c>
      <c r="E54" s="8">
        <v>0.10039002299999999</v>
      </c>
      <c r="F54" s="8">
        <v>0.10039002299999999</v>
      </c>
      <c r="G54" s="8">
        <v>0.10039002299999999</v>
      </c>
      <c r="H54" s="8">
        <v>0.10039002299999999</v>
      </c>
      <c r="I54" s="8">
        <v>0.10039002299999999</v>
      </c>
      <c r="O54" s="7"/>
      <c r="P54" s="7"/>
      <c r="Q54" s="7"/>
      <c r="R54" s="7"/>
      <c r="S54" s="7"/>
    </row>
    <row r="55" spans="1:22">
      <c r="A55" t="s">
        <v>30</v>
      </c>
      <c r="B55" t="s">
        <v>53</v>
      </c>
      <c r="C55">
        <v>1728</v>
      </c>
      <c r="D55">
        <v>6</v>
      </c>
      <c r="E55" s="8">
        <v>4.2420409999999999E-2</v>
      </c>
      <c r="F55" s="8">
        <v>4.2420409999999999E-2</v>
      </c>
      <c r="G55" s="8">
        <v>4.2420409999999999E-2</v>
      </c>
      <c r="H55" s="8">
        <v>4.2420409999999999E-2</v>
      </c>
      <c r="I55" s="8">
        <v>4.2420409999999999E-2</v>
      </c>
      <c r="O55" s="8"/>
      <c r="P55" s="8"/>
      <c r="Q55" s="8"/>
      <c r="R55" s="8"/>
      <c r="S55" s="8"/>
    </row>
    <row r="56" spans="1:22">
      <c r="A56" t="s">
        <v>30</v>
      </c>
      <c r="B56" t="s">
        <v>54</v>
      </c>
      <c r="C56">
        <v>3196</v>
      </c>
      <c r="D56">
        <v>36</v>
      </c>
      <c r="E56" s="8">
        <v>5.6842192999999999E-2</v>
      </c>
      <c r="F56" s="8">
        <v>5.6842192999999999E-2</v>
      </c>
      <c r="G56" s="8">
        <v>5.6842192999999999E-2</v>
      </c>
      <c r="H56" s="8">
        <v>5.6842192999999999E-2</v>
      </c>
      <c r="I56" s="8">
        <v>5.6842192999999999E-2</v>
      </c>
      <c r="O56" s="8"/>
      <c r="P56" s="8"/>
      <c r="Q56" s="8"/>
      <c r="R56" s="8"/>
      <c r="S56" s="8"/>
      <c r="U56" s="8"/>
      <c r="V56" s="8"/>
    </row>
    <row r="57" spans="1:22">
      <c r="A57" t="s">
        <v>30</v>
      </c>
      <c r="B57" t="s">
        <v>55</v>
      </c>
      <c r="C57">
        <v>32</v>
      </c>
      <c r="D57">
        <v>56</v>
      </c>
      <c r="E57" s="7" t="s">
        <v>70</v>
      </c>
      <c r="F57" s="7" t="s">
        <v>70</v>
      </c>
      <c r="G57" s="7" t="s">
        <v>70</v>
      </c>
      <c r="H57" s="7" t="s">
        <v>70</v>
      </c>
      <c r="I57" s="7" t="s">
        <v>70</v>
      </c>
      <c r="O57" s="7"/>
      <c r="P57" s="7"/>
      <c r="Q57" s="7"/>
      <c r="R57" s="7"/>
      <c r="S57" s="7"/>
    </row>
    <row r="58" spans="1:22">
      <c r="A58" t="s">
        <v>30</v>
      </c>
      <c r="B58" t="s">
        <v>56</v>
      </c>
      <c r="C58">
        <v>106</v>
      </c>
      <c r="D58">
        <v>58</v>
      </c>
      <c r="E58" s="7" t="s">
        <v>70</v>
      </c>
      <c r="F58" s="7" t="s">
        <v>70</v>
      </c>
      <c r="G58" s="7" t="s">
        <v>70</v>
      </c>
      <c r="H58" s="7" t="s">
        <v>70</v>
      </c>
      <c r="I58" s="7" t="s">
        <v>70</v>
      </c>
      <c r="O58" s="8"/>
      <c r="P58" s="8"/>
      <c r="Q58" s="8"/>
      <c r="R58" s="8"/>
      <c r="S58" s="8"/>
    </row>
    <row r="59" spans="1:22">
      <c r="A59" t="s">
        <v>30</v>
      </c>
      <c r="B59" t="s">
        <v>57</v>
      </c>
      <c r="C59">
        <v>124</v>
      </c>
      <c r="D59">
        <v>6</v>
      </c>
      <c r="E59" s="8">
        <v>8.1989247000000001E-2</v>
      </c>
      <c r="F59" s="8">
        <v>8.1989247000000001E-2</v>
      </c>
      <c r="G59" s="8">
        <v>8.1989247000000001E-2</v>
      </c>
      <c r="H59" s="8">
        <v>8.1989247000000001E-2</v>
      </c>
      <c r="I59" s="8">
        <v>8.1989247000000001E-2</v>
      </c>
      <c r="O59" s="8"/>
      <c r="P59" s="8"/>
      <c r="Q59" s="8"/>
      <c r="R59" s="8"/>
      <c r="S59" s="8"/>
    </row>
    <row r="60" spans="1:22">
      <c r="A60" t="s">
        <v>30</v>
      </c>
      <c r="B60" t="s">
        <v>58</v>
      </c>
      <c r="C60">
        <v>8124</v>
      </c>
      <c r="D60">
        <v>22</v>
      </c>
      <c r="E60" s="8">
        <v>7.5683351999999995E-2</v>
      </c>
      <c r="F60" s="8">
        <v>7.5683351999999995E-2</v>
      </c>
      <c r="G60" s="8">
        <v>7.5683351999999995E-2</v>
      </c>
      <c r="H60" s="8">
        <v>7.5683351999999995E-2</v>
      </c>
      <c r="I60" s="8">
        <v>7.5683351999999995E-2</v>
      </c>
      <c r="O60" s="7"/>
      <c r="P60" s="7"/>
      <c r="Q60" s="7"/>
      <c r="R60" s="7"/>
      <c r="S60" s="7"/>
    </row>
    <row r="61" spans="1:22">
      <c r="A61" t="s">
        <v>30</v>
      </c>
      <c r="B61" t="s">
        <v>59</v>
      </c>
      <c r="C61">
        <v>12960</v>
      </c>
      <c r="D61">
        <v>8</v>
      </c>
      <c r="E61" s="8">
        <v>0.14814814800000001</v>
      </c>
      <c r="F61" s="8">
        <v>0.14814814800000001</v>
      </c>
      <c r="G61" s="8">
        <v>0.14814814800000001</v>
      </c>
      <c r="H61" s="8">
        <v>0.14814814800000001</v>
      </c>
      <c r="I61" s="8">
        <v>0.14814814800000001</v>
      </c>
    </row>
    <row r="62" spans="1:22">
      <c r="A62" t="s">
        <v>30</v>
      </c>
      <c r="B62" t="s">
        <v>60</v>
      </c>
      <c r="C62">
        <v>90</v>
      </c>
      <c r="D62">
        <v>8</v>
      </c>
      <c r="E62" s="8" t="s">
        <v>73</v>
      </c>
      <c r="F62" s="8" t="s">
        <v>73</v>
      </c>
      <c r="G62" s="8" t="s">
        <v>73</v>
      </c>
      <c r="H62" s="8" t="s">
        <v>73</v>
      </c>
      <c r="I62" s="8" t="s">
        <v>73</v>
      </c>
      <c r="O62" s="8"/>
      <c r="P62" s="8"/>
      <c r="Q62" s="8"/>
      <c r="R62" s="8"/>
      <c r="S62" s="8"/>
      <c r="T62" s="8"/>
    </row>
    <row r="63" spans="1:22">
      <c r="A63" t="s">
        <v>30</v>
      </c>
      <c r="B63" t="s">
        <v>61</v>
      </c>
      <c r="C63">
        <v>339</v>
      </c>
      <c r="D63">
        <v>17</v>
      </c>
      <c r="E63" s="8">
        <v>6.7354343999999997E-2</v>
      </c>
      <c r="F63" s="8">
        <v>6.7354343999999997E-2</v>
      </c>
      <c r="G63" s="8">
        <v>6.7354343999999997E-2</v>
      </c>
      <c r="H63" s="8">
        <v>6.7354343999999997E-2</v>
      </c>
      <c r="I63" s="8">
        <v>6.7354343999999997E-2</v>
      </c>
      <c r="O63" s="8"/>
      <c r="P63" s="8"/>
      <c r="Q63" s="8"/>
      <c r="R63" s="8"/>
      <c r="S63" s="8"/>
      <c r="T63" s="8"/>
    </row>
    <row r="64" spans="1:22">
      <c r="A64" t="s">
        <v>30</v>
      </c>
      <c r="B64" t="s">
        <v>62</v>
      </c>
      <c r="C64">
        <v>15</v>
      </c>
      <c r="D64">
        <v>6</v>
      </c>
      <c r="E64" s="8" t="s">
        <v>73</v>
      </c>
      <c r="F64" s="8" t="s">
        <v>73</v>
      </c>
      <c r="G64" s="8" t="s">
        <v>73</v>
      </c>
      <c r="H64" s="8" t="s">
        <v>73</v>
      </c>
      <c r="I64" s="8" t="s">
        <v>73</v>
      </c>
      <c r="O64" s="8"/>
      <c r="P64" s="8"/>
      <c r="Q64" s="8"/>
      <c r="R64" s="8"/>
      <c r="S64" s="8"/>
      <c r="T64" s="8"/>
    </row>
    <row r="65" spans="1:23">
      <c r="A65" t="s">
        <v>30</v>
      </c>
      <c r="B65" t="s">
        <v>63</v>
      </c>
      <c r="C65">
        <v>1066</v>
      </c>
      <c r="D65">
        <v>12</v>
      </c>
      <c r="E65" s="8">
        <v>5.8666650000000001E-2</v>
      </c>
      <c r="F65" s="8">
        <v>5.8666650000000001E-2</v>
      </c>
      <c r="G65" s="8">
        <v>5.8666650000000001E-2</v>
      </c>
      <c r="H65" s="8">
        <v>5.8666650000000001E-2</v>
      </c>
      <c r="I65" s="8">
        <v>5.8666650000000001E-2</v>
      </c>
      <c r="O65" s="8"/>
      <c r="P65" s="8"/>
      <c r="Q65" s="8"/>
      <c r="R65" s="8"/>
      <c r="S65" s="8"/>
      <c r="T65" s="8"/>
    </row>
    <row r="66" spans="1:23">
      <c r="A66" t="s">
        <v>30</v>
      </c>
      <c r="B66" t="s">
        <v>64</v>
      </c>
      <c r="C66">
        <v>683</v>
      </c>
      <c r="D66">
        <v>35</v>
      </c>
      <c r="E66" s="8">
        <v>5.4513486E-2</v>
      </c>
      <c r="F66" s="8">
        <v>5.4513486E-2</v>
      </c>
      <c r="G66" s="8">
        <v>5.4513486E-2</v>
      </c>
      <c r="H66" s="8">
        <v>5.4513486E-2</v>
      </c>
      <c r="I66" s="8">
        <v>5.4513486E-2</v>
      </c>
      <c r="O66" s="8"/>
      <c r="P66" s="8"/>
      <c r="Q66" s="8"/>
      <c r="R66" s="8"/>
      <c r="S66" s="8"/>
      <c r="T66" s="8"/>
    </row>
    <row r="67" spans="1:23">
      <c r="A67" t="s">
        <v>30</v>
      </c>
      <c r="B67" t="s">
        <v>65</v>
      </c>
      <c r="C67">
        <v>187</v>
      </c>
      <c r="D67">
        <v>22</v>
      </c>
      <c r="E67" s="8" t="s">
        <v>73</v>
      </c>
      <c r="F67" s="8" t="s">
        <v>73</v>
      </c>
      <c r="G67" s="8" t="s">
        <v>73</v>
      </c>
      <c r="H67" s="8" t="s">
        <v>73</v>
      </c>
      <c r="I67" s="8" t="s">
        <v>73</v>
      </c>
      <c r="O67" s="8"/>
      <c r="P67" s="8"/>
      <c r="Q67" s="8"/>
      <c r="R67" s="8"/>
      <c r="S67" s="8"/>
      <c r="T67" s="8"/>
    </row>
    <row r="68" spans="1:23">
      <c r="A68" t="s">
        <v>30</v>
      </c>
      <c r="B68" t="s">
        <v>66</v>
      </c>
      <c r="C68">
        <v>3190</v>
      </c>
      <c r="D68">
        <v>61</v>
      </c>
      <c r="E68" s="7" t="s">
        <v>70</v>
      </c>
      <c r="F68" s="7" t="s">
        <v>70</v>
      </c>
      <c r="G68" s="7" t="s">
        <v>70</v>
      </c>
      <c r="H68" s="7" t="s">
        <v>70</v>
      </c>
      <c r="I68" s="7" t="s">
        <v>70</v>
      </c>
      <c r="O68" s="7"/>
      <c r="P68" s="7"/>
      <c r="Q68" s="7"/>
      <c r="R68" s="7"/>
      <c r="S68" s="7"/>
    </row>
    <row r="69" spans="1:23">
      <c r="A69" t="s">
        <v>30</v>
      </c>
      <c r="B69" t="s">
        <v>67</v>
      </c>
      <c r="C69">
        <v>958</v>
      </c>
      <c r="D69">
        <v>9</v>
      </c>
      <c r="E69" s="8">
        <v>3.6601131000000002E-2</v>
      </c>
      <c r="F69" s="8">
        <v>3.6601131000000002E-2</v>
      </c>
      <c r="G69" s="8">
        <v>3.6601131000000002E-2</v>
      </c>
      <c r="H69" s="8">
        <v>3.6601131000000002E-2</v>
      </c>
      <c r="I69" s="8">
        <v>3.6601131000000002E-2</v>
      </c>
      <c r="O69" s="8"/>
      <c r="P69" s="8"/>
      <c r="Q69" s="8"/>
      <c r="R69" s="8"/>
      <c r="S69" s="8"/>
      <c r="T69" s="8"/>
    </row>
    <row r="70" spans="1:23">
      <c r="A70" t="s">
        <v>30</v>
      </c>
      <c r="B70" t="s">
        <v>68</v>
      </c>
      <c r="C70">
        <v>10</v>
      </c>
      <c r="D70">
        <v>32</v>
      </c>
      <c r="E70" s="8" t="s">
        <v>73</v>
      </c>
      <c r="F70" s="8" t="s">
        <v>73</v>
      </c>
      <c r="G70" s="8" t="s">
        <v>73</v>
      </c>
      <c r="H70" s="8" t="s">
        <v>73</v>
      </c>
      <c r="I70" s="8" t="s">
        <v>73</v>
      </c>
      <c r="O70" s="8"/>
      <c r="P70" s="8"/>
      <c r="Q70" s="8"/>
      <c r="R70" s="8"/>
      <c r="S70" s="8"/>
      <c r="T70" s="8"/>
    </row>
    <row r="71" spans="1:23">
      <c r="A71" t="s">
        <v>30</v>
      </c>
      <c r="B71" t="s">
        <v>69</v>
      </c>
      <c r="C71">
        <v>435</v>
      </c>
      <c r="D71">
        <v>16</v>
      </c>
      <c r="E71" s="8">
        <v>0.14465918999999999</v>
      </c>
      <c r="F71" s="8">
        <v>0.14465918999999999</v>
      </c>
      <c r="G71" s="8">
        <v>0.14465918999999999</v>
      </c>
      <c r="H71" s="8">
        <v>0.14465918999999999</v>
      </c>
      <c r="I71" s="8">
        <v>0.14465918999999999</v>
      </c>
      <c r="O71" s="8"/>
      <c r="P71" s="8"/>
      <c r="Q71" s="8"/>
      <c r="R71" s="8"/>
      <c r="S71" s="8"/>
      <c r="T71" s="8"/>
    </row>
    <row r="72" spans="1:23">
      <c r="C72" s="1" t="s">
        <v>124</v>
      </c>
      <c r="E72" s="32">
        <v>12</v>
      </c>
      <c r="F72" s="32">
        <v>12</v>
      </c>
      <c r="G72" s="32">
        <v>12</v>
      </c>
      <c r="H72" s="32">
        <v>12</v>
      </c>
      <c r="I72" s="32">
        <v>12</v>
      </c>
      <c r="J72" s="1">
        <f>SUM(E72:I72)</f>
        <v>60</v>
      </c>
      <c r="O72" s="8"/>
      <c r="P72" s="8"/>
      <c r="Q72" s="8"/>
      <c r="R72" s="8"/>
      <c r="S72" s="8"/>
      <c r="T72" s="8"/>
    </row>
    <row r="73" spans="1:23">
      <c r="B73" s="1"/>
      <c r="C73" s="1" t="s">
        <v>125</v>
      </c>
      <c r="E73" s="1">
        <f>AVERAGE(E53:E56,E59:E61,E63,E65:E66,E69,E71)</f>
        <v>7.7062181166666646E-2</v>
      </c>
      <c r="F73" s="1">
        <f t="shared" ref="F73:I73" si="1">AVERAGE(F53:F56,F59:F61,F63,F65:F66,F69,F71)</f>
        <v>7.7062181166666646E-2</v>
      </c>
      <c r="G73" s="1">
        <f t="shared" si="1"/>
        <v>7.7062181166666646E-2</v>
      </c>
      <c r="H73" s="1">
        <f t="shared" si="1"/>
        <v>7.7062181166666646E-2</v>
      </c>
      <c r="I73" s="1">
        <f t="shared" si="1"/>
        <v>7.7062181166666646E-2</v>
      </c>
      <c r="J73" s="31">
        <f>AVERAGE(E73:I73)</f>
        <v>7.7062181166666646E-2</v>
      </c>
    </row>
    <row r="76" spans="1:23">
      <c r="A76" s="15" t="s">
        <v>37</v>
      </c>
    </row>
    <row r="77" spans="1:23">
      <c r="A77" s="1" t="s">
        <v>77</v>
      </c>
      <c r="B77" t="s">
        <v>97</v>
      </c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F78" s="2"/>
      <c r="G78" s="2"/>
      <c r="H78" s="2"/>
      <c r="I78" s="2"/>
      <c r="J78" s="7"/>
      <c r="R78" s="2"/>
      <c r="S78" s="2"/>
      <c r="T78" s="7"/>
    </row>
    <row r="79" spans="1:23">
      <c r="I79" s="8"/>
      <c r="J79" s="8"/>
      <c r="S79" s="8"/>
      <c r="T79" s="8"/>
    </row>
    <row r="80" spans="1:23">
      <c r="I80" s="8"/>
      <c r="R80" s="2"/>
      <c r="S80" s="2"/>
      <c r="T80" s="7"/>
    </row>
    <row r="81" spans="6:23">
      <c r="I81" s="8"/>
      <c r="J81" s="8"/>
      <c r="S81" s="8"/>
      <c r="T81" s="8"/>
    </row>
    <row r="82" spans="6:23">
      <c r="H82" s="2"/>
      <c r="I82" s="2"/>
      <c r="J82" s="7"/>
      <c r="S82" s="8"/>
    </row>
    <row r="83" spans="6:23">
      <c r="H83" s="2"/>
      <c r="I83" s="2"/>
      <c r="J83" s="7"/>
      <c r="S83" s="8"/>
      <c r="T83" s="8"/>
    </row>
    <row r="84" spans="6:23">
      <c r="I84" s="8"/>
      <c r="J84" s="8"/>
      <c r="S84" s="8"/>
      <c r="T84" s="8"/>
    </row>
    <row r="85" spans="6:23">
      <c r="I85" s="8"/>
      <c r="J85" s="8"/>
      <c r="Q85" s="8"/>
      <c r="R85" s="8"/>
      <c r="S85" s="8"/>
      <c r="T85" s="7"/>
    </row>
    <row r="86" spans="6:23">
      <c r="H86" s="8"/>
      <c r="I86" s="8"/>
      <c r="J86" s="8"/>
      <c r="P86" s="2"/>
      <c r="Q86" s="2"/>
      <c r="R86" s="2"/>
      <c r="S86" s="2"/>
      <c r="T86" s="7"/>
    </row>
    <row r="87" spans="6:23">
      <c r="J87" s="8"/>
      <c r="S87" s="8"/>
      <c r="T87" s="8"/>
    </row>
    <row r="88" spans="6:23">
      <c r="I88" s="8"/>
      <c r="J88" s="8"/>
      <c r="Q88" s="8"/>
      <c r="R88" s="8"/>
      <c r="S88" s="8"/>
      <c r="T88" s="8"/>
      <c r="U88" s="8"/>
    </row>
    <row r="89" spans="6:23">
      <c r="G89" s="8"/>
      <c r="H89" s="8"/>
      <c r="I89" s="8"/>
      <c r="J89" s="8"/>
      <c r="R89" s="8"/>
      <c r="S89" s="8"/>
      <c r="T89" s="8"/>
      <c r="U89" s="8"/>
    </row>
    <row r="90" spans="6:23">
      <c r="I90" s="8"/>
      <c r="J90" s="8"/>
      <c r="P90" s="8"/>
      <c r="Q90" s="8"/>
      <c r="R90" s="8"/>
      <c r="S90" s="2"/>
      <c r="T90" s="7"/>
      <c r="U90" s="8"/>
    </row>
    <row r="91" spans="6:23">
      <c r="I91" s="8"/>
      <c r="J91" s="8"/>
      <c r="S91" s="8"/>
      <c r="T91" s="8"/>
      <c r="U91" s="8"/>
    </row>
    <row r="92" spans="6:23">
      <c r="F92" s="8"/>
      <c r="G92" s="8"/>
      <c r="H92" s="8"/>
      <c r="I92" s="2"/>
      <c r="J92" s="7"/>
      <c r="S92" s="8"/>
      <c r="T92" s="8"/>
      <c r="U92" s="8"/>
    </row>
    <row r="93" spans="6:23">
      <c r="G93" s="8"/>
      <c r="H93" s="8"/>
      <c r="I93" s="8"/>
      <c r="J93" s="7"/>
      <c r="S93" s="8"/>
      <c r="T93" s="8"/>
      <c r="U93" s="8"/>
    </row>
    <row r="94" spans="6:23">
      <c r="I94" s="8"/>
      <c r="J94" s="8"/>
      <c r="S94" s="8"/>
      <c r="T94" s="8"/>
      <c r="U94" s="8"/>
      <c r="W94" s="8"/>
    </row>
    <row r="95" spans="6:23">
      <c r="I95" s="8"/>
      <c r="J95" s="8"/>
      <c r="R95" s="2"/>
      <c r="S95" s="2"/>
      <c r="T95" s="7"/>
    </row>
    <row r="96" spans="6:23">
      <c r="H96" s="2"/>
      <c r="I96" s="2"/>
      <c r="J96" s="7"/>
      <c r="R96" s="8"/>
      <c r="S96" s="8"/>
      <c r="T96" s="8"/>
      <c r="U96" s="8"/>
    </row>
    <row r="97" spans="1:21">
      <c r="H97" s="8"/>
      <c r="I97" s="8"/>
      <c r="J97" s="8"/>
      <c r="T97" s="8"/>
      <c r="U97" s="8"/>
    </row>
    <row r="98" spans="1:21">
      <c r="B98" s="1"/>
      <c r="C98" s="1"/>
      <c r="D98" s="1"/>
      <c r="E98" s="1"/>
      <c r="F98" s="8"/>
      <c r="G98" s="1"/>
      <c r="H98" s="1"/>
      <c r="I98" s="1"/>
      <c r="J98" s="1"/>
      <c r="K98" s="31"/>
    </row>
    <row r="101" spans="1:21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1">
      <c r="F102" s="2"/>
      <c r="G102" s="7"/>
      <c r="H102" s="2"/>
      <c r="I102" s="2"/>
      <c r="J102" s="7"/>
      <c r="S102" s="2"/>
      <c r="T102" s="7"/>
    </row>
    <row r="104" spans="1:21">
      <c r="H104" s="25"/>
      <c r="O104" s="7"/>
      <c r="P104" s="7"/>
      <c r="Q104" s="7"/>
      <c r="R104" s="2"/>
      <c r="S104" s="2"/>
      <c r="T104" s="7"/>
    </row>
    <row r="106" spans="1:21">
      <c r="I106" s="2"/>
      <c r="J106" s="7"/>
      <c r="R106" s="25"/>
    </row>
    <row r="107" spans="1:21">
      <c r="E107" s="7"/>
      <c r="F107" s="7"/>
      <c r="G107" s="7"/>
      <c r="H107" s="2"/>
      <c r="I107" s="2"/>
      <c r="J107" s="7"/>
    </row>
    <row r="109" spans="1:21">
      <c r="P109" s="2"/>
      <c r="Q109" s="2"/>
      <c r="R109" s="2"/>
      <c r="S109" s="2"/>
      <c r="T109" s="7"/>
    </row>
    <row r="110" spans="1:21">
      <c r="P110" s="2"/>
      <c r="Q110" s="7"/>
      <c r="R110" s="2"/>
      <c r="S110" s="2"/>
      <c r="T110" s="7"/>
    </row>
    <row r="112" spans="1:21">
      <c r="S112" s="12"/>
    </row>
    <row r="113" spans="1:22">
      <c r="I113" s="12"/>
    </row>
    <row r="114" spans="1:22">
      <c r="S114" s="2"/>
      <c r="T114" s="7"/>
    </row>
    <row r="116" spans="1:22">
      <c r="I116" s="2"/>
      <c r="J116" s="7"/>
    </row>
    <row r="117" spans="1:22">
      <c r="F117" s="2"/>
      <c r="G117" s="2"/>
      <c r="H117" s="2"/>
      <c r="I117" s="2"/>
      <c r="J117" s="7"/>
    </row>
    <row r="119" spans="1:22">
      <c r="S119" s="2"/>
      <c r="T119" s="7"/>
    </row>
    <row r="120" spans="1:22">
      <c r="I120" s="2"/>
      <c r="J120" s="7"/>
    </row>
    <row r="122" spans="1:22">
      <c r="B122" s="1"/>
      <c r="C122" s="1"/>
      <c r="D122" s="1"/>
      <c r="E122" s="1"/>
      <c r="G122" s="1"/>
      <c r="H122" s="1"/>
      <c r="I122" s="1"/>
      <c r="J122" s="1"/>
      <c r="K122" s="3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2">
      <c r="F126" s="2"/>
      <c r="G126" s="2"/>
      <c r="H126" s="2"/>
      <c r="I126" s="2"/>
      <c r="J126" s="7"/>
      <c r="R126" s="8"/>
      <c r="S126" s="8"/>
      <c r="T126" s="8"/>
      <c r="V126" s="8"/>
    </row>
    <row r="127" spans="1:22">
      <c r="H127" s="8"/>
      <c r="I127" s="8"/>
      <c r="R127" s="8"/>
      <c r="S127" s="8"/>
      <c r="T127" s="8"/>
      <c r="V127" s="8"/>
    </row>
    <row r="128" spans="1:22">
      <c r="H128" s="8"/>
      <c r="I128" s="8"/>
      <c r="J128" s="8"/>
      <c r="P128" s="2"/>
      <c r="Q128" s="2"/>
      <c r="R128" s="2"/>
      <c r="S128" s="2"/>
      <c r="T128" s="7"/>
    </row>
    <row r="129" spans="6:23">
      <c r="H129" s="8"/>
      <c r="I129" s="8"/>
      <c r="J129" s="8"/>
      <c r="R129" s="8"/>
      <c r="S129" s="8"/>
      <c r="T129" s="8"/>
    </row>
    <row r="130" spans="6:23">
      <c r="H130" s="8"/>
      <c r="I130" s="8"/>
      <c r="J130" s="8"/>
      <c r="R130" s="8"/>
      <c r="S130" s="8"/>
      <c r="T130" s="8"/>
      <c r="V130" s="8"/>
      <c r="W130" s="8"/>
    </row>
    <row r="131" spans="6:23">
      <c r="F131" s="2"/>
      <c r="G131" s="2"/>
      <c r="H131" s="2"/>
      <c r="I131" s="2"/>
      <c r="J131" s="7"/>
      <c r="R131" s="2"/>
      <c r="S131" s="2"/>
      <c r="T131" s="7"/>
    </row>
    <row r="132" spans="6:23">
      <c r="H132" s="2"/>
      <c r="I132" s="2"/>
      <c r="J132" s="7"/>
      <c r="R132" s="8"/>
      <c r="S132" s="8"/>
      <c r="T132" s="8"/>
    </row>
    <row r="133" spans="6:23">
      <c r="H133" s="8"/>
      <c r="I133" s="8"/>
      <c r="J133" s="8"/>
      <c r="R133" s="8"/>
      <c r="S133" s="8"/>
      <c r="T133" s="8"/>
    </row>
    <row r="134" spans="6:23">
      <c r="I134" s="8"/>
      <c r="J134" s="8"/>
      <c r="P134" s="2"/>
      <c r="Q134" s="2"/>
      <c r="R134" s="2"/>
      <c r="S134" s="2"/>
      <c r="T134" s="7"/>
    </row>
    <row r="135" spans="6:23">
      <c r="H135" s="8"/>
      <c r="I135" s="8"/>
      <c r="J135" s="8"/>
      <c r="R135" s="8"/>
      <c r="S135" s="8"/>
    </row>
    <row r="136" spans="6:23">
      <c r="H136" s="8"/>
      <c r="I136" s="8"/>
      <c r="J136" s="8"/>
      <c r="R136" s="8"/>
      <c r="S136" s="8"/>
      <c r="T136" s="8"/>
      <c r="U136" s="8"/>
    </row>
    <row r="137" spans="6:23">
      <c r="H137" s="8"/>
      <c r="I137" s="8"/>
      <c r="J137" s="8"/>
      <c r="R137" s="8"/>
      <c r="S137" s="8"/>
      <c r="T137" s="8"/>
      <c r="U137" s="8"/>
    </row>
    <row r="138" spans="6:23">
      <c r="H138" s="8"/>
      <c r="I138" s="8"/>
      <c r="J138" s="8"/>
      <c r="R138" s="8"/>
      <c r="S138" s="8"/>
      <c r="T138" s="8"/>
      <c r="U138" s="8"/>
    </row>
    <row r="139" spans="6:23">
      <c r="H139" s="8"/>
      <c r="I139" s="8"/>
      <c r="J139" s="8"/>
      <c r="R139" s="8"/>
      <c r="S139" s="8"/>
      <c r="T139" s="8"/>
      <c r="U139" s="8"/>
    </row>
    <row r="140" spans="6:23">
      <c r="H140" s="8"/>
      <c r="I140" s="8"/>
      <c r="J140" s="8"/>
      <c r="R140" s="8"/>
      <c r="S140" s="8"/>
      <c r="T140" s="8"/>
      <c r="U140" s="8"/>
    </row>
    <row r="141" spans="6:23">
      <c r="H141" s="8"/>
      <c r="I141" s="8"/>
      <c r="J141" s="8"/>
      <c r="R141" s="8"/>
      <c r="S141" s="8"/>
      <c r="T141" s="8"/>
      <c r="U141" s="8"/>
    </row>
    <row r="142" spans="6:23">
      <c r="H142" s="2"/>
      <c r="I142" s="2"/>
      <c r="J142" s="7"/>
      <c r="R142" s="2"/>
      <c r="S142" s="2"/>
      <c r="T142" s="7"/>
    </row>
    <row r="143" spans="6:23">
      <c r="H143" s="8"/>
      <c r="I143" s="8"/>
      <c r="J143" s="8"/>
      <c r="R143" s="8"/>
      <c r="S143" s="8"/>
      <c r="T143" s="8"/>
      <c r="U143" s="8"/>
    </row>
    <row r="144" spans="6:23">
      <c r="H144" s="8"/>
      <c r="I144" s="8"/>
      <c r="J144" s="8"/>
      <c r="S144" s="8"/>
      <c r="T144" s="8"/>
      <c r="U144" s="8"/>
    </row>
    <row r="145" spans="2:21">
      <c r="H145" s="8"/>
      <c r="I145" s="8"/>
      <c r="J145" s="8"/>
      <c r="R145" s="8"/>
      <c r="S145" s="8"/>
      <c r="T145" s="8"/>
      <c r="U145" s="8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31"/>
    </row>
  </sheetData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09"/>
  <sheetViews>
    <sheetView workbookViewId="0">
      <selection activeCell="J27" sqref="J27:J35"/>
    </sheetView>
  </sheetViews>
  <sheetFormatPr defaultRowHeight="15"/>
  <cols>
    <col min="1" max="1" width="11.28515625" bestFit="1" customWidth="1"/>
    <col min="2" max="2" width="30.85546875" bestFit="1" customWidth="1"/>
    <col min="12" max="12" width="30.85546875" bestFit="1" customWidth="1"/>
    <col min="20" max="20" width="11.85546875" bestFit="1" customWidth="1"/>
    <col min="21" max="21" width="10.42578125" bestFit="1" customWidth="1"/>
    <col min="22" max="22" width="10" bestFit="1" customWidth="1"/>
  </cols>
  <sheetData>
    <row r="1" spans="1:22">
      <c r="A1" s="1" t="s">
        <v>1</v>
      </c>
      <c r="B1" s="1" t="s">
        <v>2</v>
      </c>
      <c r="C1" s="1" t="s">
        <v>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t="s">
        <v>0</v>
      </c>
      <c r="B2" t="s">
        <v>51</v>
      </c>
      <c r="C2">
        <v>286</v>
      </c>
      <c r="D2">
        <v>9</v>
      </c>
      <c r="E2" s="8" t="s">
        <v>73</v>
      </c>
      <c r="F2" s="8">
        <v>4.2828499999999999E-2</v>
      </c>
      <c r="G2" s="8">
        <v>4.3488679000000002E-2</v>
      </c>
      <c r="H2" s="8">
        <v>3.8938333999999998E-2</v>
      </c>
      <c r="I2" s="27">
        <v>3.4861118000000003E-2</v>
      </c>
      <c r="J2" s="1">
        <f>AVERAGE(F2:I2)</f>
        <v>4.0029157749999995E-2</v>
      </c>
      <c r="P2" s="8"/>
      <c r="Q2" s="8"/>
      <c r="R2" s="8"/>
      <c r="S2" s="27"/>
      <c r="U2" s="8"/>
    </row>
    <row r="3" spans="1:22">
      <c r="A3" t="s">
        <v>0</v>
      </c>
      <c r="B3" t="s">
        <v>52</v>
      </c>
      <c r="C3">
        <v>105</v>
      </c>
      <c r="D3">
        <v>12</v>
      </c>
      <c r="E3" s="8" t="s">
        <v>73</v>
      </c>
      <c r="F3">
        <v>9.9646259000000001E-2</v>
      </c>
      <c r="G3" s="8">
        <v>9.7351473999999993E-2</v>
      </c>
      <c r="H3">
        <v>6.9895691999999995E-2</v>
      </c>
      <c r="I3" s="27">
        <v>6.9895691999999995E-2</v>
      </c>
      <c r="J3" s="1">
        <f t="shared" ref="J3:J10" si="0">AVERAGE(F3:I3)</f>
        <v>8.4197279250000007E-2</v>
      </c>
      <c r="O3" s="7"/>
      <c r="P3" s="7"/>
      <c r="Q3" s="7"/>
      <c r="R3" s="2"/>
      <c r="S3" s="2"/>
    </row>
    <row r="4" spans="1:22">
      <c r="A4" t="s">
        <v>0</v>
      </c>
      <c r="B4" t="s">
        <v>53</v>
      </c>
      <c r="C4">
        <v>1728</v>
      </c>
      <c r="D4">
        <v>6</v>
      </c>
      <c r="E4" s="8" t="s">
        <v>73</v>
      </c>
      <c r="F4" s="8">
        <v>5.9940844E-2</v>
      </c>
      <c r="G4" s="8">
        <v>4.7916667000000003E-2</v>
      </c>
      <c r="H4" s="8">
        <v>4.3563528999999997E-2</v>
      </c>
      <c r="I4" s="27">
        <v>4.1358025E-2</v>
      </c>
      <c r="J4" s="1">
        <f t="shared" si="0"/>
        <v>4.819476625E-2</v>
      </c>
      <c r="P4" s="8"/>
      <c r="Q4" s="8"/>
      <c r="R4" s="8"/>
      <c r="S4" s="27"/>
    </row>
    <row r="5" spans="1:22">
      <c r="A5" t="s">
        <v>0</v>
      </c>
      <c r="B5" t="s">
        <v>58</v>
      </c>
      <c r="C5">
        <v>8124</v>
      </c>
      <c r="D5">
        <v>22</v>
      </c>
      <c r="E5" s="8" t="s">
        <v>73</v>
      </c>
      <c r="F5" s="8">
        <v>0.146572392</v>
      </c>
      <c r="G5" s="8">
        <v>0.12926890699999999</v>
      </c>
      <c r="H5" s="8">
        <v>0.12429135700000001</v>
      </c>
      <c r="I5" s="27">
        <v>0.124827023</v>
      </c>
      <c r="J5" s="1">
        <f t="shared" si="0"/>
        <v>0.13123991974999999</v>
      </c>
      <c r="O5" s="7"/>
      <c r="P5" s="7"/>
      <c r="Q5" s="7"/>
      <c r="R5" s="2"/>
      <c r="S5" s="2"/>
    </row>
    <row r="6" spans="1:22">
      <c r="A6" t="s">
        <v>0</v>
      </c>
      <c r="B6" t="s">
        <v>59</v>
      </c>
      <c r="C6">
        <v>12960</v>
      </c>
      <c r="D6">
        <v>8</v>
      </c>
      <c r="E6" s="8" t="s">
        <v>73</v>
      </c>
      <c r="F6" s="8">
        <v>9.8148148000000004E-2</v>
      </c>
      <c r="G6" s="8">
        <v>8.1481480999999994E-2</v>
      </c>
      <c r="H6" s="8">
        <v>8.1481480999999994E-2</v>
      </c>
      <c r="I6" s="27">
        <v>4.4444444E-2</v>
      </c>
      <c r="J6" s="1">
        <f t="shared" si="0"/>
        <v>7.6388888500000002E-2</v>
      </c>
      <c r="P6" s="8"/>
      <c r="Q6" s="8"/>
      <c r="R6" s="8"/>
      <c r="S6" s="27"/>
    </row>
    <row r="7" spans="1:22">
      <c r="A7" t="s">
        <v>0</v>
      </c>
      <c r="B7" t="s">
        <v>61</v>
      </c>
      <c r="C7">
        <v>339</v>
      </c>
      <c r="D7">
        <v>17</v>
      </c>
      <c r="E7" s="8" t="s">
        <v>73</v>
      </c>
      <c r="F7" s="8">
        <v>7.8064061000000004E-2</v>
      </c>
      <c r="G7" s="8">
        <v>5.2632678000000002E-2</v>
      </c>
      <c r="H7" s="8">
        <v>5.9195446999999998E-2</v>
      </c>
      <c r="I7" s="27">
        <v>4.4370481000000003E-2</v>
      </c>
      <c r="J7" s="1">
        <f t="shared" si="0"/>
        <v>5.8565666750000009E-2</v>
      </c>
      <c r="P7" s="8"/>
      <c r="Q7" s="8"/>
      <c r="R7" s="8"/>
      <c r="S7" s="27"/>
      <c r="T7" s="8"/>
    </row>
    <row r="8" spans="1:22">
      <c r="A8" t="s">
        <v>0</v>
      </c>
      <c r="B8" t="s">
        <v>63</v>
      </c>
      <c r="C8">
        <v>1066</v>
      </c>
      <c r="D8">
        <v>12</v>
      </c>
      <c r="E8" s="8" t="s">
        <v>73</v>
      </c>
      <c r="F8" s="8">
        <v>9.9616493E-2</v>
      </c>
      <c r="G8" s="8">
        <v>0.101055039</v>
      </c>
      <c r="H8" s="8">
        <v>9.4210880999999996E-2</v>
      </c>
      <c r="I8" s="27">
        <v>8.0893664000000004E-2</v>
      </c>
      <c r="J8" s="1">
        <f t="shared" si="0"/>
        <v>9.3944019249999983E-2</v>
      </c>
      <c r="P8" s="8"/>
      <c r="R8" s="8"/>
      <c r="S8" s="27"/>
    </row>
    <row r="9" spans="1:22">
      <c r="A9" t="s">
        <v>0</v>
      </c>
      <c r="B9" t="s">
        <v>67</v>
      </c>
      <c r="C9">
        <v>958</v>
      </c>
      <c r="D9">
        <v>9</v>
      </c>
      <c r="E9" s="8" t="s">
        <v>73</v>
      </c>
      <c r="F9" s="8">
        <v>2.7428402000000001E-2</v>
      </c>
      <c r="G9">
        <v>2.9299907E-2</v>
      </c>
      <c r="H9" s="8">
        <v>3.4878248000000001E-2</v>
      </c>
      <c r="I9" s="27">
        <v>3.4878248000000001E-2</v>
      </c>
      <c r="J9" s="1">
        <f t="shared" si="0"/>
        <v>3.1621201250000001E-2</v>
      </c>
      <c r="O9" s="7"/>
      <c r="P9" s="7"/>
      <c r="Q9" s="7"/>
      <c r="R9" s="2"/>
      <c r="S9" s="2"/>
    </row>
    <row r="10" spans="1:22">
      <c r="A10" t="s">
        <v>0</v>
      </c>
      <c r="B10" t="s">
        <v>69</v>
      </c>
      <c r="C10">
        <v>435</v>
      </c>
      <c r="D10">
        <v>16</v>
      </c>
      <c r="E10" s="8" t="s">
        <v>73</v>
      </c>
      <c r="F10" s="8">
        <v>0.16768291699999999</v>
      </c>
      <c r="G10" s="8">
        <v>0.167020214</v>
      </c>
      <c r="H10" s="8">
        <v>0.163790725</v>
      </c>
      <c r="I10" s="27">
        <v>0.163790725</v>
      </c>
      <c r="J10" s="1">
        <f t="shared" si="0"/>
        <v>0.16557114525</v>
      </c>
      <c r="P10" s="8"/>
      <c r="Q10" s="8"/>
      <c r="R10" s="8"/>
      <c r="S10" s="27"/>
      <c r="T10" s="8"/>
    </row>
    <row r="11" spans="1:22">
      <c r="B11" s="1"/>
      <c r="C11" s="1" t="s">
        <v>126</v>
      </c>
      <c r="E11" s="8"/>
      <c r="F11" s="1"/>
      <c r="G11" s="1"/>
      <c r="H11" s="1"/>
      <c r="I11" s="1"/>
      <c r="J11" s="31">
        <f>AVERAGE(J2:J10)</f>
        <v>8.1083560444444452E-2</v>
      </c>
      <c r="T11" s="31"/>
    </row>
    <row r="13" spans="1:22">
      <c r="A13" s="1" t="s">
        <v>1</v>
      </c>
      <c r="B13" s="1" t="s">
        <v>2</v>
      </c>
      <c r="C13" s="1" t="s">
        <v>38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L13" s="1"/>
      <c r="M13" s="1"/>
      <c r="N13" s="1"/>
      <c r="O13" s="1"/>
      <c r="P13" s="1"/>
      <c r="Q13" s="1"/>
      <c r="R13" s="1"/>
      <c r="S13" s="1"/>
    </row>
    <row r="14" spans="1:22">
      <c r="A14" t="s">
        <v>29</v>
      </c>
      <c r="B14" t="s">
        <v>51</v>
      </c>
      <c r="C14">
        <v>286</v>
      </c>
      <c r="D14">
        <v>9</v>
      </c>
      <c r="E14" s="8" t="s">
        <v>73</v>
      </c>
      <c r="F14">
        <v>3.0000000000000001E-3</v>
      </c>
      <c r="G14">
        <v>2E-3</v>
      </c>
      <c r="H14">
        <v>2E-3</v>
      </c>
      <c r="I14">
        <v>4.0000000000000001E-3</v>
      </c>
      <c r="J14" s="1">
        <f>AVERAGE(F14:I14)</f>
        <v>2.7499999999999998E-3</v>
      </c>
      <c r="O14" s="8"/>
    </row>
    <row r="15" spans="1:22">
      <c r="A15" t="s">
        <v>29</v>
      </c>
      <c r="B15" t="s">
        <v>52</v>
      </c>
      <c r="C15">
        <v>105</v>
      </c>
      <c r="D15">
        <v>12</v>
      </c>
      <c r="E15" s="8">
        <v>0.01</v>
      </c>
      <c r="F15">
        <v>0.02</v>
      </c>
      <c r="G15">
        <v>5.0000000000000001E-3</v>
      </c>
      <c r="H15">
        <v>2E-3</v>
      </c>
      <c r="I15">
        <v>2.9000000000000001E-2</v>
      </c>
      <c r="J15" s="1">
        <f>AVERAGE(E15:I15)</f>
        <v>1.32E-2</v>
      </c>
      <c r="O15" s="7"/>
      <c r="P15" s="7"/>
      <c r="Q15" s="7"/>
      <c r="R15" s="7"/>
      <c r="S15" s="7"/>
    </row>
    <row r="16" spans="1:22">
      <c r="A16" t="s">
        <v>29</v>
      </c>
      <c r="B16" t="s">
        <v>53</v>
      </c>
      <c r="C16">
        <v>1728</v>
      </c>
      <c r="D16">
        <v>6</v>
      </c>
      <c r="E16" s="8">
        <v>3.3000000000000002E-2</v>
      </c>
      <c r="F16">
        <v>3.3000000000000002E-2</v>
      </c>
      <c r="G16">
        <v>3.3000000000000002E-2</v>
      </c>
      <c r="H16">
        <v>0.04</v>
      </c>
      <c r="I16">
        <v>3.5000000000000003E-2</v>
      </c>
      <c r="J16" s="1">
        <f t="shared" ref="J16:J19" si="1">AVERAGE(E16:I16)</f>
        <v>3.4800000000000005E-2</v>
      </c>
      <c r="O16" s="8"/>
    </row>
    <row r="17" spans="1:20">
      <c r="A17" t="s">
        <v>29</v>
      </c>
      <c r="B17" t="s">
        <v>58</v>
      </c>
      <c r="C17">
        <v>8124</v>
      </c>
      <c r="D17">
        <v>22</v>
      </c>
      <c r="E17" s="8">
        <v>5.3999999999999999E-2</v>
      </c>
      <c r="F17">
        <v>4.9000000000000002E-2</v>
      </c>
      <c r="G17">
        <v>4.4999999999999998E-2</v>
      </c>
      <c r="H17" s="5">
        <v>4.9000000000000002E-2</v>
      </c>
      <c r="I17">
        <v>-5.0000000000000001E-3</v>
      </c>
      <c r="J17" s="1">
        <f t="shared" si="1"/>
        <v>3.8400000000000004E-2</v>
      </c>
      <c r="O17" s="7"/>
      <c r="P17" s="7"/>
      <c r="Q17" s="7"/>
      <c r="R17" s="7"/>
      <c r="S17" s="7"/>
    </row>
    <row r="18" spans="1:20">
      <c r="A18" t="s">
        <v>29</v>
      </c>
      <c r="B18" t="s">
        <v>59</v>
      </c>
      <c r="C18">
        <v>12960</v>
      </c>
      <c r="D18">
        <v>8</v>
      </c>
      <c r="E18" s="8">
        <v>7.8E-2</v>
      </c>
      <c r="F18">
        <v>7.8E-2</v>
      </c>
      <c r="G18">
        <v>7.8E-2</v>
      </c>
      <c r="H18">
        <v>7.8E-2</v>
      </c>
      <c r="I18">
        <v>5.8999999999999997E-2</v>
      </c>
      <c r="J18" s="1">
        <f t="shared" si="1"/>
        <v>7.4200000000000002E-2</v>
      </c>
      <c r="O18" s="8"/>
    </row>
    <row r="19" spans="1:20">
      <c r="A19" t="s">
        <v>29</v>
      </c>
      <c r="B19" t="s">
        <v>61</v>
      </c>
      <c r="C19">
        <v>339</v>
      </c>
      <c r="D19">
        <v>17</v>
      </c>
      <c r="E19" s="8">
        <v>2.5000000000000001E-2</v>
      </c>
      <c r="F19">
        <v>1.4E-2</v>
      </c>
      <c r="G19">
        <v>6.3E-2</v>
      </c>
      <c r="H19">
        <v>5.6000000000000001E-2</v>
      </c>
      <c r="I19">
        <v>2.3E-2</v>
      </c>
      <c r="J19" s="1">
        <f t="shared" si="1"/>
        <v>3.6199999999999996E-2</v>
      </c>
      <c r="O19" s="8"/>
    </row>
    <row r="20" spans="1:20">
      <c r="A20" t="s">
        <v>29</v>
      </c>
      <c r="B20" t="s">
        <v>63</v>
      </c>
      <c r="C20">
        <v>1066</v>
      </c>
      <c r="D20">
        <v>12</v>
      </c>
      <c r="E20" s="8" t="s">
        <v>73</v>
      </c>
      <c r="F20" s="8" t="s">
        <v>73</v>
      </c>
      <c r="G20">
        <v>4.0000000000000001E-3</v>
      </c>
      <c r="H20" s="8" t="s">
        <v>73</v>
      </c>
      <c r="I20">
        <v>1E-3</v>
      </c>
      <c r="J20" s="1">
        <f>AVERAGE(G20,I20)</f>
        <v>2.5000000000000001E-3</v>
      </c>
      <c r="O20" s="8"/>
    </row>
    <row r="21" spans="1:20">
      <c r="A21" t="s">
        <v>29</v>
      </c>
      <c r="B21" t="s">
        <v>67</v>
      </c>
      <c r="C21">
        <v>958</v>
      </c>
      <c r="D21">
        <v>9</v>
      </c>
      <c r="E21" s="8" t="s">
        <v>73</v>
      </c>
      <c r="F21">
        <v>2.1000000000000001E-2</v>
      </c>
      <c r="G21">
        <v>1.9E-2</v>
      </c>
      <c r="H21">
        <v>3.1E-2</v>
      </c>
      <c r="I21">
        <v>-8.0000000000000002E-3</v>
      </c>
      <c r="J21" s="1">
        <f>AVERAGE(F21:I21)</f>
        <v>1.575E-2</v>
      </c>
      <c r="O21" s="7"/>
      <c r="P21" s="7"/>
      <c r="Q21" s="7"/>
      <c r="R21" s="7"/>
      <c r="S21" s="7"/>
    </row>
    <row r="22" spans="1:20">
      <c r="A22" t="s">
        <v>29</v>
      </c>
      <c r="B22" t="s">
        <v>69</v>
      </c>
      <c r="C22">
        <v>435</v>
      </c>
      <c r="D22">
        <v>16</v>
      </c>
      <c r="E22" s="8">
        <v>6.2E-2</v>
      </c>
      <c r="F22">
        <v>0.06</v>
      </c>
      <c r="G22">
        <v>6.2E-2</v>
      </c>
      <c r="H22">
        <v>0.06</v>
      </c>
      <c r="I22">
        <v>5.8999999999999997E-2</v>
      </c>
      <c r="J22" s="1">
        <f>AVERAGE(E22:I22)</f>
        <v>6.0600000000000001E-2</v>
      </c>
      <c r="O22" s="8"/>
    </row>
    <row r="23" spans="1:20">
      <c r="B23" s="1"/>
      <c r="C23" s="1" t="s">
        <v>126</v>
      </c>
      <c r="E23" s="1"/>
      <c r="F23" s="1"/>
      <c r="G23" s="1"/>
      <c r="H23" s="28"/>
      <c r="I23" s="1"/>
      <c r="J23" s="31">
        <f>AVERAGE(J14:J22)</f>
        <v>3.093333333333333E-2</v>
      </c>
      <c r="T23" s="31"/>
    </row>
    <row r="25" spans="1:20">
      <c r="A25" s="1" t="s">
        <v>1</v>
      </c>
      <c r="B25" s="1" t="s">
        <v>2</v>
      </c>
      <c r="C25" s="1" t="s">
        <v>38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L25" s="1"/>
      <c r="M25" s="1"/>
      <c r="N25" s="1"/>
      <c r="O25" s="1"/>
      <c r="P25" s="1"/>
      <c r="Q25" s="1"/>
      <c r="R25" s="1"/>
      <c r="S25" s="1"/>
    </row>
    <row r="26" spans="1:20">
      <c r="E26" s="7"/>
      <c r="F26" s="7"/>
      <c r="G26" s="7"/>
      <c r="H26" s="7"/>
      <c r="I26" s="7"/>
      <c r="O26" s="8"/>
      <c r="P26" s="8"/>
      <c r="Q26" s="8"/>
      <c r="R26" s="8"/>
      <c r="S26" s="8"/>
    </row>
    <row r="27" spans="1:20">
      <c r="A27" t="s">
        <v>30</v>
      </c>
      <c r="B27" t="s">
        <v>51</v>
      </c>
      <c r="C27">
        <v>286</v>
      </c>
      <c r="D27">
        <v>9</v>
      </c>
      <c r="E27">
        <v>5.7478000000000001E-2</v>
      </c>
      <c r="F27">
        <v>5.7478000000000001E-2</v>
      </c>
      <c r="G27">
        <v>5.7478000000000001E-2</v>
      </c>
      <c r="H27">
        <v>5.7478000000000001E-2</v>
      </c>
      <c r="I27">
        <v>5.7478000000000001E-2</v>
      </c>
      <c r="J27" s="1">
        <f>AVERAGE(E27:I27)</f>
        <v>5.7478000000000008E-2</v>
      </c>
      <c r="O27" s="8"/>
      <c r="P27" s="8"/>
      <c r="Q27" s="8"/>
      <c r="R27" s="8"/>
      <c r="S27" s="8"/>
    </row>
    <row r="28" spans="1:20">
      <c r="A28" t="s">
        <v>30</v>
      </c>
      <c r="B28" t="s">
        <v>52</v>
      </c>
      <c r="C28">
        <v>105</v>
      </c>
      <c r="D28">
        <v>12</v>
      </c>
      <c r="E28" s="8">
        <v>0.10039002299999999</v>
      </c>
      <c r="F28" s="8">
        <v>0.10039002299999999</v>
      </c>
      <c r="G28" s="8">
        <v>0.10039002299999999</v>
      </c>
      <c r="H28" s="8">
        <v>0.10039002299999999</v>
      </c>
      <c r="I28" s="8">
        <v>0.10039002299999999</v>
      </c>
      <c r="J28" s="1">
        <f t="shared" ref="J28:J35" si="2">AVERAGE(E28:I28)</f>
        <v>0.10039002299999999</v>
      </c>
      <c r="O28" s="7"/>
      <c r="P28" s="7"/>
      <c r="Q28" s="7"/>
      <c r="R28" s="7"/>
      <c r="S28" s="7"/>
    </row>
    <row r="29" spans="1:20">
      <c r="A29" t="s">
        <v>30</v>
      </c>
      <c r="B29" t="s">
        <v>53</v>
      </c>
      <c r="C29">
        <v>1728</v>
      </c>
      <c r="D29">
        <v>6</v>
      </c>
      <c r="E29" s="8">
        <v>4.2420409999999999E-2</v>
      </c>
      <c r="F29" s="8">
        <v>4.2420409999999999E-2</v>
      </c>
      <c r="G29" s="8">
        <v>4.2420409999999999E-2</v>
      </c>
      <c r="H29" s="8">
        <v>4.2420409999999999E-2</v>
      </c>
      <c r="I29" s="8">
        <v>4.2420409999999999E-2</v>
      </c>
      <c r="J29" s="1">
        <f t="shared" si="2"/>
        <v>4.2420409999999999E-2</v>
      </c>
      <c r="O29" s="8"/>
      <c r="P29" s="8"/>
      <c r="Q29" s="8"/>
      <c r="R29" s="8"/>
      <c r="S29" s="8"/>
    </row>
    <row r="30" spans="1:20">
      <c r="A30" t="s">
        <v>30</v>
      </c>
      <c r="B30" t="s">
        <v>58</v>
      </c>
      <c r="C30">
        <v>8124</v>
      </c>
      <c r="D30">
        <v>22</v>
      </c>
      <c r="E30" s="8">
        <v>7.5683351999999995E-2</v>
      </c>
      <c r="F30" s="8">
        <v>7.5683351999999995E-2</v>
      </c>
      <c r="G30" s="8">
        <v>7.5683351999999995E-2</v>
      </c>
      <c r="H30" s="8">
        <v>7.5683351999999995E-2</v>
      </c>
      <c r="I30" s="8">
        <v>7.5683351999999995E-2</v>
      </c>
      <c r="J30" s="1">
        <f t="shared" si="2"/>
        <v>7.5683351999999995E-2</v>
      </c>
      <c r="O30" s="7"/>
      <c r="P30" s="7"/>
      <c r="Q30" s="7"/>
      <c r="R30" s="7"/>
      <c r="S30" s="7"/>
    </row>
    <row r="31" spans="1:20">
      <c r="A31" t="s">
        <v>30</v>
      </c>
      <c r="B31" t="s">
        <v>59</v>
      </c>
      <c r="C31">
        <v>12960</v>
      </c>
      <c r="D31">
        <v>8</v>
      </c>
      <c r="E31" s="8">
        <v>0.14814814800000001</v>
      </c>
      <c r="F31" s="8">
        <v>0.14814814800000001</v>
      </c>
      <c r="G31" s="8">
        <v>0.14814814800000001</v>
      </c>
      <c r="H31" s="8">
        <v>0.14814814800000001</v>
      </c>
      <c r="I31" s="8">
        <v>0.14814814800000001</v>
      </c>
      <c r="J31" s="1">
        <f t="shared" si="2"/>
        <v>0.14814814800000001</v>
      </c>
    </row>
    <row r="32" spans="1:20">
      <c r="A32" t="s">
        <v>30</v>
      </c>
      <c r="B32" t="s">
        <v>61</v>
      </c>
      <c r="C32">
        <v>339</v>
      </c>
      <c r="D32">
        <v>17</v>
      </c>
      <c r="E32" s="8">
        <v>6.7354343999999997E-2</v>
      </c>
      <c r="F32" s="8">
        <v>6.7354343999999997E-2</v>
      </c>
      <c r="G32" s="8">
        <v>6.7354343999999997E-2</v>
      </c>
      <c r="H32" s="8">
        <v>6.7354343999999997E-2</v>
      </c>
      <c r="I32" s="8">
        <v>6.7354343999999997E-2</v>
      </c>
      <c r="J32" s="1">
        <f t="shared" si="2"/>
        <v>6.7354343999999997E-2</v>
      </c>
      <c r="O32" s="8"/>
      <c r="P32" s="8"/>
      <c r="Q32" s="8"/>
      <c r="R32" s="8"/>
      <c r="S32" s="8"/>
      <c r="T32" s="8"/>
    </row>
    <row r="33" spans="1:23">
      <c r="A33" t="s">
        <v>30</v>
      </c>
      <c r="B33" t="s">
        <v>63</v>
      </c>
      <c r="C33">
        <v>1066</v>
      </c>
      <c r="D33">
        <v>12</v>
      </c>
      <c r="E33" s="8">
        <v>5.8666650000000001E-2</v>
      </c>
      <c r="F33" s="8">
        <v>5.8666650000000001E-2</v>
      </c>
      <c r="G33" s="8">
        <v>5.8666650000000001E-2</v>
      </c>
      <c r="H33" s="8">
        <v>5.8666650000000001E-2</v>
      </c>
      <c r="I33" s="8">
        <v>5.8666650000000001E-2</v>
      </c>
      <c r="J33" s="1">
        <f t="shared" si="2"/>
        <v>5.8666650000000001E-2</v>
      </c>
      <c r="O33" s="8"/>
      <c r="P33" s="8"/>
      <c r="Q33" s="8"/>
      <c r="R33" s="8"/>
      <c r="S33" s="8"/>
      <c r="T33" s="8"/>
    </row>
    <row r="34" spans="1:23">
      <c r="A34" t="s">
        <v>30</v>
      </c>
      <c r="B34" t="s">
        <v>67</v>
      </c>
      <c r="C34">
        <v>958</v>
      </c>
      <c r="D34">
        <v>9</v>
      </c>
      <c r="E34" s="8">
        <v>3.6601131000000002E-2</v>
      </c>
      <c r="F34" s="8">
        <v>3.6601131000000002E-2</v>
      </c>
      <c r="G34" s="8">
        <v>3.6601131000000002E-2</v>
      </c>
      <c r="H34" s="8">
        <v>3.6601131000000002E-2</v>
      </c>
      <c r="I34" s="8">
        <v>3.6601131000000002E-2</v>
      </c>
      <c r="J34" s="1">
        <f t="shared" si="2"/>
        <v>3.6601131000000002E-2</v>
      </c>
      <c r="O34" s="8"/>
      <c r="P34" s="8"/>
      <c r="Q34" s="8"/>
      <c r="R34" s="8"/>
      <c r="S34" s="8"/>
      <c r="T34" s="8"/>
    </row>
    <row r="35" spans="1:23">
      <c r="A35" t="s">
        <v>30</v>
      </c>
      <c r="B35" t="s">
        <v>69</v>
      </c>
      <c r="C35">
        <v>435</v>
      </c>
      <c r="D35">
        <v>16</v>
      </c>
      <c r="E35" s="8">
        <v>0.14465918999999999</v>
      </c>
      <c r="F35" s="8">
        <v>0.14465918999999999</v>
      </c>
      <c r="G35" s="8">
        <v>0.14465918999999999</v>
      </c>
      <c r="H35" s="8">
        <v>0.14465918999999999</v>
      </c>
      <c r="I35" s="8">
        <v>0.14465918999999999</v>
      </c>
      <c r="J35" s="1">
        <f t="shared" si="2"/>
        <v>0.14465918999999999</v>
      </c>
      <c r="O35" s="8"/>
      <c r="P35" s="8"/>
      <c r="Q35" s="8"/>
      <c r="R35" s="8"/>
      <c r="S35" s="8"/>
      <c r="T35" s="8"/>
    </row>
    <row r="36" spans="1:23">
      <c r="B36" s="1"/>
      <c r="C36" s="1" t="s">
        <v>126</v>
      </c>
      <c r="E36" s="1"/>
      <c r="F36" s="1"/>
      <c r="G36" s="1"/>
      <c r="H36" s="1"/>
      <c r="I36" s="1"/>
      <c r="J36" s="31">
        <f>AVERAGE(J27:J35)</f>
        <v>8.1266805333333317E-2</v>
      </c>
    </row>
    <row r="39" spans="1:23">
      <c r="A39" s="15" t="s">
        <v>37</v>
      </c>
    </row>
    <row r="40" spans="1:23">
      <c r="A40" s="1" t="s">
        <v>77</v>
      </c>
      <c r="B40" t="s">
        <v>97</v>
      </c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F41" s="2"/>
      <c r="G41" s="2"/>
      <c r="H41" s="2"/>
      <c r="I41" s="2"/>
      <c r="J41" s="7"/>
      <c r="R41" s="2"/>
      <c r="S41" s="2"/>
      <c r="T41" s="7"/>
    </row>
    <row r="42" spans="1:23">
      <c r="I42" s="8"/>
      <c r="J42" s="8"/>
      <c r="S42" s="8"/>
      <c r="T42" s="8"/>
    </row>
    <row r="43" spans="1:23">
      <c r="I43" s="8"/>
      <c r="R43" s="2"/>
      <c r="S43" s="2"/>
      <c r="T43" s="7"/>
    </row>
    <row r="44" spans="1:23">
      <c r="I44" s="8"/>
      <c r="J44" s="8"/>
      <c r="S44" s="8"/>
      <c r="T44" s="8"/>
    </row>
    <row r="45" spans="1:23">
      <c r="H45" s="2"/>
      <c r="I45" s="2"/>
      <c r="J45" s="7"/>
      <c r="S45" s="8"/>
    </row>
    <row r="46" spans="1:23">
      <c r="H46" s="2"/>
      <c r="I46" s="2"/>
      <c r="J46" s="7"/>
      <c r="S46" s="8"/>
      <c r="T46" s="8"/>
    </row>
    <row r="47" spans="1:23">
      <c r="I47" s="8"/>
      <c r="J47" s="8"/>
      <c r="S47" s="8"/>
      <c r="T47" s="8"/>
    </row>
    <row r="48" spans="1:23">
      <c r="I48" s="8"/>
      <c r="J48" s="8"/>
      <c r="Q48" s="8"/>
      <c r="R48" s="8"/>
      <c r="S48" s="8"/>
      <c r="T48" s="7"/>
    </row>
    <row r="49" spans="1:23">
      <c r="H49" s="8"/>
      <c r="I49" s="8"/>
      <c r="J49" s="8"/>
      <c r="P49" s="2"/>
      <c r="Q49" s="2"/>
      <c r="R49" s="2"/>
      <c r="S49" s="2"/>
      <c r="T49" s="7"/>
    </row>
    <row r="50" spans="1:23">
      <c r="J50" s="8"/>
      <c r="S50" s="8"/>
      <c r="T50" s="8"/>
    </row>
    <row r="51" spans="1:23">
      <c r="I51" s="8"/>
      <c r="J51" s="8"/>
      <c r="Q51" s="8"/>
      <c r="R51" s="8"/>
      <c r="S51" s="8"/>
      <c r="T51" s="8"/>
      <c r="U51" s="8"/>
    </row>
    <row r="52" spans="1:23">
      <c r="G52" s="8"/>
      <c r="H52" s="8"/>
      <c r="I52" s="8"/>
      <c r="J52" s="8"/>
      <c r="R52" s="8"/>
      <c r="S52" s="8"/>
      <c r="T52" s="8"/>
      <c r="U52" s="8"/>
    </row>
    <row r="53" spans="1:23">
      <c r="I53" s="8"/>
      <c r="J53" s="8"/>
      <c r="P53" s="8"/>
      <c r="Q53" s="8"/>
      <c r="R53" s="8"/>
      <c r="S53" s="2"/>
      <c r="T53" s="7"/>
      <c r="U53" s="8"/>
    </row>
    <row r="54" spans="1:23">
      <c r="I54" s="8"/>
      <c r="J54" s="8"/>
      <c r="S54" s="8"/>
      <c r="T54" s="8"/>
      <c r="U54" s="8"/>
    </row>
    <row r="55" spans="1:23">
      <c r="F55" s="8"/>
      <c r="G55" s="8"/>
      <c r="H55" s="8"/>
      <c r="I55" s="2"/>
      <c r="J55" s="7"/>
      <c r="S55" s="8"/>
      <c r="T55" s="8"/>
      <c r="U55" s="8"/>
    </row>
    <row r="56" spans="1:23">
      <c r="G56" s="8"/>
      <c r="H56" s="8"/>
      <c r="I56" s="8"/>
      <c r="J56" s="7"/>
      <c r="S56" s="8"/>
      <c r="T56" s="8"/>
      <c r="U56" s="8"/>
    </row>
    <row r="57" spans="1:23">
      <c r="I57" s="8"/>
      <c r="J57" s="8"/>
      <c r="S57" s="8"/>
      <c r="T57" s="8"/>
      <c r="U57" s="8"/>
      <c r="W57" s="8"/>
    </row>
    <row r="58" spans="1:23">
      <c r="I58" s="8"/>
      <c r="J58" s="8"/>
      <c r="R58" s="2"/>
      <c r="S58" s="2"/>
      <c r="T58" s="7"/>
    </row>
    <row r="59" spans="1:23">
      <c r="H59" s="2"/>
      <c r="I59" s="2"/>
      <c r="J59" s="7"/>
      <c r="R59" s="8"/>
      <c r="S59" s="8"/>
      <c r="T59" s="8"/>
      <c r="U59" s="8"/>
    </row>
    <row r="60" spans="1:23">
      <c r="H60" s="8"/>
      <c r="I60" s="8"/>
      <c r="J60" s="8"/>
      <c r="T60" s="8"/>
      <c r="U60" s="8"/>
    </row>
    <row r="61" spans="1:23">
      <c r="B61" s="1"/>
      <c r="C61" s="1"/>
      <c r="D61" s="1"/>
      <c r="E61" s="1"/>
      <c r="F61" s="8"/>
      <c r="G61" s="1"/>
      <c r="H61" s="1"/>
      <c r="I61" s="1"/>
      <c r="J61" s="1"/>
      <c r="K61" s="3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</row>
    <row r="65" spans="5:20">
      <c r="F65" s="2"/>
      <c r="G65" s="7"/>
      <c r="H65" s="2"/>
      <c r="I65" s="2"/>
      <c r="J65" s="7"/>
      <c r="S65" s="2"/>
      <c r="T65" s="7"/>
    </row>
    <row r="67" spans="5:20">
      <c r="H67" s="25"/>
      <c r="O67" s="7"/>
      <c r="P67" s="7"/>
      <c r="Q67" s="7"/>
      <c r="R67" s="2"/>
      <c r="S67" s="2"/>
      <c r="T67" s="7"/>
    </row>
    <row r="69" spans="5:20">
      <c r="I69" s="2"/>
      <c r="J69" s="7"/>
      <c r="R69" s="25"/>
    </row>
    <row r="70" spans="5:20">
      <c r="E70" s="7"/>
      <c r="F70" s="7"/>
      <c r="G70" s="7"/>
      <c r="H70" s="2"/>
      <c r="I70" s="2"/>
      <c r="J70" s="7"/>
    </row>
    <row r="72" spans="5:20">
      <c r="P72" s="2"/>
      <c r="Q72" s="2"/>
      <c r="R72" s="2"/>
      <c r="S72" s="2"/>
      <c r="T72" s="7"/>
    </row>
    <row r="73" spans="5:20">
      <c r="P73" s="2"/>
      <c r="Q73" s="7"/>
      <c r="R73" s="2"/>
      <c r="S73" s="2"/>
      <c r="T73" s="7"/>
    </row>
    <row r="75" spans="5:20">
      <c r="S75" s="12"/>
    </row>
    <row r="76" spans="5:20">
      <c r="I76" s="12"/>
    </row>
    <row r="77" spans="5:20">
      <c r="S77" s="2"/>
      <c r="T77" s="7"/>
    </row>
    <row r="79" spans="5:20">
      <c r="I79" s="2"/>
      <c r="J79" s="7"/>
    </row>
    <row r="80" spans="5:20">
      <c r="F80" s="2"/>
      <c r="G80" s="2"/>
      <c r="H80" s="2"/>
      <c r="I80" s="2"/>
      <c r="J80" s="7"/>
    </row>
    <row r="82" spans="1:23">
      <c r="S82" s="2"/>
      <c r="T82" s="7"/>
    </row>
    <row r="83" spans="1:23">
      <c r="I83" s="2"/>
      <c r="J83" s="7"/>
    </row>
    <row r="85" spans="1:23">
      <c r="B85" s="1"/>
      <c r="C85" s="1"/>
      <c r="D85" s="1"/>
      <c r="E85" s="1"/>
      <c r="G85" s="1"/>
      <c r="H85" s="1"/>
      <c r="I85" s="1"/>
      <c r="J85" s="1"/>
      <c r="K85" s="3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</row>
    <row r="89" spans="1:23">
      <c r="F89" s="2"/>
      <c r="G89" s="2"/>
      <c r="H89" s="2"/>
      <c r="I89" s="2"/>
      <c r="J89" s="7"/>
      <c r="R89" s="8"/>
      <c r="S89" s="8"/>
      <c r="T89" s="8"/>
      <c r="V89" s="8"/>
    </row>
    <row r="90" spans="1:23">
      <c r="H90" s="8"/>
      <c r="I90" s="8"/>
      <c r="R90" s="8"/>
      <c r="S90" s="8"/>
      <c r="T90" s="8"/>
      <c r="V90" s="8"/>
    </row>
    <row r="91" spans="1:23">
      <c r="H91" s="8"/>
      <c r="I91" s="8"/>
      <c r="J91" s="8"/>
      <c r="P91" s="2"/>
      <c r="Q91" s="2"/>
      <c r="R91" s="2"/>
      <c r="S91" s="2"/>
      <c r="T91" s="7"/>
    </row>
    <row r="92" spans="1:23">
      <c r="H92" s="8"/>
      <c r="I92" s="8"/>
      <c r="J92" s="8"/>
      <c r="R92" s="8"/>
      <c r="S92" s="8"/>
      <c r="T92" s="8"/>
    </row>
    <row r="93" spans="1:23">
      <c r="H93" s="8"/>
      <c r="I93" s="8"/>
      <c r="J93" s="8"/>
      <c r="R93" s="8"/>
      <c r="S93" s="8"/>
      <c r="T93" s="8"/>
      <c r="V93" s="8"/>
      <c r="W93" s="8"/>
    </row>
    <row r="94" spans="1:23">
      <c r="F94" s="2"/>
      <c r="G94" s="2"/>
      <c r="H94" s="2"/>
      <c r="I94" s="2"/>
      <c r="J94" s="7"/>
      <c r="R94" s="2"/>
      <c r="S94" s="2"/>
      <c r="T94" s="7"/>
    </row>
    <row r="95" spans="1:23">
      <c r="H95" s="2"/>
      <c r="I95" s="2"/>
      <c r="J95" s="7"/>
      <c r="R95" s="8"/>
      <c r="S95" s="8"/>
      <c r="T95" s="8"/>
    </row>
    <row r="96" spans="1:23">
      <c r="H96" s="8"/>
      <c r="I96" s="8"/>
      <c r="J96" s="8"/>
      <c r="R96" s="8"/>
      <c r="S96" s="8"/>
      <c r="T96" s="8"/>
    </row>
    <row r="97" spans="2:21">
      <c r="I97" s="8"/>
      <c r="J97" s="8"/>
      <c r="P97" s="2"/>
      <c r="Q97" s="2"/>
      <c r="R97" s="2"/>
      <c r="S97" s="2"/>
      <c r="T97" s="7"/>
    </row>
    <row r="98" spans="2:21">
      <c r="H98" s="8"/>
      <c r="I98" s="8"/>
      <c r="J98" s="8"/>
      <c r="R98" s="8"/>
      <c r="S98" s="8"/>
    </row>
    <row r="99" spans="2:21">
      <c r="H99" s="8"/>
      <c r="I99" s="8"/>
      <c r="J99" s="8"/>
      <c r="R99" s="8"/>
      <c r="S99" s="8"/>
      <c r="T99" s="8"/>
      <c r="U99" s="8"/>
    </row>
    <row r="100" spans="2:21">
      <c r="H100" s="8"/>
      <c r="I100" s="8"/>
      <c r="J100" s="8"/>
      <c r="R100" s="8"/>
      <c r="S100" s="8"/>
      <c r="T100" s="8"/>
      <c r="U100" s="8"/>
    </row>
    <row r="101" spans="2:21">
      <c r="H101" s="8"/>
      <c r="I101" s="8"/>
      <c r="J101" s="8"/>
      <c r="R101" s="8"/>
      <c r="S101" s="8"/>
      <c r="T101" s="8"/>
      <c r="U101" s="8"/>
    </row>
    <row r="102" spans="2:21">
      <c r="H102" s="8"/>
      <c r="I102" s="8"/>
      <c r="J102" s="8"/>
      <c r="R102" s="8"/>
      <c r="S102" s="8"/>
      <c r="T102" s="8"/>
      <c r="U102" s="8"/>
    </row>
    <row r="103" spans="2:21">
      <c r="H103" s="8"/>
      <c r="I103" s="8"/>
      <c r="J103" s="8"/>
      <c r="R103" s="8"/>
      <c r="S103" s="8"/>
      <c r="T103" s="8"/>
      <c r="U103" s="8"/>
    </row>
    <row r="104" spans="2:21">
      <c r="H104" s="8"/>
      <c r="I104" s="8"/>
      <c r="J104" s="8"/>
      <c r="R104" s="8"/>
      <c r="S104" s="8"/>
      <c r="T104" s="8"/>
      <c r="U104" s="8"/>
    </row>
    <row r="105" spans="2:21">
      <c r="H105" s="2"/>
      <c r="I105" s="2"/>
      <c r="J105" s="7"/>
      <c r="R105" s="2"/>
      <c r="S105" s="2"/>
      <c r="T105" s="7"/>
    </row>
    <row r="106" spans="2:21">
      <c r="H106" s="8"/>
      <c r="I106" s="8"/>
      <c r="J106" s="8"/>
      <c r="R106" s="8"/>
      <c r="S106" s="8"/>
      <c r="T106" s="8"/>
      <c r="U106" s="8"/>
    </row>
    <row r="107" spans="2:21">
      <c r="H107" s="8"/>
      <c r="I107" s="8"/>
      <c r="J107" s="8"/>
      <c r="S107" s="8"/>
      <c r="T107" s="8"/>
      <c r="U107" s="8"/>
    </row>
    <row r="108" spans="2:21">
      <c r="H108" s="8"/>
      <c r="I108" s="8"/>
      <c r="J108" s="8"/>
      <c r="R108" s="8"/>
      <c r="S108" s="8"/>
      <c r="T108" s="8"/>
      <c r="U108" s="8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31"/>
    </row>
  </sheetData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Resumo</vt:lpstr>
      <vt:lpstr>1º ec, 2º t(ec)</vt:lpstr>
      <vt:lpstr>3º t'(ec)</vt:lpstr>
      <vt:lpstr>4º b(ec)</vt:lpstr>
      <vt:lpstr>5º |D|</vt:lpstr>
      <vt:lpstr>6º Densidade</vt:lpstr>
      <vt:lpstr>7º |I|</vt:lpstr>
      <vt:lpstr>8º eq, 9º q(eq)</vt:lpstr>
      <vt:lpstr>10º q'(eq) </vt:lpstr>
      <vt:lpstr>11º b(eq)</vt:lpstr>
      <vt:lpstr>12º |D|</vt:lpstr>
      <vt:lpstr>13º Densidade </vt:lpstr>
      <vt:lpstr>14º |I|</vt:lpstr>
      <vt:lpstr>--- S2 ----</vt:lpstr>
      <vt:lpstr>1º ec, 2º t(ec) (2)</vt:lpstr>
      <vt:lpstr>3º t'(ec) (2)</vt:lpstr>
      <vt:lpstr>4º b(ec) (2)</vt:lpstr>
      <vt:lpstr>5º |D| (2)</vt:lpstr>
      <vt:lpstr>6º Densidade (2)</vt:lpstr>
      <vt:lpstr>7º |I| (2)</vt:lpstr>
      <vt:lpstr>8º eq, 9º q(eq) (2)</vt:lpstr>
      <vt:lpstr>10º q'(eq) (2)</vt:lpstr>
      <vt:lpstr>11º b(eq) (2)</vt:lpstr>
      <vt:lpstr>12º |D| (2)</vt:lpstr>
      <vt:lpstr>13º Densidade (2)</vt:lpstr>
      <vt:lpstr>14º |I| (2)</vt:lpstr>
      <vt:lpstr>Gráfico (1) S1</vt:lpstr>
      <vt:lpstr>Gráfico (2) S1</vt:lpstr>
      <vt:lpstr>Gráfico (1) S2</vt:lpstr>
      <vt:lpstr>Gráfico (2) S2</vt:lpstr>
      <vt:lpstr>EC</vt:lpstr>
      <vt:lpstr>EQ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LG</cp:lastModifiedBy>
  <cp:lastPrinted>2017-03-20T10:49:50Z</cp:lastPrinted>
  <dcterms:created xsi:type="dcterms:W3CDTF">2017-01-11T23:45:31Z</dcterms:created>
  <dcterms:modified xsi:type="dcterms:W3CDTF">2017-05-31T13:10:04Z</dcterms:modified>
</cp:coreProperties>
</file>