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JJ Data Analytics\3 MP Statistika Terapan\"/>
    </mc:Choice>
  </mc:AlternateContent>
  <xr:revisionPtr revIDLastSave="0" documentId="8_{FDCDC4C2-ED85-4141-9EF8-84FBE52FCCE4}" xr6:coauthVersionLast="47" xr6:coauthVersionMax="47" xr10:uidLastSave="{00000000-0000-0000-0000-000000000000}"/>
  <bookViews>
    <workbookView xWindow="-108" yWindow="-108" windowWidth="23256" windowHeight="14016" firstSheet="2" activeTab="5" xr2:uid="{00000000-000D-0000-FFFF-FFFF00000000}"/>
  </bookViews>
  <sheets>
    <sheet name="Data Peserta PJJ DAS IV" sheetId="1" r:id="rId1"/>
    <sheet name="Lembar1" sheetId="4" state="hidden" r:id="rId2"/>
    <sheet name="Tipe Data" sheetId="2" r:id="rId3"/>
    <sheet name="Ukuran Pemusatan &amp; Penyebaran" sheetId="3" r:id="rId4"/>
    <sheet name="Data_Prep" sheetId="7" r:id="rId5"/>
    <sheet name="Visualisasi Data" sheetId="6" r:id="rId6"/>
    <sheet name="Sheet4" sheetId="9" r:id="rId7"/>
    <sheet name="Peluang Four Ace" sheetId="5" r:id="rId8"/>
  </sheets>
  <definedNames>
    <definedName name="_xlnm._FilterDatabase" localSheetId="0" hidden="1">'Data Peserta PJJ DAS IV'!$A$3:$U$34</definedName>
    <definedName name="bln_lhr">'Data Peserta PJJ DAS IV'!$K$3:$K$34</definedName>
    <definedName name="masa_pengabdian">'Data Peserta PJJ DAS IV'!$O$3:$O$34</definedName>
    <definedName name="tgl_lhr">'Data Peserta PJJ DAS IV'!$L$3:$L$34</definedName>
    <definedName name="tgl_lht">'Data Peserta PJJ DAS IV'!$L$3:$L$34</definedName>
    <definedName name="thn_gabung">'Data Peserta PJJ DAS IV'!$M$3:$M$34</definedName>
    <definedName name="thn_lhr">'Data Peserta PJJ DAS IV'!$J$3:$J$34</definedName>
  </definedNames>
  <calcPr calcId="191028"/>
  <pivotCaches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hZbSzNEoz3z+tVwRd90eZFga4Ncw==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T46" i="3"/>
  <c r="T43" i="3"/>
  <c r="T42" i="3"/>
  <c r="T41" i="3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F14" i="1"/>
  <c r="F29" i="1"/>
  <c r="F28" i="1"/>
  <c r="F32" i="1"/>
  <c r="F27" i="1"/>
  <c r="F31" i="1"/>
  <c r="F19" i="1"/>
  <c r="F15" i="1"/>
  <c r="F17" i="1"/>
  <c r="F4" i="1"/>
  <c r="F5" i="1"/>
  <c r="F8" i="1"/>
  <c r="F10" i="1"/>
  <c r="F18" i="1"/>
  <c r="F21" i="1"/>
  <c r="F24" i="1"/>
  <c r="F33" i="1"/>
  <c r="F26" i="1"/>
  <c r="F6" i="1"/>
  <c r="F7" i="1"/>
  <c r="F12" i="1"/>
  <c r="F23" i="1"/>
  <c r="F30" i="1"/>
  <c r="F34" i="1"/>
  <c r="F9" i="1"/>
  <c r="F11" i="1"/>
  <c r="F20" i="1"/>
  <c r="F22" i="1"/>
  <c r="F13" i="1"/>
  <c r="F16" i="1"/>
  <c r="F25" i="1"/>
  <c r="H29" i="1"/>
  <c r="H28" i="1"/>
  <c r="H32" i="1"/>
  <c r="H27" i="1"/>
  <c r="H18" i="1"/>
  <c r="H21" i="1"/>
  <c r="H24" i="1"/>
  <c r="H33" i="1"/>
  <c r="H26" i="1"/>
  <c r="H6" i="1"/>
  <c r="H7" i="1"/>
  <c r="H14" i="1"/>
  <c r="H13" i="1"/>
  <c r="H16" i="1"/>
  <c r="H31" i="1"/>
  <c r="H19" i="1"/>
  <c r="H15" i="1"/>
  <c r="H17" i="1"/>
  <c r="H4" i="1"/>
  <c r="H5" i="1"/>
  <c r="H8" i="1"/>
  <c r="H10" i="1"/>
  <c r="H12" i="1"/>
  <c r="H23" i="1"/>
  <c r="H30" i="1"/>
  <c r="H34" i="1"/>
  <c r="H9" i="1"/>
  <c r="H11" i="1"/>
  <c r="H20" i="1"/>
  <c r="H22" i="1"/>
  <c r="H25" i="1"/>
  <c r="E8" i="3" a="1"/>
  <c r="E8" i="3" s="1"/>
  <c r="E6" i="3" a="1"/>
  <c r="E6" i="3" s="1"/>
  <c r="I44" i="1"/>
  <c r="J5" i="1"/>
  <c r="J6" i="1"/>
  <c r="J7" i="1"/>
  <c r="J8" i="1"/>
  <c r="J9" i="1"/>
  <c r="J10" i="1"/>
  <c r="J11" i="1"/>
  <c r="J12" i="1"/>
  <c r="J13" i="1"/>
  <c r="J14" i="1"/>
  <c r="J15" i="1"/>
  <c r="J16" i="1"/>
  <c r="N16" i="1" s="1"/>
  <c r="J17" i="1"/>
  <c r="J18" i="1"/>
  <c r="J19" i="1"/>
  <c r="J20" i="1"/>
  <c r="J21" i="1"/>
  <c r="J22" i="1"/>
  <c r="J23" i="1"/>
  <c r="J24" i="1"/>
  <c r="J25" i="1"/>
  <c r="J26" i="1"/>
  <c r="N26" i="1" s="1"/>
  <c r="J27" i="1"/>
  <c r="J28" i="1"/>
  <c r="N28" i="1" s="1"/>
  <c r="J29" i="1"/>
  <c r="J30" i="1"/>
  <c r="J31" i="1"/>
  <c r="J32" i="1"/>
  <c r="J33" i="1"/>
  <c r="J34" i="1"/>
  <c r="J4" i="1"/>
  <c r="K31" i="1"/>
  <c r="L31" i="1"/>
  <c r="M31" i="1"/>
  <c r="O31" i="1" s="1"/>
  <c r="K32" i="1"/>
  <c r="L32" i="1"/>
  <c r="M32" i="1"/>
  <c r="O32" i="1" s="1"/>
  <c r="K33" i="1"/>
  <c r="L33" i="1"/>
  <c r="M33" i="1"/>
  <c r="O33" i="1" s="1"/>
  <c r="K34" i="1"/>
  <c r="L34" i="1"/>
  <c r="M34" i="1"/>
  <c r="O34" i="1" s="1"/>
  <c r="N31" i="1"/>
  <c r="N32" i="1"/>
  <c r="N33" i="1"/>
  <c r="N34" i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4" i="1"/>
  <c r="N5" i="1"/>
  <c r="N6" i="1"/>
  <c r="N7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3" i="1"/>
  <c r="N24" i="1"/>
  <c r="N25" i="1"/>
  <c r="N27" i="1"/>
  <c r="N29" i="1"/>
  <c r="N30" i="1"/>
  <c r="N4" i="1"/>
  <c r="T48" i="3"/>
  <c r="T45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H6" i="5" l="1"/>
  <c r="H5" i="5"/>
  <c r="H4" i="5" s="1"/>
  <c r="C10" i="3"/>
  <c r="E10" i="3"/>
  <c r="D10" i="3"/>
  <c r="C11" i="3"/>
  <c r="E11" i="3"/>
  <c r="D11" i="3"/>
  <c r="O4" i="1"/>
  <c r="E12" i="3"/>
  <c r="D12" i="3"/>
  <c r="C12" i="3"/>
  <c r="C9" i="3"/>
  <c r="E9" i="3"/>
  <c r="D9" i="3"/>
  <c r="I13" i="3"/>
  <c r="D13" i="3"/>
  <c r="L13" i="3"/>
  <c r="M13" i="3" s="1"/>
  <c r="K13" i="3"/>
  <c r="N13" i="3" s="1"/>
  <c r="P13" i="3" s="1"/>
  <c r="J13" i="3"/>
  <c r="H13" i="3"/>
  <c r="G13" i="3"/>
  <c r="F13" i="3"/>
  <c r="C13" i="3"/>
  <c r="X29" i="3" s="1"/>
  <c r="Y29" i="3" s="1"/>
  <c r="T47" i="3"/>
  <c r="X5" i="3"/>
  <c r="Y5" i="3" s="1"/>
  <c r="X6" i="3"/>
  <c r="Y6" i="3" s="1"/>
  <c r="X7" i="3"/>
  <c r="Y7" i="3" s="1"/>
  <c r="X9" i="3"/>
  <c r="Y9" i="3" s="1"/>
  <c r="X10" i="3"/>
  <c r="Y10" i="3" s="1"/>
  <c r="X11" i="3"/>
  <c r="Y11" i="3" s="1"/>
  <c r="X13" i="3"/>
  <c r="Y13" i="3" s="1"/>
  <c r="X17" i="3"/>
  <c r="Y17" i="3" s="1"/>
  <c r="X16" i="3"/>
  <c r="Y16" i="3" s="1"/>
  <c r="X20" i="3"/>
  <c r="Y20" i="3" s="1"/>
  <c r="X22" i="3"/>
  <c r="Y22" i="3" s="1"/>
  <c r="X24" i="3"/>
  <c r="Y24" i="3" s="1"/>
  <c r="X26" i="3"/>
  <c r="Y26" i="3" s="1"/>
  <c r="X28" i="3"/>
  <c r="Y28" i="3" s="1"/>
  <c r="X30" i="3"/>
  <c r="Y30" i="3" s="1"/>
  <c r="X15" i="3"/>
  <c r="Y15" i="3" s="1"/>
  <c r="X19" i="3"/>
  <c r="Y19" i="3" s="1"/>
  <c r="X4" i="3"/>
  <c r="Y4" i="3" s="1"/>
  <c r="X8" i="3"/>
  <c r="Y8" i="3" s="1"/>
  <c r="X12" i="3"/>
  <c r="Y12" i="3" s="1"/>
  <c r="X14" i="3"/>
  <c r="Y14" i="3" s="1"/>
  <c r="X18" i="3"/>
  <c r="Y18" i="3" s="1"/>
  <c r="X21" i="3"/>
  <c r="Y21" i="3" s="1"/>
  <c r="X23" i="3"/>
  <c r="Y23" i="3" s="1"/>
  <c r="X25" i="3"/>
  <c r="Y25" i="3" s="1"/>
  <c r="X27" i="3"/>
  <c r="Y27" i="3" s="1"/>
  <c r="N14" i="3" l="1"/>
  <c r="M14" i="3"/>
  <c r="L14" i="3"/>
  <c r="J14" i="3"/>
  <c r="K14" i="3"/>
  <c r="P14" i="3" s="1"/>
  <c r="I14" i="3"/>
  <c r="O14" i="3" s="1"/>
  <c r="H14" i="3"/>
  <c r="G14" i="3"/>
  <c r="F14" i="3"/>
  <c r="E14" i="3"/>
  <c r="C14" i="3"/>
  <c r="D14" i="3"/>
  <c r="Y35" i="3"/>
  <c r="Y37" i="3" s="1"/>
  <c r="O13" i="3"/>
  <c r="Q13" i="3" s="1"/>
  <c r="E13" i="3"/>
  <c r="E36" i="1"/>
  <c r="Q1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tc={4C4E5361-E98A-43CA-86B7-11695C7E3BE7}</author>
    <author>tc={864F5794-EFB7-480E-ACCA-3E59368103E5}</author>
    <author>tc={828F674E-3146-4C2B-A4F6-DDA3F780FEEF}</author>
  </authors>
  <commentList>
    <comment ref="I3" authorId="0" shapeId="0" xr:uid="{4C4E5361-E98A-43CA-86B7-11695C7E3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ke 8
</t>
      </text>
    </comment>
    <comment ref="J3" authorId="1" shapeId="0" xr:uid="{864F5794-EFB7-480E-ACCA-3E59368103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ke-16
</t>
      </text>
    </comment>
    <comment ref="K3" authorId="2" shapeId="0" xr:uid="{828F674E-3146-4C2B-A4F6-DDA3F780FE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ke-24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<sst xmlns="http://schemas.openxmlformats.org/spreadsheetml/2006/main" count="635" uniqueCount="290">
  <si>
    <t>PESERTA PJJ DATA ANALYTICS - ANGKATAN IV</t>
  </si>
  <si>
    <t>No</t>
  </si>
  <si>
    <t>Nama</t>
  </si>
  <si>
    <t>NIP</t>
  </si>
  <si>
    <t>Golongan</t>
  </si>
  <si>
    <t>Gol_t</t>
  </si>
  <si>
    <t>Pendidikan</t>
  </si>
  <si>
    <t>Pend_t</t>
  </si>
  <si>
    <t>Jabatan</t>
  </si>
  <si>
    <t>Tahun Lahir</t>
  </si>
  <si>
    <t>Bulan Lahir</t>
  </si>
  <si>
    <t>Tanggal Lahir</t>
  </si>
  <si>
    <t>Tahun Bergabung ASN</t>
  </si>
  <si>
    <t>Usia (2022)</t>
  </si>
  <si>
    <t>Masa Pengabdian (2022)</t>
  </si>
  <si>
    <t>UE1</t>
  </si>
  <si>
    <t>UE2</t>
  </si>
  <si>
    <t>Kelompok</t>
  </si>
  <si>
    <t>Nomor Whatsapp</t>
  </si>
  <si>
    <t>Merk Provider</t>
  </si>
  <si>
    <t>Email</t>
  </si>
  <si>
    <t>Zola Majendra</t>
  </si>
  <si>
    <t>199407262018011002</t>
  </si>
  <si>
    <t>III/b</t>
  </si>
  <si>
    <t>S1</t>
  </si>
  <si>
    <t>Pelaksana</t>
  </si>
  <si>
    <t>Setjen</t>
  </si>
  <si>
    <t>Pusat Sistem Informasi dan Teknologi Keuangan</t>
  </si>
  <si>
    <t>087736370688</t>
  </si>
  <si>
    <t>zola.majendra@kemenkeu.go.id</t>
  </si>
  <si>
    <t>Prasdiana Setya Adi Wiyatama</t>
  </si>
  <si>
    <t>199311202018011002</t>
  </si>
  <si>
    <t>081294043040</t>
  </si>
  <si>
    <t>adiwiyatama@kemenkeu.go.id</t>
  </si>
  <si>
    <t>Dini Rahmiati</t>
  </si>
  <si>
    <t>198706152015022002</t>
  </si>
  <si>
    <t>S2</t>
  </si>
  <si>
    <t>08561116077</t>
  </si>
  <si>
    <t>dini.rahmiati@kemenkeu.go.id</t>
  </si>
  <si>
    <t>Latifa Nurrachma Pradany</t>
  </si>
  <si>
    <t>199108012018012001</t>
  </si>
  <si>
    <t>081291123295</t>
  </si>
  <si>
    <t>latifa.dany@kemenkeu.go.id</t>
  </si>
  <si>
    <t>Anastasia Octaviana Khrisna Dewi</t>
  </si>
  <si>
    <t>199010082018012002</t>
  </si>
  <si>
    <t>081280613181</t>
  </si>
  <si>
    <t>anastasia.octaviana@kemenkeu.go.id</t>
  </si>
  <si>
    <t>Dwi Satya Putra</t>
  </si>
  <si>
    <t>199110182013101001</t>
  </si>
  <si>
    <t>III/a</t>
  </si>
  <si>
    <t>D3</t>
  </si>
  <si>
    <t>08197918881</t>
  </si>
  <si>
    <t>dwisp@kemenkeu.go.id</t>
  </si>
  <si>
    <t>Rifky Bagas Nugrahanto</t>
  </si>
  <si>
    <t>198906252015021002</t>
  </si>
  <si>
    <t>DJP</t>
  </si>
  <si>
    <t>Direktorat Data dan Informasi Perpajakan</t>
  </si>
  <si>
    <t>085642718028</t>
  </si>
  <si>
    <t>rifky.bagas.nugrahanto@pajak.go.id</t>
  </si>
  <si>
    <t>Sulung Affiat</t>
  </si>
  <si>
    <t>198312232003121004</t>
  </si>
  <si>
    <t>0811877899</t>
  </si>
  <si>
    <t>sulung.affiat@pajak.go.id</t>
  </si>
  <si>
    <t>Ardi Wahyu Senopati</t>
  </si>
  <si>
    <t>199308052013101001</t>
  </si>
  <si>
    <t>II/c</t>
  </si>
  <si>
    <t>Pranata Komputer Terampil</t>
  </si>
  <si>
    <t>087812579955</t>
  </si>
  <si>
    <t>ardiwahyu.senopati@pajak.go.id</t>
  </si>
  <si>
    <t>Dikky Kurniawan</t>
  </si>
  <si>
    <t>198909132010121004</t>
  </si>
  <si>
    <t>D4</t>
  </si>
  <si>
    <t>081383838508</t>
  </si>
  <si>
    <t>dikky.kurniawan@pajak.go.id</t>
  </si>
  <si>
    <t>Rizky Mukhlisin</t>
  </si>
  <si>
    <t>198506252003121004</t>
  </si>
  <si>
    <t>085754547155</t>
  </si>
  <si>
    <t>rizky.mukhlisin@pajak.go.id</t>
  </si>
  <si>
    <t>Ali Imron</t>
  </si>
  <si>
    <t>198505202004121001</t>
  </si>
  <si>
    <t>085890329767</t>
  </si>
  <si>
    <t>Ali.Imron2@pajak.go.id</t>
  </si>
  <si>
    <t>Patmajati</t>
  </si>
  <si>
    <t>198912212008122001</t>
  </si>
  <si>
    <t>085293066077</t>
  </si>
  <si>
    <t>patmajati@pajak.go.id</t>
  </si>
  <si>
    <t>Rian Afriani</t>
  </si>
  <si>
    <t>198902242010122002</t>
  </si>
  <si>
    <t>085647730502</t>
  </si>
  <si>
    <t>rian.afriani@pajak.go.id</t>
  </si>
  <si>
    <t>Tesalonika Putri</t>
  </si>
  <si>
    <t>199501072018012002</t>
  </si>
  <si>
    <t>Pengolah Data Pemantauan Penerimaan Junior</t>
  </si>
  <si>
    <t>DJBC</t>
  </si>
  <si>
    <t>Direktorat Penerimaan dan Perencanaan Strategis</t>
  </si>
  <si>
    <t>082233528468</t>
  </si>
  <si>
    <t>cc.tesa.putri@gmail.com</t>
  </si>
  <si>
    <t>Beno Pinantau Rohman</t>
  </si>
  <si>
    <t>199212132013101001</t>
  </si>
  <si>
    <t>Penyaji Data Pengendalian Mutu Sistem Informasi Senior</t>
  </si>
  <si>
    <t>Direktorat Informasi Kepabeanan dan Cukai</t>
  </si>
  <si>
    <t>082213121992</t>
  </si>
  <si>
    <t>beno.pinantau@customs.go.id</t>
  </si>
  <si>
    <t>Alfin Yudistira</t>
  </si>
  <si>
    <t>199008252010011002</t>
  </si>
  <si>
    <t>Pengolah Data Kepatuhan Pelaksanaan Tugas Administrasi Junior</t>
  </si>
  <si>
    <t>KPU Bea dan Cukai Tipe A Tanjung Priok</t>
  </si>
  <si>
    <t>085715254535</t>
  </si>
  <si>
    <t>alfinyudistira@gmail.com</t>
  </si>
  <si>
    <t>Muhammad Fitri Lutfi Anshari</t>
  </si>
  <si>
    <t>199204052014021005</t>
  </si>
  <si>
    <t>Pemeriksa Bea Cukai Pertama</t>
  </si>
  <si>
    <t>KPPBC Tipe Madya Pabean B Yogyakarta</t>
  </si>
  <si>
    <t>081284483405</t>
  </si>
  <si>
    <t>muhammadfitrilutfianshari@gmail.com</t>
  </si>
  <si>
    <t>Adrianta Ras Sembiring</t>
  </si>
  <si>
    <t>199507262016121001</t>
  </si>
  <si>
    <t>Penyaji Data Pengelolaan Basis Data Senior</t>
  </si>
  <si>
    <t>081253953001</t>
  </si>
  <si>
    <t>adrianta.sembiring@gmail.com</t>
  </si>
  <si>
    <t>Mochamad Arief Alamsyah</t>
  </si>
  <si>
    <t>199604252018011004</t>
  </si>
  <si>
    <t>Pemeriksa Bea dan Cukai Pelaksana</t>
  </si>
  <si>
    <t>Kantor Wilayah DJBC Banten</t>
  </si>
  <si>
    <t>085336140004</t>
  </si>
  <si>
    <t>amsyah25april@gmail.com</t>
  </si>
  <si>
    <t>Hasanuddin</t>
  </si>
  <si>
    <t>198109282002121003</t>
  </si>
  <si>
    <t>Pemeriksa Bea dan Cukai Pertama</t>
  </si>
  <si>
    <t>KPPBC Tipe Madya Pabean B Palembang</t>
  </si>
  <si>
    <t>081291840775</t>
  </si>
  <si>
    <t>hsnddnbc@gmail.com</t>
  </si>
  <si>
    <t>Muhamad Husni</t>
  </si>
  <si>
    <t>199503022015021007</t>
  </si>
  <si>
    <t>II/b</t>
  </si>
  <si>
    <t>D1</t>
  </si>
  <si>
    <t>Penyaji Data Dukungan Teknis Junior</t>
  </si>
  <si>
    <t>KPU Bea dan Cukai Tipe B Batam</t>
  </si>
  <si>
    <t>087791187167</t>
  </si>
  <si>
    <t>mu.husni@yahoo.com</t>
  </si>
  <si>
    <t>M. Ridhwan</t>
  </si>
  <si>
    <t>197203301994031001</t>
  </si>
  <si>
    <t>III/d</t>
  </si>
  <si>
    <t>Kepala Subbidang Evaluasi Pembelajaran dan Sertifikasi</t>
  </si>
  <si>
    <t>BPPK</t>
  </si>
  <si>
    <t>Pusdiklat Pajak</t>
  </si>
  <si>
    <t>081329283569</t>
  </si>
  <si>
    <t>mridhwan.30@gmail.com</t>
  </si>
  <si>
    <t>Alfi Mufidah</t>
  </si>
  <si>
    <t>197603061999032001</t>
  </si>
  <si>
    <t>08111884362</t>
  </si>
  <si>
    <t>mufidah.alfi@gmail.com</t>
  </si>
  <si>
    <t>Amin Firdaus</t>
  </si>
  <si>
    <t>198403062004121002</t>
  </si>
  <si>
    <t>III/c</t>
  </si>
  <si>
    <t>081296945770</t>
  </si>
  <si>
    <t>aminfirdaus84@gmail.com</t>
  </si>
  <si>
    <t>Windra Sulung Mahardika</t>
  </si>
  <si>
    <t>198611262008121003</t>
  </si>
  <si>
    <t>085649764407</t>
  </si>
  <si>
    <t>wsm.dika@gmail.com</t>
  </si>
  <si>
    <t>Jojok Setyawan</t>
  </si>
  <si>
    <t>198702042007011001</t>
  </si>
  <si>
    <t>II/d</t>
  </si>
  <si>
    <t>087808065233</t>
  </si>
  <si>
    <t>jojok.stan@gmail.com</t>
  </si>
  <si>
    <t>Wuljo Ortopadinata</t>
  </si>
  <si>
    <t>197611281999031001</t>
  </si>
  <si>
    <t>Kepala Subbidang Pengelolaan Kinerja dan Risiko</t>
  </si>
  <si>
    <t>Pusdiklat Bea dan Cukai</t>
  </si>
  <si>
    <t>081266775556</t>
  </si>
  <si>
    <t>ortopadinata@gmail.com</t>
  </si>
  <si>
    <t>Aldi Pratama</t>
  </si>
  <si>
    <t>198608042007101002</t>
  </si>
  <si>
    <t>Pengembang Teknologi Pembelajaran Ahli Muda</t>
  </si>
  <si>
    <t>081311374792</t>
  </si>
  <si>
    <t>aldi.pratama@kemenkeu.go.id</t>
  </si>
  <si>
    <t>Heru Wibowo</t>
  </si>
  <si>
    <t>198501012007011001</t>
  </si>
  <si>
    <t>08151626739</t>
  </si>
  <si>
    <t>heruwibowo@kemenkeu.go.id</t>
  </si>
  <si>
    <t>Ginanjar Bayu Saputra</t>
  </si>
  <si>
    <t>198910192013101001</t>
  </si>
  <si>
    <t>Pranata Komputer Pelaksana</t>
  </si>
  <si>
    <t>081219650899</t>
  </si>
  <si>
    <t>ginanjarbayusaputra@gmail.com</t>
  </si>
  <si>
    <t>mode</t>
  </si>
  <si>
    <t>Nomor HP 4 Digit</t>
  </si>
  <si>
    <t>Provider</t>
  </si>
  <si>
    <t>0811</t>
  </si>
  <si>
    <t>Telkomsel</t>
  </si>
  <si>
    <t>0812</t>
  </si>
  <si>
    <t>0813</t>
  </si>
  <si>
    <t>0815</t>
  </si>
  <si>
    <t>Indosat</t>
  </si>
  <si>
    <t>0819</t>
  </si>
  <si>
    <t>XL</t>
  </si>
  <si>
    <t>0822</t>
  </si>
  <si>
    <t>0852</t>
  </si>
  <si>
    <t>0853</t>
  </si>
  <si>
    <t>0856</t>
  </si>
  <si>
    <t>0857</t>
  </si>
  <si>
    <t>0858</t>
  </si>
  <si>
    <t>0877</t>
  </si>
  <si>
    <t>0878</t>
  </si>
  <si>
    <t>Indeks</t>
  </si>
  <si>
    <t>Gol</t>
  </si>
  <si>
    <t>Pend</t>
  </si>
  <si>
    <t>Tipe Data:</t>
  </si>
  <si>
    <t>Nominal / Ordinal / Interval / Rasio</t>
  </si>
  <si>
    <t>Variabel</t>
  </si>
  <si>
    <t>Tipe Data</t>
  </si>
  <si>
    <t>Nominal</t>
  </si>
  <si>
    <t>Ordinal</t>
  </si>
  <si>
    <t>Interval</t>
  </si>
  <si>
    <t>Rasio</t>
  </si>
  <si>
    <t>=average()</t>
  </si>
  <si>
    <t>=median()</t>
  </si>
  <si>
    <t>=mode()</t>
  </si>
  <si>
    <t>=var()</t>
  </si>
  <si>
    <t>=stdev()</t>
  </si>
  <si>
    <t>=min()</t>
  </si>
  <si>
    <t>=quartile(;1)</t>
  </si>
  <si>
    <t>=quartile(;2)</t>
  </si>
  <si>
    <t>=quartile(;3)</t>
  </si>
  <si>
    <t>=max()</t>
  </si>
  <si>
    <t>Deteksi Outlier (Outlier jika x &lt;= batas bawah atau x &gt;= batas atas)</t>
  </si>
  <si>
    <t>Sorted</t>
  </si>
  <si>
    <t>Mean</t>
  </si>
  <si>
    <t>Median</t>
  </si>
  <si>
    <t>Modus</t>
  </si>
  <si>
    <t>Variance</t>
  </si>
  <si>
    <t>Standar Deviasi</t>
  </si>
  <si>
    <t>Min</t>
  </si>
  <si>
    <t>Q1</t>
  </si>
  <si>
    <t>Q2</t>
  </si>
  <si>
    <t>Q3</t>
  </si>
  <si>
    <t>Max</t>
  </si>
  <si>
    <t>Range</t>
  </si>
  <si>
    <t>IQR</t>
  </si>
  <si>
    <t>Batas Bawah</t>
  </si>
  <si>
    <t>Batas Atas</t>
  </si>
  <si>
    <t>Ada Outlier</t>
  </si>
  <si>
    <t>Data 1</t>
  </si>
  <si>
    <t>Data 2</t>
  </si>
  <si>
    <t>Stdev1</t>
  </si>
  <si>
    <t>Stdev2</t>
  </si>
  <si>
    <t>min</t>
  </si>
  <si>
    <t>D4/S1</t>
  </si>
  <si>
    <t>q1</t>
  </si>
  <si>
    <t>q2 / median</t>
  </si>
  <si>
    <t>q3</t>
  </si>
  <si>
    <t>max</t>
  </si>
  <si>
    <t>Q2 (Median)</t>
  </si>
  <si>
    <t>range</t>
  </si>
  <si>
    <t>titik bawah</t>
  </si>
  <si>
    <t>titik atas</t>
  </si>
  <si>
    <t>Peluang Mendapat 2 Kartu dengan Warna Sama dari 4 Kartu As</t>
  </si>
  <si>
    <t>RANDOM.ORG - Playing Card Shuffler</t>
  </si>
  <si>
    <t>Percobaan</t>
  </si>
  <si>
    <t>Kartu 1</t>
  </si>
  <si>
    <t>Kartu 2</t>
  </si>
  <si>
    <t>Sama?</t>
  </si>
  <si>
    <t>Menang?</t>
  </si>
  <si>
    <t>Peluang Menang</t>
  </si>
  <si>
    <t>MERAH</t>
  </si>
  <si>
    <t>Jumlah Menang</t>
  </si>
  <si>
    <t>HITAM</t>
  </si>
  <si>
    <t>Jumlah Percobaan</t>
  </si>
  <si>
    <t>Grand Total</t>
  </si>
  <si>
    <t>Count of No</t>
  </si>
  <si>
    <t>Jumlah Peserta Berdasarkan Golongan</t>
  </si>
  <si>
    <t>Jumlah Peserta Berdasarkan Pendidikan</t>
  </si>
  <si>
    <t>JK</t>
  </si>
  <si>
    <t>Laki-Laki</t>
  </si>
  <si>
    <t>Perempuan</t>
  </si>
  <si>
    <t>Jumlah Peserta Berdasarkan Jenis Kelamin</t>
  </si>
  <si>
    <t>Visualisasi Data Peserta PJJ Data Analytics Angkatan IV</t>
  </si>
  <si>
    <t>Total Peserta</t>
  </si>
  <si>
    <t>Jumlah Peserta Berdasarkan Instansi</t>
  </si>
  <si>
    <t>26-30</t>
  </si>
  <si>
    <t>31-35</t>
  </si>
  <si>
    <t>36-40</t>
  </si>
  <si>
    <t>41-45</t>
  </si>
  <si>
    <t>46-50</t>
  </si>
  <si>
    <t>More</t>
  </si>
  <si>
    <t>Frequency</t>
  </si>
  <si>
    <t>Cumulative %</t>
  </si>
  <si>
    <t/>
  </si>
  <si>
    <t>50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</si>
</sst>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_-* #,##0.00_-;\-* #,##0.00_-;_-* &quot;-&quot;_-;_-@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Poppins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quotePrefix="1" applyFont="1" applyBorder="1" applyAlignment="1">
      <alignment vertical="top"/>
    </xf>
    <xf numFmtId="0" fontId="4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5" fillId="0" borderId="0" xfId="0" quotePrefix="1" applyFont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2" borderId="8" xfId="0" applyFont="1" applyFill="1" applyBorder="1"/>
    <xf numFmtId="1" fontId="2" fillId="0" borderId="0" xfId="0" applyNumberFormat="1" applyFont="1"/>
    <xf numFmtId="164" fontId="2" fillId="0" borderId="0" xfId="0" applyNumberFormat="1" applyFont="1"/>
    <xf numFmtId="0" fontId="2" fillId="4" borderId="9" xfId="0" applyFont="1" applyFill="1" applyBorder="1"/>
    <xf numFmtId="1" fontId="2" fillId="4" borderId="9" xfId="0" applyNumberFormat="1" applyFont="1" applyFill="1" applyBorder="1"/>
    <xf numFmtId="165" fontId="2" fillId="4" borderId="9" xfId="0" applyNumberFormat="1" applyFont="1" applyFill="1" applyBorder="1"/>
    <xf numFmtId="0" fontId="2" fillId="2" borderId="10" xfId="0" applyFont="1" applyFill="1" applyBorder="1"/>
    <xf numFmtId="0" fontId="2" fillId="0" borderId="11" xfId="0" applyFont="1" applyBorder="1" applyAlignment="1">
      <alignment horizontal="center" vertical="top"/>
    </xf>
    <xf numFmtId="1" fontId="2" fillId="0" borderId="11" xfId="0" applyNumberFormat="1" applyFont="1" applyBorder="1" applyAlignment="1">
      <alignment horizontal="center" vertical="top"/>
    </xf>
    <xf numFmtId="0" fontId="2" fillId="0" borderId="11" xfId="0" quotePrefix="1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0" xfId="0" applyFont="1"/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1" fontId="2" fillId="0" borderId="9" xfId="0" applyNumberFormat="1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9" xfId="0" quotePrefix="1" applyFont="1" applyBorder="1" applyAlignment="1">
      <alignment vertical="top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/>
    <xf numFmtId="0" fontId="2" fillId="0" borderId="9" xfId="0" quotePrefix="1" applyFont="1" applyBorder="1"/>
    <xf numFmtId="0" fontId="8" fillId="0" borderId="9" xfId="0" applyFont="1" applyBorder="1"/>
    <xf numFmtId="0" fontId="2" fillId="0" borderId="8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top"/>
    </xf>
    <xf numFmtId="0" fontId="11" fillId="0" borderId="0" xfId="0" applyFont="1"/>
    <xf numFmtId="0" fontId="10" fillId="0" borderId="0" xfId="2"/>
    <xf numFmtId="10" fontId="12" fillId="0" borderId="0" xfId="1" applyNumberFormat="1" applyFont="1"/>
    <xf numFmtId="0" fontId="6" fillId="0" borderId="5" xfId="0" applyFont="1" applyBorder="1" applyAlignment="1">
      <alignment horizontal="center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17" xfId="0" applyFont="1" applyBorder="1"/>
    <xf numFmtId="0" fontId="9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13" fillId="0" borderId="0" xfId="0" applyFont="1" applyAlignment="1">
      <alignment horizontal="centerContinuous"/>
    </xf>
    <xf numFmtId="1" fontId="0" fillId="0" borderId="0" xfId="0" applyNumberFormat="1" applyAlignment="1">
      <alignment horizontal="left"/>
    </xf>
    <xf numFmtId="0" fontId="0" fillId="0" borderId="8" xfId="0" applyNumberFormat="1" applyFill="1" applyBorder="1" applyAlignment="1"/>
    <xf numFmtId="0" fontId="0" fillId="0" borderId="8" xfId="0" applyFill="1" applyBorder="1" applyAlignment="1"/>
    <xf numFmtId="10" fontId="0" fillId="0" borderId="8" xfId="0" applyNumberFormat="1" applyFill="1" applyBorder="1" applyAlignment="1"/>
    <xf numFmtId="0" fontId="0" fillId="0" borderId="18" xfId="0" applyFill="1" applyBorder="1" applyAlignment="1"/>
    <xf numFmtId="10" fontId="0" fillId="0" borderId="18" xfId="0" applyNumberFormat="1" applyFill="1" applyBorder="1" applyAlignment="1"/>
    <xf numFmtId="0" fontId="0" fillId="0" borderId="18" xfId="0" applyNumberFormat="1" applyFill="1" applyBorder="1" applyAlignment="1"/>
    <xf numFmtId="0" fontId="14" fillId="0" borderId="19" xfId="0" applyFont="1" applyFill="1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Percent" xfId="1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customschemas.google.com/relationships/workbookmetadata" Target="metadata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[Statistika Terapan - Group Discussion 1.xlsx]Data_Prep!PivotTable5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2"/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2"/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cap="none" spc="0" baseline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Data_Prep!$B$23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Data_Prep!$A$24:$A$26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Data_Prep!$B$24:$B$26</c:f>
              <c:numCache>
                <c:formatCode>General</c:formatCode>
                <c:ptCount val="2"/>
                <c:pt idx="0">
                  <c:v>24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6-4B30-BF9B-3742C5419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-56"/>
        <c:axId val="1548889200"/>
        <c:axId val="1548887120"/>
      </c:barChart>
      <c:catAx>
        <c:axId val="154888920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87120"/>
        <c:crosses val="autoZero"/>
        <c:auto val="1"/>
        <c:lblAlgn val="ctr"/>
        <c:lblOffset val="10"/>
        <c:noMultiLvlLbl val="0"/>
      </c:catAx>
      <c:valAx>
        <c:axId val="15488871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54888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[Statistika Terapan - Group Discussion 1.xlsx]Data_Prep!PivotTable6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cap="none" spc="0" baseline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Data_Prep!$B$28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Data_Prep!$A$29:$A$33</c:f>
              <c:strCache>
                <c:ptCount val="4"/>
                <c:pt idx="0">
                  <c:v>BPPK</c:v>
                </c:pt>
                <c:pt idx="1">
                  <c:v>DJBC</c:v>
                </c:pt>
                <c:pt idx="2">
                  <c:v>DJP</c:v>
                </c:pt>
                <c:pt idx="3">
                  <c:v>Setjen</c:v>
                </c:pt>
              </c:strCache>
            </c:strRef>
          </c:cat>
          <c:val>
            <c:numRef>
              <c:f>Data_Prep!$B$29:$B$33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6-4F8C-8ADE-825C569CE1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7"/>
        <c:overlap val="-100"/>
        <c:axId val="1564305712"/>
        <c:axId val="1564306128"/>
      </c:barChart>
      <c:catAx>
        <c:axId val="156430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564306128"/>
        <c:crosses val="autoZero"/>
        <c:auto val="1"/>
        <c:lblAlgn val="ctr"/>
        <c:lblOffset val="100"/>
        <c:noMultiLvlLbl val="0"/>
      </c:catAx>
      <c:valAx>
        <c:axId val="1564306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430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Poppins" panose="00000500000000000000" pitchFamily="2" charset="0"/>
          <a:ea typeface="+mn-ea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[Statistika Terapan - Group Discussion 1.xlsx]Data_Prep!PivotTable6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Data_Prep!$B$28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Data_Prep!$A$29:$A$33</c:f>
              <c:strCache>
                <c:ptCount val="4"/>
                <c:pt idx="0">
                  <c:v>BPPK</c:v>
                </c:pt>
                <c:pt idx="1">
                  <c:v>DJBC</c:v>
                </c:pt>
                <c:pt idx="2">
                  <c:v>DJP</c:v>
                </c:pt>
                <c:pt idx="3">
                  <c:v>Setjen</c:v>
                </c:pt>
              </c:strCache>
            </c:strRef>
          </c:cat>
          <c:val>
            <c:numRef>
              <c:f>Data_Prep!$B$29:$B$33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6C-4D0B-B9A5-8838AE9418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100"/>
        <c:axId val="1695367280"/>
        <c:axId val="1695365200"/>
      </c:barChart>
      <c:catAx>
        <c:axId val="169536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695365200"/>
        <c:crosses val="autoZero"/>
        <c:auto val="1"/>
        <c:lblAlgn val="ctr"/>
        <c:lblOffset val="100"/>
        <c:noMultiLvlLbl val="0"/>
      </c:catAx>
      <c:valAx>
        <c:axId val="1695365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95367280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Poppins" panose="00000500000000000000" pitchFamily="2" charset="0"/>
          <a:ea typeface="+mn-ea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[Statistika Terapan - Group Discussion 1.xlsx]Data_Prep!PivotTable6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Poppins" panose="00000500000000000000" pitchFamily="2" charset="0"/>
                  <a:cs typeface="Poppins" panose="000005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Data_Prep!$B$28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Poppins" panose="00000500000000000000" pitchFamily="2" charset="0"/>
                    <a:cs typeface="Poppins" panose="00000500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Data_Prep!$A$29:$A$33</c:f>
              <c:strCache>
                <c:ptCount val="4"/>
                <c:pt idx="0">
                  <c:v>BPPK</c:v>
                </c:pt>
                <c:pt idx="1">
                  <c:v>DJBC</c:v>
                </c:pt>
                <c:pt idx="2">
                  <c:v>DJP</c:v>
                </c:pt>
                <c:pt idx="3">
                  <c:v>Setjen</c:v>
                </c:pt>
              </c:strCache>
            </c:strRef>
          </c:cat>
          <c:val>
            <c:numRef>
              <c:f>Data_Prep!$B$29:$B$33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2-4494-9022-2BC1FD7AB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100"/>
        <c:axId val="1684968480"/>
        <c:axId val="1684968896"/>
      </c:barChart>
      <c:catAx>
        <c:axId val="16849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684968896"/>
        <c:crosses val="autoZero"/>
        <c:auto val="1"/>
        <c:lblAlgn val="ctr"/>
        <c:lblOffset val="100"/>
        <c:noMultiLvlLbl val="0"/>
      </c:catAx>
      <c:valAx>
        <c:axId val="168496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849684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bg1"/>
            </a:solidFill>
          </c:spPr>
          <c:invertIfNegative val="0"/>
          <c:cat>
            <c:strRef>
              <c:f>Data_Prep!$C$38:$C$43</c:f>
              <c:strCache>
                <c:ptCount val="6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50 and more</c:v>
                </c:pt>
              </c:strCache>
            </c:strRef>
          </c:cat>
          <c:val>
            <c:numRef>
              <c:f>Data_Prep!$E$47:$E$52</c:f>
              <c:numCache>
                <c:formatCode>General</c:formatCode>
                <c:ptCount val="6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F-4AE2-A8BF-3F0A1F20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464240"/>
        <c:axId val="168246923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Data_Prep!$D$47:$D$52</c:f>
              <c:strCache>
                <c:ptCount val="6"/>
                <c:pt idx="0">
                  <c:v>35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45</c:v>
                </c:pt>
                <c:pt idx="5">
                  <c:v>More</c:v>
                </c:pt>
              </c:strCache>
            </c:strRef>
          </c:cat>
          <c:val>
            <c:numRef>
              <c:f>Data_Prep!$F$47:$F$52</c:f>
              <c:numCache>
                <c:formatCode>0.00%</c:formatCode>
                <c:ptCount val="6"/>
                <c:pt idx="0">
                  <c:v>0.35483870967741937</c:v>
                </c:pt>
                <c:pt idx="1">
                  <c:v>0.64516129032258063</c:v>
                </c:pt>
                <c:pt idx="2">
                  <c:v>0.87096774193548387</c:v>
                </c:pt>
                <c:pt idx="3">
                  <c:v>0.967741935483871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F-4AE2-A8BF-3F0A1F20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352704"/>
        <c:axId val="1220351872"/>
      </c:lineChart>
      <c:catAx>
        <c:axId val="168246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  <a:latin typeface="Poppins" panose="00000500000000000000" pitchFamily="2" charset="0"/>
                <a:cs typeface="Poppins" panose="00000500000000000000" pitchFamily="2" charset="0"/>
              </a:defRPr>
            </a:pPr>
            <a:endParaRPr lang="en-US"/>
          </a:p>
        </c:txPr>
        <c:crossAx val="1682469232"/>
        <c:crosses val="autoZero"/>
        <c:auto val="1"/>
        <c:lblAlgn val="ctr"/>
        <c:lblOffset val="100"/>
        <c:noMultiLvlLbl val="0"/>
      </c:catAx>
      <c:valAx>
        <c:axId val="168246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682464240"/>
        <c:crosses val="autoZero"/>
        <c:crossBetween val="between"/>
      </c:valAx>
      <c:valAx>
        <c:axId val="12203518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  <a:latin typeface="Poppins" panose="00000500000000000000" pitchFamily="2" charset="0"/>
                <a:cs typeface="Poppins" panose="00000500000000000000" pitchFamily="2" charset="0"/>
              </a:defRPr>
            </a:pPr>
            <a:endParaRPr lang="en-US"/>
          </a:p>
        </c:txPr>
        <c:crossAx val="1220352704"/>
        <c:crosses val="max"/>
        <c:crossBetween val="between"/>
      </c:valAx>
      <c:catAx>
        <c:axId val="122035270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Kelompok</a:t>
                </a:r>
                <a:r>
                  <a:rPr lang="en-US" baseline="0">
                    <a:solidFill>
                      <a:schemeClr val="bg1"/>
                    </a:solidFill>
                  </a:rPr>
                  <a:t> Umur</a:t>
                </a:r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0351872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1</xdr:row>
      <xdr:rowOff>152400</xdr:rowOff>
    </xdr:from>
    <xdr:to>
      <xdr:col>7</xdr:col>
      <xdr:colOff>160020</xdr:colOff>
      <xdr:row>9</xdr:row>
      <xdr:rowOff>38100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B49A1F1-D0D4-06DB-433F-66DBDAFAEE37}"/>
            </a:ext>
          </a:extLst>
        </xdr:cNvPr>
        <xdr:cNvGrpSpPr/>
      </xdr:nvGrpSpPr>
      <xdr:grpSpPr>
        <a:xfrm>
          <a:off x="2849880" y="594360"/>
          <a:ext cx="1577340" cy="1348740"/>
          <a:chOff x="228600" y="632460"/>
          <a:chExt cx="1577340" cy="134874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B1B53E1-82C2-4D74-23CB-105CF7E96337}"/>
              </a:ext>
            </a:extLst>
          </xdr:cNvPr>
          <xdr:cNvSpPr/>
        </xdr:nvSpPr>
        <xdr:spPr>
          <a:xfrm>
            <a:off x="228600" y="632460"/>
            <a:ext cx="1577340" cy="13487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Data_Prep!A2">
        <xdr:nvSpPr>
          <xdr:cNvPr id="2" name="TextBox 1">
            <a:extLst>
              <a:ext uri="{FF2B5EF4-FFF2-40B4-BE49-F238E27FC236}">
                <a16:creationId xmlns:a16="http://schemas.microsoft.com/office/drawing/2014/main" id="{6086D8EE-927A-C87A-B91F-058A921A427B}"/>
              </a:ext>
            </a:extLst>
          </xdr:cNvPr>
          <xdr:cNvSpPr txBox="1"/>
        </xdr:nvSpPr>
        <xdr:spPr>
          <a:xfrm>
            <a:off x="396240" y="739140"/>
            <a:ext cx="123444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2223CDEC-7D54-454B-BB38-C2304D6B9088}" type="TxLink">
              <a:rPr lang="en-US" sz="1100" b="0" i="0" u="none" strike="noStrike">
                <a:solidFill>
                  <a:schemeClr val="bg2"/>
                </a:solidFill>
                <a:latin typeface="Poppins" panose="00000500000000000000" pitchFamily="2" charset="0"/>
                <a:cs typeface="Poppins" panose="00000500000000000000" pitchFamily="2" charset="0"/>
              </a:rPr>
              <a:pPr algn="ctr"/>
              <a:t>Total Peserta</a:t>
            </a:fld>
            <a:endParaRPr lang="en-US" sz="1100">
              <a:solidFill>
                <a:schemeClr val="bg2"/>
              </a:solidFill>
              <a:latin typeface="Poppins" panose="00000500000000000000" pitchFamily="2" charset="0"/>
              <a:cs typeface="Poppins" panose="00000500000000000000" pitchFamily="2" charset="0"/>
            </a:endParaRPr>
          </a:p>
        </xdr:txBody>
      </xdr:sp>
      <xdr:sp macro="" textlink="Data_Prep!$A$3">
        <xdr:nvSpPr>
          <xdr:cNvPr id="3" name="TextBox 2">
            <a:extLst>
              <a:ext uri="{FF2B5EF4-FFF2-40B4-BE49-F238E27FC236}">
                <a16:creationId xmlns:a16="http://schemas.microsoft.com/office/drawing/2014/main" id="{4214C8C0-15C6-4A9D-B67B-688D70D67D1A}"/>
              </a:ext>
            </a:extLst>
          </xdr:cNvPr>
          <xdr:cNvSpPr txBox="1"/>
        </xdr:nvSpPr>
        <xdr:spPr>
          <a:xfrm>
            <a:off x="381000" y="1036320"/>
            <a:ext cx="1234440" cy="7848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0FC4-FA9D-4B6C-96D6-1A9C2CF20CD4}" type="TxLink">
              <a:rPr lang="en-US" sz="4000" b="0" i="0" u="none" strike="noStrike">
                <a:solidFill>
                  <a:schemeClr val="bg2"/>
                </a:solidFill>
                <a:latin typeface="Poppins" panose="00000500000000000000" pitchFamily="2" charset="0"/>
                <a:cs typeface="Poppins" panose="00000500000000000000" pitchFamily="2" charset="0"/>
              </a:rPr>
              <a:t>31</a:t>
            </a:fld>
            <a:endParaRPr lang="en-US" sz="4000">
              <a:solidFill>
                <a:schemeClr val="bg2"/>
              </a:solidFill>
              <a:latin typeface="Poppins" panose="00000500000000000000" pitchFamily="2" charset="0"/>
              <a:cs typeface="Poppins" panose="00000500000000000000" pitchFamily="2" charset="0"/>
            </a:endParaRPr>
          </a:p>
        </xdr:txBody>
      </xdr:sp>
    </xdr:grpSp>
    <xdr:clientData/>
  </xdr:twoCellAnchor>
  <xdr:twoCellAnchor>
    <xdr:from>
      <xdr:col>0</xdr:col>
      <xdr:colOff>68580</xdr:colOff>
      <xdr:row>12</xdr:row>
      <xdr:rowOff>76200</xdr:rowOff>
    </xdr:from>
    <xdr:to>
      <xdr:col>6</xdr:col>
      <xdr:colOff>190500</xdr:colOff>
      <xdr:row>27</xdr:row>
      <xdr:rowOff>137160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6BAADDC-389B-4CF1-C55D-0CB9AF8ECAA7}"/>
            </a:ext>
          </a:extLst>
        </xdr:cNvPr>
        <xdr:cNvGrpSpPr/>
      </xdr:nvGrpSpPr>
      <xdr:grpSpPr>
        <a:xfrm>
          <a:off x="68580" y="2529840"/>
          <a:ext cx="3779520" cy="2804160"/>
          <a:chOff x="723900" y="2621280"/>
          <a:chExt cx="3048000" cy="2255520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93ED357C-860F-9EE5-9045-85465E920F4E}"/>
              </a:ext>
            </a:extLst>
          </xdr:cNvPr>
          <xdr:cNvGrpSpPr/>
        </xdr:nvGrpSpPr>
        <xdr:grpSpPr>
          <a:xfrm>
            <a:off x="723900" y="2621280"/>
            <a:ext cx="3048000" cy="2255520"/>
            <a:chOff x="723900" y="2621280"/>
            <a:chExt cx="3048000" cy="2255520"/>
          </a:xfrm>
        </xdr:grpSpPr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6CDEABB2-5E1A-4289-B59A-2F1FA10BBE8E}"/>
                </a:ext>
              </a:extLst>
            </xdr:cNvPr>
            <xdr:cNvSpPr/>
          </xdr:nvSpPr>
          <xdr:spPr>
            <a:xfrm>
              <a:off x="723900" y="2621280"/>
              <a:ext cx="3048000" cy="2255520"/>
            </a:xfrm>
            <a:prstGeom prst="roundRect">
              <a:avLst>
                <a:gd name="adj" fmla="val 822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A4C932-48CE-4422-AAF1-EC97970CB36A}"/>
                </a:ext>
              </a:extLst>
            </xdr:cNvPr>
            <xdr:cNvGraphicFramePr>
              <a:graphicFrameLocks/>
            </xdr:cNvGraphicFramePr>
          </xdr:nvGraphicFramePr>
          <xdr:xfrm>
            <a:off x="777240" y="3166773"/>
            <a:ext cx="2880360" cy="154238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Data_Prep!$A$23">
        <xdr:nvSpPr>
          <xdr:cNvPr id="7" name="TextBox 6">
            <a:extLst>
              <a:ext uri="{FF2B5EF4-FFF2-40B4-BE49-F238E27FC236}">
                <a16:creationId xmlns:a16="http://schemas.microsoft.com/office/drawing/2014/main" id="{B664977F-4030-46D2-9083-DD1D0EA2740E}"/>
              </a:ext>
            </a:extLst>
          </xdr:cNvPr>
          <xdr:cNvSpPr txBox="1"/>
        </xdr:nvSpPr>
        <xdr:spPr>
          <a:xfrm>
            <a:off x="873350" y="2827684"/>
            <a:ext cx="2766060" cy="655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745A473B-49A9-47FF-9D1C-A5B7C7EA7F6B}" type="TxLink">
              <a:rPr lang="en-US" sz="1100" b="0" i="0" u="none" strike="noStrike">
                <a:solidFill>
                  <a:schemeClr val="bg2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rPr>
              <a:pPr marL="0" indent="0" algn="ctr"/>
              <a:t>Jumlah Peserta Berdasarkan Jenis Kelamin</a:t>
            </a:fld>
            <a:endParaRPr lang="en-US" sz="1100" b="0" i="0" u="none" strike="noStrike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endParaRPr>
          </a:p>
        </xdr:txBody>
      </xdr:sp>
    </xdr:grpSp>
    <xdr:clientData/>
  </xdr:twoCellAnchor>
  <xdr:twoCellAnchor>
    <xdr:from>
      <xdr:col>6</xdr:col>
      <xdr:colOff>396240</xdr:colOff>
      <xdr:row>12</xdr:row>
      <xdr:rowOff>76200</xdr:rowOff>
    </xdr:from>
    <xdr:to>
      <xdr:col>12</xdr:col>
      <xdr:colOff>506730</xdr:colOff>
      <xdr:row>27</xdr:row>
      <xdr:rowOff>137160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3298428-74C5-0F71-186B-2262277F75FE}"/>
            </a:ext>
          </a:extLst>
        </xdr:cNvPr>
        <xdr:cNvGrpSpPr/>
      </xdr:nvGrpSpPr>
      <xdr:grpSpPr>
        <a:xfrm>
          <a:off x="4053840" y="2529840"/>
          <a:ext cx="3768090" cy="2804160"/>
          <a:chOff x="4053840" y="2575560"/>
          <a:chExt cx="3768090" cy="2804160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EE35BFD-B678-1388-F840-49A7E1F6A64E}"/>
              </a:ext>
            </a:extLst>
          </xdr:cNvPr>
          <xdr:cNvSpPr/>
        </xdr:nvSpPr>
        <xdr:spPr>
          <a:xfrm>
            <a:off x="4053840" y="2575560"/>
            <a:ext cx="3768090" cy="2804160"/>
          </a:xfrm>
          <a:prstGeom prst="roundRect">
            <a:avLst>
              <a:gd name="adj" fmla="val 822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Data_Prep!A28">
        <xdr:nvSpPr>
          <xdr:cNvPr id="13" name="TextBox 12">
            <a:extLst>
              <a:ext uri="{FF2B5EF4-FFF2-40B4-BE49-F238E27FC236}">
                <a16:creationId xmlns:a16="http://schemas.microsoft.com/office/drawing/2014/main" id="{E3DE0993-F9F6-FFB2-EDFF-5AFEB2DDA2F8}"/>
              </a:ext>
            </a:extLst>
          </xdr:cNvPr>
          <xdr:cNvSpPr txBox="1"/>
        </xdr:nvSpPr>
        <xdr:spPr>
          <a:xfrm>
            <a:off x="4321469" y="2733110"/>
            <a:ext cx="3232833" cy="8147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00ED5FEA-14CD-4C99-BE5B-FCD45B7939C9}" type="TxLink">
              <a:rPr lang="en-US" sz="1100" b="0" i="0" u="none" strike="noStrike">
                <a:solidFill>
                  <a:schemeClr val="bg2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rPr>
              <a:pPr marL="0" indent="0" algn="ctr"/>
              <a:t>Jumlah Peserta Berdasarkan Instansi</a:t>
            </a:fld>
            <a:endParaRPr lang="en-US" sz="1100" b="0" i="0" u="none" strike="noStrike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endParaRPr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67B4033-8466-4B27-8856-FE70CE395DB8}"/>
              </a:ext>
            </a:extLst>
          </xdr:cNvPr>
          <xdr:cNvGraphicFramePr>
            <a:graphicFrameLocks/>
          </xdr:cNvGraphicFramePr>
        </xdr:nvGraphicFramePr>
        <xdr:xfrm>
          <a:off x="4227957" y="3162300"/>
          <a:ext cx="3419856" cy="20345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68580</xdr:colOff>
      <xdr:row>28</xdr:row>
      <xdr:rowOff>167640</xdr:rowOff>
    </xdr:from>
    <xdr:to>
      <xdr:col>6</xdr:col>
      <xdr:colOff>179070</xdr:colOff>
      <xdr:row>44</xdr:row>
      <xdr:rowOff>45720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2A5ECC9C-72B4-88A5-81F0-E17DE457073A}"/>
            </a:ext>
          </a:extLst>
        </xdr:cNvPr>
        <xdr:cNvSpPr/>
      </xdr:nvSpPr>
      <xdr:spPr>
        <a:xfrm>
          <a:off x="68580" y="5547360"/>
          <a:ext cx="3768090" cy="2804160"/>
        </a:xfrm>
        <a:prstGeom prst="roundRect">
          <a:avLst>
            <a:gd name="adj" fmla="val 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343829</xdr:colOff>
      <xdr:row>30</xdr:row>
      <xdr:rowOff>35630</xdr:rowOff>
    </xdr:from>
    <xdr:to>
      <xdr:col>5</xdr:col>
      <xdr:colOff>528662</xdr:colOff>
      <xdr:row>34</xdr:row>
      <xdr:rowOff>118832</xdr:rowOff>
    </xdr:to>
    <xdr:sp macro="" textlink="Data_Prep!A15">
      <xdr:nvSpPr>
        <xdr:cNvPr id="20" name="TextBox 19">
          <a:extLst>
            <a:ext uri="{FF2B5EF4-FFF2-40B4-BE49-F238E27FC236}">
              <a16:creationId xmlns:a16="http://schemas.microsoft.com/office/drawing/2014/main" id="{485F8C97-BB82-DBD7-45AA-6D12E026F5CE}"/>
            </a:ext>
          </a:extLst>
        </xdr:cNvPr>
        <xdr:cNvSpPr txBox="1"/>
      </xdr:nvSpPr>
      <xdr:spPr>
        <a:xfrm>
          <a:off x="343829" y="5781110"/>
          <a:ext cx="3232833" cy="814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710CBE0E-FAE0-4D23-B818-94244229EC6D}" type="TxLink">
            <a:rPr lang="en-US" sz="1100" b="0" i="0" u="none" strike="noStrike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rPr>
            <a:pPr marL="0" indent="0" algn="ctr"/>
            <a:t>Jumlah Peserta Berdasarkan Pendidikan</a:t>
          </a:fld>
          <a:endParaRPr lang="en-US" sz="1100" b="0" i="0" u="none" strike="noStrike">
            <a:solidFill>
              <a:schemeClr val="bg2"/>
            </a:solidFill>
            <a:latin typeface="Poppins" panose="00000500000000000000" pitchFamily="2" charset="0"/>
            <a:ea typeface="+mn-ea"/>
            <a:cs typeface="Poppins" panose="00000500000000000000" pitchFamily="2" charset="0"/>
          </a:endParaRPr>
        </a:p>
      </xdr:txBody>
    </xdr:sp>
    <xdr:clientData/>
  </xdr:twoCellAnchor>
  <xdr:twoCellAnchor>
    <xdr:from>
      <xdr:col>0</xdr:col>
      <xdr:colOff>242697</xdr:colOff>
      <xdr:row>32</xdr:row>
      <xdr:rowOff>22860</xdr:rowOff>
    </xdr:from>
    <xdr:to>
      <xdr:col>6</xdr:col>
      <xdr:colOff>4953</xdr:colOff>
      <xdr:row>43</xdr:row>
      <xdr:rowOff>45720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F8F78CF-F333-2BD5-4D9B-FC48FE09F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373380</xdr:colOff>
      <xdr:row>29</xdr:row>
      <xdr:rowOff>0</xdr:rowOff>
    </xdr:from>
    <xdr:to>
      <xdr:col>12</xdr:col>
      <xdr:colOff>483870</xdr:colOff>
      <xdr:row>44</xdr:row>
      <xdr:rowOff>60960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090F065-B15C-4F29-9297-0D20C330E302}"/>
            </a:ext>
          </a:extLst>
        </xdr:cNvPr>
        <xdr:cNvSpPr/>
      </xdr:nvSpPr>
      <xdr:spPr>
        <a:xfrm>
          <a:off x="4030980" y="5562600"/>
          <a:ext cx="3768090" cy="2804160"/>
        </a:xfrm>
        <a:prstGeom prst="roundRect">
          <a:avLst>
            <a:gd name="adj" fmla="val 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31409</xdr:colOff>
      <xdr:row>29</xdr:row>
      <xdr:rowOff>165170</xdr:rowOff>
    </xdr:from>
    <xdr:to>
      <xdr:col>12</xdr:col>
      <xdr:colOff>216242</xdr:colOff>
      <xdr:row>34</xdr:row>
      <xdr:rowOff>65492</xdr:rowOff>
    </xdr:to>
    <xdr:sp macro="" textlink="Data_Prep!$A$5">
      <xdr:nvSpPr>
        <xdr:cNvPr id="23" name="TextBox 22">
          <a:extLst>
            <a:ext uri="{FF2B5EF4-FFF2-40B4-BE49-F238E27FC236}">
              <a16:creationId xmlns:a16="http://schemas.microsoft.com/office/drawing/2014/main" id="{28D4122C-C569-4141-B4B5-78BCC12889B6}"/>
            </a:ext>
          </a:extLst>
        </xdr:cNvPr>
        <xdr:cNvSpPr txBox="1"/>
      </xdr:nvSpPr>
      <xdr:spPr>
        <a:xfrm>
          <a:off x="4298609" y="5727770"/>
          <a:ext cx="3232833" cy="814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3A3EE9CA-1BB2-44A8-BBF1-5F842C765ED2}" type="TxLink">
            <a:rPr lang="en-US" sz="1100" b="0" i="0" u="none" strike="noStrike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rPr>
            <a:pPr marL="0" indent="0" algn="ctr"/>
            <a:t>Jumlah Peserta Berdasarkan Golongan</a:t>
          </a:fld>
          <a:endParaRPr lang="en-US" sz="1100" b="0" i="0" u="none" strike="noStrike">
            <a:solidFill>
              <a:schemeClr val="bg2"/>
            </a:solidFill>
            <a:latin typeface="Poppins" panose="00000500000000000000" pitchFamily="2" charset="0"/>
            <a:ea typeface="+mn-ea"/>
            <a:cs typeface="Poppins" panose="00000500000000000000" pitchFamily="2" charset="0"/>
          </a:endParaRPr>
        </a:p>
      </xdr:txBody>
    </xdr:sp>
    <xdr:clientData/>
  </xdr:twoCellAnchor>
  <xdr:twoCellAnchor>
    <xdr:from>
      <xdr:col>6</xdr:col>
      <xdr:colOff>547497</xdr:colOff>
      <xdr:row>32</xdr:row>
      <xdr:rowOff>38100</xdr:rowOff>
    </xdr:from>
    <xdr:to>
      <xdr:col>12</xdr:col>
      <xdr:colOff>309753</xdr:colOff>
      <xdr:row>43</xdr:row>
      <xdr:rowOff>60960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B2108E6-0603-4814-9C9B-EED4B7CFF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45720</xdr:colOff>
      <xdr:row>45</xdr:row>
      <xdr:rowOff>83820</xdr:rowOff>
    </xdr:from>
    <xdr:to>
      <xdr:col>12</xdr:col>
      <xdr:colOff>495300</xdr:colOff>
      <xdr:row>72</xdr:row>
      <xdr:rowOff>160020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B1630448-6013-42D9-AD89-F6F8F29DB609}"/>
            </a:ext>
          </a:extLst>
        </xdr:cNvPr>
        <xdr:cNvSpPr/>
      </xdr:nvSpPr>
      <xdr:spPr>
        <a:xfrm>
          <a:off x="45720" y="8572500"/>
          <a:ext cx="7764780" cy="5013960"/>
        </a:xfrm>
        <a:prstGeom prst="roundRect">
          <a:avLst>
            <a:gd name="adj" fmla="val 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91440</xdr:colOff>
      <xdr:row>50</xdr:row>
      <xdr:rowOff>167640</xdr:rowOff>
    </xdr:from>
    <xdr:to>
      <xdr:col>11</xdr:col>
      <xdr:colOff>434340</xdr:colOff>
      <xdr:row>71</xdr:row>
      <xdr:rowOff>99060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6477C0E-99EC-4447-8E64-6DB91F55B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22861</xdr:colOff>
      <xdr:row>47</xdr:row>
      <xdr:rowOff>81350</xdr:rowOff>
    </xdr:from>
    <xdr:to>
      <xdr:col>11</xdr:col>
      <xdr:colOff>441961</xdr:colOff>
      <xdr:row>51</xdr:row>
      <xdr:rowOff>164552</xdr:rowOff>
    </xdr:to>
    <xdr:sp macro="" textlink="Data_Prep!$A$5">
      <xdr:nvSpPr>
        <xdr:cNvPr id="27" name="TextBox 26">
          <a:extLst>
            <a:ext uri="{FF2B5EF4-FFF2-40B4-BE49-F238E27FC236}">
              <a16:creationId xmlns:a16="http://schemas.microsoft.com/office/drawing/2014/main" id="{59B07D6B-88F4-41EC-B469-78C45040D7CC}"/>
            </a:ext>
          </a:extLst>
        </xdr:cNvPr>
        <xdr:cNvSpPr txBox="1"/>
      </xdr:nvSpPr>
      <xdr:spPr>
        <a:xfrm>
          <a:off x="632461" y="8935790"/>
          <a:ext cx="6515100" cy="814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100" b="0" i="0" u="none" strike="noStrike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rPr>
            <a:t>Histogram - Sebaran Data Berdasarkan</a:t>
          </a:r>
          <a:r>
            <a:rPr lang="en-US" sz="1100" b="0" i="0" u="none" strike="noStrike" baseline="0">
              <a:solidFill>
                <a:schemeClr val="bg2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rPr>
            <a:t> Kelompok Umur</a:t>
          </a:r>
          <a:endParaRPr lang="en-US" sz="1100" b="0" i="0" u="none" strike="noStrike">
            <a:solidFill>
              <a:schemeClr val="bg2"/>
            </a:solidFill>
            <a:latin typeface="Poppins" panose="00000500000000000000" pitchFamily="2" charset="0"/>
            <a:ea typeface="+mn-ea"/>
            <a:cs typeface="Poppins" panose="00000500000000000000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di Pratama" id="{B346D604-84B0-49BB-96DC-0D0C6A77F81B}" userId="S::aldi.pratama@kemenkeu.go.id::3dbf8efa-4905-4276-9d34-daf14d2596f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i Pratama" refreshedDate="44833.675748379632" createdVersion="8" refreshedVersion="8" minRefreshableVersion="3" recordCount="31" xr:uid="{A5249E3D-4D10-4A2D-8DB2-9D74FCADD5D1}">
  <cacheSource type="worksheet">
    <worksheetSource name="data_peserta"/>
  </cacheSource>
  <cacheFields count="21">
    <cacheField name="No" numFmtId="0">
      <sharedItems containsSemiMixedTypes="0" containsString="0" containsNumber="1" containsInteger="1" minValue="1" maxValue="31"/>
    </cacheField>
    <cacheField name="Nama" numFmtId="0">
      <sharedItems/>
    </cacheField>
    <cacheField name="NIP" numFmtId="0">
      <sharedItems/>
    </cacheField>
    <cacheField name="JK" numFmtId="0">
      <sharedItems count="2">
        <s v="Laki-Laki"/>
        <s v="Perempuan"/>
      </sharedItems>
    </cacheField>
    <cacheField name="Golongan" numFmtId="0">
      <sharedItems count="7">
        <s v="III/b"/>
        <s v="III/a"/>
        <s v="II/c"/>
        <s v="II/b"/>
        <s v="III/d"/>
        <s v="III/c"/>
        <s v="II/d"/>
      </sharedItems>
    </cacheField>
    <cacheField name="Gol_t" numFmtId="0">
      <sharedItems containsSemiMixedTypes="0" containsString="0" containsNumber="1" containsInteger="1" minValue="1" maxValue="7"/>
    </cacheField>
    <cacheField name="Pendidikan" numFmtId="0">
      <sharedItems count="5">
        <s v="S1"/>
        <s v="S2"/>
        <s v="D3"/>
        <s v="D4"/>
        <s v="D1"/>
      </sharedItems>
    </cacheField>
    <cacheField name="Pend_t" numFmtId="0">
      <sharedItems containsSemiMixedTypes="0" containsString="0" containsNumber="1" containsInteger="1" minValue="1" maxValue="4"/>
    </cacheField>
    <cacheField name="Jabatan" numFmtId="0">
      <sharedItems/>
    </cacheField>
    <cacheField name="Tahun Lahir" numFmtId="1">
      <sharedItems containsSemiMixedTypes="0" containsString="0" containsNumber="1" containsInteger="1" minValue="1972" maxValue="1996"/>
    </cacheField>
    <cacheField name="Bulan Lahir" numFmtId="1">
      <sharedItems containsSemiMixedTypes="0" containsString="0" containsNumber="1" containsInteger="1" minValue="1" maxValue="12"/>
    </cacheField>
    <cacheField name="Tanggal Lahir" numFmtId="1">
      <sharedItems containsSemiMixedTypes="0" containsString="0" containsNumber="1" containsInteger="1" minValue="1" maxValue="30"/>
    </cacheField>
    <cacheField name="Tahun Bergabung ASN" numFmtId="1">
      <sharedItems containsSemiMixedTypes="0" containsString="0" containsNumber="1" containsInteger="1" minValue="1994" maxValue="2018"/>
    </cacheField>
    <cacheField name="Usia (2022)" numFmtId="1">
      <sharedItems containsSemiMixedTypes="0" containsString="0" containsNumber="1" containsInteger="1" minValue="26" maxValue="50" count="16">
        <n v="28"/>
        <n v="29"/>
        <n v="35"/>
        <n v="31"/>
        <n v="32"/>
        <n v="33"/>
        <n v="39"/>
        <n v="37"/>
        <n v="27"/>
        <n v="30"/>
        <n v="26"/>
        <n v="41"/>
        <n v="50"/>
        <n v="46"/>
        <n v="38"/>
        <n v="36"/>
      </sharedItems>
      <fieldGroup base="13">
        <rangePr startNum="26" endNum="50" groupInterval="5"/>
        <groupItems count="7">
          <s v="&lt;26"/>
          <s v="26-30"/>
          <s v="31-35"/>
          <s v="36-40"/>
          <s v="41-45"/>
          <s v="46-50"/>
          <s v="&gt;51"/>
        </groupItems>
      </fieldGroup>
    </cacheField>
    <cacheField name="Masa Pengabdian (2022)" numFmtId="0">
      <sharedItems containsSemiMixedTypes="0" containsString="0" containsNumber="1" containsInteger="1" minValue="4" maxValue="28"/>
    </cacheField>
    <cacheField name="UE1" numFmtId="0">
      <sharedItems count="4">
        <s v="Setjen"/>
        <s v="DJP"/>
        <s v="DJBC"/>
        <s v="BPPK"/>
      </sharedItems>
    </cacheField>
    <cacheField name="UE2" numFmtId="0">
      <sharedItems/>
    </cacheField>
    <cacheField name="Kelompok" numFmtId="0">
      <sharedItems containsSemiMixedTypes="0" containsString="0" containsNumber="1" containsInteger="1" minValue="1" maxValue="7"/>
    </cacheField>
    <cacheField name="Nomor Whatsapp" numFmtId="0">
      <sharedItems/>
    </cacheField>
    <cacheField name="Merk Provider" numFmtId="0">
      <sharedItems containsNonDate="0" containsString="0" containsBlank="1"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s v="Zola Majendra"/>
    <s v="199407262018011002"/>
    <x v="0"/>
    <x v="0"/>
    <n v="5"/>
    <x v="0"/>
    <n v="3"/>
    <s v="Pelaksana"/>
    <n v="1994"/>
    <n v="7"/>
    <n v="26"/>
    <n v="2018"/>
    <x v="0"/>
    <n v="4"/>
    <x v="0"/>
    <s v="Pusat Sistem Informasi dan Teknologi Keuangan"/>
    <n v="1"/>
    <s v="087736370688"/>
    <m/>
    <s v="zola.majendra@kemenkeu.go.id"/>
  </r>
  <r>
    <n v="2"/>
    <s v="Prasdiana Setya Adi Wiyatama"/>
    <s v="199311202018011002"/>
    <x v="0"/>
    <x v="0"/>
    <n v="5"/>
    <x v="0"/>
    <n v="3"/>
    <s v="Pelaksana"/>
    <n v="1993"/>
    <n v="11"/>
    <n v="20"/>
    <n v="2018"/>
    <x v="1"/>
    <n v="4"/>
    <x v="0"/>
    <s v="Pusat Sistem Informasi dan Teknologi Keuangan"/>
    <n v="1"/>
    <s v="081294043040"/>
    <m/>
    <s v="adiwiyatama@kemenkeu.go.id"/>
  </r>
  <r>
    <n v="3"/>
    <s v="Dini Rahmiati"/>
    <s v="198706152015022002"/>
    <x v="1"/>
    <x v="0"/>
    <n v="5"/>
    <x v="1"/>
    <n v="4"/>
    <s v="Pelaksana"/>
    <n v="1987"/>
    <n v="6"/>
    <n v="15"/>
    <n v="2015"/>
    <x v="2"/>
    <n v="7"/>
    <x v="0"/>
    <s v="Pusat Sistem Informasi dan Teknologi Keuangan"/>
    <n v="1"/>
    <s v="08561116077"/>
    <m/>
    <s v="dini.rahmiati@kemenkeu.go.id"/>
  </r>
  <r>
    <n v="4"/>
    <s v="Latifa Nurrachma Pradany"/>
    <s v="199108012018012001"/>
    <x v="1"/>
    <x v="0"/>
    <n v="5"/>
    <x v="1"/>
    <n v="4"/>
    <s v="Pelaksana"/>
    <n v="1991"/>
    <n v="8"/>
    <n v="1"/>
    <n v="2018"/>
    <x v="3"/>
    <n v="4"/>
    <x v="0"/>
    <s v="Pusat Sistem Informasi dan Teknologi Keuangan"/>
    <n v="1"/>
    <s v="081291123295"/>
    <m/>
    <s v="latifa.dany@kemenkeu.go.id"/>
  </r>
  <r>
    <n v="5"/>
    <s v="Anastasia Octaviana Khrisna Dewi"/>
    <s v="199010082018012002"/>
    <x v="1"/>
    <x v="0"/>
    <n v="5"/>
    <x v="0"/>
    <n v="3"/>
    <s v="Pelaksana"/>
    <n v="1990"/>
    <n v="10"/>
    <n v="8"/>
    <n v="2018"/>
    <x v="4"/>
    <n v="4"/>
    <x v="0"/>
    <s v="Pusat Sistem Informasi dan Teknologi Keuangan"/>
    <n v="1"/>
    <s v="081280613181"/>
    <m/>
    <s v="anastasia.octaviana@kemenkeu.go.id"/>
  </r>
  <r>
    <n v="6"/>
    <s v="Dwi Satya Putra"/>
    <s v="199110182013101001"/>
    <x v="0"/>
    <x v="1"/>
    <n v="4"/>
    <x v="2"/>
    <n v="2"/>
    <s v="Pelaksana"/>
    <n v="1991"/>
    <n v="10"/>
    <n v="18"/>
    <n v="2013"/>
    <x v="3"/>
    <n v="9"/>
    <x v="0"/>
    <s v="Pusat Sistem Informasi dan Teknologi Keuangan"/>
    <n v="1"/>
    <s v="08197918881"/>
    <m/>
    <s v="dwisp@kemenkeu.go.id"/>
  </r>
  <r>
    <n v="7"/>
    <s v="Rifky Bagas Nugrahanto"/>
    <s v="198906252015021002"/>
    <x v="0"/>
    <x v="0"/>
    <n v="5"/>
    <x v="0"/>
    <n v="3"/>
    <s v="Pelaksana"/>
    <n v="1989"/>
    <n v="6"/>
    <n v="25"/>
    <n v="2015"/>
    <x v="5"/>
    <n v="7"/>
    <x v="1"/>
    <s v="Direktorat Data dan Informasi Perpajakan"/>
    <n v="2"/>
    <s v="085642718028"/>
    <m/>
    <s v="rifky.bagas.nugrahanto@pajak.go.id"/>
  </r>
  <r>
    <n v="8"/>
    <s v="Sulung Affiat"/>
    <s v="198312232003121004"/>
    <x v="0"/>
    <x v="1"/>
    <n v="4"/>
    <x v="2"/>
    <n v="2"/>
    <s v="Pelaksana"/>
    <n v="1983"/>
    <n v="12"/>
    <n v="23"/>
    <n v="2003"/>
    <x v="6"/>
    <n v="19"/>
    <x v="1"/>
    <s v="Direktorat Data dan Informasi Perpajakan"/>
    <n v="2"/>
    <s v="0811877899"/>
    <m/>
    <s v="sulung.affiat@pajak.go.id"/>
  </r>
  <r>
    <n v="9"/>
    <s v="Ardi Wahyu Senopati"/>
    <s v="199308052013101001"/>
    <x v="0"/>
    <x v="2"/>
    <n v="2"/>
    <x v="2"/>
    <n v="2"/>
    <s v="Pranata Komputer Terampil"/>
    <n v="1993"/>
    <n v="8"/>
    <n v="5"/>
    <n v="2013"/>
    <x v="1"/>
    <n v="9"/>
    <x v="1"/>
    <s v="Direktorat Data dan Informasi Perpajakan"/>
    <n v="2"/>
    <s v="087812579955"/>
    <m/>
    <s v="ardiwahyu.senopati@pajak.go.id"/>
  </r>
  <r>
    <n v="10"/>
    <s v="Dikky Kurniawan"/>
    <s v="198909132010121004"/>
    <x v="0"/>
    <x v="0"/>
    <n v="5"/>
    <x v="3"/>
    <n v="3"/>
    <s v="Pelaksana"/>
    <n v="1989"/>
    <n v="9"/>
    <n v="13"/>
    <n v="2010"/>
    <x v="5"/>
    <n v="12"/>
    <x v="1"/>
    <s v="Direktorat Data dan Informasi Perpajakan"/>
    <n v="2"/>
    <s v="081383838508"/>
    <m/>
    <s v="dikky.kurniawan@pajak.go.id"/>
  </r>
  <r>
    <n v="11"/>
    <s v="Rizky Mukhlisin"/>
    <s v="198506252003121004"/>
    <x v="0"/>
    <x v="0"/>
    <n v="5"/>
    <x v="1"/>
    <n v="4"/>
    <s v="Pelaksana"/>
    <n v="1985"/>
    <n v="6"/>
    <n v="25"/>
    <n v="2003"/>
    <x v="7"/>
    <n v="19"/>
    <x v="1"/>
    <s v="Direktorat Data dan Informasi Perpajakan"/>
    <n v="3"/>
    <s v="085754547155"/>
    <m/>
    <s v="rizky.mukhlisin@pajak.go.id"/>
  </r>
  <r>
    <n v="12"/>
    <s v="Ali Imron"/>
    <s v="198505202004121001"/>
    <x v="0"/>
    <x v="1"/>
    <n v="4"/>
    <x v="0"/>
    <n v="3"/>
    <s v="Pelaksana"/>
    <n v="1985"/>
    <n v="5"/>
    <n v="20"/>
    <n v="2004"/>
    <x v="7"/>
    <n v="18"/>
    <x v="1"/>
    <s v="Direktorat Data dan Informasi Perpajakan"/>
    <n v="3"/>
    <s v="085890329767"/>
    <m/>
    <s v="Ali.Imron2@pajak.go.id"/>
  </r>
  <r>
    <n v="13"/>
    <s v="Patmajati"/>
    <s v="198912212008122001"/>
    <x v="1"/>
    <x v="0"/>
    <n v="5"/>
    <x v="3"/>
    <n v="3"/>
    <s v="Pelaksana"/>
    <n v="1989"/>
    <n v="12"/>
    <n v="21"/>
    <n v="2008"/>
    <x v="5"/>
    <n v="14"/>
    <x v="1"/>
    <s v="Direktorat Data dan Informasi Perpajakan"/>
    <n v="3"/>
    <s v="085293066077"/>
    <m/>
    <s v="patmajati@pajak.go.id"/>
  </r>
  <r>
    <n v="14"/>
    <s v="Rian Afriani"/>
    <s v="198902242010122002"/>
    <x v="1"/>
    <x v="1"/>
    <n v="4"/>
    <x v="0"/>
    <n v="3"/>
    <s v="Pelaksana"/>
    <n v="1989"/>
    <n v="2"/>
    <n v="24"/>
    <n v="2010"/>
    <x v="5"/>
    <n v="12"/>
    <x v="1"/>
    <s v="Direktorat Data dan Informasi Perpajakan"/>
    <n v="3"/>
    <s v="085647730502"/>
    <m/>
    <s v="rian.afriani@pajak.go.id"/>
  </r>
  <r>
    <n v="15"/>
    <s v="Tesalonika Putri"/>
    <s v="199501072018012002"/>
    <x v="1"/>
    <x v="0"/>
    <n v="5"/>
    <x v="0"/>
    <n v="3"/>
    <s v="Pengolah Data Pemantauan Penerimaan Junior"/>
    <n v="1995"/>
    <n v="1"/>
    <n v="7"/>
    <n v="2018"/>
    <x v="8"/>
    <n v="4"/>
    <x v="2"/>
    <s v="Direktorat Penerimaan dan Perencanaan Strategis"/>
    <n v="4"/>
    <s v="082233528468"/>
    <m/>
    <s v="cc.tesa.putri@gmail.com"/>
  </r>
  <r>
    <n v="16"/>
    <s v="Beno Pinantau Rohman"/>
    <s v="199212132013101001"/>
    <x v="0"/>
    <x v="2"/>
    <n v="2"/>
    <x v="0"/>
    <n v="3"/>
    <s v="Penyaji Data Pengendalian Mutu Sistem Informasi Senior"/>
    <n v="1992"/>
    <n v="12"/>
    <n v="13"/>
    <n v="2013"/>
    <x v="9"/>
    <n v="9"/>
    <x v="2"/>
    <s v="Direktorat Informasi Kepabeanan dan Cukai"/>
    <n v="4"/>
    <s v="082213121992"/>
    <m/>
    <s v="beno.pinantau@customs.go.id"/>
  </r>
  <r>
    <n v="17"/>
    <s v="Alfin Yudistira"/>
    <s v="199008252010011002"/>
    <x v="0"/>
    <x v="1"/>
    <n v="4"/>
    <x v="3"/>
    <n v="3"/>
    <s v="Pengolah Data Kepatuhan Pelaksanaan Tugas Administrasi Junior"/>
    <n v="1990"/>
    <n v="8"/>
    <n v="25"/>
    <n v="2010"/>
    <x v="4"/>
    <n v="12"/>
    <x v="2"/>
    <s v="KPU Bea dan Cukai Tipe A Tanjung Priok"/>
    <n v="4"/>
    <s v="085715254535"/>
    <m/>
    <s v="alfinyudistira@gmail.com"/>
  </r>
  <r>
    <n v="18"/>
    <s v="Muhammad Fitri Lutfi Anshari"/>
    <s v="199204052014021005"/>
    <x v="0"/>
    <x v="0"/>
    <n v="5"/>
    <x v="0"/>
    <n v="3"/>
    <s v="Pemeriksa Bea Cukai Pertama"/>
    <n v="1992"/>
    <n v="4"/>
    <n v="5"/>
    <n v="2014"/>
    <x v="9"/>
    <n v="8"/>
    <x v="2"/>
    <s v="KPPBC Tipe Madya Pabean B Yogyakarta"/>
    <n v="4"/>
    <s v="081284483405"/>
    <m/>
    <s v="muhammadfitrilutfianshari@gmail.com"/>
  </r>
  <r>
    <n v="19"/>
    <s v="Adrianta Ras Sembiring"/>
    <s v="199507262016121001"/>
    <x v="0"/>
    <x v="1"/>
    <n v="4"/>
    <x v="3"/>
    <n v="3"/>
    <s v="Penyaji Data Pengelolaan Basis Data Senior"/>
    <n v="1995"/>
    <n v="7"/>
    <n v="26"/>
    <n v="2016"/>
    <x v="8"/>
    <n v="6"/>
    <x v="2"/>
    <s v="Direktorat Informasi Kepabeanan dan Cukai"/>
    <n v="5"/>
    <s v="081253953001"/>
    <m/>
    <s v="adrianta.sembiring@gmail.com"/>
  </r>
  <r>
    <n v="20"/>
    <s v="Mochamad Arief Alamsyah"/>
    <s v="199604252018011004"/>
    <x v="0"/>
    <x v="2"/>
    <n v="2"/>
    <x v="2"/>
    <n v="2"/>
    <s v="Pemeriksa Bea dan Cukai Pelaksana"/>
    <n v="1996"/>
    <n v="4"/>
    <n v="25"/>
    <n v="2018"/>
    <x v="10"/>
    <n v="4"/>
    <x v="2"/>
    <s v="Kantor Wilayah DJBC Banten"/>
    <n v="5"/>
    <s v="085336140004"/>
    <m/>
    <s v="amsyah25april@gmail.com"/>
  </r>
  <r>
    <n v="21"/>
    <s v="Hasanuddin"/>
    <s v="198109282002121003"/>
    <x v="0"/>
    <x v="0"/>
    <n v="5"/>
    <x v="0"/>
    <n v="3"/>
    <s v="Pemeriksa Bea dan Cukai Pertama"/>
    <n v="1981"/>
    <n v="9"/>
    <n v="28"/>
    <n v="2002"/>
    <x v="11"/>
    <n v="20"/>
    <x v="2"/>
    <s v="KPPBC Tipe Madya Pabean B Palembang"/>
    <n v="5"/>
    <s v="081291840775"/>
    <m/>
    <s v="hsnddnbc@gmail.com"/>
  </r>
  <r>
    <n v="22"/>
    <s v="Muhamad Husni"/>
    <s v="199503022015021007"/>
    <x v="0"/>
    <x v="3"/>
    <n v="1"/>
    <x v="4"/>
    <n v="1"/>
    <s v="Penyaji Data Dukungan Teknis Junior"/>
    <n v="1995"/>
    <n v="3"/>
    <n v="2"/>
    <n v="2015"/>
    <x v="8"/>
    <n v="7"/>
    <x v="2"/>
    <s v="KPU Bea dan Cukai Tipe B Batam"/>
    <n v="5"/>
    <s v="087791187167"/>
    <m/>
    <s v="mu.husni@yahoo.com"/>
  </r>
  <r>
    <n v="23"/>
    <s v="M. Ridhwan"/>
    <s v="197203301994031001"/>
    <x v="0"/>
    <x v="4"/>
    <n v="7"/>
    <x v="0"/>
    <n v="3"/>
    <s v="Kepala Subbidang Evaluasi Pembelajaran dan Sertifikasi"/>
    <n v="1972"/>
    <n v="3"/>
    <n v="30"/>
    <n v="1994"/>
    <x v="12"/>
    <n v="28"/>
    <x v="3"/>
    <s v="Pusdiklat Pajak"/>
    <n v="6"/>
    <s v="081329283569"/>
    <m/>
    <s v="mridhwan.30@gmail.com"/>
  </r>
  <r>
    <n v="24"/>
    <s v="Alfi Mufidah"/>
    <s v="197603061999032001"/>
    <x v="1"/>
    <x v="4"/>
    <n v="7"/>
    <x v="1"/>
    <n v="4"/>
    <s v="Pelaksana"/>
    <n v="1976"/>
    <n v="3"/>
    <n v="6"/>
    <n v="1999"/>
    <x v="13"/>
    <n v="23"/>
    <x v="3"/>
    <s v="Pusdiklat Pajak"/>
    <n v="6"/>
    <s v="08111884362"/>
    <m/>
    <s v="mufidah.alfi@gmail.com"/>
  </r>
  <r>
    <n v="25"/>
    <s v="Amin Firdaus"/>
    <s v="198403062004121002"/>
    <x v="0"/>
    <x v="5"/>
    <n v="6"/>
    <x v="1"/>
    <n v="4"/>
    <s v="Pelaksana"/>
    <n v="1984"/>
    <n v="3"/>
    <n v="6"/>
    <n v="2004"/>
    <x v="14"/>
    <n v="18"/>
    <x v="3"/>
    <s v="Pusdiklat Pajak"/>
    <n v="6"/>
    <s v="081296945770"/>
    <m/>
    <s v="aminfirdaus84@gmail.com"/>
  </r>
  <r>
    <n v="26"/>
    <s v="Windra Sulung Mahardika"/>
    <s v="198611262008121003"/>
    <x v="0"/>
    <x v="0"/>
    <n v="5"/>
    <x v="1"/>
    <n v="4"/>
    <s v="Pelaksana"/>
    <n v="1986"/>
    <n v="11"/>
    <n v="26"/>
    <n v="2008"/>
    <x v="15"/>
    <n v="14"/>
    <x v="3"/>
    <s v="Pusdiklat Pajak"/>
    <n v="6"/>
    <s v="085649764407"/>
    <m/>
    <s v="wsm.dika@gmail.com"/>
  </r>
  <r>
    <n v="27"/>
    <s v="Jojok Setyawan"/>
    <s v="198702042007011001"/>
    <x v="0"/>
    <x v="6"/>
    <n v="3"/>
    <x v="2"/>
    <n v="2"/>
    <s v="Pelaksana"/>
    <n v="1987"/>
    <n v="2"/>
    <n v="4"/>
    <n v="2007"/>
    <x v="2"/>
    <n v="15"/>
    <x v="3"/>
    <s v="Pusdiklat Pajak"/>
    <n v="6"/>
    <s v="087808065233"/>
    <m/>
    <s v="jojok.stan@gmail.com"/>
  </r>
  <r>
    <n v="28"/>
    <s v="Wuljo Ortopadinata"/>
    <s v="197611281999031001"/>
    <x v="0"/>
    <x v="4"/>
    <n v="7"/>
    <x v="3"/>
    <n v="3"/>
    <s v="Kepala Subbidang Pengelolaan Kinerja dan Risiko"/>
    <n v="1976"/>
    <n v="11"/>
    <n v="28"/>
    <n v="1999"/>
    <x v="13"/>
    <n v="23"/>
    <x v="3"/>
    <s v="Pusdiklat Bea dan Cukai"/>
    <n v="7"/>
    <s v="081266775556"/>
    <m/>
    <s v="ortopadinata@gmail.com"/>
  </r>
  <r>
    <n v="29"/>
    <s v="Aldi Pratama"/>
    <s v="198608042007101002"/>
    <x v="0"/>
    <x v="5"/>
    <n v="6"/>
    <x v="1"/>
    <n v="4"/>
    <s v="Pengembang Teknologi Pembelajaran Ahli Muda"/>
    <n v="1986"/>
    <n v="8"/>
    <n v="4"/>
    <n v="2007"/>
    <x v="15"/>
    <n v="15"/>
    <x v="3"/>
    <s v="Pusdiklat Bea dan Cukai"/>
    <n v="7"/>
    <s v="081311374792"/>
    <m/>
    <s v="aldi.pratama@kemenkeu.go.id"/>
  </r>
  <r>
    <n v="30"/>
    <s v="Heru Wibowo"/>
    <s v="198501012007011001"/>
    <x v="0"/>
    <x v="5"/>
    <n v="6"/>
    <x v="0"/>
    <n v="3"/>
    <s v="Pelaksana"/>
    <n v="1985"/>
    <n v="1"/>
    <n v="1"/>
    <n v="2007"/>
    <x v="7"/>
    <n v="15"/>
    <x v="3"/>
    <s v="Pusdiklat Bea dan Cukai"/>
    <n v="7"/>
    <s v="08151626739"/>
    <m/>
    <s v="heruwibowo@kemenkeu.go.id"/>
  </r>
  <r>
    <n v="31"/>
    <s v="Ginanjar Bayu Saputra"/>
    <s v="198910192013101001"/>
    <x v="0"/>
    <x v="6"/>
    <n v="3"/>
    <x v="2"/>
    <n v="2"/>
    <s v="Pranata Komputer Pelaksana"/>
    <n v="1989"/>
    <n v="10"/>
    <n v="19"/>
    <n v="2013"/>
    <x v="5"/>
    <n v="9"/>
    <x v="3"/>
    <s v="Pusdiklat Bea dan Cukai"/>
    <n v="7"/>
    <s v="081219650899"/>
    <m/>
    <s v="ginanjarbayusaputra@g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EAAE4-156D-42DD-8171-FCC897F0BA33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Jumlah Peserta Berdasarkan Instansi">
  <location ref="A37:B43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o" fld="0" subtotal="count" baseField="0" baseItem="0"/>
  </dataFields>
  <chartFormats count="4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7D9FF-D935-4478-A87C-C4D0109859B0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Jumlah Peserta Berdasarkan Instansi">
  <location ref="A28:B33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o" fld="0" subtotal="count" baseField="0" baseItem="0"/>
  </dataFields>
  <chartFormats count="4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85ADF-3EA4-4D0F-9F04-EA278E481B6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Jumlah Peserta Berdasarkan Jenis Kelamin">
  <location ref="A23:B26" firstHeaderRow="1" firstDataRow="1" firstDataCol="1"/>
  <pivotFields count="21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No" fld="0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E4B1A-EFF5-45C0-8253-B8B34BE995C7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Jumlah Peserta Berdasarkan Pendidikan">
  <location ref="A15:B21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showAll="0"/>
    <pivotField numFmtId="1" showAll="0"/>
    <pivotField numFmtId="1" showAll="0"/>
    <pivotField numFmtId="1" showAll="0"/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4E663-8502-4A1F-ADF6-7F69681B4D1E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Jumlah Peserta Berdasarkan Golongan">
  <location ref="A5:B13" firstHeaderRow="1" firstDataRow="1" firstDataCol="1"/>
  <pivotFields count="21">
    <pivotField dataField="1" showAll="0"/>
    <pivotField showAll="0"/>
    <pivotField showAll="0"/>
    <pivotField showAll="0"/>
    <pivotField axis="axisRow" showAll="0">
      <items count="8">
        <item x="3"/>
        <item x="2"/>
        <item x="6"/>
        <item x="1"/>
        <item x="0"/>
        <item x="5"/>
        <item x="4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90DD3-5387-4B77-8950-616FCC63B79C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Peser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45A8C-9569-426B-B789-D52A43E84CB0}" name="data_peserta" displayName="data_peserta" ref="A3:U34" totalsRowShown="0" headerRowDxfId="1" dataDxfId="2" headerRowBorderDxfId="23" tableBorderDxfId="24">
  <autoFilter ref="A3:U34" xr:uid="{00000000-0001-0000-0000-000000000000}"/>
  <tableColumns count="21">
    <tableColumn id="1" xr3:uid="{D30A9F4C-29BE-4046-8C2B-F509F1BF2A2E}" name="No" dataDxfId="22"/>
    <tableColumn id="2" xr3:uid="{2F2DE814-E6C3-4648-A495-0FDC29A5B808}" name="Nama" dataDxfId="21"/>
    <tableColumn id="3" xr3:uid="{0B2E89D3-9B52-47CC-93EA-E4ED4A311712}" name="NIP" dataDxfId="20"/>
    <tableColumn id="21" xr3:uid="{43C8753F-E3F7-4E27-BB6A-11B657CE8859}" name="JK" dataDxfId="0">
      <calculatedColumnFormula>IF(MID(data_peserta[[#This Row],[NIP]],15,1)="1","Laki-Laki","Perempuan")</calculatedColumnFormula>
    </tableColumn>
    <tableColumn id="4" xr3:uid="{E665B979-5856-45E4-983F-35AC9870811A}" name="Golongan" dataDxfId="19"/>
    <tableColumn id="5" xr3:uid="{5EC8D4C4-75C3-4239-BA04-7A5FDFF7C42B}" name="Gol_t" dataDxfId="18">
      <calculatedColumnFormula>_xlfn.XLOOKUP(E4,Lembar1!$B$4:$B$10,Lembar1!$A$4:$A$10)</calculatedColumnFormula>
    </tableColumn>
    <tableColumn id="6" xr3:uid="{131D2FFA-D65D-45CB-BF4D-2211253C603F}" name="Pendidikan" dataDxfId="17"/>
    <tableColumn id="7" xr3:uid="{D14608CF-709F-4527-9CCE-28169E16AC14}" name="Pend_t" dataDxfId="16">
      <calculatedColumnFormula>_xlfn.XLOOKUP(G4,Lembar1!$D$4:$D$8,Lembar1!$C$4:$C$8)</calculatedColumnFormula>
    </tableColumn>
    <tableColumn id="8" xr3:uid="{1E518A29-DEB6-4FBB-B887-08D6F9EA069F}" name="Jabatan" dataDxfId="15"/>
    <tableColumn id="9" xr3:uid="{888BE34D-CFBA-434E-A674-DC0B17FDA8CF}" name="Tahun Lahir" dataDxfId="14">
      <calculatedColumnFormula>VALUE(LEFT(C4,4))</calculatedColumnFormula>
    </tableColumn>
    <tableColumn id="10" xr3:uid="{64F40B5B-6CC5-447C-B65D-3F783ED9B3A6}" name="Bulan Lahir" dataDxfId="13">
      <calculatedColumnFormula>_xlfn.NUMBERVALUE(MID(C4,5,2))</calculatedColumnFormula>
    </tableColumn>
    <tableColumn id="11" xr3:uid="{A7BFC053-D0FA-4970-BD82-C6AD5E5863BA}" name="Tanggal Lahir" dataDxfId="12">
      <calculatedColumnFormula>_xlfn.NUMBERVALUE(MID(C4,7,2))</calculatedColumnFormula>
    </tableColumn>
    <tableColumn id="12" xr3:uid="{D5BB80C6-FD3F-4BD4-94D3-02C1CDBFE0B9}" name="Tahun Bergabung ASN" dataDxfId="11">
      <calculatedColumnFormula>_xlfn.NUMBERVALUE(MID(C4,9,4))</calculatedColumnFormula>
    </tableColumn>
    <tableColumn id="13" xr3:uid="{50FC6384-4625-4D4D-A03F-D55FE1095A03}" name="Usia (2022)" dataDxfId="10">
      <calculatedColumnFormula>2022-J4</calculatedColumnFormula>
    </tableColumn>
    <tableColumn id="14" xr3:uid="{F1DAB50F-8D06-4B16-888E-192B1E27BFAA}" name="Masa Pengabdian (2022)" dataDxfId="9">
      <calculatedColumnFormula>2022-M4</calculatedColumnFormula>
    </tableColumn>
    <tableColumn id="15" xr3:uid="{765E209B-50F0-4FB0-BDA2-5445DCFF0CC2}" name="UE1" dataDxfId="8"/>
    <tableColumn id="16" xr3:uid="{854FD46C-5D3E-4ECE-8B9D-E97B7F31CDDA}" name="UE2" dataDxfId="7"/>
    <tableColumn id="17" xr3:uid="{0C431E1B-D66A-4733-9D20-1C32259FB210}" name="Kelompok" dataDxfId="6"/>
    <tableColumn id="18" xr3:uid="{3D7E3C67-F3A4-4AF1-A9BE-8772809B1EAD}" name="Nomor Whatsapp" dataDxfId="5"/>
    <tableColumn id="19" xr3:uid="{AAADCACE-4FA5-4865-89DC-D24029A573E1}" name="Merk Provider" dataDxfId="4"/>
    <tableColumn id="20" xr3:uid="{411FFE41-91DF-456E-B96C-AE98AC0CEEEC}" name="Emai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29T08:20:27.51" personId="{B346D604-84B0-49BB-96DC-0D0C6A77F81B}" id="{4C4E5361-E98A-43CA-86B7-11695C7E3BE7}">
    <text xml:space="preserve">Data ke 8
</text>
  </threadedComment>
  <threadedComment ref="J3" dT="2022-09-29T08:20:40.51" personId="{B346D604-84B0-49BB-96DC-0D0C6A77F81B}" id="{864F5794-EFB7-480E-ACCA-3E59368103E5}">
    <text xml:space="preserve">Data ke-16
</text>
  </threadedComment>
  <threadedComment ref="K3" dT="2022-09-29T08:21:03.87" personId="{B346D604-84B0-49BB-96DC-0D0C6A77F81B}" id="{828F674E-3146-4C2B-A4F6-DDA3F780FEEF}">
    <text xml:space="preserve">Data ke-24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ndom.org/playing-cards/?cards=2&amp;decks=1&amp;spades=on&amp;hearts=on&amp;diamonds=on&amp;clubs=on&amp;aces=on&amp;remaining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14" workbookViewId="0">
      <pane xSplit="3" topLeftCell="J1" activePane="topRight" state="frozen"/>
      <selection pane="topRight" activeCell="D9" sqref="D9"/>
    </sheetView>
  </sheetViews>
  <sheetFormatPr defaultColWidth="14.44140625" defaultRowHeight="15" customHeight="1" x14ac:dyDescent="0.3"/>
  <cols>
    <col min="1" max="1" width="9.109375" customWidth="1"/>
    <col min="2" max="2" width="27" customWidth="1"/>
    <col min="3" max="4" width="19.88671875" customWidth="1"/>
    <col min="5" max="5" width="11" customWidth="1"/>
    <col min="6" max="6" width="9.109375" customWidth="1"/>
    <col min="7" max="7" width="12.33203125" customWidth="1"/>
    <col min="8" max="8" width="12.109375" customWidth="1"/>
    <col min="9" max="9" width="73.33203125" customWidth="1"/>
    <col min="10" max="10" width="12.77734375" customWidth="1"/>
    <col min="11" max="11" width="12.21875" customWidth="1"/>
    <col min="12" max="12" width="14" customWidth="1"/>
    <col min="13" max="13" width="21.77734375" customWidth="1"/>
    <col min="14" max="14" width="12.21875" customWidth="1"/>
    <col min="15" max="15" width="23.6640625" customWidth="1"/>
    <col min="16" max="16" width="6.6640625" customWidth="1"/>
    <col min="17" max="17" width="44.33203125" customWidth="1"/>
    <col min="18" max="18" width="11.44140625" customWidth="1"/>
    <col min="19" max="19" width="25.33203125" bestFit="1" customWidth="1"/>
    <col min="20" max="20" width="14.88671875" customWidth="1"/>
    <col min="21" max="21" width="36" customWidth="1"/>
    <col min="22" max="29" width="8.6640625" customWidth="1"/>
  </cols>
  <sheetData>
    <row r="1" spans="1:29" ht="14.4" x14ac:dyDescent="0.3">
      <c r="A1" s="1" t="s">
        <v>0</v>
      </c>
      <c r="J1" s="2"/>
      <c r="K1" s="2"/>
      <c r="L1" s="2"/>
      <c r="M1" s="2"/>
      <c r="N1" s="2"/>
      <c r="O1" s="2"/>
      <c r="P1" s="3"/>
      <c r="T1" s="2"/>
      <c r="U1" s="2"/>
    </row>
    <row r="2" spans="1:29" ht="14.4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5"/>
      <c r="R2" s="5"/>
      <c r="S2" s="5"/>
      <c r="T2" s="5"/>
      <c r="U2" s="5"/>
    </row>
    <row r="3" spans="1:29" thickBot="1" x14ac:dyDescent="0.35">
      <c r="A3" s="68" t="s">
        <v>1</v>
      </c>
      <c r="B3" s="69" t="s">
        <v>2</v>
      </c>
      <c r="C3" s="69" t="s">
        <v>3</v>
      </c>
      <c r="D3" s="69" t="s">
        <v>273</v>
      </c>
      <c r="E3" s="69" t="s">
        <v>4</v>
      </c>
      <c r="F3" s="69" t="s">
        <v>5</v>
      </c>
      <c r="G3" s="69" t="s">
        <v>6</v>
      </c>
      <c r="H3" s="69" t="s">
        <v>7</v>
      </c>
      <c r="I3" s="69" t="s">
        <v>8</v>
      </c>
      <c r="J3" s="70" t="s">
        <v>9</v>
      </c>
      <c r="K3" s="69" t="s">
        <v>10</v>
      </c>
      <c r="L3" s="69" t="s">
        <v>11</v>
      </c>
      <c r="M3" s="69" t="s">
        <v>12</v>
      </c>
      <c r="N3" s="69" t="s">
        <v>13</v>
      </c>
      <c r="O3" s="69" t="s">
        <v>14</v>
      </c>
      <c r="P3" s="71" t="s">
        <v>15</v>
      </c>
      <c r="Q3" s="69" t="s">
        <v>16</v>
      </c>
      <c r="R3" s="69" t="s">
        <v>17</v>
      </c>
      <c r="S3" s="71" t="s">
        <v>18</v>
      </c>
      <c r="T3" s="69" t="s">
        <v>19</v>
      </c>
      <c r="U3" s="72" t="s">
        <v>20</v>
      </c>
      <c r="V3" s="6"/>
      <c r="W3" s="6"/>
      <c r="X3" s="6"/>
      <c r="Y3" s="6"/>
      <c r="Z3" s="6"/>
      <c r="AA3" s="6"/>
      <c r="AB3" s="6"/>
      <c r="AC3" s="6"/>
    </row>
    <row r="4" spans="1:29" ht="14.4" x14ac:dyDescent="0.3">
      <c r="A4" s="62">
        <v>1</v>
      </c>
      <c r="B4" s="42" t="s">
        <v>21</v>
      </c>
      <c r="C4" s="42" t="s">
        <v>22</v>
      </c>
      <c r="D4" s="42" t="str">
        <f>IF(MID(data_peserta[[#This Row],[NIP]],15,1)="1","Laki-Laki","Perempuan")</f>
        <v>Laki-Laki</v>
      </c>
      <c r="E4" s="41" t="s">
        <v>23</v>
      </c>
      <c r="F4" s="41">
        <f>_xlfn.XLOOKUP(E4,Lembar1!$B$4:$B$10,Lembar1!$A$4:$A$10)</f>
        <v>5</v>
      </c>
      <c r="G4" s="41" t="s">
        <v>24</v>
      </c>
      <c r="H4" s="41">
        <f>_xlfn.XLOOKUP(G4,Lembar1!$D$4:$D$8,Lembar1!$C$4:$C$8)</f>
        <v>3</v>
      </c>
      <c r="I4" s="42" t="s">
        <v>25</v>
      </c>
      <c r="J4" s="43">
        <f t="shared" ref="J4:J34" si="0">VALUE(LEFT(C4,4))</f>
        <v>1994</v>
      </c>
      <c r="K4" s="43">
        <f t="shared" ref="K4:K34" si="1">_xlfn.NUMBERVALUE(MID(C4,5,2))</f>
        <v>7</v>
      </c>
      <c r="L4" s="43">
        <f t="shared" ref="L4:L34" si="2">_xlfn.NUMBERVALUE(MID(C4,7,2))</f>
        <v>26</v>
      </c>
      <c r="M4" s="43">
        <f t="shared" ref="M4:M34" si="3">_xlfn.NUMBERVALUE(MID(C4,9,4))</f>
        <v>2018</v>
      </c>
      <c r="N4" s="43">
        <f t="shared" ref="N4:N34" si="4">2022-J4</f>
        <v>28</v>
      </c>
      <c r="O4" s="41">
        <f t="shared" ref="O4:O34" si="5">2022-M4</f>
        <v>4</v>
      </c>
      <c r="P4" s="41" t="s">
        <v>26</v>
      </c>
      <c r="Q4" s="44" t="s">
        <v>27</v>
      </c>
      <c r="R4" s="44">
        <v>1</v>
      </c>
      <c r="S4" s="45" t="s">
        <v>28</v>
      </c>
      <c r="T4" s="45"/>
      <c r="U4" s="65" t="s">
        <v>29</v>
      </c>
    </row>
    <row r="5" spans="1:29" ht="14.4" x14ac:dyDescent="0.3">
      <c r="A5" s="62">
        <v>2</v>
      </c>
      <c r="B5" s="42" t="s">
        <v>30</v>
      </c>
      <c r="C5" s="42" t="s">
        <v>31</v>
      </c>
      <c r="D5" s="42" t="str">
        <f>IF(MID(data_peserta[[#This Row],[NIP]],15,1)="1","Laki-Laki","Perempuan")</f>
        <v>Laki-Laki</v>
      </c>
      <c r="E5" s="41" t="s">
        <v>23</v>
      </c>
      <c r="F5" s="41">
        <f>_xlfn.XLOOKUP(E5,Lembar1!$B$4:$B$10,Lembar1!$A$4:$A$10)</f>
        <v>5</v>
      </c>
      <c r="G5" s="41" t="s">
        <v>24</v>
      </c>
      <c r="H5" s="41">
        <f>_xlfn.XLOOKUP(G5,Lembar1!$D$4:$D$8,Lembar1!$C$4:$C$8)</f>
        <v>3</v>
      </c>
      <c r="I5" s="42" t="s">
        <v>25</v>
      </c>
      <c r="J5" s="43">
        <f t="shared" si="0"/>
        <v>1993</v>
      </c>
      <c r="K5" s="43">
        <f t="shared" si="1"/>
        <v>11</v>
      </c>
      <c r="L5" s="43">
        <f t="shared" si="2"/>
        <v>20</v>
      </c>
      <c r="M5" s="43">
        <f t="shared" si="3"/>
        <v>2018</v>
      </c>
      <c r="N5" s="43">
        <f t="shared" si="4"/>
        <v>29</v>
      </c>
      <c r="O5" s="41">
        <f t="shared" si="5"/>
        <v>4</v>
      </c>
      <c r="P5" s="41" t="s">
        <v>26</v>
      </c>
      <c r="Q5" s="44" t="s">
        <v>27</v>
      </c>
      <c r="R5" s="44">
        <v>1</v>
      </c>
      <c r="S5" s="45" t="s">
        <v>32</v>
      </c>
      <c r="T5" s="45"/>
      <c r="U5" s="65" t="s">
        <v>33</v>
      </c>
    </row>
    <row r="6" spans="1:29" ht="14.4" x14ac:dyDescent="0.3">
      <c r="A6" s="62">
        <v>3</v>
      </c>
      <c r="B6" s="42" t="s">
        <v>34</v>
      </c>
      <c r="C6" s="42" t="s">
        <v>35</v>
      </c>
      <c r="D6" s="42" t="str">
        <f>IF(MID(data_peserta[[#This Row],[NIP]],15,1)="1","Laki-Laki","Perempuan")</f>
        <v>Perempuan</v>
      </c>
      <c r="E6" s="41" t="s">
        <v>23</v>
      </c>
      <c r="F6" s="41">
        <f>_xlfn.XLOOKUP(E6,Lembar1!$B$4:$B$10,Lembar1!$A$4:$A$10)</f>
        <v>5</v>
      </c>
      <c r="G6" s="41" t="s">
        <v>36</v>
      </c>
      <c r="H6" s="41">
        <f>_xlfn.XLOOKUP(G6,Lembar1!$D$4:$D$8,Lembar1!$C$4:$C$8)</f>
        <v>4</v>
      </c>
      <c r="I6" s="42" t="s">
        <v>25</v>
      </c>
      <c r="J6" s="43">
        <f t="shared" si="0"/>
        <v>1987</v>
      </c>
      <c r="K6" s="43">
        <f t="shared" si="1"/>
        <v>6</v>
      </c>
      <c r="L6" s="43">
        <f t="shared" si="2"/>
        <v>15</v>
      </c>
      <c r="M6" s="43">
        <f t="shared" si="3"/>
        <v>2015</v>
      </c>
      <c r="N6" s="43">
        <f t="shared" si="4"/>
        <v>35</v>
      </c>
      <c r="O6" s="41">
        <f t="shared" si="5"/>
        <v>7</v>
      </c>
      <c r="P6" s="41" t="s">
        <v>26</v>
      </c>
      <c r="Q6" s="44" t="s">
        <v>27</v>
      </c>
      <c r="R6" s="44">
        <v>1</v>
      </c>
      <c r="S6" s="45" t="s">
        <v>37</v>
      </c>
      <c r="T6" s="45"/>
      <c r="U6" s="65" t="s">
        <v>38</v>
      </c>
      <c r="V6" s="2"/>
      <c r="W6" s="2"/>
      <c r="X6" s="2"/>
      <c r="Y6" s="2"/>
      <c r="Z6" s="2"/>
      <c r="AA6" s="2"/>
      <c r="AB6" s="2"/>
      <c r="AC6" s="2"/>
    </row>
    <row r="7" spans="1:29" ht="14.4" x14ac:dyDescent="0.3">
      <c r="A7" s="62">
        <v>4</v>
      </c>
      <c r="B7" s="42" t="s">
        <v>39</v>
      </c>
      <c r="C7" s="42" t="s">
        <v>40</v>
      </c>
      <c r="D7" s="42" t="str">
        <f>IF(MID(data_peserta[[#This Row],[NIP]],15,1)="1","Laki-Laki","Perempuan")</f>
        <v>Perempuan</v>
      </c>
      <c r="E7" s="41" t="s">
        <v>23</v>
      </c>
      <c r="F7" s="41">
        <f>_xlfn.XLOOKUP(E7,Lembar1!$B$4:$B$10,Lembar1!$A$4:$A$10)</f>
        <v>5</v>
      </c>
      <c r="G7" s="41" t="s">
        <v>36</v>
      </c>
      <c r="H7" s="41">
        <f>_xlfn.XLOOKUP(G7,Lembar1!$D$4:$D$8,Lembar1!$C$4:$C$8)</f>
        <v>4</v>
      </c>
      <c r="I7" s="42" t="s">
        <v>25</v>
      </c>
      <c r="J7" s="43">
        <f t="shared" si="0"/>
        <v>1991</v>
      </c>
      <c r="K7" s="43">
        <f t="shared" si="1"/>
        <v>8</v>
      </c>
      <c r="L7" s="43">
        <f t="shared" si="2"/>
        <v>1</v>
      </c>
      <c r="M7" s="43">
        <f t="shared" si="3"/>
        <v>2018</v>
      </c>
      <c r="N7" s="43">
        <f t="shared" si="4"/>
        <v>31</v>
      </c>
      <c r="O7" s="41">
        <f t="shared" si="5"/>
        <v>4</v>
      </c>
      <c r="P7" s="41" t="s">
        <v>26</v>
      </c>
      <c r="Q7" s="44" t="s">
        <v>27</v>
      </c>
      <c r="R7" s="44">
        <v>1</v>
      </c>
      <c r="S7" s="45" t="s">
        <v>41</v>
      </c>
      <c r="T7" s="45"/>
      <c r="U7" s="65" t="s">
        <v>42</v>
      </c>
    </row>
    <row r="8" spans="1:29" ht="14.4" x14ac:dyDescent="0.3">
      <c r="A8" s="63">
        <v>5</v>
      </c>
      <c r="B8" s="42" t="s">
        <v>43</v>
      </c>
      <c r="C8" s="42" t="s">
        <v>44</v>
      </c>
      <c r="D8" s="42" t="str">
        <f>IF(MID(data_peserta[[#This Row],[NIP]],15,1)="1","Laki-Laki","Perempuan")</f>
        <v>Perempuan</v>
      </c>
      <c r="E8" s="41" t="s">
        <v>23</v>
      </c>
      <c r="F8" s="41">
        <f>_xlfn.XLOOKUP(E8,Lembar1!$B$4:$B$10,Lembar1!$A$4:$A$10)</f>
        <v>5</v>
      </c>
      <c r="G8" s="41" t="s">
        <v>24</v>
      </c>
      <c r="H8" s="41">
        <f>_xlfn.XLOOKUP(G8,Lembar1!$D$4:$D$8,Lembar1!$C$4:$C$8)</f>
        <v>3</v>
      </c>
      <c r="I8" s="42" t="s">
        <v>25</v>
      </c>
      <c r="J8" s="43">
        <f t="shared" si="0"/>
        <v>1990</v>
      </c>
      <c r="K8" s="43">
        <f t="shared" si="1"/>
        <v>10</v>
      </c>
      <c r="L8" s="43">
        <f t="shared" si="2"/>
        <v>8</v>
      </c>
      <c r="M8" s="43">
        <f t="shared" si="3"/>
        <v>2018</v>
      </c>
      <c r="N8" s="43">
        <f t="shared" si="4"/>
        <v>32</v>
      </c>
      <c r="O8" s="41">
        <f t="shared" si="5"/>
        <v>4</v>
      </c>
      <c r="P8" s="41" t="s">
        <v>26</v>
      </c>
      <c r="Q8" s="44" t="s">
        <v>27</v>
      </c>
      <c r="R8" s="44">
        <v>1</v>
      </c>
      <c r="S8" s="45" t="s">
        <v>45</v>
      </c>
      <c r="T8" s="45"/>
      <c r="U8" s="65" t="s">
        <v>46</v>
      </c>
    </row>
    <row r="9" spans="1:29" ht="14.4" x14ac:dyDescent="0.3">
      <c r="A9" s="62">
        <v>6</v>
      </c>
      <c r="B9" s="42" t="s">
        <v>47</v>
      </c>
      <c r="C9" s="42" t="s">
        <v>48</v>
      </c>
      <c r="D9" s="42" t="str">
        <f>IF(MID(data_peserta[[#This Row],[NIP]],15,1)="1","Laki-Laki","Perempuan")</f>
        <v>Laki-Laki</v>
      </c>
      <c r="E9" s="41" t="s">
        <v>49</v>
      </c>
      <c r="F9" s="41">
        <f>_xlfn.XLOOKUP(E9,Lembar1!$B$4:$B$10,Lembar1!$A$4:$A$10)</f>
        <v>4</v>
      </c>
      <c r="G9" s="41" t="s">
        <v>50</v>
      </c>
      <c r="H9" s="41">
        <f>_xlfn.XLOOKUP(G9,Lembar1!$D$4:$D$8,Lembar1!$C$4:$C$8)</f>
        <v>2</v>
      </c>
      <c r="I9" s="42" t="s">
        <v>25</v>
      </c>
      <c r="J9" s="43">
        <f t="shared" si="0"/>
        <v>1991</v>
      </c>
      <c r="K9" s="43">
        <f t="shared" si="1"/>
        <v>10</v>
      </c>
      <c r="L9" s="43">
        <f t="shared" si="2"/>
        <v>18</v>
      </c>
      <c r="M9" s="43">
        <f t="shared" si="3"/>
        <v>2013</v>
      </c>
      <c r="N9" s="43">
        <f t="shared" si="4"/>
        <v>31</v>
      </c>
      <c r="O9" s="41">
        <f t="shared" si="5"/>
        <v>9</v>
      </c>
      <c r="P9" s="41" t="s">
        <v>26</v>
      </c>
      <c r="Q9" s="44" t="s">
        <v>27</v>
      </c>
      <c r="R9" s="44">
        <v>1</v>
      </c>
      <c r="S9" s="45" t="s">
        <v>51</v>
      </c>
      <c r="T9" s="45"/>
      <c r="U9" s="65" t="s">
        <v>52</v>
      </c>
    </row>
    <row r="10" spans="1:29" ht="14.4" x14ac:dyDescent="0.3">
      <c r="A10" s="62">
        <v>7</v>
      </c>
      <c r="B10" s="42" t="s">
        <v>53</v>
      </c>
      <c r="C10" s="42" t="s">
        <v>54</v>
      </c>
      <c r="D10" s="42" t="str">
        <f>IF(MID(data_peserta[[#This Row],[NIP]],15,1)="1","Laki-Laki","Perempuan")</f>
        <v>Laki-Laki</v>
      </c>
      <c r="E10" s="41" t="s">
        <v>23</v>
      </c>
      <c r="F10" s="41">
        <f>_xlfn.XLOOKUP(E10,Lembar1!$B$4:$B$10,Lembar1!$A$4:$A$10)</f>
        <v>5</v>
      </c>
      <c r="G10" s="41" t="s">
        <v>24</v>
      </c>
      <c r="H10" s="41">
        <f>_xlfn.XLOOKUP(G10,Lembar1!$D$4:$D$8,Lembar1!$C$4:$C$8)</f>
        <v>3</v>
      </c>
      <c r="I10" s="42" t="s">
        <v>25</v>
      </c>
      <c r="J10" s="43">
        <f t="shared" si="0"/>
        <v>1989</v>
      </c>
      <c r="K10" s="43">
        <f t="shared" si="1"/>
        <v>6</v>
      </c>
      <c r="L10" s="43">
        <f t="shared" si="2"/>
        <v>25</v>
      </c>
      <c r="M10" s="43">
        <f t="shared" si="3"/>
        <v>2015</v>
      </c>
      <c r="N10" s="43">
        <f t="shared" si="4"/>
        <v>33</v>
      </c>
      <c r="O10" s="41">
        <f t="shared" si="5"/>
        <v>7</v>
      </c>
      <c r="P10" s="41" t="s">
        <v>55</v>
      </c>
      <c r="Q10" s="44" t="s">
        <v>56</v>
      </c>
      <c r="R10" s="44">
        <v>2</v>
      </c>
      <c r="S10" s="45" t="s">
        <v>57</v>
      </c>
      <c r="T10" s="45"/>
      <c r="U10" s="65" t="s">
        <v>58</v>
      </c>
    </row>
    <row r="11" spans="1:29" ht="14.4" x14ac:dyDescent="0.3">
      <c r="A11" s="62">
        <v>8</v>
      </c>
      <c r="B11" s="42" t="s">
        <v>59</v>
      </c>
      <c r="C11" s="42" t="s">
        <v>60</v>
      </c>
      <c r="D11" s="42" t="str">
        <f>IF(MID(data_peserta[[#This Row],[NIP]],15,1)="1","Laki-Laki","Perempuan")</f>
        <v>Laki-Laki</v>
      </c>
      <c r="E11" s="41" t="s">
        <v>49</v>
      </c>
      <c r="F11" s="41">
        <f>_xlfn.XLOOKUP(E11,Lembar1!$B$4:$B$10,Lembar1!$A$4:$A$10)</f>
        <v>4</v>
      </c>
      <c r="G11" s="41" t="s">
        <v>50</v>
      </c>
      <c r="H11" s="41">
        <f>_xlfn.XLOOKUP(G11,Lembar1!$D$4:$D$8,Lembar1!$C$4:$C$8)</f>
        <v>2</v>
      </c>
      <c r="I11" s="42" t="s">
        <v>25</v>
      </c>
      <c r="J11" s="43">
        <f t="shared" si="0"/>
        <v>1983</v>
      </c>
      <c r="K11" s="43">
        <f t="shared" si="1"/>
        <v>12</v>
      </c>
      <c r="L11" s="43">
        <f t="shared" si="2"/>
        <v>23</v>
      </c>
      <c r="M11" s="43">
        <f t="shared" si="3"/>
        <v>2003</v>
      </c>
      <c r="N11" s="43">
        <f t="shared" si="4"/>
        <v>39</v>
      </c>
      <c r="O11" s="41">
        <f t="shared" si="5"/>
        <v>19</v>
      </c>
      <c r="P11" s="41" t="s">
        <v>55</v>
      </c>
      <c r="Q11" s="44" t="s">
        <v>56</v>
      </c>
      <c r="R11" s="44">
        <v>2</v>
      </c>
      <c r="S11" s="45" t="s">
        <v>61</v>
      </c>
      <c r="T11" s="45"/>
      <c r="U11" s="65" t="s">
        <v>62</v>
      </c>
    </row>
    <row r="12" spans="1:29" ht="14.4" x14ac:dyDescent="0.3">
      <c r="A12" s="62">
        <v>9</v>
      </c>
      <c r="B12" s="42" t="s">
        <v>63</v>
      </c>
      <c r="C12" s="42" t="s">
        <v>64</v>
      </c>
      <c r="D12" s="42" t="str">
        <f>IF(MID(data_peserta[[#This Row],[NIP]],15,1)="1","Laki-Laki","Perempuan")</f>
        <v>Laki-Laki</v>
      </c>
      <c r="E12" s="41" t="s">
        <v>65</v>
      </c>
      <c r="F12" s="41">
        <f>_xlfn.XLOOKUP(E12,Lembar1!$B$4:$B$10,Lembar1!$A$4:$A$10)</f>
        <v>2</v>
      </c>
      <c r="G12" s="41" t="s">
        <v>50</v>
      </c>
      <c r="H12" s="41">
        <f>_xlfn.XLOOKUP(G12,Lembar1!$D$4:$D$8,Lembar1!$C$4:$C$8)</f>
        <v>2</v>
      </c>
      <c r="I12" s="42" t="s">
        <v>66</v>
      </c>
      <c r="J12" s="43">
        <f t="shared" si="0"/>
        <v>1993</v>
      </c>
      <c r="K12" s="43">
        <f t="shared" si="1"/>
        <v>8</v>
      </c>
      <c r="L12" s="43">
        <f t="shared" si="2"/>
        <v>5</v>
      </c>
      <c r="M12" s="43">
        <f t="shared" si="3"/>
        <v>2013</v>
      </c>
      <c r="N12" s="43">
        <f t="shared" si="4"/>
        <v>29</v>
      </c>
      <c r="O12" s="41">
        <f t="shared" si="5"/>
        <v>9</v>
      </c>
      <c r="P12" s="41" t="s">
        <v>55</v>
      </c>
      <c r="Q12" s="44" t="s">
        <v>56</v>
      </c>
      <c r="R12" s="44">
        <v>2</v>
      </c>
      <c r="S12" s="45" t="s">
        <v>67</v>
      </c>
      <c r="T12" s="45"/>
      <c r="U12" s="65" t="s">
        <v>68</v>
      </c>
    </row>
    <row r="13" spans="1:29" ht="14.4" x14ac:dyDescent="0.3">
      <c r="A13" s="62">
        <v>10</v>
      </c>
      <c r="B13" s="42" t="s">
        <v>69</v>
      </c>
      <c r="C13" s="42" t="s">
        <v>70</v>
      </c>
      <c r="D13" s="42" t="str">
        <f>IF(MID(data_peserta[[#This Row],[NIP]],15,1)="1","Laki-Laki","Perempuan")</f>
        <v>Laki-Laki</v>
      </c>
      <c r="E13" s="41" t="s">
        <v>23</v>
      </c>
      <c r="F13" s="41">
        <f>_xlfn.XLOOKUP(E13,Lembar1!$B$4:$B$10,Lembar1!$A$4:$A$10)</f>
        <v>5</v>
      </c>
      <c r="G13" s="41" t="s">
        <v>71</v>
      </c>
      <c r="H13" s="41">
        <f>_xlfn.XLOOKUP(G13,Lembar1!$D$4:$D$8,Lembar1!$C$4:$C$8)</f>
        <v>3</v>
      </c>
      <c r="I13" s="42" t="s">
        <v>25</v>
      </c>
      <c r="J13" s="43">
        <f t="shared" si="0"/>
        <v>1989</v>
      </c>
      <c r="K13" s="43">
        <f t="shared" si="1"/>
        <v>9</v>
      </c>
      <c r="L13" s="43">
        <f t="shared" si="2"/>
        <v>13</v>
      </c>
      <c r="M13" s="43">
        <f t="shared" si="3"/>
        <v>2010</v>
      </c>
      <c r="N13" s="43">
        <f t="shared" si="4"/>
        <v>33</v>
      </c>
      <c r="O13" s="41">
        <f t="shared" si="5"/>
        <v>12</v>
      </c>
      <c r="P13" s="41" t="s">
        <v>55</v>
      </c>
      <c r="Q13" s="44" t="s">
        <v>56</v>
      </c>
      <c r="R13" s="44">
        <v>2</v>
      </c>
      <c r="S13" s="45" t="s">
        <v>72</v>
      </c>
      <c r="T13" s="45"/>
      <c r="U13" s="65" t="s">
        <v>73</v>
      </c>
    </row>
    <row r="14" spans="1:29" ht="14.4" x14ac:dyDescent="0.3">
      <c r="A14" s="63">
        <v>11</v>
      </c>
      <c r="B14" s="42" t="s">
        <v>74</v>
      </c>
      <c r="C14" s="47" t="s">
        <v>75</v>
      </c>
      <c r="D14" s="47" t="str">
        <f>IF(MID(data_peserta[[#This Row],[NIP]],15,1)="1","Laki-Laki","Perempuan")</f>
        <v>Laki-Laki</v>
      </c>
      <c r="E14" s="41" t="s">
        <v>23</v>
      </c>
      <c r="F14" s="41">
        <f>_xlfn.XLOOKUP(E14,Lembar1!$B$4:$B$10,Lembar1!$A$4:$A$10)</f>
        <v>5</v>
      </c>
      <c r="G14" s="41" t="s">
        <v>36</v>
      </c>
      <c r="H14" s="41">
        <f>_xlfn.XLOOKUP(G14,Lembar1!$D$4:$D$8,Lembar1!$C$4:$C$8)</f>
        <v>4</v>
      </c>
      <c r="I14" s="48" t="s">
        <v>25</v>
      </c>
      <c r="J14" s="43">
        <f t="shared" si="0"/>
        <v>1985</v>
      </c>
      <c r="K14" s="43">
        <f t="shared" si="1"/>
        <v>6</v>
      </c>
      <c r="L14" s="43">
        <f t="shared" si="2"/>
        <v>25</v>
      </c>
      <c r="M14" s="43">
        <f t="shared" si="3"/>
        <v>2003</v>
      </c>
      <c r="N14" s="43">
        <f t="shared" si="4"/>
        <v>37</v>
      </c>
      <c r="O14" s="41">
        <f t="shared" si="5"/>
        <v>19</v>
      </c>
      <c r="P14" s="41" t="s">
        <v>55</v>
      </c>
      <c r="Q14" s="44" t="s">
        <v>56</v>
      </c>
      <c r="R14" s="44">
        <v>3</v>
      </c>
      <c r="S14" s="45" t="s">
        <v>76</v>
      </c>
      <c r="T14" s="45"/>
      <c r="U14" s="65" t="s">
        <v>77</v>
      </c>
    </row>
    <row r="15" spans="1:29" ht="14.4" x14ac:dyDescent="0.3">
      <c r="A15" s="62">
        <v>12</v>
      </c>
      <c r="B15" s="42" t="s">
        <v>78</v>
      </c>
      <c r="C15" s="47" t="s">
        <v>79</v>
      </c>
      <c r="D15" s="47" t="str">
        <f>IF(MID(data_peserta[[#This Row],[NIP]],15,1)="1","Laki-Laki","Perempuan")</f>
        <v>Laki-Laki</v>
      </c>
      <c r="E15" s="41" t="s">
        <v>49</v>
      </c>
      <c r="F15" s="41">
        <f>_xlfn.XLOOKUP(E15,Lembar1!$B$4:$B$10,Lembar1!$A$4:$A$10)</f>
        <v>4</v>
      </c>
      <c r="G15" s="41" t="s">
        <v>24</v>
      </c>
      <c r="H15" s="41">
        <f>_xlfn.XLOOKUP(G15,Lembar1!$D$4:$D$8,Lembar1!$C$4:$C$8)</f>
        <v>3</v>
      </c>
      <c r="I15" s="48" t="s">
        <v>25</v>
      </c>
      <c r="J15" s="43">
        <f t="shared" si="0"/>
        <v>1985</v>
      </c>
      <c r="K15" s="43">
        <f t="shared" si="1"/>
        <v>5</v>
      </c>
      <c r="L15" s="43">
        <f t="shared" si="2"/>
        <v>20</v>
      </c>
      <c r="M15" s="43">
        <f t="shared" si="3"/>
        <v>2004</v>
      </c>
      <c r="N15" s="43">
        <f t="shared" si="4"/>
        <v>37</v>
      </c>
      <c r="O15" s="41">
        <f t="shared" si="5"/>
        <v>18</v>
      </c>
      <c r="P15" s="41" t="s">
        <v>55</v>
      </c>
      <c r="Q15" s="44" t="s">
        <v>56</v>
      </c>
      <c r="R15" s="44">
        <v>3</v>
      </c>
      <c r="S15" s="45" t="s">
        <v>80</v>
      </c>
      <c r="T15" s="45"/>
      <c r="U15" s="65" t="s">
        <v>81</v>
      </c>
    </row>
    <row r="16" spans="1:29" ht="14.4" x14ac:dyDescent="0.3">
      <c r="A16" s="62">
        <v>13</v>
      </c>
      <c r="B16" s="42" t="s">
        <v>82</v>
      </c>
      <c r="C16" s="47" t="s">
        <v>83</v>
      </c>
      <c r="D16" s="47" t="str">
        <f>IF(MID(data_peserta[[#This Row],[NIP]],15,1)="1","Laki-Laki","Perempuan")</f>
        <v>Perempuan</v>
      </c>
      <c r="E16" s="41" t="s">
        <v>23</v>
      </c>
      <c r="F16" s="41">
        <f>_xlfn.XLOOKUP(E16,Lembar1!$B$4:$B$10,Lembar1!$A$4:$A$10)</f>
        <v>5</v>
      </c>
      <c r="G16" s="41" t="s">
        <v>71</v>
      </c>
      <c r="H16" s="41">
        <f>_xlfn.XLOOKUP(G16,Lembar1!$D$4:$D$8,Lembar1!$C$4:$C$8)</f>
        <v>3</v>
      </c>
      <c r="I16" s="42" t="s">
        <v>25</v>
      </c>
      <c r="J16" s="43">
        <f t="shared" si="0"/>
        <v>1989</v>
      </c>
      <c r="K16" s="43">
        <f t="shared" si="1"/>
        <v>12</v>
      </c>
      <c r="L16" s="43">
        <f t="shared" si="2"/>
        <v>21</v>
      </c>
      <c r="M16" s="43">
        <f t="shared" si="3"/>
        <v>2008</v>
      </c>
      <c r="N16" s="43">
        <f t="shared" si="4"/>
        <v>33</v>
      </c>
      <c r="O16" s="41">
        <f t="shared" si="5"/>
        <v>14</v>
      </c>
      <c r="P16" s="41" t="s">
        <v>55</v>
      </c>
      <c r="Q16" s="44" t="s">
        <v>56</v>
      </c>
      <c r="R16" s="44">
        <v>3</v>
      </c>
      <c r="S16" s="45" t="s">
        <v>84</v>
      </c>
      <c r="T16" s="45"/>
      <c r="U16" s="65" t="s">
        <v>85</v>
      </c>
    </row>
    <row r="17" spans="1:21" ht="14.4" x14ac:dyDescent="0.3">
      <c r="A17" s="62">
        <v>14</v>
      </c>
      <c r="B17" s="49" t="s">
        <v>86</v>
      </c>
      <c r="C17" s="50" t="s">
        <v>87</v>
      </c>
      <c r="D17" s="50" t="str">
        <f>IF(MID(data_peserta[[#This Row],[NIP]],15,1)="1","Laki-Laki","Perempuan")</f>
        <v>Perempuan</v>
      </c>
      <c r="E17" s="41" t="s">
        <v>49</v>
      </c>
      <c r="F17" s="41">
        <f>_xlfn.XLOOKUP(E17,Lembar1!$B$4:$B$10,Lembar1!$A$4:$A$10)</f>
        <v>4</v>
      </c>
      <c r="G17" s="41" t="s">
        <v>24</v>
      </c>
      <c r="H17" s="41">
        <f>_xlfn.XLOOKUP(G17,Lembar1!$D$4:$D$8,Lembar1!$C$4:$C$8)</f>
        <v>3</v>
      </c>
      <c r="I17" s="49" t="s">
        <v>25</v>
      </c>
      <c r="J17" s="43">
        <f t="shared" si="0"/>
        <v>1989</v>
      </c>
      <c r="K17" s="43">
        <f t="shared" si="1"/>
        <v>2</v>
      </c>
      <c r="L17" s="43">
        <f t="shared" si="2"/>
        <v>24</v>
      </c>
      <c r="M17" s="43">
        <f t="shared" si="3"/>
        <v>2010</v>
      </c>
      <c r="N17" s="43">
        <f t="shared" si="4"/>
        <v>33</v>
      </c>
      <c r="O17" s="41">
        <f t="shared" si="5"/>
        <v>12</v>
      </c>
      <c r="P17" s="41" t="s">
        <v>55</v>
      </c>
      <c r="Q17" s="49" t="s">
        <v>56</v>
      </c>
      <c r="R17" s="49">
        <v>3</v>
      </c>
      <c r="S17" s="50" t="s">
        <v>88</v>
      </c>
      <c r="T17" s="45"/>
      <c r="U17" s="66" t="s">
        <v>89</v>
      </c>
    </row>
    <row r="18" spans="1:21" ht="14.4" x14ac:dyDescent="0.3">
      <c r="A18" s="63">
        <v>15</v>
      </c>
      <c r="B18" s="49" t="s">
        <v>90</v>
      </c>
      <c r="C18" s="50" t="s">
        <v>91</v>
      </c>
      <c r="D18" s="50" t="str">
        <f>IF(MID(data_peserta[[#This Row],[NIP]],15,1)="1","Laki-Laki","Perempuan")</f>
        <v>Perempuan</v>
      </c>
      <c r="E18" s="41" t="s">
        <v>23</v>
      </c>
      <c r="F18" s="41">
        <f>_xlfn.XLOOKUP(E18,Lembar1!$B$4:$B$10,Lembar1!$A$4:$A$10)</f>
        <v>5</v>
      </c>
      <c r="G18" s="41" t="s">
        <v>24</v>
      </c>
      <c r="H18" s="41">
        <f>_xlfn.XLOOKUP(G18,Lembar1!$D$4:$D$8,Lembar1!$C$4:$C$8)</f>
        <v>3</v>
      </c>
      <c r="I18" s="49" t="s">
        <v>92</v>
      </c>
      <c r="J18" s="43">
        <f t="shared" si="0"/>
        <v>1995</v>
      </c>
      <c r="K18" s="43">
        <f t="shared" si="1"/>
        <v>1</v>
      </c>
      <c r="L18" s="43">
        <f t="shared" si="2"/>
        <v>7</v>
      </c>
      <c r="M18" s="43">
        <f t="shared" si="3"/>
        <v>2018</v>
      </c>
      <c r="N18" s="43">
        <f t="shared" si="4"/>
        <v>27</v>
      </c>
      <c r="O18" s="41">
        <f t="shared" si="5"/>
        <v>4</v>
      </c>
      <c r="P18" s="41" t="s">
        <v>93</v>
      </c>
      <c r="Q18" s="49" t="s">
        <v>94</v>
      </c>
      <c r="R18" s="49">
        <v>4</v>
      </c>
      <c r="S18" s="50" t="s">
        <v>95</v>
      </c>
      <c r="T18" s="45"/>
      <c r="U18" s="66" t="s">
        <v>96</v>
      </c>
    </row>
    <row r="19" spans="1:21" ht="14.4" x14ac:dyDescent="0.3">
      <c r="A19" s="62">
        <v>16</v>
      </c>
      <c r="B19" s="49" t="s">
        <v>97</v>
      </c>
      <c r="C19" s="50" t="s">
        <v>98</v>
      </c>
      <c r="D19" s="50" t="str">
        <f>IF(MID(data_peserta[[#This Row],[NIP]],15,1)="1","Laki-Laki","Perempuan")</f>
        <v>Laki-Laki</v>
      </c>
      <c r="E19" s="41" t="s">
        <v>65</v>
      </c>
      <c r="F19" s="41">
        <f>_xlfn.XLOOKUP(E19,Lembar1!$B$4:$B$10,Lembar1!$A$4:$A$10)</f>
        <v>2</v>
      </c>
      <c r="G19" s="41" t="s">
        <v>24</v>
      </c>
      <c r="H19" s="41">
        <f>_xlfn.XLOOKUP(G19,Lembar1!$D$4:$D$8,Lembar1!$C$4:$C$8)</f>
        <v>3</v>
      </c>
      <c r="I19" s="49" t="s">
        <v>99</v>
      </c>
      <c r="J19" s="43">
        <f t="shared" si="0"/>
        <v>1992</v>
      </c>
      <c r="K19" s="43">
        <f t="shared" si="1"/>
        <v>12</v>
      </c>
      <c r="L19" s="43">
        <f t="shared" si="2"/>
        <v>13</v>
      </c>
      <c r="M19" s="43">
        <f t="shared" si="3"/>
        <v>2013</v>
      </c>
      <c r="N19" s="43">
        <f t="shared" si="4"/>
        <v>30</v>
      </c>
      <c r="O19" s="41">
        <f t="shared" si="5"/>
        <v>9</v>
      </c>
      <c r="P19" s="41" t="s">
        <v>93</v>
      </c>
      <c r="Q19" s="49" t="s">
        <v>100</v>
      </c>
      <c r="R19" s="49">
        <v>4</v>
      </c>
      <c r="S19" s="50" t="s">
        <v>101</v>
      </c>
      <c r="T19" s="45"/>
      <c r="U19" s="66" t="s">
        <v>102</v>
      </c>
    </row>
    <row r="20" spans="1:21" ht="14.4" x14ac:dyDescent="0.3">
      <c r="A20" s="62">
        <v>17</v>
      </c>
      <c r="B20" s="49" t="s">
        <v>103</v>
      </c>
      <c r="C20" s="50" t="s">
        <v>104</v>
      </c>
      <c r="D20" s="50" t="str">
        <f>IF(MID(data_peserta[[#This Row],[NIP]],15,1)="1","Laki-Laki","Perempuan")</f>
        <v>Laki-Laki</v>
      </c>
      <c r="E20" s="41" t="s">
        <v>49</v>
      </c>
      <c r="F20" s="41">
        <f>_xlfn.XLOOKUP(E20,Lembar1!$B$4:$B$10,Lembar1!$A$4:$A$10)</f>
        <v>4</v>
      </c>
      <c r="G20" s="41" t="s">
        <v>71</v>
      </c>
      <c r="H20" s="41">
        <f>_xlfn.XLOOKUP(G20,Lembar1!$D$4:$D$8,Lembar1!$C$4:$C$8)</f>
        <v>3</v>
      </c>
      <c r="I20" s="49" t="s">
        <v>105</v>
      </c>
      <c r="J20" s="43">
        <f t="shared" si="0"/>
        <v>1990</v>
      </c>
      <c r="K20" s="43">
        <f t="shared" si="1"/>
        <v>8</v>
      </c>
      <c r="L20" s="43">
        <f t="shared" si="2"/>
        <v>25</v>
      </c>
      <c r="M20" s="43">
        <f t="shared" si="3"/>
        <v>2010</v>
      </c>
      <c r="N20" s="43">
        <f t="shared" si="4"/>
        <v>32</v>
      </c>
      <c r="O20" s="41">
        <f t="shared" si="5"/>
        <v>12</v>
      </c>
      <c r="P20" s="41" t="s">
        <v>93</v>
      </c>
      <c r="Q20" s="49" t="s">
        <v>106</v>
      </c>
      <c r="R20" s="49">
        <v>4</v>
      </c>
      <c r="S20" s="50" t="s">
        <v>107</v>
      </c>
      <c r="T20" s="45"/>
      <c r="U20" s="66" t="s">
        <v>108</v>
      </c>
    </row>
    <row r="21" spans="1:21" ht="15.75" customHeight="1" x14ac:dyDescent="0.3">
      <c r="A21" s="63">
        <v>18</v>
      </c>
      <c r="B21" s="42" t="s">
        <v>109</v>
      </c>
      <c r="C21" s="42" t="s">
        <v>110</v>
      </c>
      <c r="D21" s="42" t="str">
        <f>IF(MID(data_peserta[[#This Row],[NIP]],15,1)="1","Laki-Laki","Perempuan")</f>
        <v>Laki-Laki</v>
      </c>
      <c r="E21" s="41" t="s">
        <v>23</v>
      </c>
      <c r="F21" s="41">
        <f>_xlfn.XLOOKUP(E21,Lembar1!$B$4:$B$10,Lembar1!$A$4:$A$10)</f>
        <v>5</v>
      </c>
      <c r="G21" s="41" t="s">
        <v>24</v>
      </c>
      <c r="H21" s="41">
        <f>_xlfn.XLOOKUP(G21,Lembar1!$D$4:$D$8,Lembar1!$C$4:$C$8)</f>
        <v>3</v>
      </c>
      <c r="I21" s="42" t="s">
        <v>111</v>
      </c>
      <c r="J21" s="43">
        <f t="shared" si="0"/>
        <v>1992</v>
      </c>
      <c r="K21" s="43">
        <f t="shared" si="1"/>
        <v>4</v>
      </c>
      <c r="L21" s="43">
        <f t="shared" si="2"/>
        <v>5</v>
      </c>
      <c r="M21" s="43">
        <f t="shared" si="3"/>
        <v>2014</v>
      </c>
      <c r="N21" s="43">
        <f t="shared" si="4"/>
        <v>30</v>
      </c>
      <c r="O21" s="41">
        <f t="shared" si="5"/>
        <v>8</v>
      </c>
      <c r="P21" s="41" t="s">
        <v>93</v>
      </c>
      <c r="Q21" s="44" t="s">
        <v>112</v>
      </c>
      <c r="R21" s="44">
        <v>4</v>
      </c>
      <c r="S21" s="45" t="s">
        <v>113</v>
      </c>
      <c r="T21" s="45"/>
      <c r="U21" s="65" t="s">
        <v>114</v>
      </c>
    </row>
    <row r="22" spans="1:21" ht="15.75" customHeight="1" x14ac:dyDescent="0.3">
      <c r="A22" s="62">
        <v>19</v>
      </c>
      <c r="B22" s="42" t="s">
        <v>115</v>
      </c>
      <c r="C22" s="42" t="s">
        <v>116</v>
      </c>
      <c r="D22" s="42" t="str">
        <f>IF(MID(data_peserta[[#This Row],[NIP]],15,1)="1","Laki-Laki","Perempuan")</f>
        <v>Laki-Laki</v>
      </c>
      <c r="E22" s="41" t="s">
        <v>49</v>
      </c>
      <c r="F22" s="41">
        <f>_xlfn.XLOOKUP(E22,Lembar1!$B$4:$B$10,Lembar1!$A$4:$A$10)</f>
        <v>4</v>
      </c>
      <c r="G22" s="41" t="s">
        <v>71</v>
      </c>
      <c r="H22" s="41">
        <f>_xlfn.XLOOKUP(G22,Lembar1!$D$4:$D$8,Lembar1!$C$4:$C$8)</f>
        <v>3</v>
      </c>
      <c r="I22" s="42" t="s">
        <v>117</v>
      </c>
      <c r="J22" s="43">
        <f t="shared" si="0"/>
        <v>1995</v>
      </c>
      <c r="K22" s="43">
        <f t="shared" si="1"/>
        <v>7</v>
      </c>
      <c r="L22" s="43">
        <f t="shared" si="2"/>
        <v>26</v>
      </c>
      <c r="M22" s="43">
        <f t="shared" si="3"/>
        <v>2016</v>
      </c>
      <c r="N22" s="43">
        <f t="shared" si="4"/>
        <v>27</v>
      </c>
      <c r="O22" s="41">
        <f t="shared" si="5"/>
        <v>6</v>
      </c>
      <c r="P22" s="41" t="s">
        <v>93</v>
      </c>
      <c r="Q22" s="44" t="s">
        <v>100</v>
      </c>
      <c r="R22" s="44">
        <v>5</v>
      </c>
      <c r="S22" s="45" t="s">
        <v>118</v>
      </c>
      <c r="T22" s="45"/>
      <c r="U22" s="65" t="s">
        <v>119</v>
      </c>
    </row>
    <row r="23" spans="1:21" ht="15.75" customHeight="1" x14ac:dyDescent="0.3">
      <c r="A23" s="62">
        <v>20</v>
      </c>
      <c r="B23" s="42" t="s">
        <v>120</v>
      </c>
      <c r="C23" s="42" t="s">
        <v>121</v>
      </c>
      <c r="D23" s="42" t="str">
        <f>IF(MID(data_peserta[[#This Row],[NIP]],15,1)="1","Laki-Laki","Perempuan")</f>
        <v>Laki-Laki</v>
      </c>
      <c r="E23" s="41" t="s">
        <v>65</v>
      </c>
      <c r="F23" s="41">
        <f>_xlfn.XLOOKUP(E23,Lembar1!$B$4:$B$10,Lembar1!$A$4:$A$10)</f>
        <v>2</v>
      </c>
      <c r="G23" s="41" t="s">
        <v>50</v>
      </c>
      <c r="H23" s="41">
        <f>_xlfn.XLOOKUP(G23,Lembar1!$D$4:$D$8,Lembar1!$C$4:$C$8)</f>
        <v>2</v>
      </c>
      <c r="I23" s="42" t="s">
        <v>122</v>
      </c>
      <c r="J23" s="43">
        <f t="shared" si="0"/>
        <v>1996</v>
      </c>
      <c r="K23" s="43">
        <f t="shared" si="1"/>
        <v>4</v>
      </c>
      <c r="L23" s="43">
        <f t="shared" si="2"/>
        <v>25</v>
      </c>
      <c r="M23" s="43">
        <f t="shared" si="3"/>
        <v>2018</v>
      </c>
      <c r="N23" s="43">
        <f t="shared" si="4"/>
        <v>26</v>
      </c>
      <c r="O23" s="41">
        <f t="shared" si="5"/>
        <v>4</v>
      </c>
      <c r="P23" s="41" t="s">
        <v>93</v>
      </c>
      <c r="Q23" s="44" t="s">
        <v>123</v>
      </c>
      <c r="R23" s="44">
        <v>5</v>
      </c>
      <c r="S23" s="45" t="s">
        <v>124</v>
      </c>
      <c r="T23" s="45"/>
      <c r="U23" s="65" t="s">
        <v>125</v>
      </c>
    </row>
    <row r="24" spans="1:21" ht="15.75" customHeight="1" x14ac:dyDescent="0.3">
      <c r="A24" s="62">
        <v>21</v>
      </c>
      <c r="B24" s="42" t="s">
        <v>126</v>
      </c>
      <c r="C24" s="42" t="s">
        <v>127</v>
      </c>
      <c r="D24" s="42" t="str">
        <f>IF(MID(data_peserta[[#This Row],[NIP]],15,1)="1","Laki-Laki","Perempuan")</f>
        <v>Laki-Laki</v>
      </c>
      <c r="E24" s="41" t="s">
        <v>23</v>
      </c>
      <c r="F24" s="41">
        <f>_xlfn.XLOOKUP(E24,Lembar1!$B$4:$B$10,Lembar1!$A$4:$A$10)</f>
        <v>5</v>
      </c>
      <c r="G24" s="41" t="s">
        <v>24</v>
      </c>
      <c r="H24" s="41">
        <f>_xlfn.XLOOKUP(G24,Lembar1!$D$4:$D$8,Lembar1!$C$4:$C$8)</f>
        <v>3</v>
      </c>
      <c r="I24" s="42" t="s">
        <v>128</v>
      </c>
      <c r="J24" s="43">
        <f t="shared" si="0"/>
        <v>1981</v>
      </c>
      <c r="K24" s="43">
        <f t="shared" si="1"/>
        <v>9</v>
      </c>
      <c r="L24" s="43">
        <f t="shared" si="2"/>
        <v>28</v>
      </c>
      <c r="M24" s="43">
        <f t="shared" si="3"/>
        <v>2002</v>
      </c>
      <c r="N24" s="43">
        <f t="shared" si="4"/>
        <v>41</v>
      </c>
      <c r="O24" s="41">
        <f t="shared" si="5"/>
        <v>20</v>
      </c>
      <c r="P24" s="41" t="s">
        <v>93</v>
      </c>
      <c r="Q24" s="44" t="s">
        <v>129</v>
      </c>
      <c r="R24" s="44">
        <v>5</v>
      </c>
      <c r="S24" s="45" t="s">
        <v>130</v>
      </c>
      <c r="T24" s="45"/>
      <c r="U24" s="65" t="s">
        <v>131</v>
      </c>
    </row>
    <row r="25" spans="1:21" ht="15.75" customHeight="1" x14ac:dyDescent="0.3">
      <c r="A25" s="63">
        <v>22</v>
      </c>
      <c r="B25" s="42" t="s">
        <v>132</v>
      </c>
      <c r="C25" s="42" t="s">
        <v>133</v>
      </c>
      <c r="D25" s="42" t="str">
        <f>IF(MID(data_peserta[[#This Row],[NIP]],15,1)="1","Laki-Laki","Perempuan")</f>
        <v>Laki-Laki</v>
      </c>
      <c r="E25" s="41" t="s">
        <v>134</v>
      </c>
      <c r="F25" s="41">
        <f>_xlfn.XLOOKUP(E25,Lembar1!$B$4:$B$10,Lembar1!$A$4:$A$10)</f>
        <v>1</v>
      </c>
      <c r="G25" s="41" t="s">
        <v>135</v>
      </c>
      <c r="H25" s="41">
        <f>_xlfn.XLOOKUP(G25,Lembar1!$D$4:$D$8,Lembar1!$C$4:$C$8)</f>
        <v>1</v>
      </c>
      <c r="I25" s="42" t="s">
        <v>136</v>
      </c>
      <c r="J25" s="43">
        <f t="shared" si="0"/>
        <v>1995</v>
      </c>
      <c r="K25" s="43">
        <f t="shared" si="1"/>
        <v>3</v>
      </c>
      <c r="L25" s="43">
        <f t="shared" si="2"/>
        <v>2</v>
      </c>
      <c r="M25" s="43">
        <f t="shared" si="3"/>
        <v>2015</v>
      </c>
      <c r="N25" s="43">
        <f t="shared" si="4"/>
        <v>27</v>
      </c>
      <c r="O25" s="41">
        <f t="shared" si="5"/>
        <v>7</v>
      </c>
      <c r="P25" s="41" t="s">
        <v>93</v>
      </c>
      <c r="Q25" s="44" t="s">
        <v>137</v>
      </c>
      <c r="R25" s="44">
        <v>5</v>
      </c>
      <c r="S25" s="45" t="s">
        <v>138</v>
      </c>
      <c r="T25" s="45"/>
      <c r="U25" s="65" t="s">
        <v>139</v>
      </c>
    </row>
    <row r="26" spans="1:21" ht="15.75" customHeight="1" x14ac:dyDescent="0.3">
      <c r="A26" s="62">
        <v>23</v>
      </c>
      <c r="B26" s="42" t="s">
        <v>140</v>
      </c>
      <c r="C26" s="42" t="s">
        <v>141</v>
      </c>
      <c r="D26" s="42" t="str">
        <f>IF(MID(data_peserta[[#This Row],[NIP]],15,1)="1","Laki-Laki","Perempuan")</f>
        <v>Laki-Laki</v>
      </c>
      <c r="E26" s="41" t="s">
        <v>142</v>
      </c>
      <c r="F26" s="41">
        <f>_xlfn.XLOOKUP(E26,Lembar1!$B$4:$B$10,Lembar1!$A$4:$A$10)</f>
        <v>7</v>
      </c>
      <c r="G26" s="41" t="s">
        <v>24</v>
      </c>
      <c r="H26" s="41">
        <f>_xlfn.XLOOKUP(G26,Lembar1!$D$4:$D$8,Lembar1!$C$4:$C$8)</f>
        <v>3</v>
      </c>
      <c r="I26" s="42" t="s">
        <v>143</v>
      </c>
      <c r="J26" s="43">
        <f t="shared" si="0"/>
        <v>1972</v>
      </c>
      <c r="K26" s="43">
        <f t="shared" si="1"/>
        <v>3</v>
      </c>
      <c r="L26" s="43">
        <f t="shared" si="2"/>
        <v>30</v>
      </c>
      <c r="M26" s="43">
        <f t="shared" si="3"/>
        <v>1994</v>
      </c>
      <c r="N26" s="43">
        <f t="shared" si="4"/>
        <v>50</v>
      </c>
      <c r="O26" s="41">
        <f t="shared" si="5"/>
        <v>28</v>
      </c>
      <c r="P26" s="41" t="s">
        <v>144</v>
      </c>
      <c r="Q26" s="44" t="s">
        <v>145</v>
      </c>
      <c r="R26" s="44">
        <v>6</v>
      </c>
      <c r="S26" s="45" t="s">
        <v>146</v>
      </c>
      <c r="T26" s="45"/>
      <c r="U26" s="65" t="s">
        <v>147</v>
      </c>
    </row>
    <row r="27" spans="1:21" ht="15.75" customHeight="1" x14ac:dyDescent="0.3">
      <c r="A27" s="62">
        <v>24</v>
      </c>
      <c r="B27" s="42" t="s">
        <v>148</v>
      </c>
      <c r="C27" s="42" t="s">
        <v>149</v>
      </c>
      <c r="D27" s="42" t="str">
        <f>IF(MID(data_peserta[[#This Row],[NIP]],15,1)="1","Laki-Laki","Perempuan")</f>
        <v>Perempuan</v>
      </c>
      <c r="E27" s="41" t="s">
        <v>142</v>
      </c>
      <c r="F27" s="41">
        <f>_xlfn.XLOOKUP(E27,Lembar1!$B$4:$B$10,Lembar1!$A$4:$A$10)</f>
        <v>7</v>
      </c>
      <c r="G27" s="41" t="s">
        <v>36</v>
      </c>
      <c r="H27" s="41">
        <f>_xlfn.XLOOKUP(G27,Lembar1!$D$4:$D$8,Lembar1!$C$4:$C$8)</f>
        <v>4</v>
      </c>
      <c r="I27" s="42" t="s">
        <v>25</v>
      </c>
      <c r="J27" s="43">
        <f t="shared" si="0"/>
        <v>1976</v>
      </c>
      <c r="K27" s="43">
        <f t="shared" si="1"/>
        <v>3</v>
      </c>
      <c r="L27" s="43">
        <f t="shared" si="2"/>
        <v>6</v>
      </c>
      <c r="M27" s="43">
        <f t="shared" si="3"/>
        <v>1999</v>
      </c>
      <c r="N27" s="43">
        <f t="shared" si="4"/>
        <v>46</v>
      </c>
      <c r="O27" s="41">
        <f t="shared" si="5"/>
        <v>23</v>
      </c>
      <c r="P27" s="41" t="s">
        <v>144</v>
      </c>
      <c r="Q27" s="44" t="s">
        <v>145</v>
      </c>
      <c r="R27" s="44">
        <v>6</v>
      </c>
      <c r="S27" s="45" t="s">
        <v>150</v>
      </c>
      <c r="T27" s="45"/>
      <c r="U27" s="65" t="s">
        <v>151</v>
      </c>
    </row>
    <row r="28" spans="1:21" ht="15.75" customHeight="1" x14ac:dyDescent="0.3">
      <c r="A28" s="62">
        <v>25</v>
      </c>
      <c r="B28" s="42" t="s">
        <v>152</v>
      </c>
      <c r="C28" s="42" t="s">
        <v>153</v>
      </c>
      <c r="D28" s="42" t="str">
        <f>IF(MID(data_peserta[[#This Row],[NIP]],15,1)="1","Laki-Laki","Perempuan")</f>
        <v>Laki-Laki</v>
      </c>
      <c r="E28" s="41" t="s">
        <v>154</v>
      </c>
      <c r="F28" s="41">
        <f>_xlfn.XLOOKUP(E28,Lembar1!$B$4:$B$10,Lembar1!$A$4:$A$10)</f>
        <v>6</v>
      </c>
      <c r="G28" s="41" t="s">
        <v>36</v>
      </c>
      <c r="H28" s="41">
        <f>_xlfn.XLOOKUP(G28,Lembar1!$D$4:$D$8,Lembar1!$C$4:$C$8)</f>
        <v>4</v>
      </c>
      <c r="I28" s="42" t="s">
        <v>25</v>
      </c>
      <c r="J28" s="43">
        <f t="shared" si="0"/>
        <v>1984</v>
      </c>
      <c r="K28" s="43">
        <f t="shared" si="1"/>
        <v>3</v>
      </c>
      <c r="L28" s="43">
        <f t="shared" si="2"/>
        <v>6</v>
      </c>
      <c r="M28" s="43">
        <f t="shared" si="3"/>
        <v>2004</v>
      </c>
      <c r="N28" s="43">
        <f t="shared" si="4"/>
        <v>38</v>
      </c>
      <c r="O28" s="41">
        <f t="shared" si="5"/>
        <v>18</v>
      </c>
      <c r="P28" s="41" t="s">
        <v>144</v>
      </c>
      <c r="Q28" s="44" t="s">
        <v>145</v>
      </c>
      <c r="R28" s="44">
        <v>6</v>
      </c>
      <c r="S28" s="45" t="s">
        <v>155</v>
      </c>
      <c r="T28" s="45"/>
      <c r="U28" s="65" t="s">
        <v>156</v>
      </c>
    </row>
    <row r="29" spans="1:21" ht="15.75" customHeight="1" x14ac:dyDescent="0.3">
      <c r="A29" s="63">
        <v>26</v>
      </c>
      <c r="B29" s="49" t="s">
        <v>157</v>
      </c>
      <c r="C29" s="49" t="s">
        <v>158</v>
      </c>
      <c r="D29" s="49" t="str">
        <f>IF(MID(data_peserta[[#This Row],[NIP]],15,1)="1","Laki-Laki","Perempuan")</f>
        <v>Laki-Laki</v>
      </c>
      <c r="E29" s="41" t="s">
        <v>23</v>
      </c>
      <c r="F29" s="41">
        <f>_xlfn.XLOOKUP(E29,Lembar1!$B$4:$B$10,Lembar1!$A$4:$A$10)</f>
        <v>5</v>
      </c>
      <c r="G29" s="41" t="s">
        <v>36</v>
      </c>
      <c r="H29" s="41">
        <f>_xlfn.XLOOKUP(G29,Lembar1!$D$4:$D$8,Lembar1!$C$4:$C$8)</f>
        <v>4</v>
      </c>
      <c r="I29" s="42" t="s">
        <v>25</v>
      </c>
      <c r="J29" s="43">
        <f t="shared" si="0"/>
        <v>1986</v>
      </c>
      <c r="K29" s="43">
        <f t="shared" si="1"/>
        <v>11</v>
      </c>
      <c r="L29" s="43">
        <f t="shared" si="2"/>
        <v>26</v>
      </c>
      <c r="M29" s="43">
        <f t="shared" si="3"/>
        <v>2008</v>
      </c>
      <c r="N29" s="43">
        <f t="shared" si="4"/>
        <v>36</v>
      </c>
      <c r="O29" s="41">
        <f t="shared" si="5"/>
        <v>14</v>
      </c>
      <c r="P29" s="46" t="s">
        <v>144</v>
      </c>
      <c r="Q29" s="49" t="s">
        <v>145</v>
      </c>
      <c r="R29" s="44">
        <v>6</v>
      </c>
      <c r="S29" s="45" t="s">
        <v>159</v>
      </c>
      <c r="T29" s="45"/>
      <c r="U29" s="66" t="s">
        <v>160</v>
      </c>
    </row>
    <row r="30" spans="1:21" ht="15.75" customHeight="1" x14ac:dyDescent="0.3">
      <c r="A30" s="62">
        <v>27</v>
      </c>
      <c r="B30" s="42" t="s">
        <v>161</v>
      </c>
      <c r="C30" s="42" t="s">
        <v>162</v>
      </c>
      <c r="D30" s="42" t="str">
        <f>IF(MID(data_peserta[[#This Row],[NIP]],15,1)="1","Laki-Laki","Perempuan")</f>
        <v>Laki-Laki</v>
      </c>
      <c r="E30" s="41" t="s">
        <v>163</v>
      </c>
      <c r="F30" s="41">
        <f>_xlfn.XLOOKUP(E30,Lembar1!$B$4:$B$10,Lembar1!$A$4:$A$10)</f>
        <v>3</v>
      </c>
      <c r="G30" s="41" t="s">
        <v>50</v>
      </c>
      <c r="H30" s="41">
        <f>_xlfn.XLOOKUP(G30,Lembar1!$D$4:$D$8,Lembar1!$C$4:$C$8)</f>
        <v>2</v>
      </c>
      <c r="I30" s="42" t="s">
        <v>25</v>
      </c>
      <c r="J30" s="43">
        <f t="shared" si="0"/>
        <v>1987</v>
      </c>
      <c r="K30" s="43">
        <f t="shared" si="1"/>
        <v>2</v>
      </c>
      <c r="L30" s="43">
        <f t="shared" si="2"/>
        <v>4</v>
      </c>
      <c r="M30" s="43">
        <f t="shared" si="3"/>
        <v>2007</v>
      </c>
      <c r="N30" s="43">
        <f t="shared" si="4"/>
        <v>35</v>
      </c>
      <c r="O30" s="41">
        <f t="shared" si="5"/>
        <v>15</v>
      </c>
      <c r="P30" s="41" t="s">
        <v>144</v>
      </c>
      <c r="Q30" s="44" t="s">
        <v>145</v>
      </c>
      <c r="R30" s="44">
        <v>6</v>
      </c>
      <c r="S30" s="45" t="s">
        <v>164</v>
      </c>
      <c r="T30" s="45"/>
      <c r="U30" s="65" t="s">
        <v>165</v>
      </c>
    </row>
    <row r="31" spans="1:21" ht="15.75" customHeight="1" x14ac:dyDescent="0.3">
      <c r="A31" s="62">
        <v>28</v>
      </c>
      <c r="B31" s="42" t="s">
        <v>166</v>
      </c>
      <c r="C31" s="42" t="s">
        <v>167</v>
      </c>
      <c r="D31" s="42" t="str">
        <f>IF(MID(data_peserta[[#This Row],[NIP]],15,1)="1","Laki-Laki","Perempuan")</f>
        <v>Laki-Laki</v>
      </c>
      <c r="E31" s="41" t="s">
        <v>142</v>
      </c>
      <c r="F31" s="41">
        <f>_xlfn.XLOOKUP(E31,Lembar1!$B$4:$B$10,Lembar1!$A$4:$A$10)</f>
        <v>7</v>
      </c>
      <c r="G31" s="41" t="s">
        <v>71</v>
      </c>
      <c r="H31" s="41">
        <f>_xlfn.XLOOKUP(G31,Lembar1!$D$4:$D$8,Lembar1!$C$4:$C$8)</f>
        <v>3</v>
      </c>
      <c r="I31" s="42" t="s">
        <v>168</v>
      </c>
      <c r="J31" s="43">
        <f t="shared" si="0"/>
        <v>1976</v>
      </c>
      <c r="K31" s="43">
        <f t="shared" si="1"/>
        <v>11</v>
      </c>
      <c r="L31" s="43">
        <f t="shared" si="2"/>
        <v>28</v>
      </c>
      <c r="M31" s="43">
        <f t="shared" si="3"/>
        <v>1999</v>
      </c>
      <c r="N31" s="43">
        <f t="shared" si="4"/>
        <v>46</v>
      </c>
      <c r="O31" s="41">
        <f t="shared" si="5"/>
        <v>23</v>
      </c>
      <c r="P31" s="41" t="s">
        <v>144</v>
      </c>
      <c r="Q31" s="44" t="s">
        <v>169</v>
      </c>
      <c r="R31" s="44">
        <v>7</v>
      </c>
      <c r="S31" s="45" t="s">
        <v>170</v>
      </c>
      <c r="T31" s="45"/>
      <c r="U31" s="65" t="s">
        <v>171</v>
      </c>
    </row>
    <row r="32" spans="1:21" ht="15.75" customHeight="1" x14ac:dyDescent="0.3">
      <c r="A32" s="62">
        <v>29</v>
      </c>
      <c r="B32" s="42" t="s">
        <v>172</v>
      </c>
      <c r="C32" s="42" t="s">
        <v>173</v>
      </c>
      <c r="D32" s="42" t="str">
        <f>IF(MID(data_peserta[[#This Row],[NIP]],15,1)="1","Laki-Laki","Perempuan")</f>
        <v>Laki-Laki</v>
      </c>
      <c r="E32" s="41" t="s">
        <v>154</v>
      </c>
      <c r="F32" s="41">
        <f>_xlfn.XLOOKUP(E32,Lembar1!$B$4:$B$10,Lembar1!$A$4:$A$10)</f>
        <v>6</v>
      </c>
      <c r="G32" s="41" t="s">
        <v>36</v>
      </c>
      <c r="H32" s="41">
        <f>_xlfn.XLOOKUP(G32,Lembar1!$D$4:$D$8,Lembar1!$C$4:$C$8)</f>
        <v>4</v>
      </c>
      <c r="I32" s="42" t="s">
        <v>174</v>
      </c>
      <c r="J32" s="43">
        <f t="shared" si="0"/>
        <v>1986</v>
      </c>
      <c r="K32" s="43">
        <f t="shared" si="1"/>
        <v>8</v>
      </c>
      <c r="L32" s="43">
        <f t="shared" si="2"/>
        <v>4</v>
      </c>
      <c r="M32" s="43">
        <f t="shared" si="3"/>
        <v>2007</v>
      </c>
      <c r="N32" s="43">
        <f t="shared" si="4"/>
        <v>36</v>
      </c>
      <c r="O32" s="41">
        <f t="shared" si="5"/>
        <v>15</v>
      </c>
      <c r="P32" s="41" t="s">
        <v>144</v>
      </c>
      <c r="Q32" s="44" t="s">
        <v>169</v>
      </c>
      <c r="R32" s="44">
        <v>7</v>
      </c>
      <c r="S32" s="45" t="s">
        <v>175</v>
      </c>
      <c r="T32" s="45"/>
      <c r="U32" s="65" t="s">
        <v>176</v>
      </c>
    </row>
    <row r="33" spans="1:29" ht="15.75" customHeight="1" x14ac:dyDescent="0.3">
      <c r="A33" s="63">
        <v>30</v>
      </c>
      <c r="B33" s="49" t="s">
        <v>177</v>
      </c>
      <c r="C33" s="49" t="s">
        <v>178</v>
      </c>
      <c r="D33" s="49" t="str">
        <f>IF(MID(data_peserta[[#This Row],[NIP]],15,1)="1","Laki-Laki","Perempuan")</f>
        <v>Laki-Laki</v>
      </c>
      <c r="E33" s="41" t="s">
        <v>154</v>
      </c>
      <c r="F33" s="41">
        <f>_xlfn.XLOOKUP(E33,Lembar1!$B$4:$B$10,Lembar1!$A$4:$A$10)</f>
        <v>6</v>
      </c>
      <c r="G33" s="41" t="s">
        <v>24</v>
      </c>
      <c r="H33" s="41">
        <f>_xlfn.XLOOKUP(G33,Lembar1!$D$4:$D$8,Lembar1!$C$4:$C$8)</f>
        <v>3</v>
      </c>
      <c r="I33" s="42" t="s">
        <v>25</v>
      </c>
      <c r="J33" s="43">
        <f t="shared" si="0"/>
        <v>1985</v>
      </c>
      <c r="K33" s="43">
        <f t="shared" si="1"/>
        <v>1</v>
      </c>
      <c r="L33" s="43">
        <f t="shared" si="2"/>
        <v>1</v>
      </c>
      <c r="M33" s="43">
        <f t="shared" si="3"/>
        <v>2007</v>
      </c>
      <c r="N33" s="43">
        <f t="shared" si="4"/>
        <v>37</v>
      </c>
      <c r="O33" s="41">
        <f t="shared" si="5"/>
        <v>15</v>
      </c>
      <c r="P33" s="46" t="s">
        <v>144</v>
      </c>
      <c r="Q33" s="49" t="s">
        <v>169</v>
      </c>
      <c r="R33" s="44">
        <v>7</v>
      </c>
      <c r="S33" s="45" t="s">
        <v>179</v>
      </c>
      <c r="T33" s="45"/>
      <c r="U33" s="66" t="s">
        <v>180</v>
      </c>
    </row>
    <row r="34" spans="1:29" ht="15.75" customHeight="1" x14ac:dyDescent="0.3">
      <c r="A34" s="64">
        <v>31</v>
      </c>
      <c r="B34" s="8" t="s">
        <v>181</v>
      </c>
      <c r="C34" s="9" t="s">
        <v>182</v>
      </c>
      <c r="D34" s="9" t="str">
        <f>IF(MID(data_peserta[[#This Row],[NIP]],15,1)="1","Laki-Laki","Perempuan")</f>
        <v>Laki-Laki</v>
      </c>
      <c r="E34" s="7" t="s">
        <v>163</v>
      </c>
      <c r="F34" s="41">
        <f>_xlfn.XLOOKUP(E34,Lembar1!$B$4:$B$10,Lembar1!$A$4:$A$10)</f>
        <v>3</v>
      </c>
      <c r="G34" s="7" t="s">
        <v>50</v>
      </c>
      <c r="H34" s="41">
        <f>_xlfn.XLOOKUP(G34,Lembar1!$D$4:$D$8,Lembar1!$C$4:$C$8)</f>
        <v>2</v>
      </c>
      <c r="I34" s="10" t="s">
        <v>183</v>
      </c>
      <c r="J34" s="53">
        <f t="shared" si="0"/>
        <v>1989</v>
      </c>
      <c r="K34" s="33">
        <f t="shared" si="1"/>
        <v>10</v>
      </c>
      <c r="L34" s="33">
        <f t="shared" si="2"/>
        <v>19</v>
      </c>
      <c r="M34" s="33">
        <f t="shared" si="3"/>
        <v>2013</v>
      </c>
      <c r="N34" s="33">
        <f t="shared" si="4"/>
        <v>33</v>
      </c>
      <c r="O34" s="32">
        <f t="shared" si="5"/>
        <v>9</v>
      </c>
      <c r="P34" s="11" t="s">
        <v>144</v>
      </c>
      <c r="Q34" s="8" t="s">
        <v>169</v>
      </c>
      <c r="R34" s="12">
        <v>7</v>
      </c>
      <c r="S34" s="13" t="s">
        <v>184</v>
      </c>
      <c r="T34" s="34"/>
      <c r="U34" s="67" t="s">
        <v>185</v>
      </c>
    </row>
    <row r="35" spans="1:29" ht="15.75" customHeight="1" x14ac:dyDescent="0.3">
      <c r="A35" s="4"/>
      <c r="B35" s="2"/>
      <c r="C35" s="2"/>
      <c r="D35" s="2"/>
      <c r="E35" s="4"/>
      <c r="F35" s="4"/>
      <c r="G35" s="4"/>
      <c r="H35" s="4"/>
      <c r="I35" s="15"/>
      <c r="J35" s="52"/>
      <c r="K35" s="15"/>
      <c r="L35" s="15"/>
      <c r="M35" s="15"/>
      <c r="N35" s="15"/>
      <c r="O35" s="15"/>
      <c r="P35" s="3"/>
      <c r="Q35" s="2"/>
      <c r="R35" s="5"/>
      <c r="S35" s="5"/>
      <c r="T35" s="5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3">
      <c r="A36" s="4"/>
      <c r="B36" s="14"/>
      <c r="C36" t="s">
        <v>186</v>
      </c>
      <c r="E36">
        <f>MODE(F4:F34)</f>
        <v>5</v>
      </c>
      <c r="J36" s="2"/>
      <c r="K36" s="2"/>
      <c r="L36" s="2"/>
      <c r="M36" s="2"/>
      <c r="N36" s="2"/>
      <c r="O36" s="2"/>
      <c r="P36" s="3"/>
      <c r="S36" s="35" t="s">
        <v>187</v>
      </c>
      <c r="T36" s="36" t="s">
        <v>188</v>
      </c>
      <c r="U36" s="2"/>
    </row>
    <row r="37" spans="1:29" ht="15" customHeight="1" x14ac:dyDescent="0.3">
      <c r="A37" s="4"/>
      <c r="B37" s="17"/>
      <c r="J37" s="16"/>
      <c r="K37" s="16"/>
      <c r="L37" s="16"/>
      <c r="M37" s="16"/>
      <c r="N37" s="16"/>
      <c r="O37" s="16"/>
      <c r="P37" s="3"/>
      <c r="S37" s="37" t="s">
        <v>189</v>
      </c>
      <c r="T37" s="37" t="s">
        <v>190</v>
      </c>
      <c r="U37" s="2"/>
    </row>
    <row r="38" spans="1:29" ht="15.75" customHeight="1" x14ac:dyDescent="0.3">
      <c r="A38" s="4"/>
      <c r="J38" s="16"/>
      <c r="K38" s="16"/>
      <c r="L38" s="16"/>
      <c r="M38" s="16"/>
      <c r="N38" s="16"/>
      <c r="O38" s="16"/>
      <c r="P38" s="3"/>
      <c r="S38" s="38" t="s">
        <v>191</v>
      </c>
      <c r="T38" s="38" t="s">
        <v>190</v>
      </c>
      <c r="U38" s="2"/>
    </row>
    <row r="39" spans="1:29" ht="15.75" customHeight="1" x14ac:dyDescent="0.3">
      <c r="A39" s="3"/>
      <c r="J39" s="16"/>
      <c r="K39" s="16"/>
      <c r="L39" s="16"/>
      <c r="M39" s="16"/>
      <c r="N39" s="16"/>
      <c r="O39" s="16"/>
      <c r="P39" s="3"/>
      <c r="S39" s="38" t="s">
        <v>192</v>
      </c>
      <c r="T39" s="38" t="s">
        <v>190</v>
      </c>
      <c r="U39" s="2"/>
    </row>
    <row r="40" spans="1:29" ht="15.75" customHeight="1" x14ac:dyDescent="0.3">
      <c r="A40" s="3"/>
      <c r="J40" s="16"/>
      <c r="K40" s="16"/>
      <c r="L40" s="16"/>
      <c r="M40" s="16"/>
      <c r="N40" s="16"/>
      <c r="O40" s="16"/>
      <c r="P40" s="3"/>
      <c r="S40" s="38" t="s">
        <v>193</v>
      </c>
      <c r="T40" s="38" t="s">
        <v>194</v>
      </c>
      <c r="U40" s="2"/>
    </row>
    <row r="41" spans="1:29" ht="15.75" customHeight="1" x14ac:dyDescent="0.3">
      <c r="A41" s="3"/>
      <c r="J41" s="16"/>
      <c r="K41" s="16"/>
      <c r="L41" s="16"/>
      <c r="M41" s="16"/>
      <c r="N41" s="16"/>
      <c r="O41" s="16"/>
      <c r="P41" s="3"/>
      <c r="S41" s="38" t="s">
        <v>195</v>
      </c>
      <c r="T41" s="38" t="s">
        <v>196</v>
      </c>
      <c r="U41" s="2"/>
    </row>
    <row r="42" spans="1:29" ht="15.75" customHeight="1" x14ac:dyDescent="0.3">
      <c r="A42" s="3"/>
      <c r="J42" s="16"/>
      <c r="K42" s="16"/>
      <c r="L42" s="16"/>
      <c r="M42" s="16"/>
      <c r="N42" s="16"/>
      <c r="O42" s="16"/>
      <c r="P42" s="3"/>
      <c r="S42" s="38" t="s">
        <v>197</v>
      </c>
      <c r="T42" s="38" t="s">
        <v>190</v>
      </c>
      <c r="U42" s="2"/>
    </row>
    <row r="43" spans="1:29" ht="15.75" customHeight="1" x14ac:dyDescent="0.3">
      <c r="A43" s="3"/>
      <c r="J43" s="16"/>
      <c r="K43" s="16"/>
      <c r="L43" s="16"/>
      <c r="M43" s="16"/>
      <c r="N43" s="16"/>
      <c r="O43" s="16"/>
      <c r="P43" s="3"/>
      <c r="S43" s="38" t="s">
        <v>198</v>
      </c>
      <c r="T43" s="38" t="s">
        <v>190</v>
      </c>
      <c r="U43" s="2"/>
    </row>
    <row r="44" spans="1:29" ht="15.75" customHeight="1" x14ac:dyDescent="0.3">
      <c r="A44" s="3"/>
      <c r="I44" t="e">
        <f>MODE($E$3:$E$34)</f>
        <v>#N/A</v>
      </c>
      <c r="J44" s="16"/>
      <c r="K44" s="16"/>
      <c r="L44" s="16"/>
      <c r="M44" s="16"/>
      <c r="N44" s="16"/>
      <c r="O44" s="16"/>
      <c r="P44" s="3"/>
      <c r="S44" s="38" t="s">
        <v>199</v>
      </c>
      <c r="T44" s="38" t="s">
        <v>190</v>
      </c>
      <c r="U44" s="2"/>
    </row>
    <row r="45" spans="1:29" ht="15.75" customHeight="1" x14ac:dyDescent="0.3">
      <c r="A45" s="3"/>
      <c r="J45" s="16"/>
      <c r="K45" s="16"/>
      <c r="L45" s="16"/>
      <c r="M45" s="16"/>
      <c r="N45" s="16"/>
      <c r="O45" s="16"/>
      <c r="P45" s="3"/>
      <c r="S45" s="38" t="s">
        <v>200</v>
      </c>
      <c r="T45" s="38" t="s">
        <v>194</v>
      </c>
      <c r="U45" s="2"/>
    </row>
    <row r="46" spans="1:29" ht="15.75" customHeight="1" x14ac:dyDescent="0.3">
      <c r="A46" s="3"/>
      <c r="J46" s="16"/>
      <c r="K46" s="16"/>
      <c r="L46" s="16"/>
      <c r="M46" s="16"/>
      <c r="N46" s="16"/>
      <c r="O46" s="16"/>
      <c r="P46" s="3"/>
      <c r="S46" s="38" t="s">
        <v>201</v>
      </c>
      <c r="T46" s="38" t="s">
        <v>194</v>
      </c>
      <c r="U46" s="2"/>
    </row>
    <row r="47" spans="1:29" ht="15.75" customHeight="1" x14ac:dyDescent="0.3">
      <c r="A47" s="3"/>
      <c r="J47" s="16"/>
      <c r="K47" s="16"/>
      <c r="L47" s="16"/>
      <c r="M47" s="16"/>
      <c r="N47" s="16"/>
      <c r="O47" s="16"/>
      <c r="P47" s="3"/>
      <c r="S47" s="38" t="s">
        <v>202</v>
      </c>
      <c r="T47" s="38" t="s">
        <v>194</v>
      </c>
      <c r="U47" s="2"/>
    </row>
    <row r="48" spans="1:29" ht="15.75" customHeight="1" x14ac:dyDescent="0.3">
      <c r="A48" s="3"/>
      <c r="J48" s="16"/>
      <c r="K48" s="16"/>
      <c r="L48" s="16"/>
      <c r="M48" s="16"/>
      <c r="N48" s="16"/>
      <c r="O48" s="16"/>
      <c r="P48" s="3"/>
      <c r="S48" s="38" t="s">
        <v>203</v>
      </c>
      <c r="T48" s="38" t="s">
        <v>196</v>
      </c>
      <c r="U48" s="2"/>
    </row>
    <row r="49" spans="1:21" ht="15.75" customHeight="1" x14ac:dyDescent="0.3">
      <c r="A49" s="3"/>
      <c r="J49" s="16"/>
      <c r="K49" s="16"/>
      <c r="L49" s="16"/>
      <c r="M49" s="16"/>
      <c r="N49" s="16"/>
      <c r="O49" s="16"/>
      <c r="P49" s="3"/>
      <c r="S49" s="39" t="s">
        <v>204</v>
      </c>
      <c r="T49" s="39" t="s">
        <v>196</v>
      </c>
      <c r="U49" s="2"/>
    </row>
    <row r="50" spans="1:21" ht="15.75" customHeight="1" x14ac:dyDescent="0.3">
      <c r="A50" s="3"/>
      <c r="J50" s="16"/>
      <c r="K50" s="16"/>
      <c r="L50" s="16"/>
      <c r="M50" s="16"/>
      <c r="N50" s="16"/>
      <c r="O50" s="16"/>
      <c r="P50" s="3"/>
      <c r="T50" s="2"/>
      <c r="U50" s="2"/>
    </row>
    <row r="51" spans="1:21" ht="15.75" customHeight="1" x14ac:dyDescent="0.3">
      <c r="A51" s="3"/>
      <c r="J51" s="16"/>
      <c r="K51" s="16"/>
      <c r="L51" s="16"/>
      <c r="M51" s="16"/>
      <c r="N51" s="16"/>
      <c r="O51" s="16"/>
      <c r="P51" s="3"/>
      <c r="T51" s="2"/>
      <c r="U51" s="2"/>
    </row>
    <row r="52" spans="1:21" ht="15.75" customHeight="1" x14ac:dyDescent="0.3">
      <c r="A52" s="3"/>
      <c r="J52" s="16"/>
      <c r="K52" s="16"/>
      <c r="L52" s="16"/>
      <c r="M52" s="16"/>
      <c r="N52" s="16"/>
      <c r="O52" s="16"/>
      <c r="P52" s="3"/>
      <c r="T52" s="2"/>
      <c r="U52" s="2"/>
    </row>
    <row r="53" spans="1:21" ht="15.75" customHeight="1" x14ac:dyDescent="0.3">
      <c r="A53" s="3"/>
      <c r="J53" s="16"/>
      <c r="K53" s="16"/>
      <c r="L53" s="16"/>
      <c r="M53" s="16"/>
      <c r="N53" s="16"/>
      <c r="O53" s="16"/>
      <c r="P53" s="3"/>
      <c r="T53" s="2"/>
      <c r="U53" s="2"/>
    </row>
    <row r="54" spans="1:21" ht="15.75" customHeight="1" x14ac:dyDescent="0.3">
      <c r="A54" s="3"/>
      <c r="J54" s="16"/>
      <c r="K54" s="16"/>
      <c r="L54" s="16"/>
      <c r="M54" s="16"/>
      <c r="N54" s="16"/>
      <c r="O54" s="16"/>
      <c r="P54" s="3"/>
      <c r="T54" s="2"/>
      <c r="U54" s="2"/>
    </row>
    <row r="55" spans="1:21" ht="15.75" customHeight="1" x14ac:dyDescent="0.3">
      <c r="A55" s="3"/>
      <c r="J55" s="16"/>
      <c r="K55" s="16"/>
      <c r="L55" s="16"/>
      <c r="M55" s="16"/>
      <c r="N55" s="16"/>
      <c r="O55" s="16"/>
      <c r="P55" s="3"/>
      <c r="T55" s="2"/>
      <c r="U55" s="2"/>
    </row>
    <row r="56" spans="1:21" ht="15.75" customHeight="1" x14ac:dyDescent="0.3">
      <c r="A56" s="3"/>
      <c r="J56" s="16"/>
      <c r="K56" s="16"/>
      <c r="L56" s="16"/>
      <c r="M56" s="16"/>
      <c r="N56" s="16"/>
      <c r="O56" s="16"/>
      <c r="P56" s="3"/>
      <c r="T56" s="2"/>
      <c r="U56" s="2"/>
    </row>
    <row r="57" spans="1:21" ht="15.75" customHeight="1" x14ac:dyDescent="0.3">
      <c r="A57" s="3"/>
      <c r="J57" s="16"/>
      <c r="K57" s="16"/>
      <c r="L57" s="16"/>
      <c r="M57" s="16"/>
      <c r="N57" s="16"/>
      <c r="O57" s="16"/>
      <c r="P57" s="3"/>
      <c r="T57" s="2"/>
      <c r="U57" s="2"/>
    </row>
    <row r="58" spans="1:21" ht="15.75" customHeight="1" x14ac:dyDescent="0.3">
      <c r="A58" s="3"/>
      <c r="J58" s="16"/>
      <c r="K58" s="16"/>
      <c r="L58" s="16"/>
      <c r="M58" s="16"/>
      <c r="N58" s="16"/>
      <c r="O58" s="16"/>
      <c r="P58" s="3"/>
      <c r="T58" s="2"/>
      <c r="U58" s="2"/>
    </row>
    <row r="59" spans="1:21" ht="15.75" customHeight="1" x14ac:dyDescent="0.3">
      <c r="A59" s="3"/>
      <c r="J59" s="16"/>
      <c r="K59" s="16"/>
      <c r="L59" s="16"/>
      <c r="M59" s="16"/>
      <c r="N59" s="16"/>
      <c r="O59" s="16"/>
      <c r="P59" s="3"/>
      <c r="T59" s="2"/>
      <c r="U59" s="2"/>
    </row>
    <row r="60" spans="1:21" ht="15.75" customHeight="1" x14ac:dyDescent="0.3">
      <c r="A60" s="3"/>
      <c r="J60" s="16"/>
      <c r="K60" s="16"/>
      <c r="L60" s="16"/>
      <c r="M60" s="16"/>
      <c r="N60" s="16"/>
      <c r="O60" s="16"/>
      <c r="P60" s="3"/>
      <c r="T60" s="2"/>
      <c r="U60" s="2"/>
    </row>
    <row r="61" spans="1:21" ht="15.75" customHeight="1" x14ac:dyDescent="0.3">
      <c r="A61" s="3"/>
      <c r="J61" s="16"/>
      <c r="K61" s="16"/>
      <c r="L61" s="16"/>
      <c r="M61" s="16"/>
      <c r="N61" s="16"/>
      <c r="O61" s="16"/>
      <c r="P61" s="3"/>
      <c r="T61" s="2"/>
      <c r="U61" s="2"/>
    </row>
    <row r="62" spans="1:21" ht="15.75" customHeight="1" x14ac:dyDescent="0.3">
      <c r="A62" s="3"/>
      <c r="J62" s="16"/>
      <c r="K62" s="16"/>
      <c r="L62" s="16"/>
      <c r="M62" s="16"/>
      <c r="N62" s="16"/>
      <c r="O62" s="16"/>
      <c r="P62" s="3"/>
      <c r="T62" s="2"/>
      <c r="U62" s="2"/>
    </row>
    <row r="63" spans="1:21" ht="15.75" customHeight="1" x14ac:dyDescent="0.3">
      <c r="A63" s="3"/>
      <c r="J63" s="16"/>
      <c r="K63" s="16"/>
      <c r="L63" s="16"/>
      <c r="M63" s="16"/>
      <c r="N63" s="16"/>
      <c r="O63" s="16"/>
      <c r="P63" s="3"/>
      <c r="T63" s="2"/>
      <c r="U63" s="2"/>
    </row>
    <row r="64" spans="1:21" ht="15.75" customHeight="1" x14ac:dyDescent="0.3">
      <c r="A64" s="3"/>
      <c r="J64" s="16"/>
      <c r="K64" s="16"/>
      <c r="L64" s="16"/>
      <c r="M64" s="16"/>
      <c r="N64" s="16"/>
      <c r="O64" s="16"/>
      <c r="P64" s="3"/>
      <c r="T64" s="2"/>
      <c r="U64" s="2"/>
    </row>
    <row r="65" spans="1:21" ht="15.75" customHeight="1" x14ac:dyDescent="0.3">
      <c r="A65" s="3"/>
      <c r="J65" s="16"/>
      <c r="K65" s="16"/>
      <c r="L65" s="16"/>
      <c r="M65" s="16"/>
      <c r="N65" s="16"/>
      <c r="O65" s="16"/>
      <c r="P65" s="3"/>
      <c r="T65" s="2"/>
      <c r="U65" s="2"/>
    </row>
    <row r="66" spans="1:21" ht="15.75" customHeight="1" x14ac:dyDescent="0.3">
      <c r="A66" s="3"/>
      <c r="J66" s="16"/>
      <c r="K66" s="16"/>
      <c r="L66" s="16"/>
      <c r="M66" s="16"/>
      <c r="N66" s="16"/>
      <c r="O66" s="16"/>
      <c r="P66" s="3"/>
      <c r="T66" s="2"/>
      <c r="U66" s="2"/>
    </row>
    <row r="67" spans="1:21" ht="15.75" customHeight="1" x14ac:dyDescent="0.3">
      <c r="A67" s="3"/>
      <c r="J67" s="16"/>
      <c r="K67" s="16"/>
      <c r="L67" s="16"/>
      <c r="M67" s="16"/>
      <c r="N67" s="16"/>
      <c r="O67" s="16"/>
      <c r="P67" s="3"/>
      <c r="T67" s="2"/>
      <c r="U67" s="2"/>
    </row>
    <row r="68" spans="1:21" ht="15.75" customHeight="1" x14ac:dyDescent="0.3">
      <c r="A68" s="3"/>
      <c r="J68" s="16"/>
      <c r="K68" s="16"/>
      <c r="L68" s="16"/>
      <c r="M68" s="16"/>
      <c r="N68" s="16"/>
      <c r="O68" s="16"/>
      <c r="P68" s="3"/>
      <c r="T68" s="2"/>
      <c r="U68" s="2"/>
    </row>
    <row r="69" spans="1:21" ht="15.75" customHeight="1" x14ac:dyDescent="0.3">
      <c r="A69" s="3"/>
      <c r="J69" s="16"/>
      <c r="K69" s="16"/>
      <c r="L69" s="16"/>
      <c r="M69" s="16"/>
      <c r="N69" s="16"/>
      <c r="O69" s="16"/>
      <c r="P69" s="3"/>
      <c r="T69" s="2"/>
      <c r="U69" s="2"/>
    </row>
    <row r="70" spans="1:21" ht="15.75" customHeight="1" x14ac:dyDescent="0.3">
      <c r="A70" s="3"/>
      <c r="J70" s="16"/>
      <c r="K70" s="16"/>
      <c r="L70" s="16"/>
      <c r="M70" s="16"/>
      <c r="N70" s="16"/>
      <c r="O70" s="16"/>
      <c r="P70" s="3"/>
      <c r="T70" s="2"/>
      <c r="U70" s="2"/>
    </row>
    <row r="71" spans="1:21" ht="15.75" customHeight="1" x14ac:dyDescent="0.3">
      <c r="A71" s="3"/>
      <c r="J71" s="16"/>
      <c r="K71" s="16"/>
      <c r="L71" s="16"/>
      <c r="M71" s="16"/>
      <c r="N71" s="16"/>
      <c r="O71" s="16"/>
      <c r="P71" s="3"/>
      <c r="T71" s="2"/>
      <c r="U71" s="2"/>
    </row>
    <row r="72" spans="1:21" ht="15.75" customHeight="1" x14ac:dyDescent="0.3">
      <c r="A72" s="3"/>
      <c r="J72" s="16"/>
      <c r="K72" s="16"/>
      <c r="L72" s="16"/>
      <c r="M72" s="16"/>
      <c r="N72" s="16"/>
      <c r="O72" s="16"/>
      <c r="P72" s="3"/>
      <c r="T72" s="2"/>
      <c r="U72" s="2"/>
    </row>
    <row r="73" spans="1:21" ht="15.75" customHeight="1" x14ac:dyDescent="0.3">
      <c r="A73" s="3"/>
      <c r="J73" s="16"/>
      <c r="K73" s="16"/>
      <c r="L73" s="16"/>
      <c r="M73" s="16"/>
      <c r="N73" s="16"/>
      <c r="O73" s="16"/>
      <c r="P73" s="3"/>
      <c r="T73" s="2"/>
      <c r="U73" s="2"/>
    </row>
    <row r="74" spans="1:21" ht="15.75" customHeight="1" x14ac:dyDescent="0.3">
      <c r="A74" s="3"/>
      <c r="J74" s="16"/>
      <c r="K74" s="16"/>
      <c r="L74" s="16"/>
      <c r="M74" s="16"/>
      <c r="N74" s="16"/>
      <c r="O74" s="16"/>
      <c r="P74" s="3"/>
      <c r="T74" s="2"/>
      <c r="U74" s="2"/>
    </row>
    <row r="75" spans="1:21" ht="15.75" customHeight="1" x14ac:dyDescent="0.3">
      <c r="A75" s="3"/>
      <c r="J75" s="16"/>
      <c r="K75" s="16"/>
      <c r="L75" s="16"/>
      <c r="M75" s="16"/>
      <c r="N75" s="16"/>
      <c r="O75" s="16"/>
      <c r="P75" s="3"/>
      <c r="T75" s="2"/>
      <c r="U75" s="2"/>
    </row>
    <row r="76" spans="1:21" ht="15.75" customHeight="1" x14ac:dyDescent="0.3">
      <c r="A76" s="3"/>
      <c r="J76" s="16"/>
      <c r="K76" s="16"/>
      <c r="L76" s="16"/>
      <c r="M76" s="16"/>
      <c r="N76" s="16"/>
      <c r="O76" s="16"/>
      <c r="P76" s="3"/>
      <c r="T76" s="2"/>
      <c r="U76" s="2"/>
    </row>
    <row r="77" spans="1:21" ht="15.75" customHeight="1" x14ac:dyDescent="0.3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3"/>
      <c r="T77" s="2"/>
      <c r="U77" s="2"/>
    </row>
    <row r="78" spans="1:21" ht="15.75" customHeight="1" x14ac:dyDescent="0.3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3"/>
      <c r="T78" s="2"/>
      <c r="U78" s="2"/>
    </row>
    <row r="79" spans="1:21" ht="15.75" customHeight="1" x14ac:dyDescent="0.3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3"/>
      <c r="T79" s="2"/>
      <c r="U79" s="2"/>
    </row>
    <row r="80" spans="1:21" ht="15.75" customHeight="1" x14ac:dyDescent="0.3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3"/>
      <c r="T80" s="2"/>
      <c r="U80" s="2"/>
    </row>
    <row r="81" spans="1:21" ht="15.75" customHeight="1" x14ac:dyDescent="0.3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3"/>
      <c r="T81" s="2"/>
      <c r="U81" s="2"/>
    </row>
    <row r="82" spans="1:21" ht="15.75" customHeight="1" x14ac:dyDescent="0.3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3"/>
      <c r="T82" s="2"/>
      <c r="U82" s="2"/>
    </row>
    <row r="83" spans="1:21" ht="15.75" customHeight="1" x14ac:dyDescent="0.3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3"/>
      <c r="T83" s="2"/>
      <c r="U83" s="2"/>
    </row>
    <row r="84" spans="1:21" ht="15.75" customHeight="1" x14ac:dyDescent="0.3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3"/>
      <c r="T84" s="2"/>
      <c r="U84" s="2"/>
    </row>
    <row r="85" spans="1:21" ht="15.75" customHeight="1" x14ac:dyDescent="0.3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3"/>
      <c r="T85" s="2"/>
      <c r="U85" s="2"/>
    </row>
    <row r="86" spans="1:21" ht="15.75" customHeight="1" x14ac:dyDescent="0.3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3"/>
      <c r="T86" s="2"/>
      <c r="U86" s="2"/>
    </row>
    <row r="87" spans="1:21" ht="15.75" customHeight="1" x14ac:dyDescent="0.3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3"/>
      <c r="T87" s="2"/>
      <c r="U87" s="2"/>
    </row>
    <row r="88" spans="1:21" ht="15.75" customHeight="1" x14ac:dyDescent="0.3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3"/>
      <c r="T88" s="2"/>
      <c r="U88" s="2"/>
    </row>
    <row r="89" spans="1:21" ht="15.75" customHeight="1" x14ac:dyDescent="0.3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3"/>
      <c r="T89" s="2"/>
      <c r="U89" s="2"/>
    </row>
    <row r="90" spans="1:21" ht="15.75" customHeight="1" x14ac:dyDescent="0.3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3"/>
      <c r="T90" s="2"/>
      <c r="U90" s="2"/>
    </row>
    <row r="91" spans="1:21" ht="15.75" customHeight="1" x14ac:dyDescent="0.3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3"/>
      <c r="T91" s="2"/>
      <c r="U91" s="2"/>
    </row>
    <row r="92" spans="1:21" ht="15.75" customHeight="1" x14ac:dyDescent="0.3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3"/>
      <c r="T92" s="2"/>
      <c r="U92" s="2"/>
    </row>
    <row r="93" spans="1:21" ht="15.75" customHeight="1" x14ac:dyDescent="0.3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3"/>
      <c r="T93" s="2"/>
      <c r="U93" s="2"/>
    </row>
    <row r="94" spans="1:21" ht="15.75" customHeight="1" x14ac:dyDescent="0.3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3"/>
      <c r="T94" s="2"/>
      <c r="U94" s="2"/>
    </row>
    <row r="95" spans="1:21" ht="15.75" customHeight="1" x14ac:dyDescent="0.3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3"/>
      <c r="T95" s="2"/>
      <c r="U95" s="2"/>
    </row>
    <row r="96" spans="1:21" ht="15.75" customHeight="1" x14ac:dyDescent="0.3">
      <c r="A96" s="3"/>
      <c r="J96" s="2"/>
      <c r="K96" s="2"/>
      <c r="L96" s="2"/>
      <c r="M96" s="2"/>
      <c r="N96" s="2"/>
      <c r="O96" s="2"/>
      <c r="P96" s="3"/>
      <c r="T96" s="2"/>
      <c r="U96" s="2"/>
    </row>
    <row r="97" spans="1:21" ht="15.75" customHeight="1" x14ac:dyDescent="0.3">
      <c r="A97" s="3"/>
      <c r="J97" s="2"/>
      <c r="K97" s="2"/>
      <c r="L97" s="2"/>
      <c r="M97" s="2"/>
      <c r="N97" s="2"/>
      <c r="O97" s="2"/>
      <c r="P97" s="3"/>
      <c r="T97" s="2"/>
      <c r="U97" s="2"/>
    </row>
    <row r="98" spans="1:21" ht="15.75" customHeight="1" x14ac:dyDescent="0.3">
      <c r="A98" s="3"/>
      <c r="J98" s="2"/>
      <c r="K98" s="2"/>
      <c r="L98" s="2"/>
      <c r="M98" s="2"/>
      <c r="N98" s="2"/>
      <c r="O98" s="2"/>
      <c r="P98" s="3"/>
      <c r="T98" s="2"/>
      <c r="U98" s="2"/>
    </row>
    <row r="99" spans="1:21" ht="15.75" customHeight="1" x14ac:dyDescent="0.3">
      <c r="A99" s="3"/>
      <c r="J99" s="2"/>
      <c r="K99" s="2"/>
      <c r="L99" s="2"/>
      <c r="M99" s="2"/>
      <c r="N99" s="2"/>
      <c r="O99" s="2"/>
      <c r="P99" s="3"/>
      <c r="T99" s="2"/>
      <c r="U99" s="2"/>
    </row>
    <row r="100" spans="1:21" ht="15.75" customHeight="1" x14ac:dyDescent="0.3">
      <c r="A100" s="3"/>
      <c r="J100" s="2"/>
      <c r="K100" s="2"/>
      <c r="L100" s="2"/>
      <c r="M100" s="2"/>
      <c r="N100" s="2"/>
      <c r="O100" s="2"/>
      <c r="P100" s="3"/>
      <c r="T100" s="2"/>
      <c r="U100" s="2"/>
    </row>
    <row r="101" spans="1:21" ht="15.75" customHeight="1" x14ac:dyDescent="0.3">
      <c r="A101" s="3"/>
      <c r="J101" s="2"/>
      <c r="K101" s="2"/>
      <c r="L101" s="2"/>
      <c r="M101" s="2"/>
      <c r="N101" s="2"/>
      <c r="O101" s="2"/>
      <c r="P101" s="3"/>
      <c r="T101" s="2"/>
      <c r="U101" s="2"/>
    </row>
    <row r="102" spans="1:21" ht="15.75" customHeight="1" x14ac:dyDescent="0.3">
      <c r="A102" s="3"/>
      <c r="J102" s="2"/>
      <c r="K102" s="2"/>
      <c r="L102" s="2"/>
      <c r="M102" s="2"/>
      <c r="N102" s="2"/>
      <c r="O102" s="2"/>
      <c r="P102" s="3"/>
      <c r="T102" s="2"/>
      <c r="U102" s="2"/>
    </row>
    <row r="103" spans="1:21" ht="15.75" customHeight="1" x14ac:dyDescent="0.3">
      <c r="A103" s="3"/>
      <c r="J103" s="2"/>
      <c r="K103" s="2"/>
      <c r="L103" s="2"/>
      <c r="M103" s="2"/>
      <c r="N103" s="2"/>
      <c r="O103" s="2"/>
      <c r="P103" s="3"/>
      <c r="T103" s="2"/>
      <c r="U103" s="2"/>
    </row>
    <row r="104" spans="1:21" ht="15.75" customHeight="1" x14ac:dyDescent="0.3">
      <c r="A104" s="3"/>
      <c r="J104" s="2"/>
      <c r="K104" s="2"/>
      <c r="L104" s="2"/>
      <c r="M104" s="2"/>
      <c r="N104" s="2"/>
      <c r="O104" s="2"/>
      <c r="P104" s="3"/>
      <c r="T104" s="2"/>
      <c r="U104" s="2"/>
    </row>
    <row r="105" spans="1:21" ht="15.75" customHeight="1" x14ac:dyDescent="0.3">
      <c r="A105" s="3"/>
      <c r="J105" s="2"/>
      <c r="K105" s="2"/>
      <c r="L105" s="2"/>
      <c r="M105" s="2"/>
      <c r="N105" s="2"/>
      <c r="O105" s="2"/>
      <c r="P105" s="3"/>
      <c r="T105" s="2"/>
      <c r="U105" s="2"/>
    </row>
    <row r="106" spans="1:21" ht="15.75" customHeight="1" x14ac:dyDescent="0.3">
      <c r="A106" s="3"/>
      <c r="J106" s="2"/>
      <c r="K106" s="2"/>
      <c r="L106" s="2"/>
      <c r="M106" s="2"/>
      <c r="N106" s="2"/>
      <c r="O106" s="2"/>
      <c r="P106" s="3"/>
      <c r="T106" s="2"/>
      <c r="U106" s="2"/>
    </row>
    <row r="107" spans="1:21" ht="15.75" customHeight="1" x14ac:dyDescent="0.3">
      <c r="A107" s="3"/>
      <c r="J107" s="2"/>
      <c r="K107" s="2"/>
      <c r="L107" s="2"/>
      <c r="M107" s="2"/>
      <c r="N107" s="2"/>
      <c r="O107" s="2"/>
      <c r="P107" s="3"/>
      <c r="T107" s="2"/>
      <c r="U107" s="2"/>
    </row>
    <row r="108" spans="1:21" ht="15.75" customHeight="1" x14ac:dyDescent="0.3">
      <c r="A108" s="3"/>
      <c r="J108" s="2"/>
      <c r="K108" s="2"/>
      <c r="L108" s="2"/>
      <c r="M108" s="2"/>
      <c r="N108" s="2"/>
      <c r="O108" s="2"/>
      <c r="P108" s="3"/>
      <c r="T108" s="2"/>
      <c r="U108" s="2"/>
    </row>
    <row r="109" spans="1:21" ht="15.75" customHeight="1" x14ac:dyDescent="0.3">
      <c r="A109" s="3"/>
      <c r="J109" s="2"/>
      <c r="K109" s="2"/>
      <c r="L109" s="2"/>
      <c r="M109" s="2"/>
      <c r="N109" s="2"/>
      <c r="O109" s="2"/>
      <c r="P109" s="3"/>
      <c r="T109" s="2"/>
      <c r="U109" s="2"/>
    </row>
    <row r="110" spans="1:21" ht="15.75" customHeight="1" x14ac:dyDescent="0.3">
      <c r="A110" s="3"/>
      <c r="J110" s="2"/>
      <c r="K110" s="2"/>
      <c r="L110" s="2"/>
      <c r="M110" s="2"/>
      <c r="N110" s="2"/>
      <c r="O110" s="2"/>
      <c r="P110" s="3"/>
      <c r="T110" s="2"/>
      <c r="U110" s="2"/>
    </row>
    <row r="111" spans="1:21" ht="15.75" customHeight="1" x14ac:dyDescent="0.3">
      <c r="A111" s="3"/>
      <c r="J111" s="2"/>
      <c r="K111" s="2"/>
      <c r="L111" s="2"/>
      <c r="M111" s="2"/>
      <c r="N111" s="2"/>
      <c r="O111" s="2"/>
      <c r="P111" s="3"/>
      <c r="T111" s="2"/>
      <c r="U111" s="2"/>
    </row>
    <row r="112" spans="1:21" ht="15.75" customHeight="1" x14ac:dyDescent="0.3">
      <c r="A112" s="3"/>
      <c r="J112" s="2"/>
      <c r="K112" s="2"/>
      <c r="L112" s="2"/>
      <c r="M112" s="2"/>
      <c r="N112" s="2"/>
      <c r="O112" s="2"/>
      <c r="P112" s="3"/>
      <c r="T112" s="2"/>
      <c r="U112" s="2"/>
    </row>
    <row r="113" spans="1:21" ht="15.75" customHeight="1" x14ac:dyDescent="0.3">
      <c r="A113" s="3"/>
      <c r="J113" s="2"/>
      <c r="K113" s="2"/>
      <c r="L113" s="2"/>
      <c r="M113" s="2"/>
      <c r="N113" s="2"/>
      <c r="O113" s="2"/>
      <c r="P113" s="3"/>
      <c r="T113" s="2"/>
      <c r="U113" s="2"/>
    </row>
    <row r="114" spans="1:21" ht="15.75" customHeight="1" x14ac:dyDescent="0.3">
      <c r="A114" s="3"/>
      <c r="J114" s="2"/>
      <c r="K114" s="2"/>
      <c r="L114" s="2"/>
      <c r="M114" s="2"/>
      <c r="N114" s="2"/>
      <c r="O114" s="2"/>
      <c r="P114" s="3"/>
      <c r="T114" s="2"/>
      <c r="U114" s="2"/>
    </row>
    <row r="115" spans="1:21" ht="15.75" customHeight="1" x14ac:dyDescent="0.3">
      <c r="A115" s="3"/>
      <c r="J115" s="2"/>
      <c r="K115" s="2"/>
      <c r="L115" s="2"/>
      <c r="M115" s="2"/>
      <c r="N115" s="2"/>
      <c r="O115" s="2"/>
      <c r="P115" s="3"/>
      <c r="T115" s="2"/>
      <c r="U115" s="2"/>
    </row>
    <row r="116" spans="1:21" ht="15.75" customHeight="1" x14ac:dyDescent="0.3">
      <c r="A116" s="3"/>
      <c r="J116" s="2"/>
      <c r="K116" s="2"/>
      <c r="L116" s="2"/>
      <c r="M116" s="2"/>
      <c r="N116" s="2"/>
      <c r="O116" s="2"/>
      <c r="P116" s="3"/>
      <c r="T116" s="2"/>
      <c r="U116" s="2"/>
    </row>
    <row r="117" spans="1:21" ht="15.75" customHeight="1" x14ac:dyDescent="0.3">
      <c r="A117" s="3"/>
      <c r="J117" s="2"/>
      <c r="K117" s="2"/>
      <c r="L117" s="2"/>
      <c r="M117" s="2"/>
      <c r="N117" s="2"/>
      <c r="O117" s="2"/>
      <c r="P117" s="3"/>
      <c r="T117" s="2"/>
      <c r="U117" s="2"/>
    </row>
    <row r="118" spans="1:21" ht="15.75" customHeight="1" x14ac:dyDescent="0.3">
      <c r="A118" s="3"/>
      <c r="J118" s="2"/>
      <c r="K118" s="2"/>
      <c r="L118" s="2"/>
      <c r="M118" s="2"/>
      <c r="N118" s="2"/>
      <c r="O118" s="2"/>
      <c r="P118" s="3"/>
      <c r="T118" s="2"/>
      <c r="U118" s="2"/>
    </row>
    <row r="119" spans="1:21" ht="15.75" customHeight="1" x14ac:dyDescent="0.3">
      <c r="A119" s="3"/>
      <c r="J119" s="2"/>
      <c r="K119" s="2"/>
      <c r="L119" s="2"/>
      <c r="M119" s="2"/>
      <c r="N119" s="2"/>
      <c r="O119" s="2"/>
      <c r="P119" s="3"/>
      <c r="T119" s="2"/>
      <c r="U119" s="2"/>
    </row>
    <row r="120" spans="1:21" ht="15.75" customHeight="1" x14ac:dyDescent="0.3">
      <c r="A120" s="3"/>
      <c r="J120" s="2"/>
      <c r="K120" s="2"/>
      <c r="L120" s="2"/>
      <c r="M120" s="2"/>
      <c r="N120" s="2"/>
      <c r="O120" s="2"/>
      <c r="P120" s="3"/>
      <c r="T120" s="2"/>
      <c r="U120" s="2"/>
    </row>
    <row r="121" spans="1:21" ht="15.75" customHeight="1" x14ac:dyDescent="0.3">
      <c r="A121" s="3"/>
      <c r="J121" s="2"/>
      <c r="K121" s="2"/>
      <c r="L121" s="2"/>
      <c r="M121" s="2"/>
      <c r="N121" s="2"/>
      <c r="O121" s="2"/>
      <c r="P121" s="3"/>
      <c r="T121" s="2"/>
      <c r="U121" s="2"/>
    </row>
    <row r="122" spans="1:21" ht="15.75" customHeight="1" x14ac:dyDescent="0.3">
      <c r="A122" s="3"/>
      <c r="J122" s="2"/>
      <c r="K122" s="2"/>
      <c r="L122" s="2"/>
      <c r="M122" s="2"/>
      <c r="N122" s="2"/>
      <c r="O122" s="2"/>
      <c r="P122" s="3"/>
      <c r="T122" s="2"/>
      <c r="U122" s="2"/>
    </row>
    <row r="123" spans="1:21" ht="15.75" customHeight="1" x14ac:dyDescent="0.3">
      <c r="A123" s="3"/>
      <c r="J123" s="2"/>
      <c r="K123" s="2"/>
      <c r="L123" s="2"/>
      <c r="M123" s="2"/>
      <c r="N123" s="2"/>
      <c r="O123" s="2"/>
      <c r="P123" s="3"/>
      <c r="T123" s="2"/>
      <c r="U123" s="2"/>
    </row>
    <row r="124" spans="1:21" ht="15.75" customHeight="1" x14ac:dyDescent="0.3">
      <c r="A124" s="3"/>
      <c r="J124" s="2"/>
      <c r="K124" s="2"/>
      <c r="L124" s="2"/>
      <c r="M124" s="2"/>
      <c r="N124" s="2"/>
      <c r="O124" s="2"/>
      <c r="P124" s="3"/>
      <c r="T124" s="2"/>
      <c r="U124" s="2"/>
    </row>
    <row r="125" spans="1:21" ht="15.75" customHeight="1" x14ac:dyDescent="0.3">
      <c r="A125" s="3"/>
      <c r="J125" s="2"/>
      <c r="K125" s="2"/>
      <c r="L125" s="2"/>
      <c r="M125" s="2"/>
      <c r="N125" s="2"/>
      <c r="O125" s="2"/>
      <c r="P125" s="3"/>
      <c r="T125" s="2"/>
      <c r="U125" s="2"/>
    </row>
    <row r="126" spans="1:21" ht="15.75" customHeight="1" x14ac:dyDescent="0.3">
      <c r="A126" s="3"/>
      <c r="J126" s="2"/>
      <c r="K126" s="2"/>
      <c r="L126" s="2"/>
      <c r="M126" s="2"/>
      <c r="N126" s="2"/>
      <c r="O126" s="2"/>
      <c r="P126" s="3"/>
      <c r="T126" s="2"/>
      <c r="U126" s="2"/>
    </row>
    <row r="127" spans="1:21" ht="15.75" customHeight="1" x14ac:dyDescent="0.3">
      <c r="A127" s="3"/>
      <c r="J127" s="2"/>
      <c r="K127" s="2"/>
      <c r="L127" s="2"/>
      <c r="M127" s="2"/>
      <c r="N127" s="2"/>
      <c r="O127" s="2"/>
      <c r="P127" s="3"/>
      <c r="T127" s="2"/>
      <c r="U127" s="2"/>
    </row>
    <row r="128" spans="1:21" ht="15.75" customHeight="1" x14ac:dyDescent="0.3">
      <c r="A128" s="3"/>
      <c r="J128" s="2"/>
      <c r="K128" s="2"/>
      <c r="L128" s="2"/>
      <c r="M128" s="2"/>
      <c r="N128" s="2"/>
      <c r="O128" s="2"/>
      <c r="P128" s="3"/>
      <c r="T128" s="2"/>
      <c r="U128" s="2"/>
    </row>
    <row r="129" spans="1:21" ht="15.75" customHeight="1" x14ac:dyDescent="0.3">
      <c r="A129" s="3"/>
      <c r="J129" s="2"/>
      <c r="K129" s="2"/>
      <c r="L129" s="2"/>
      <c r="M129" s="2"/>
      <c r="N129" s="2"/>
      <c r="O129" s="2"/>
      <c r="P129" s="3"/>
      <c r="T129" s="2"/>
      <c r="U129" s="2"/>
    </row>
    <row r="130" spans="1:21" ht="15.75" customHeight="1" x14ac:dyDescent="0.3">
      <c r="A130" s="3"/>
      <c r="J130" s="2"/>
      <c r="K130" s="2"/>
      <c r="L130" s="2"/>
      <c r="M130" s="2"/>
      <c r="N130" s="2"/>
      <c r="O130" s="2"/>
      <c r="P130" s="3"/>
      <c r="T130" s="2"/>
      <c r="U130" s="2"/>
    </row>
    <row r="131" spans="1:21" ht="15.75" customHeight="1" x14ac:dyDescent="0.3">
      <c r="A131" s="3"/>
      <c r="J131" s="2"/>
      <c r="K131" s="2"/>
      <c r="L131" s="2"/>
      <c r="M131" s="2"/>
      <c r="N131" s="2"/>
      <c r="O131" s="2"/>
      <c r="P131" s="3"/>
      <c r="T131" s="2"/>
      <c r="U131" s="2"/>
    </row>
    <row r="132" spans="1:21" ht="15.75" customHeight="1" x14ac:dyDescent="0.3">
      <c r="A132" s="3"/>
      <c r="J132" s="2"/>
      <c r="K132" s="2"/>
      <c r="L132" s="2"/>
      <c r="M132" s="2"/>
      <c r="N132" s="2"/>
      <c r="O132" s="2"/>
      <c r="P132" s="3"/>
      <c r="T132" s="2"/>
      <c r="U132" s="2"/>
    </row>
    <row r="133" spans="1:21" ht="15.75" customHeight="1" x14ac:dyDescent="0.3">
      <c r="A133" s="3"/>
      <c r="J133" s="2"/>
      <c r="K133" s="2"/>
      <c r="L133" s="2"/>
      <c r="M133" s="2"/>
      <c r="N133" s="2"/>
      <c r="O133" s="2"/>
      <c r="P133" s="3"/>
      <c r="T133" s="2"/>
      <c r="U133" s="2"/>
    </row>
    <row r="134" spans="1:21" ht="15.75" customHeight="1" x14ac:dyDescent="0.3">
      <c r="A134" s="3"/>
      <c r="J134" s="2"/>
      <c r="K134" s="2"/>
      <c r="L134" s="2"/>
      <c r="M134" s="2"/>
      <c r="N134" s="2"/>
      <c r="O134" s="2"/>
      <c r="P134" s="3"/>
      <c r="T134" s="2"/>
      <c r="U134" s="2"/>
    </row>
    <row r="135" spans="1:21" ht="15.75" customHeight="1" x14ac:dyDescent="0.3">
      <c r="A135" s="3"/>
      <c r="J135" s="2"/>
      <c r="K135" s="2"/>
      <c r="L135" s="2"/>
      <c r="M135" s="2"/>
      <c r="N135" s="2"/>
      <c r="O135" s="2"/>
      <c r="P135" s="3"/>
      <c r="T135" s="2"/>
      <c r="U135" s="2"/>
    </row>
    <row r="136" spans="1:21" ht="15.75" customHeight="1" x14ac:dyDescent="0.3">
      <c r="A136" s="3"/>
      <c r="J136" s="2"/>
      <c r="K136" s="2"/>
      <c r="L136" s="2"/>
      <c r="M136" s="2"/>
      <c r="N136" s="2"/>
      <c r="O136" s="2"/>
      <c r="P136" s="3"/>
      <c r="T136" s="2"/>
      <c r="U136" s="2"/>
    </row>
    <row r="137" spans="1:21" ht="15.75" customHeight="1" x14ac:dyDescent="0.3">
      <c r="A137" s="3"/>
      <c r="J137" s="2"/>
      <c r="K137" s="2"/>
      <c r="L137" s="2"/>
      <c r="M137" s="2"/>
      <c r="N137" s="2"/>
      <c r="O137" s="2"/>
      <c r="P137" s="3"/>
      <c r="T137" s="2"/>
      <c r="U137" s="2"/>
    </row>
    <row r="138" spans="1:21" ht="15.75" customHeight="1" x14ac:dyDescent="0.3">
      <c r="A138" s="3"/>
      <c r="J138" s="2"/>
      <c r="K138" s="2"/>
      <c r="L138" s="2"/>
      <c r="M138" s="2"/>
      <c r="N138" s="2"/>
      <c r="O138" s="2"/>
      <c r="P138" s="3"/>
      <c r="T138" s="2"/>
      <c r="U138" s="2"/>
    </row>
    <row r="139" spans="1:21" ht="15.75" customHeight="1" x14ac:dyDescent="0.3">
      <c r="A139" s="3"/>
      <c r="J139" s="2"/>
      <c r="K139" s="2"/>
      <c r="L139" s="2"/>
      <c r="M139" s="2"/>
      <c r="N139" s="2"/>
      <c r="O139" s="2"/>
      <c r="P139" s="3"/>
      <c r="T139" s="2"/>
      <c r="U139" s="2"/>
    </row>
    <row r="140" spans="1:21" ht="15.75" customHeight="1" x14ac:dyDescent="0.3">
      <c r="A140" s="3"/>
      <c r="J140" s="2"/>
      <c r="K140" s="2"/>
      <c r="L140" s="2"/>
      <c r="M140" s="2"/>
      <c r="N140" s="2"/>
      <c r="O140" s="2"/>
      <c r="P140" s="3"/>
      <c r="T140" s="2"/>
      <c r="U140" s="2"/>
    </row>
    <row r="141" spans="1:21" ht="15.75" customHeight="1" x14ac:dyDescent="0.3">
      <c r="A141" s="3"/>
      <c r="J141" s="2"/>
      <c r="K141" s="2"/>
      <c r="L141" s="2"/>
      <c r="M141" s="2"/>
      <c r="N141" s="2"/>
      <c r="O141" s="2"/>
      <c r="P141" s="3"/>
      <c r="T141" s="2"/>
      <c r="U141" s="2"/>
    </row>
    <row r="142" spans="1:21" ht="15.75" customHeight="1" x14ac:dyDescent="0.3">
      <c r="A142" s="3"/>
      <c r="J142" s="2"/>
      <c r="K142" s="2"/>
      <c r="L142" s="2"/>
      <c r="M142" s="2"/>
      <c r="N142" s="2"/>
      <c r="O142" s="2"/>
      <c r="P142" s="3"/>
      <c r="T142" s="2"/>
      <c r="U142" s="2"/>
    </row>
    <row r="143" spans="1:21" ht="15.75" customHeight="1" x14ac:dyDescent="0.3">
      <c r="A143" s="3"/>
      <c r="J143" s="2"/>
      <c r="K143" s="2"/>
      <c r="L143" s="2"/>
      <c r="M143" s="2"/>
      <c r="N143" s="2"/>
      <c r="O143" s="2"/>
      <c r="P143" s="3"/>
      <c r="T143" s="2"/>
      <c r="U143" s="2"/>
    </row>
    <row r="144" spans="1:21" ht="15.75" customHeight="1" x14ac:dyDescent="0.3">
      <c r="A144" s="3"/>
      <c r="J144" s="2"/>
      <c r="K144" s="2"/>
      <c r="L144" s="2"/>
      <c r="M144" s="2"/>
      <c r="N144" s="2"/>
      <c r="O144" s="2"/>
      <c r="P144" s="3"/>
      <c r="T144" s="2"/>
      <c r="U144" s="2"/>
    </row>
    <row r="145" spans="1:21" ht="15.75" customHeight="1" x14ac:dyDescent="0.3">
      <c r="A145" s="3"/>
      <c r="J145" s="2"/>
      <c r="K145" s="2"/>
      <c r="L145" s="2"/>
      <c r="M145" s="2"/>
      <c r="N145" s="2"/>
      <c r="O145" s="2"/>
      <c r="P145" s="3"/>
      <c r="T145" s="2"/>
      <c r="U145" s="2"/>
    </row>
    <row r="146" spans="1:21" ht="15.75" customHeight="1" x14ac:dyDescent="0.3">
      <c r="A146" s="3"/>
      <c r="J146" s="2"/>
      <c r="K146" s="2"/>
      <c r="L146" s="2"/>
      <c r="M146" s="2"/>
      <c r="N146" s="2"/>
      <c r="O146" s="2"/>
      <c r="P146" s="3"/>
      <c r="T146" s="2"/>
      <c r="U146" s="2"/>
    </row>
    <row r="147" spans="1:21" ht="15.75" customHeight="1" x14ac:dyDescent="0.3">
      <c r="A147" s="3"/>
      <c r="J147" s="2"/>
      <c r="K147" s="2"/>
      <c r="L147" s="2"/>
      <c r="M147" s="2"/>
      <c r="N147" s="2"/>
      <c r="O147" s="2"/>
      <c r="P147" s="3"/>
      <c r="T147" s="2"/>
      <c r="U147" s="2"/>
    </row>
    <row r="148" spans="1:21" ht="15.75" customHeight="1" x14ac:dyDescent="0.3">
      <c r="A148" s="3"/>
      <c r="J148" s="2"/>
      <c r="K148" s="2"/>
      <c r="L148" s="2"/>
      <c r="M148" s="2"/>
      <c r="N148" s="2"/>
      <c r="O148" s="2"/>
      <c r="P148" s="3"/>
      <c r="T148" s="2"/>
      <c r="U148" s="2"/>
    </row>
    <row r="149" spans="1:21" ht="15.75" customHeight="1" x14ac:dyDescent="0.3">
      <c r="A149" s="3"/>
      <c r="J149" s="2"/>
      <c r="K149" s="2"/>
      <c r="L149" s="2"/>
      <c r="M149" s="2"/>
      <c r="N149" s="2"/>
      <c r="O149" s="2"/>
      <c r="P149" s="3"/>
      <c r="T149" s="2"/>
      <c r="U149" s="2"/>
    </row>
    <row r="150" spans="1:21" ht="15.75" customHeight="1" x14ac:dyDescent="0.3">
      <c r="A150" s="3"/>
      <c r="J150" s="2"/>
      <c r="K150" s="2"/>
      <c r="L150" s="2"/>
      <c r="M150" s="2"/>
      <c r="N150" s="2"/>
      <c r="O150" s="2"/>
      <c r="P150" s="3"/>
      <c r="T150" s="2"/>
      <c r="U150" s="2"/>
    </row>
    <row r="151" spans="1:21" ht="15.75" customHeight="1" x14ac:dyDescent="0.3">
      <c r="A151" s="3"/>
      <c r="J151" s="2"/>
      <c r="K151" s="2"/>
      <c r="L151" s="2"/>
      <c r="M151" s="2"/>
      <c r="N151" s="2"/>
      <c r="O151" s="2"/>
      <c r="P151" s="3"/>
      <c r="T151" s="2"/>
      <c r="U151" s="2"/>
    </row>
    <row r="152" spans="1:21" ht="15.75" customHeight="1" x14ac:dyDescent="0.3">
      <c r="A152" s="3"/>
      <c r="J152" s="2"/>
      <c r="K152" s="2"/>
      <c r="L152" s="2"/>
      <c r="M152" s="2"/>
      <c r="N152" s="2"/>
      <c r="O152" s="2"/>
      <c r="P152" s="3"/>
      <c r="T152" s="2"/>
      <c r="U152" s="2"/>
    </row>
    <row r="153" spans="1:21" ht="15.75" customHeight="1" x14ac:dyDescent="0.3">
      <c r="A153" s="3"/>
      <c r="J153" s="2"/>
      <c r="K153" s="2"/>
      <c r="L153" s="2"/>
      <c r="M153" s="2"/>
      <c r="N153" s="2"/>
      <c r="O153" s="2"/>
      <c r="P153" s="3"/>
      <c r="T153" s="2"/>
      <c r="U153" s="2"/>
    </row>
    <row r="154" spans="1:21" ht="15.75" customHeight="1" x14ac:dyDescent="0.3">
      <c r="A154" s="3"/>
      <c r="J154" s="2"/>
      <c r="K154" s="2"/>
      <c r="L154" s="2"/>
      <c r="M154" s="2"/>
      <c r="N154" s="2"/>
      <c r="O154" s="2"/>
      <c r="P154" s="3"/>
      <c r="T154" s="2"/>
      <c r="U154" s="2"/>
    </row>
    <row r="155" spans="1:21" ht="15.75" customHeight="1" x14ac:dyDescent="0.3">
      <c r="A155" s="3"/>
      <c r="J155" s="2"/>
      <c r="K155" s="2"/>
      <c r="L155" s="2"/>
      <c r="M155" s="2"/>
      <c r="N155" s="2"/>
      <c r="O155" s="2"/>
      <c r="P155" s="3"/>
      <c r="T155" s="2"/>
      <c r="U155" s="2"/>
    </row>
    <row r="156" spans="1:21" ht="15.75" customHeight="1" x14ac:dyDescent="0.3">
      <c r="A156" s="3"/>
      <c r="J156" s="2"/>
      <c r="K156" s="2"/>
      <c r="L156" s="2"/>
      <c r="M156" s="2"/>
      <c r="N156" s="2"/>
      <c r="O156" s="2"/>
      <c r="P156" s="3"/>
      <c r="T156" s="2"/>
      <c r="U156" s="2"/>
    </row>
    <row r="157" spans="1:21" ht="15.75" customHeight="1" x14ac:dyDescent="0.3">
      <c r="A157" s="3"/>
      <c r="J157" s="2"/>
      <c r="K157" s="2"/>
      <c r="L157" s="2"/>
      <c r="M157" s="2"/>
      <c r="N157" s="2"/>
      <c r="O157" s="2"/>
      <c r="P157" s="3"/>
      <c r="T157" s="2"/>
      <c r="U157" s="2"/>
    </row>
    <row r="158" spans="1:21" ht="15.75" customHeight="1" x14ac:dyDescent="0.3">
      <c r="A158" s="3"/>
      <c r="J158" s="2"/>
      <c r="K158" s="2"/>
      <c r="L158" s="2"/>
      <c r="M158" s="2"/>
      <c r="N158" s="2"/>
      <c r="O158" s="2"/>
      <c r="P158" s="3"/>
      <c r="T158" s="2"/>
      <c r="U158" s="2"/>
    </row>
    <row r="159" spans="1:21" ht="15.75" customHeight="1" x14ac:dyDescent="0.3">
      <c r="A159" s="3"/>
      <c r="J159" s="2"/>
      <c r="K159" s="2"/>
      <c r="L159" s="2"/>
      <c r="M159" s="2"/>
      <c r="N159" s="2"/>
      <c r="O159" s="2"/>
      <c r="P159" s="3"/>
      <c r="T159" s="2"/>
      <c r="U159" s="2"/>
    </row>
    <row r="160" spans="1:21" ht="15.75" customHeight="1" x14ac:dyDescent="0.3">
      <c r="A160" s="3"/>
      <c r="J160" s="2"/>
      <c r="K160" s="2"/>
      <c r="L160" s="2"/>
      <c r="M160" s="2"/>
      <c r="N160" s="2"/>
      <c r="O160" s="2"/>
      <c r="P160" s="3"/>
      <c r="T160" s="2"/>
      <c r="U160" s="2"/>
    </row>
    <row r="161" spans="1:21" ht="15.75" customHeight="1" x14ac:dyDescent="0.3">
      <c r="A161" s="3"/>
      <c r="J161" s="2"/>
      <c r="K161" s="2"/>
      <c r="L161" s="2"/>
      <c r="M161" s="2"/>
      <c r="N161" s="2"/>
      <c r="O161" s="2"/>
      <c r="P161" s="3"/>
      <c r="T161" s="2"/>
      <c r="U161" s="2"/>
    </row>
    <row r="162" spans="1:21" ht="15.75" customHeight="1" x14ac:dyDescent="0.3">
      <c r="A162" s="3"/>
      <c r="J162" s="2"/>
      <c r="K162" s="2"/>
      <c r="L162" s="2"/>
      <c r="M162" s="2"/>
      <c r="N162" s="2"/>
      <c r="O162" s="2"/>
      <c r="P162" s="3"/>
      <c r="T162" s="2"/>
      <c r="U162" s="2"/>
    </row>
    <row r="163" spans="1:21" ht="15.75" customHeight="1" x14ac:dyDescent="0.3">
      <c r="A163" s="3"/>
      <c r="J163" s="2"/>
      <c r="K163" s="2"/>
      <c r="L163" s="2"/>
      <c r="M163" s="2"/>
      <c r="N163" s="2"/>
      <c r="O163" s="2"/>
      <c r="P163" s="3"/>
      <c r="T163" s="2"/>
      <c r="U163" s="2"/>
    </row>
    <row r="164" spans="1:21" ht="15.75" customHeight="1" x14ac:dyDescent="0.3">
      <c r="A164" s="3"/>
      <c r="J164" s="2"/>
      <c r="K164" s="2"/>
      <c r="L164" s="2"/>
      <c r="M164" s="2"/>
      <c r="N164" s="2"/>
      <c r="O164" s="2"/>
      <c r="P164" s="3"/>
      <c r="T164" s="2"/>
      <c r="U164" s="2"/>
    </row>
    <row r="165" spans="1:21" ht="15.75" customHeight="1" x14ac:dyDescent="0.3">
      <c r="A165" s="3"/>
      <c r="J165" s="2"/>
      <c r="K165" s="2"/>
      <c r="L165" s="2"/>
      <c r="M165" s="2"/>
      <c r="N165" s="2"/>
      <c r="O165" s="2"/>
      <c r="P165" s="3"/>
      <c r="T165" s="2"/>
      <c r="U165" s="2"/>
    </row>
    <row r="166" spans="1:21" ht="15.75" customHeight="1" x14ac:dyDescent="0.3">
      <c r="A166" s="3"/>
      <c r="J166" s="2"/>
      <c r="K166" s="2"/>
      <c r="L166" s="2"/>
      <c r="M166" s="2"/>
      <c r="N166" s="2"/>
      <c r="O166" s="2"/>
      <c r="P166" s="3"/>
      <c r="T166" s="2"/>
      <c r="U166" s="2"/>
    </row>
    <row r="167" spans="1:21" ht="15.75" customHeight="1" x14ac:dyDescent="0.3">
      <c r="A167" s="3"/>
      <c r="J167" s="2"/>
      <c r="K167" s="2"/>
      <c r="L167" s="2"/>
      <c r="M167" s="2"/>
      <c r="N167" s="2"/>
      <c r="O167" s="2"/>
      <c r="P167" s="3"/>
      <c r="T167" s="2"/>
      <c r="U167" s="2"/>
    </row>
    <row r="168" spans="1:21" ht="15.75" customHeight="1" x14ac:dyDescent="0.3">
      <c r="A168" s="3"/>
      <c r="J168" s="2"/>
      <c r="K168" s="2"/>
      <c r="L168" s="2"/>
      <c r="M168" s="2"/>
      <c r="N168" s="2"/>
      <c r="O168" s="2"/>
      <c r="P168" s="3"/>
      <c r="T168" s="2"/>
      <c r="U168" s="2"/>
    </row>
    <row r="169" spans="1:21" ht="15.75" customHeight="1" x14ac:dyDescent="0.3">
      <c r="A169" s="3"/>
      <c r="J169" s="2"/>
      <c r="K169" s="2"/>
      <c r="L169" s="2"/>
      <c r="M169" s="2"/>
      <c r="N169" s="2"/>
      <c r="O169" s="2"/>
      <c r="P169" s="3"/>
      <c r="T169" s="2"/>
      <c r="U169" s="2"/>
    </row>
    <row r="170" spans="1:21" ht="15.75" customHeight="1" x14ac:dyDescent="0.3">
      <c r="A170" s="3"/>
      <c r="J170" s="2"/>
      <c r="K170" s="2"/>
      <c r="L170" s="2"/>
      <c r="M170" s="2"/>
      <c r="N170" s="2"/>
      <c r="O170" s="2"/>
      <c r="P170" s="3"/>
      <c r="T170" s="2"/>
      <c r="U170" s="2"/>
    </row>
    <row r="171" spans="1:21" ht="15.75" customHeight="1" x14ac:dyDescent="0.3">
      <c r="A171" s="3"/>
      <c r="J171" s="2"/>
      <c r="K171" s="2"/>
      <c r="L171" s="2"/>
      <c r="M171" s="2"/>
      <c r="N171" s="2"/>
      <c r="O171" s="2"/>
      <c r="P171" s="3"/>
      <c r="T171" s="2"/>
      <c r="U171" s="2"/>
    </row>
    <row r="172" spans="1:21" ht="15.75" customHeight="1" x14ac:dyDescent="0.3">
      <c r="A172" s="3"/>
      <c r="J172" s="2"/>
      <c r="K172" s="2"/>
      <c r="L172" s="2"/>
      <c r="M172" s="2"/>
      <c r="N172" s="2"/>
      <c r="O172" s="2"/>
      <c r="P172" s="3"/>
      <c r="T172" s="2"/>
      <c r="U172" s="2"/>
    </row>
    <row r="173" spans="1:21" ht="15.75" customHeight="1" x14ac:dyDescent="0.3">
      <c r="A173" s="3"/>
      <c r="J173" s="2"/>
      <c r="K173" s="2"/>
      <c r="L173" s="2"/>
      <c r="M173" s="2"/>
      <c r="N173" s="2"/>
      <c r="O173" s="2"/>
      <c r="P173" s="3"/>
      <c r="T173" s="2"/>
      <c r="U173" s="2"/>
    </row>
    <row r="174" spans="1:21" ht="15.75" customHeight="1" x14ac:dyDescent="0.3">
      <c r="A174" s="3"/>
      <c r="J174" s="2"/>
      <c r="K174" s="2"/>
      <c r="L174" s="2"/>
      <c r="M174" s="2"/>
      <c r="N174" s="2"/>
      <c r="O174" s="2"/>
      <c r="P174" s="3"/>
      <c r="T174" s="2"/>
      <c r="U174" s="2"/>
    </row>
    <row r="175" spans="1:21" ht="15.75" customHeight="1" x14ac:dyDescent="0.3">
      <c r="A175" s="3"/>
      <c r="J175" s="2"/>
      <c r="K175" s="2"/>
      <c r="L175" s="2"/>
      <c r="M175" s="2"/>
      <c r="N175" s="2"/>
      <c r="O175" s="2"/>
      <c r="P175" s="3"/>
      <c r="T175" s="2"/>
      <c r="U175" s="2"/>
    </row>
    <row r="176" spans="1:21" ht="15.75" customHeight="1" x14ac:dyDescent="0.3">
      <c r="A176" s="3"/>
      <c r="J176" s="2"/>
      <c r="K176" s="2"/>
      <c r="L176" s="2"/>
      <c r="M176" s="2"/>
      <c r="N176" s="2"/>
      <c r="O176" s="2"/>
      <c r="P176" s="3"/>
      <c r="T176" s="2"/>
      <c r="U176" s="2"/>
    </row>
    <row r="177" spans="1:21" ht="15.75" customHeight="1" x14ac:dyDescent="0.3">
      <c r="A177" s="3"/>
      <c r="J177" s="2"/>
      <c r="K177" s="2"/>
      <c r="L177" s="2"/>
      <c r="M177" s="2"/>
      <c r="N177" s="2"/>
      <c r="O177" s="2"/>
      <c r="P177" s="3"/>
      <c r="T177" s="2"/>
      <c r="U177" s="2"/>
    </row>
    <row r="178" spans="1:21" ht="15.75" customHeight="1" x14ac:dyDescent="0.3">
      <c r="A178" s="3"/>
      <c r="J178" s="2"/>
      <c r="K178" s="2"/>
      <c r="L178" s="2"/>
      <c r="M178" s="2"/>
      <c r="N178" s="2"/>
      <c r="O178" s="2"/>
      <c r="P178" s="3"/>
      <c r="T178" s="2"/>
      <c r="U178" s="2"/>
    </row>
    <row r="179" spans="1:21" ht="15.75" customHeight="1" x14ac:dyDescent="0.3">
      <c r="A179" s="3"/>
      <c r="J179" s="2"/>
      <c r="K179" s="2"/>
      <c r="L179" s="2"/>
      <c r="M179" s="2"/>
      <c r="N179" s="2"/>
      <c r="O179" s="2"/>
      <c r="P179" s="3"/>
      <c r="T179" s="2"/>
      <c r="U179" s="2"/>
    </row>
    <row r="180" spans="1:21" ht="15.75" customHeight="1" x14ac:dyDescent="0.3">
      <c r="A180" s="3"/>
      <c r="J180" s="2"/>
      <c r="K180" s="2"/>
      <c r="L180" s="2"/>
      <c r="M180" s="2"/>
      <c r="N180" s="2"/>
      <c r="O180" s="2"/>
      <c r="P180" s="3"/>
      <c r="T180" s="2"/>
      <c r="U180" s="2"/>
    </row>
    <row r="181" spans="1:21" ht="15.75" customHeight="1" x14ac:dyDescent="0.3">
      <c r="A181" s="3"/>
      <c r="J181" s="2"/>
      <c r="K181" s="2"/>
      <c r="L181" s="2"/>
      <c r="M181" s="2"/>
      <c r="N181" s="2"/>
      <c r="O181" s="2"/>
      <c r="P181" s="3"/>
      <c r="T181" s="2"/>
      <c r="U181" s="2"/>
    </row>
    <row r="182" spans="1:21" ht="15.75" customHeight="1" x14ac:dyDescent="0.3">
      <c r="A182" s="3"/>
      <c r="J182" s="2"/>
      <c r="K182" s="2"/>
      <c r="L182" s="2"/>
      <c r="M182" s="2"/>
      <c r="N182" s="2"/>
      <c r="O182" s="2"/>
      <c r="P182" s="3"/>
      <c r="T182" s="2"/>
      <c r="U182" s="2"/>
    </row>
    <row r="183" spans="1:21" ht="15.75" customHeight="1" x14ac:dyDescent="0.3">
      <c r="A183" s="3"/>
      <c r="J183" s="2"/>
      <c r="K183" s="2"/>
      <c r="L183" s="2"/>
      <c r="M183" s="2"/>
      <c r="N183" s="2"/>
      <c r="O183" s="2"/>
      <c r="P183" s="3"/>
      <c r="T183" s="2"/>
      <c r="U183" s="2"/>
    </row>
    <row r="184" spans="1:21" ht="15.75" customHeight="1" x14ac:dyDescent="0.3">
      <c r="A184" s="3"/>
      <c r="J184" s="2"/>
      <c r="K184" s="2"/>
      <c r="L184" s="2"/>
      <c r="M184" s="2"/>
      <c r="N184" s="2"/>
      <c r="O184" s="2"/>
      <c r="P184" s="3"/>
      <c r="T184" s="2"/>
      <c r="U184" s="2"/>
    </row>
    <row r="185" spans="1:21" ht="15.75" customHeight="1" x14ac:dyDescent="0.3">
      <c r="A185" s="3"/>
      <c r="J185" s="2"/>
      <c r="K185" s="2"/>
      <c r="L185" s="2"/>
      <c r="M185" s="2"/>
      <c r="N185" s="2"/>
      <c r="O185" s="2"/>
      <c r="P185" s="3"/>
      <c r="T185" s="2"/>
      <c r="U185" s="2"/>
    </row>
    <row r="186" spans="1:21" ht="15.75" customHeight="1" x14ac:dyDescent="0.3">
      <c r="A186" s="3"/>
      <c r="J186" s="2"/>
      <c r="K186" s="2"/>
      <c r="L186" s="2"/>
      <c r="M186" s="2"/>
      <c r="N186" s="2"/>
      <c r="O186" s="2"/>
      <c r="P186" s="3"/>
      <c r="T186" s="2"/>
      <c r="U186" s="2"/>
    </row>
    <row r="187" spans="1:21" ht="15.75" customHeight="1" x14ac:dyDescent="0.3">
      <c r="A187" s="3"/>
      <c r="J187" s="2"/>
      <c r="K187" s="2"/>
      <c r="L187" s="2"/>
      <c r="M187" s="2"/>
      <c r="N187" s="2"/>
      <c r="O187" s="2"/>
      <c r="P187" s="3"/>
      <c r="T187" s="2"/>
      <c r="U187" s="2"/>
    </row>
    <row r="188" spans="1:21" ht="15.75" customHeight="1" x14ac:dyDescent="0.3">
      <c r="A188" s="3"/>
      <c r="J188" s="2"/>
      <c r="K188" s="2"/>
      <c r="L188" s="2"/>
      <c r="M188" s="2"/>
      <c r="N188" s="2"/>
      <c r="O188" s="2"/>
      <c r="P188" s="3"/>
      <c r="T188" s="2"/>
      <c r="U188" s="2"/>
    </row>
    <row r="189" spans="1:21" ht="15.75" customHeight="1" x14ac:dyDescent="0.3">
      <c r="A189" s="3"/>
      <c r="J189" s="2"/>
      <c r="K189" s="2"/>
      <c r="L189" s="2"/>
      <c r="M189" s="2"/>
      <c r="N189" s="2"/>
      <c r="O189" s="2"/>
      <c r="P189" s="3"/>
      <c r="T189" s="2"/>
      <c r="U189" s="2"/>
    </row>
    <row r="190" spans="1:21" ht="15.75" customHeight="1" x14ac:dyDescent="0.3">
      <c r="A190" s="3"/>
      <c r="J190" s="2"/>
      <c r="K190" s="2"/>
      <c r="L190" s="2"/>
      <c r="M190" s="2"/>
      <c r="N190" s="2"/>
      <c r="O190" s="2"/>
      <c r="P190" s="3"/>
      <c r="T190" s="2"/>
      <c r="U190" s="2"/>
    </row>
    <row r="191" spans="1:21" ht="15.75" customHeight="1" x14ac:dyDescent="0.3">
      <c r="A191" s="3"/>
      <c r="J191" s="2"/>
      <c r="K191" s="2"/>
      <c r="L191" s="2"/>
      <c r="M191" s="2"/>
      <c r="N191" s="2"/>
      <c r="O191" s="2"/>
      <c r="P191" s="3"/>
      <c r="T191" s="2"/>
      <c r="U191" s="2"/>
    </row>
    <row r="192" spans="1:21" ht="15.75" customHeight="1" x14ac:dyDescent="0.3">
      <c r="A192" s="3"/>
      <c r="J192" s="2"/>
      <c r="K192" s="2"/>
      <c r="L192" s="2"/>
      <c r="M192" s="2"/>
      <c r="N192" s="2"/>
      <c r="O192" s="2"/>
      <c r="P192" s="3"/>
      <c r="T192" s="2"/>
      <c r="U192" s="2"/>
    </row>
    <row r="193" spans="1:21" ht="15.75" customHeight="1" x14ac:dyDescent="0.3">
      <c r="A193" s="3"/>
      <c r="J193" s="2"/>
      <c r="K193" s="2"/>
      <c r="L193" s="2"/>
      <c r="M193" s="2"/>
      <c r="N193" s="2"/>
      <c r="O193" s="2"/>
      <c r="P193" s="3"/>
      <c r="T193" s="2"/>
      <c r="U193" s="2"/>
    </row>
    <row r="194" spans="1:21" ht="15.75" customHeight="1" x14ac:dyDescent="0.3">
      <c r="A194" s="3"/>
      <c r="J194" s="2"/>
      <c r="K194" s="2"/>
      <c r="L194" s="2"/>
      <c r="M194" s="2"/>
      <c r="N194" s="2"/>
      <c r="O194" s="2"/>
      <c r="P194" s="3"/>
      <c r="T194" s="2"/>
      <c r="U194" s="2"/>
    </row>
    <row r="195" spans="1:21" ht="15.75" customHeight="1" x14ac:dyDescent="0.3">
      <c r="A195" s="3"/>
      <c r="J195" s="2"/>
      <c r="K195" s="2"/>
      <c r="L195" s="2"/>
      <c r="M195" s="2"/>
      <c r="N195" s="2"/>
      <c r="O195" s="2"/>
      <c r="P195" s="3"/>
      <c r="T195" s="2"/>
      <c r="U195" s="2"/>
    </row>
    <row r="196" spans="1:21" ht="15.75" customHeight="1" x14ac:dyDescent="0.3">
      <c r="A196" s="3"/>
      <c r="J196" s="2"/>
      <c r="K196" s="2"/>
      <c r="L196" s="2"/>
      <c r="M196" s="2"/>
      <c r="N196" s="2"/>
      <c r="O196" s="2"/>
      <c r="P196" s="3"/>
      <c r="T196" s="2"/>
      <c r="U196" s="2"/>
    </row>
    <row r="197" spans="1:21" ht="15.75" customHeight="1" x14ac:dyDescent="0.3">
      <c r="A197" s="3"/>
      <c r="J197" s="2"/>
      <c r="K197" s="2"/>
      <c r="L197" s="2"/>
      <c r="M197" s="2"/>
      <c r="N197" s="2"/>
      <c r="O197" s="2"/>
      <c r="P197" s="3"/>
      <c r="T197" s="2"/>
      <c r="U197" s="2"/>
    </row>
    <row r="198" spans="1:21" ht="15.75" customHeight="1" x14ac:dyDescent="0.3">
      <c r="A198" s="3"/>
      <c r="J198" s="2"/>
      <c r="K198" s="2"/>
      <c r="L198" s="2"/>
      <c r="M198" s="2"/>
      <c r="N198" s="2"/>
      <c r="O198" s="2"/>
      <c r="P198" s="3"/>
      <c r="T198" s="2"/>
      <c r="U198" s="2"/>
    </row>
    <row r="199" spans="1:21" ht="15.75" customHeight="1" x14ac:dyDescent="0.3">
      <c r="A199" s="3"/>
      <c r="J199" s="2"/>
      <c r="K199" s="2"/>
      <c r="L199" s="2"/>
      <c r="M199" s="2"/>
      <c r="N199" s="2"/>
      <c r="O199" s="2"/>
      <c r="P199" s="3"/>
      <c r="T199" s="2"/>
      <c r="U199" s="2"/>
    </row>
    <row r="200" spans="1:21" ht="15.75" customHeight="1" x14ac:dyDescent="0.3">
      <c r="A200" s="3"/>
      <c r="J200" s="2"/>
      <c r="K200" s="2"/>
      <c r="L200" s="2"/>
      <c r="M200" s="2"/>
      <c r="N200" s="2"/>
      <c r="O200" s="2"/>
      <c r="P200" s="3"/>
      <c r="T200" s="2"/>
      <c r="U200" s="2"/>
    </row>
    <row r="201" spans="1:21" ht="15.75" customHeight="1" x14ac:dyDescent="0.3">
      <c r="A201" s="3"/>
      <c r="J201" s="2"/>
      <c r="K201" s="2"/>
      <c r="L201" s="2"/>
      <c r="M201" s="2"/>
      <c r="N201" s="2"/>
      <c r="O201" s="2"/>
      <c r="P201" s="3"/>
      <c r="T201" s="2"/>
      <c r="U201" s="2"/>
    </row>
    <row r="202" spans="1:21" ht="15.75" customHeight="1" x14ac:dyDescent="0.3">
      <c r="A202" s="3"/>
      <c r="J202" s="2"/>
      <c r="K202" s="2"/>
      <c r="L202" s="2"/>
      <c r="M202" s="2"/>
      <c r="N202" s="2"/>
      <c r="O202" s="2"/>
      <c r="P202" s="3"/>
      <c r="T202" s="2"/>
      <c r="U202" s="2"/>
    </row>
    <row r="203" spans="1:21" ht="15.75" customHeight="1" x14ac:dyDescent="0.3">
      <c r="A203" s="3"/>
      <c r="J203" s="2"/>
      <c r="K203" s="2"/>
      <c r="L203" s="2"/>
      <c r="M203" s="2"/>
      <c r="N203" s="2"/>
      <c r="O203" s="2"/>
      <c r="P203" s="3"/>
      <c r="T203" s="2"/>
      <c r="U203" s="2"/>
    </row>
    <row r="204" spans="1:21" ht="15.75" customHeight="1" x14ac:dyDescent="0.3">
      <c r="A204" s="3"/>
      <c r="J204" s="2"/>
      <c r="K204" s="2"/>
      <c r="L204" s="2"/>
      <c r="M204" s="2"/>
      <c r="N204" s="2"/>
      <c r="O204" s="2"/>
      <c r="P204" s="3"/>
      <c r="T204" s="2"/>
      <c r="U204" s="2"/>
    </row>
    <row r="205" spans="1:21" ht="15.75" customHeight="1" x14ac:dyDescent="0.3">
      <c r="A205" s="3"/>
      <c r="J205" s="2"/>
      <c r="K205" s="2"/>
      <c r="L205" s="2"/>
      <c r="M205" s="2"/>
      <c r="N205" s="2"/>
      <c r="O205" s="2"/>
      <c r="P205" s="3"/>
      <c r="T205" s="2"/>
      <c r="U205" s="2"/>
    </row>
    <row r="206" spans="1:21" ht="15.75" customHeight="1" x14ac:dyDescent="0.3">
      <c r="A206" s="3"/>
      <c r="J206" s="2"/>
      <c r="K206" s="2"/>
      <c r="L206" s="2"/>
      <c r="M206" s="2"/>
      <c r="N206" s="2"/>
      <c r="O206" s="2"/>
      <c r="P206" s="3"/>
      <c r="T206" s="2"/>
      <c r="U206" s="2"/>
    </row>
    <row r="207" spans="1:21" ht="15.75" customHeight="1" x14ac:dyDescent="0.3">
      <c r="A207" s="3"/>
      <c r="J207" s="2"/>
      <c r="K207" s="2"/>
      <c r="L207" s="2"/>
      <c r="M207" s="2"/>
      <c r="N207" s="2"/>
      <c r="O207" s="2"/>
      <c r="P207" s="3"/>
      <c r="T207" s="2"/>
      <c r="U207" s="2"/>
    </row>
    <row r="208" spans="1:21" ht="15.75" customHeight="1" x14ac:dyDescent="0.3">
      <c r="A208" s="3"/>
      <c r="J208" s="2"/>
      <c r="K208" s="2"/>
      <c r="L208" s="2"/>
      <c r="M208" s="2"/>
      <c r="N208" s="2"/>
      <c r="O208" s="2"/>
      <c r="P208" s="3"/>
      <c r="T208" s="2"/>
      <c r="U208" s="2"/>
    </row>
    <row r="209" spans="1:21" ht="15.75" customHeight="1" x14ac:dyDescent="0.3">
      <c r="A209" s="3"/>
      <c r="J209" s="2"/>
      <c r="K209" s="2"/>
      <c r="L209" s="2"/>
      <c r="M209" s="2"/>
      <c r="N209" s="2"/>
      <c r="O209" s="2"/>
      <c r="P209" s="3"/>
      <c r="T209" s="2"/>
      <c r="U209" s="2"/>
    </row>
    <row r="210" spans="1:21" ht="15.75" customHeight="1" x14ac:dyDescent="0.3">
      <c r="A210" s="3"/>
      <c r="J210" s="2"/>
      <c r="K210" s="2"/>
      <c r="L210" s="2"/>
      <c r="M210" s="2"/>
      <c r="N210" s="2"/>
      <c r="O210" s="2"/>
      <c r="P210" s="3"/>
      <c r="T210" s="2"/>
      <c r="U210" s="2"/>
    </row>
    <row r="211" spans="1:21" ht="15.75" customHeight="1" x14ac:dyDescent="0.3">
      <c r="A211" s="3"/>
      <c r="J211" s="2"/>
      <c r="K211" s="2"/>
      <c r="L211" s="2"/>
      <c r="M211" s="2"/>
      <c r="N211" s="2"/>
      <c r="O211" s="2"/>
      <c r="P211" s="3"/>
      <c r="T211" s="2"/>
      <c r="U211" s="2"/>
    </row>
    <row r="212" spans="1:21" ht="15.75" customHeight="1" x14ac:dyDescent="0.3">
      <c r="A212" s="3"/>
      <c r="J212" s="2"/>
      <c r="K212" s="2"/>
      <c r="L212" s="2"/>
      <c r="M212" s="2"/>
      <c r="N212" s="2"/>
      <c r="O212" s="2"/>
      <c r="P212" s="3"/>
      <c r="T212" s="2"/>
      <c r="U212" s="2"/>
    </row>
    <row r="213" spans="1:21" ht="15.75" customHeight="1" x14ac:dyDescent="0.3">
      <c r="A213" s="3"/>
      <c r="J213" s="2"/>
      <c r="K213" s="2"/>
      <c r="L213" s="2"/>
      <c r="M213" s="2"/>
      <c r="N213" s="2"/>
      <c r="O213" s="2"/>
      <c r="P213" s="3"/>
      <c r="T213" s="2"/>
      <c r="U213" s="2"/>
    </row>
    <row r="214" spans="1:21" ht="15.75" customHeight="1" x14ac:dyDescent="0.3">
      <c r="A214" s="3"/>
      <c r="J214" s="2"/>
      <c r="K214" s="2"/>
      <c r="L214" s="2"/>
      <c r="M214" s="2"/>
      <c r="N214" s="2"/>
      <c r="O214" s="2"/>
      <c r="P214" s="3"/>
      <c r="T214" s="2"/>
      <c r="U214" s="2"/>
    </row>
    <row r="215" spans="1:21" ht="15.75" customHeight="1" x14ac:dyDescent="0.3">
      <c r="A215" s="3"/>
      <c r="J215" s="2"/>
      <c r="K215" s="2"/>
      <c r="L215" s="2"/>
      <c r="M215" s="2"/>
      <c r="N215" s="2"/>
      <c r="O215" s="2"/>
      <c r="P215" s="3"/>
      <c r="T215" s="2"/>
      <c r="U215" s="2"/>
    </row>
    <row r="216" spans="1:21" ht="15.75" customHeight="1" x14ac:dyDescent="0.3">
      <c r="A216" s="3"/>
      <c r="J216" s="2"/>
      <c r="K216" s="2"/>
      <c r="L216" s="2"/>
      <c r="M216" s="2"/>
      <c r="N216" s="2"/>
      <c r="O216" s="2"/>
      <c r="P216" s="3"/>
      <c r="T216" s="2"/>
      <c r="U216" s="2"/>
    </row>
    <row r="217" spans="1:21" ht="15.75" customHeight="1" x14ac:dyDescent="0.3">
      <c r="A217" s="3"/>
      <c r="J217" s="2"/>
      <c r="K217" s="2"/>
      <c r="L217" s="2"/>
      <c r="M217" s="2"/>
      <c r="N217" s="2"/>
      <c r="O217" s="2"/>
      <c r="P217" s="3"/>
      <c r="T217" s="2"/>
      <c r="U217" s="2"/>
    </row>
    <row r="218" spans="1:21" ht="15.75" customHeight="1" x14ac:dyDescent="0.3">
      <c r="A218" s="3"/>
      <c r="J218" s="2"/>
      <c r="K218" s="2"/>
      <c r="L218" s="2"/>
      <c r="M218" s="2"/>
      <c r="N218" s="2"/>
      <c r="O218" s="2"/>
      <c r="P218" s="3"/>
      <c r="T218" s="2"/>
      <c r="U218" s="2"/>
    </row>
    <row r="219" spans="1:21" ht="15.75" customHeight="1" x14ac:dyDescent="0.3">
      <c r="A219" s="3"/>
      <c r="J219" s="2"/>
      <c r="K219" s="2"/>
      <c r="L219" s="2"/>
      <c r="M219" s="2"/>
      <c r="N219" s="2"/>
      <c r="O219" s="2"/>
      <c r="P219" s="3"/>
      <c r="T219" s="2"/>
      <c r="U219" s="2"/>
    </row>
    <row r="220" spans="1:21" ht="15.75" customHeight="1" x14ac:dyDescent="0.3">
      <c r="A220" s="3"/>
      <c r="J220" s="2"/>
      <c r="K220" s="2"/>
      <c r="L220" s="2"/>
      <c r="M220" s="2"/>
      <c r="N220" s="2"/>
      <c r="O220" s="2"/>
      <c r="P220" s="3"/>
      <c r="T220" s="2"/>
      <c r="U220" s="2"/>
    </row>
    <row r="221" spans="1:21" ht="15.75" customHeight="1" x14ac:dyDescent="0.3">
      <c r="A221" s="3"/>
      <c r="J221" s="2"/>
      <c r="K221" s="2"/>
      <c r="L221" s="2"/>
      <c r="M221" s="2"/>
      <c r="N221" s="2"/>
      <c r="O221" s="2"/>
      <c r="P221" s="3"/>
      <c r="T221" s="2"/>
      <c r="U221" s="2"/>
    </row>
    <row r="222" spans="1:21" ht="15.75" customHeight="1" x14ac:dyDescent="0.3">
      <c r="A222" s="3"/>
      <c r="J222" s="2"/>
      <c r="K222" s="2"/>
      <c r="L222" s="2"/>
      <c r="M222" s="2"/>
      <c r="N222" s="2"/>
      <c r="O222" s="2"/>
      <c r="P222" s="3"/>
      <c r="T222" s="2"/>
      <c r="U222" s="2"/>
    </row>
    <row r="223" spans="1:21" ht="15.75" customHeight="1" x14ac:dyDescent="0.3">
      <c r="A223" s="3"/>
      <c r="J223" s="2"/>
      <c r="K223" s="2"/>
      <c r="L223" s="2"/>
      <c r="M223" s="2"/>
      <c r="N223" s="2"/>
      <c r="O223" s="2"/>
      <c r="P223" s="3"/>
      <c r="T223" s="2"/>
      <c r="U223" s="2"/>
    </row>
    <row r="224" spans="1:21" ht="15.75" customHeight="1" x14ac:dyDescent="0.3">
      <c r="A224" s="3"/>
      <c r="J224" s="2"/>
      <c r="K224" s="2"/>
      <c r="L224" s="2"/>
      <c r="M224" s="2"/>
      <c r="N224" s="2"/>
      <c r="O224" s="2"/>
      <c r="P224" s="3"/>
      <c r="T224" s="2"/>
      <c r="U224" s="2"/>
    </row>
    <row r="225" spans="1:21" ht="15.75" customHeight="1" x14ac:dyDescent="0.3">
      <c r="A225" s="3"/>
      <c r="J225" s="2"/>
      <c r="K225" s="2"/>
      <c r="L225" s="2"/>
      <c r="M225" s="2"/>
      <c r="N225" s="2"/>
      <c r="O225" s="2"/>
      <c r="P225" s="3"/>
      <c r="T225" s="2"/>
      <c r="U225" s="2"/>
    </row>
    <row r="226" spans="1:21" ht="15.75" customHeight="1" x14ac:dyDescent="0.3">
      <c r="A226" s="3"/>
      <c r="J226" s="2"/>
      <c r="K226" s="2"/>
      <c r="L226" s="2"/>
      <c r="M226" s="2"/>
      <c r="N226" s="2"/>
      <c r="O226" s="2"/>
      <c r="P226" s="3"/>
      <c r="T226" s="2"/>
      <c r="U226" s="2"/>
    </row>
    <row r="227" spans="1:21" ht="15.75" customHeight="1" x14ac:dyDescent="0.3">
      <c r="A227" s="3"/>
      <c r="J227" s="2"/>
      <c r="K227" s="2"/>
      <c r="L227" s="2"/>
      <c r="M227" s="2"/>
      <c r="N227" s="2"/>
      <c r="O227" s="2"/>
      <c r="P227" s="3"/>
      <c r="T227" s="2"/>
      <c r="U227" s="2"/>
    </row>
    <row r="228" spans="1:21" ht="15.75" customHeight="1" x14ac:dyDescent="0.3">
      <c r="A228" s="3"/>
      <c r="J228" s="2"/>
      <c r="K228" s="2"/>
      <c r="L228" s="2"/>
      <c r="M228" s="2"/>
      <c r="N228" s="2"/>
      <c r="O228" s="2"/>
      <c r="P228" s="3"/>
      <c r="T228" s="2"/>
      <c r="U228" s="2"/>
    </row>
    <row r="229" spans="1:21" ht="15.75" customHeight="1" x14ac:dyDescent="0.3">
      <c r="A229" s="3"/>
      <c r="J229" s="2"/>
      <c r="K229" s="2"/>
      <c r="L229" s="2"/>
      <c r="M229" s="2"/>
      <c r="N229" s="2"/>
      <c r="O229" s="2"/>
      <c r="P229" s="3"/>
      <c r="T229" s="2"/>
      <c r="U229" s="2"/>
    </row>
    <row r="230" spans="1:21" ht="15.75" customHeight="1" x14ac:dyDescent="0.3">
      <c r="A230" s="3"/>
      <c r="J230" s="2"/>
      <c r="K230" s="2"/>
      <c r="L230" s="2"/>
      <c r="M230" s="2"/>
      <c r="N230" s="2"/>
      <c r="O230" s="2"/>
      <c r="P230" s="3"/>
      <c r="T230" s="2"/>
      <c r="U230" s="2"/>
    </row>
    <row r="231" spans="1:21" ht="15.75" customHeight="1" x14ac:dyDescent="0.3">
      <c r="A231" s="3"/>
      <c r="J231" s="2"/>
      <c r="K231" s="2"/>
      <c r="L231" s="2"/>
      <c r="M231" s="2"/>
      <c r="N231" s="2"/>
      <c r="O231" s="2"/>
      <c r="P231" s="3"/>
      <c r="T231" s="2"/>
      <c r="U231" s="2"/>
    </row>
    <row r="232" spans="1:21" ht="15.75" customHeight="1" x14ac:dyDescent="0.3">
      <c r="A232" s="3"/>
      <c r="J232" s="2"/>
      <c r="K232" s="2"/>
      <c r="L232" s="2"/>
      <c r="M232" s="2"/>
      <c r="N232" s="2"/>
      <c r="O232" s="2"/>
      <c r="P232" s="3"/>
      <c r="T232" s="2"/>
      <c r="U232" s="2"/>
    </row>
    <row r="233" spans="1:21" ht="15.75" customHeight="1" x14ac:dyDescent="0.3">
      <c r="A233" s="3"/>
      <c r="J233" s="2"/>
      <c r="K233" s="2"/>
      <c r="L233" s="2"/>
      <c r="M233" s="2"/>
      <c r="N233" s="2"/>
      <c r="O233" s="2"/>
      <c r="P233" s="3"/>
      <c r="T233" s="2"/>
      <c r="U233" s="2"/>
    </row>
    <row r="234" spans="1:21" ht="15.75" customHeight="1" x14ac:dyDescent="0.3">
      <c r="A234" s="3"/>
      <c r="J234" s="2"/>
      <c r="K234" s="2"/>
      <c r="L234" s="2"/>
      <c r="M234" s="2"/>
      <c r="N234" s="2"/>
      <c r="O234" s="2"/>
      <c r="P234" s="3"/>
      <c r="T234" s="2"/>
      <c r="U234" s="2"/>
    </row>
    <row r="235" spans="1:21" ht="15.75" customHeight="1" x14ac:dyDescent="0.3">
      <c r="A235" s="3"/>
      <c r="J235" s="2"/>
      <c r="K235" s="2"/>
      <c r="L235" s="2"/>
      <c r="M235" s="2"/>
      <c r="N235" s="2"/>
      <c r="O235" s="2"/>
      <c r="P235" s="3"/>
      <c r="T235" s="2"/>
      <c r="U235" s="2"/>
    </row>
    <row r="236" spans="1:21" ht="15.75" customHeight="1" x14ac:dyDescent="0.3">
      <c r="A236" s="3"/>
      <c r="J236" s="2"/>
      <c r="K236" s="2"/>
      <c r="L236" s="2"/>
      <c r="M236" s="2"/>
      <c r="N236" s="2"/>
      <c r="O236" s="2"/>
      <c r="P236" s="3"/>
      <c r="T236" s="2"/>
      <c r="U236" s="2"/>
    </row>
    <row r="237" spans="1:21" ht="15.75" customHeight="1" x14ac:dyDescent="0.3">
      <c r="A237" s="3"/>
      <c r="J237" s="2"/>
      <c r="K237" s="2"/>
      <c r="L237" s="2"/>
      <c r="M237" s="2"/>
      <c r="N237" s="2"/>
      <c r="O237" s="2"/>
      <c r="P237" s="3"/>
      <c r="T237" s="2"/>
      <c r="U237" s="2"/>
    </row>
    <row r="238" spans="1:21" ht="15.75" customHeight="1" x14ac:dyDescent="0.3">
      <c r="A238" s="3"/>
      <c r="J238" s="2"/>
      <c r="K238" s="2"/>
      <c r="L238" s="2"/>
      <c r="M238" s="2"/>
      <c r="N238" s="2"/>
      <c r="O238" s="2"/>
      <c r="P238" s="3"/>
      <c r="T238" s="2"/>
      <c r="U238" s="2"/>
    </row>
    <row r="239" spans="1:21" ht="15.75" customHeight="1" x14ac:dyDescent="0.3">
      <c r="A239" s="3"/>
      <c r="J239" s="2"/>
      <c r="K239" s="2"/>
      <c r="L239" s="2"/>
      <c r="M239" s="2"/>
      <c r="N239" s="2"/>
      <c r="O239" s="2"/>
      <c r="P239" s="3"/>
      <c r="T239" s="2"/>
      <c r="U239" s="2"/>
    </row>
    <row r="240" spans="1:21" ht="15.75" customHeight="1" x14ac:dyDescent="0.3">
      <c r="A240" s="3"/>
      <c r="J240" s="2"/>
      <c r="K240" s="2"/>
      <c r="L240" s="2"/>
      <c r="M240" s="2"/>
      <c r="N240" s="2"/>
      <c r="O240" s="2"/>
      <c r="P240" s="3"/>
      <c r="T240" s="2"/>
      <c r="U240" s="2"/>
    </row>
    <row r="241" spans="1:21" ht="15.75" customHeight="1" x14ac:dyDescent="0.3">
      <c r="A241" s="3"/>
      <c r="J241" s="2"/>
      <c r="K241" s="2"/>
      <c r="L241" s="2"/>
      <c r="M241" s="2"/>
      <c r="N241" s="2"/>
      <c r="O241" s="2"/>
      <c r="P241" s="3"/>
      <c r="T241" s="2"/>
      <c r="U241" s="2"/>
    </row>
    <row r="242" spans="1:21" ht="15.75" customHeight="1" x14ac:dyDescent="0.3">
      <c r="A242" s="3"/>
      <c r="J242" s="2"/>
      <c r="K242" s="2"/>
      <c r="L242" s="2"/>
      <c r="M242" s="2"/>
      <c r="N242" s="2"/>
      <c r="O242" s="2"/>
      <c r="P242" s="3"/>
      <c r="T242" s="2"/>
      <c r="U242" s="2"/>
    </row>
    <row r="243" spans="1:21" ht="15.75" customHeight="1" x14ac:dyDescent="0.3">
      <c r="A243" s="3"/>
      <c r="J243" s="2"/>
      <c r="K243" s="2"/>
      <c r="L243" s="2"/>
      <c r="M243" s="2"/>
      <c r="N243" s="2"/>
      <c r="O243" s="2"/>
      <c r="P243" s="3"/>
      <c r="T243" s="2"/>
      <c r="U243" s="2"/>
    </row>
    <row r="244" spans="1:21" ht="15.75" customHeight="1" x14ac:dyDescent="0.3">
      <c r="A244" s="3"/>
      <c r="J244" s="2"/>
      <c r="K244" s="2"/>
      <c r="L244" s="2"/>
      <c r="M244" s="2"/>
      <c r="N244" s="2"/>
      <c r="O244" s="2"/>
      <c r="P244" s="3"/>
      <c r="T244" s="2"/>
      <c r="U244" s="2"/>
    </row>
    <row r="245" spans="1:21" ht="15.75" customHeight="1" x14ac:dyDescent="0.3">
      <c r="A245" s="3"/>
      <c r="J245" s="2"/>
      <c r="K245" s="2"/>
      <c r="L245" s="2"/>
      <c r="M245" s="2"/>
      <c r="N245" s="2"/>
      <c r="O245" s="2"/>
      <c r="P245" s="3"/>
      <c r="T245" s="2"/>
      <c r="U245" s="2"/>
    </row>
    <row r="246" spans="1:21" ht="15.75" customHeight="1" x14ac:dyDescent="0.3">
      <c r="A246" s="3"/>
      <c r="J246" s="2"/>
      <c r="K246" s="2"/>
      <c r="L246" s="2"/>
      <c r="M246" s="2"/>
      <c r="N246" s="2"/>
      <c r="O246" s="2"/>
      <c r="P246" s="3"/>
      <c r="T246" s="2"/>
      <c r="U246" s="2"/>
    </row>
    <row r="247" spans="1:21" ht="15.75" customHeight="1" x14ac:dyDescent="0.3">
      <c r="A247" s="3"/>
      <c r="J247" s="2"/>
      <c r="K247" s="2"/>
      <c r="L247" s="2"/>
      <c r="M247" s="2"/>
      <c r="N247" s="2"/>
      <c r="O247" s="2"/>
      <c r="P247" s="3"/>
      <c r="T247" s="2"/>
      <c r="U247" s="2"/>
    </row>
    <row r="248" spans="1:21" ht="15.75" customHeight="1" x14ac:dyDescent="0.3">
      <c r="A248" s="3"/>
      <c r="J248" s="2"/>
      <c r="K248" s="2"/>
      <c r="L248" s="2"/>
      <c r="M248" s="2"/>
      <c r="N248" s="2"/>
      <c r="O248" s="2"/>
      <c r="P248" s="3"/>
      <c r="T248" s="2"/>
      <c r="U248" s="2"/>
    </row>
    <row r="249" spans="1:21" ht="15.75" customHeight="1" x14ac:dyDescent="0.3">
      <c r="A249" s="3"/>
      <c r="J249" s="2"/>
      <c r="K249" s="2"/>
      <c r="L249" s="2"/>
      <c r="M249" s="2"/>
      <c r="N249" s="2"/>
      <c r="O249" s="2"/>
      <c r="P249" s="3"/>
      <c r="T249" s="2"/>
      <c r="U249" s="2"/>
    </row>
    <row r="250" spans="1:21" ht="15.75" customHeight="1" x14ac:dyDescent="0.3">
      <c r="A250" s="3"/>
      <c r="J250" s="2"/>
      <c r="K250" s="2"/>
      <c r="L250" s="2"/>
      <c r="M250" s="2"/>
      <c r="N250" s="2"/>
      <c r="O250" s="2"/>
      <c r="P250" s="3"/>
      <c r="T250" s="2"/>
      <c r="U250" s="2"/>
    </row>
    <row r="251" spans="1:21" ht="15.75" customHeight="1" x14ac:dyDescent="0.3">
      <c r="A251" s="3"/>
      <c r="J251" s="2"/>
      <c r="K251" s="2"/>
      <c r="L251" s="2"/>
      <c r="M251" s="2"/>
      <c r="N251" s="2"/>
      <c r="O251" s="2"/>
      <c r="P251" s="3"/>
      <c r="T251" s="2"/>
      <c r="U251" s="2"/>
    </row>
    <row r="252" spans="1:21" ht="15.75" customHeight="1" x14ac:dyDescent="0.3">
      <c r="A252" s="3"/>
      <c r="J252" s="2"/>
      <c r="K252" s="2"/>
      <c r="L252" s="2"/>
      <c r="M252" s="2"/>
      <c r="N252" s="2"/>
      <c r="O252" s="2"/>
      <c r="P252" s="3"/>
      <c r="T252" s="2"/>
      <c r="U252" s="2"/>
    </row>
    <row r="253" spans="1:21" ht="15.75" customHeight="1" x14ac:dyDescent="0.3">
      <c r="A253" s="3"/>
      <c r="J253" s="2"/>
      <c r="K253" s="2"/>
      <c r="L253" s="2"/>
      <c r="M253" s="2"/>
      <c r="N253" s="2"/>
      <c r="O253" s="2"/>
      <c r="P253" s="3"/>
      <c r="T253" s="2"/>
      <c r="U253" s="2"/>
    </row>
    <row r="254" spans="1:21" ht="15.75" customHeight="1" x14ac:dyDescent="0.3">
      <c r="A254" s="3"/>
      <c r="J254" s="2"/>
      <c r="K254" s="2"/>
      <c r="L254" s="2"/>
      <c r="M254" s="2"/>
      <c r="N254" s="2"/>
      <c r="O254" s="2"/>
      <c r="P254" s="3"/>
      <c r="T254" s="2"/>
      <c r="U254" s="2"/>
    </row>
    <row r="255" spans="1:21" ht="15.75" customHeight="1" x14ac:dyDescent="0.3">
      <c r="A255" s="3"/>
      <c r="J255" s="2"/>
      <c r="K255" s="2"/>
      <c r="L255" s="2"/>
      <c r="M255" s="2"/>
      <c r="N255" s="2"/>
      <c r="O255" s="2"/>
      <c r="P255" s="3"/>
      <c r="T255" s="2"/>
      <c r="U255" s="2"/>
    </row>
    <row r="256" spans="1:21" ht="15.75" customHeight="1" x14ac:dyDescent="0.3">
      <c r="A256" s="3"/>
      <c r="J256" s="2"/>
      <c r="K256" s="2"/>
      <c r="L256" s="2"/>
      <c r="M256" s="2"/>
      <c r="N256" s="2"/>
      <c r="O256" s="2"/>
      <c r="P256" s="3"/>
      <c r="T256" s="2"/>
      <c r="U256" s="2"/>
    </row>
    <row r="257" spans="1:21" ht="15.75" customHeight="1" x14ac:dyDescent="0.3">
      <c r="A257" s="3"/>
      <c r="J257" s="2"/>
      <c r="K257" s="2"/>
      <c r="L257" s="2"/>
      <c r="M257" s="2"/>
      <c r="N257" s="2"/>
      <c r="O257" s="2"/>
      <c r="P257" s="3"/>
      <c r="T257" s="2"/>
      <c r="U257" s="2"/>
    </row>
    <row r="258" spans="1:21" ht="15.75" customHeight="1" x14ac:dyDescent="0.3">
      <c r="A258" s="3"/>
      <c r="J258" s="2"/>
      <c r="K258" s="2"/>
      <c r="L258" s="2"/>
      <c r="M258" s="2"/>
      <c r="N258" s="2"/>
      <c r="O258" s="2"/>
      <c r="P258" s="3"/>
      <c r="T258" s="2"/>
      <c r="U258" s="2"/>
    </row>
    <row r="259" spans="1:21" ht="15.75" customHeight="1" x14ac:dyDescent="0.3">
      <c r="A259" s="3"/>
      <c r="J259" s="2"/>
      <c r="K259" s="2"/>
      <c r="L259" s="2"/>
      <c r="M259" s="2"/>
      <c r="N259" s="2"/>
      <c r="O259" s="2"/>
      <c r="P259" s="3"/>
      <c r="T259" s="2"/>
      <c r="U259" s="2"/>
    </row>
    <row r="260" spans="1:21" ht="15.75" customHeight="1" x14ac:dyDescent="0.3">
      <c r="A260" s="3"/>
      <c r="J260" s="2"/>
      <c r="K260" s="2"/>
      <c r="L260" s="2"/>
      <c r="M260" s="2"/>
      <c r="N260" s="2"/>
      <c r="O260" s="2"/>
      <c r="P260" s="3"/>
      <c r="T260" s="2"/>
      <c r="U260" s="2"/>
    </row>
    <row r="261" spans="1:21" ht="15.75" customHeight="1" x14ac:dyDescent="0.3">
      <c r="A261" s="3"/>
      <c r="J261" s="2"/>
      <c r="K261" s="2"/>
      <c r="L261" s="2"/>
      <c r="M261" s="2"/>
      <c r="N261" s="2"/>
      <c r="O261" s="2"/>
      <c r="P261" s="3"/>
      <c r="T261" s="2"/>
      <c r="U261" s="2"/>
    </row>
    <row r="262" spans="1:21" ht="15.75" customHeight="1" x14ac:dyDescent="0.3">
      <c r="A262" s="3"/>
      <c r="J262" s="2"/>
      <c r="K262" s="2"/>
      <c r="L262" s="2"/>
      <c r="M262" s="2"/>
      <c r="N262" s="2"/>
      <c r="O262" s="2"/>
      <c r="P262" s="3"/>
      <c r="T262" s="2"/>
      <c r="U262" s="2"/>
    </row>
    <row r="263" spans="1:21" ht="15.75" customHeight="1" x14ac:dyDescent="0.3">
      <c r="A263" s="3"/>
      <c r="J263" s="2"/>
      <c r="K263" s="2"/>
      <c r="L263" s="2"/>
      <c r="M263" s="2"/>
      <c r="N263" s="2"/>
      <c r="O263" s="2"/>
      <c r="P263" s="3"/>
      <c r="T263" s="2"/>
      <c r="U263" s="2"/>
    </row>
    <row r="264" spans="1:21" ht="15.75" customHeight="1" x14ac:dyDescent="0.3">
      <c r="A264" s="3"/>
      <c r="J264" s="2"/>
      <c r="K264" s="2"/>
      <c r="L264" s="2"/>
      <c r="M264" s="2"/>
      <c r="N264" s="2"/>
      <c r="O264" s="2"/>
      <c r="P264" s="3"/>
      <c r="T264" s="2"/>
      <c r="U264" s="2"/>
    </row>
    <row r="265" spans="1:21" ht="15.75" customHeight="1" x14ac:dyDescent="0.3">
      <c r="A265" s="3"/>
      <c r="J265" s="2"/>
      <c r="K265" s="2"/>
      <c r="L265" s="2"/>
      <c r="M265" s="2"/>
      <c r="N265" s="2"/>
      <c r="O265" s="2"/>
      <c r="P265" s="3"/>
      <c r="T265" s="2"/>
      <c r="U265" s="2"/>
    </row>
    <row r="266" spans="1:21" ht="15.75" customHeight="1" x14ac:dyDescent="0.3">
      <c r="A266" s="3"/>
      <c r="J266" s="2"/>
      <c r="K266" s="2"/>
      <c r="L266" s="2"/>
      <c r="M266" s="2"/>
      <c r="N266" s="2"/>
      <c r="O266" s="2"/>
      <c r="P266" s="3"/>
      <c r="T266" s="2"/>
      <c r="U266" s="2"/>
    </row>
    <row r="267" spans="1:21" ht="15.75" customHeight="1" x14ac:dyDescent="0.3">
      <c r="A267" s="3"/>
      <c r="J267" s="2"/>
      <c r="K267" s="2"/>
      <c r="L267" s="2"/>
      <c r="M267" s="2"/>
      <c r="N267" s="2"/>
      <c r="O267" s="2"/>
      <c r="P267" s="3"/>
      <c r="T267" s="2"/>
      <c r="U267" s="2"/>
    </row>
    <row r="268" spans="1:21" ht="15.75" customHeight="1" x14ac:dyDescent="0.3">
      <c r="A268" s="3"/>
      <c r="J268" s="2"/>
      <c r="K268" s="2"/>
      <c r="L268" s="2"/>
      <c r="M268" s="2"/>
      <c r="N268" s="2"/>
      <c r="O268" s="2"/>
      <c r="P268" s="3"/>
      <c r="T268" s="2"/>
      <c r="U268" s="2"/>
    </row>
    <row r="269" spans="1:21" ht="15.75" customHeight="1" x14ac:dyDescent="0.3">
      <c r="A269" s="3"/>
      <c r="J269" s="2"/>
      <c r="K269" s="2"/>
      <c r="L269" s="2"/>
      <c r="M269" s="2"/>
      <c r="N269" s="2"/>
      <c r="O269" s="2"/>
      <c r="P269" s="3"/>
      <c r="T269" s="2"/>
      <c r="U269" s="2"/>
    </row>
    <row r="270" spans="1:21" ht="15.75" customHeight="1" x14ac:dyDescent="0.3">
      <c r="A270" s="3"/>
      <c r="J270" s="2"/>
      <c r="K270" s="2"/>
      <c r="L270" s="2"/>
      <c r="M270" s="2"/>
      <c r="N270" s="2"/>
      <c r="O270" s="2"/>
      <c r="P270" s="3"/>
      <c r="T270" s="2"/>
      <c r="U270" s="2"/>
    </row>
    <row r="271" spans="1:21" ht="15.75" customHeight="1" x14ac:dyDescent="0.3">
      <c r="A271" s="3"/>
      <c r="J271" s="2"/>
      <c r="K271" s="2"/>
      <c r="L271" s="2"/>
      <c r="M271" s="2"/>
      <c r="N271" s="2"/>
      <c r="O271" s="2"/>
      <c r="P271" s="3"/>
      <c r="T271" s="2"/>
      <c r="U271" s="2"/>
    </row>
    <row r="272" spans="1:21" ht="15.75" customHeight="1" x14ac:dyDescent="0.3">
      <c r="A272" s="3"/>
      <c r="J272" s="2"/>
      <c r="K272" s="2"/>
      <c r="L272" s="2"/>
      <c r="M272" s="2"/>
      <c r="N272" s="2"/>
      <c r="O272" s="2"/>
      <c r="P272" s="3"/>
      <c r="T272" s="2"/>
      <c r="U272" s="2"/>
    </row>
    <row r="273" spans="1:21" ht="15.75" customHeight="1" x14ac:dyDescent="0.3">
      <c r="A273" s="3"/>
      <c r="J273" s="2"/>
      <c r="K273" s="2"/>
      <c r="L273" s="2"/>
      <c r="M273" s="2"/>
      <c r="N273" s="2"/>
      <c r="O273" s="2"/>
      <c r="P273" s="3"/>
      <c r="T273" s="2"/>
      <c r="U273" s="2"/>
    </row>
    <row r="274" spans="1:21" ht="15.75" customHeight="1" x14ac:dyDescent="0.3">
      <c r="A274" s="3"/>
      <c r="J274" s="2"/>
      <c r="K274" s="2"/>
      <c r="L274" s="2"/>
      <c r="M274" s="2"/>
      <c r="N274" s="2"/>
      <c r="O274" s="2"/>
      <c r="P274" s="3"/>
      <c r="T274" s="2"/>
      <c r="U274" s="2"/>
    </row>
    <row r="275" spans="1:21" ht="15.75" customHeight="1" x14ac:dyDescent="0.3">
      <c r="A275" s="3"/>
      <c r="J275" s="2"/>
      <c r="K275" s="2"/>
      <c r="L275" s="2"/>
      <c r="M275" s="2"/>
      <c r="N275" s="2"/>
      <c r="O275" s="2"/>
      <c r="P275" s="3"/>
      <c r="T275" s="2"/>
      <c r="U275" s="2"/>
    </row>
    <row r="276" spans="1:21" ht="15.75" customHeight="1" x14ac:dyDescent="0.3">
      <c r="A276" s="3"/>
      <c r="J276" s="2"/>
      <c r="K276" s="2"/>
      <c r="L276" s="2"/>
      <c r="M276" s="2"/>
      <c r="N276" s="2"/>
      <c r="O276" s="2"/>
      <c r="P276" s="3"/>
      <c r="T276" s="2"/>
      <c r="U276" s="2"/>
    </row>
    <row r="277" spans="1:21" ht="15.75" customHeight="1" x14ac:dyDescent="0.3">
      <c r="A277" s="3"/>
      <c r="J277" s="2"/>
      <c r="K277" s="2"/>
      <c r="L277" s="2"/>
      <c r="M277" s="2"/>
      <c r="N277" s="2"/>
      <c r="O277" s="2"/>
      <c r="P277" s="3"/>
      <c r="T277" s="2"/>
      <c r="U277" s="2"/>
    </row>
    <row r="278" spans="1:21" ht="15.75" customHeight="1" x14ac:dyDescent="0.3">
      <c r="A278" s="3"/>
      <c r="J278" s="2"/>
      <c r="K278" s="2"/>
      <c r="L278" s="2"/>
      <c r="M278" s="2"/>
      <c r="N278" s="2"/>
      <c r="O278" s="2"/>
      <c r="P278" s="3"/>
      <c r="T278" s="2"/>
      <c r="U278" s="2"/>
    </row>
    <row r="279" spans="1:21" ht="15.75" customHeight="1" x14ac:dyDescent="0.3">
      <c r="A279" s="3"/>
      <c r="J279" s="2"/>
      <c r="K279" s="2"/>
      <c r="L279" s="2"/>
      <c r="M279" s="2"/>
      <c r="N279" s="2"/>
      <c r="O279" s="2"/>
      <c r="P279" s="3"/>
      <c r="T279" s="2"/>
      <c r="U279" s="2"/>
    </row>
    <row r="280" spans="1:21" ht="15.75" customHeight="1" x14ac:dyDescent="0.3">
      <c r="A280" s="3"/>
      <c r="J280" s="2"/>
      <c r="K280" s="2"/>
      <c r="L280" s="2"/>
      <c r="M280" s="2"/>
      <c r="N280" s="2"/>
      <c r="O280" s="2"/>
      <c r="P280" s="3"/>
      <c r="T280" s="2"/>
      <c r="U280" s="2"/>
    </row>
    <row r="281" spans="1:21" ht="15.75" customHeight="1" x14ac:dyDescent="0.3">
      <c r="A281" s="3"/>
      <c r="J281" s="2"/>
      <c r="K281" s="2"/>
      <c r="L281" s="2"/>
      <c r="M281" s="2"/>
      <c r="N281" s="2"/>
      <c r="O281" s="2"/>
      <c r="P281" s="3"/>
      <c r="T281" s="2"/>
      <c r="U281" s="2"/>
    </row>
    <row r="282" spans="1:21" ht="15.75" customHeight="1" x14ac:dyDescent="0.3">
      <c r="A282" s="3"/>
      <c r="J282" s="2"/>
      <c r="K282" s="2"/>
      <c r="L282" s="2"/>
      <c r="M282" s="2"/>
      <c r="N282" s="2"/>
      <c r="O282" s="2"/>
      <c r="P282" s="3"/>
      <c r="T282" s="2"/>
      <c r="U282" s="2"/>
    </row>
    <row r="283" spans="1:21" ht="15.75" customHeight="1" x14ac:dyDescent="0.3">
      <c r="A283" s="3"/>
      <c r="J283" s="2"/>
      <c r="K283" s="2"/>
      <c r="L283" s="2"/>
      <c r="M283" s="2"/>
      <c r="N283" s="2"/>
      <c r="O283" s="2"/>
      <c r="P283" s="3"/>
      <c r="T283" s="2"/>
      <c r="U283" s="2"/>
    </row>
    <row r="284" spans="1:21" ht="15.75" customHeight="1" x14ac:dyDescent="0.3">
      <c r="A284" s="3"/>
      <c r="J284" s="2"/>
      <c r="K284" s="2"/>
      <c r="L284" s="2"/>
      <c r="M284" s="2"/>
      <c r="N284" s="2"/>
      <c r="O284" s="2"/>
      <c r="P284" s="3"/>
      <c r="T284" s="2"/>
      <c r="U284" s="2"/>
    </row>
    <row r="285" spans="1:21" ht="15.75" customHeight="1" x14ac:dyDescent="0.3">
      <c r="A285" s="3"/>
      <c r="J285" s="2"/>
      <c r="K285" s="2"/>
      <c r="L285" s="2"/>
      <c r="M285" s="2"/>
      <c r="N285" s="2"/>
      <c r="O285" s="2"/>
      <c r="P285" s="3"/>
      <c r="T285" s="2"/>
      <c r="U285" s="2"/>
    </row>
    <row r="286" spans="1:21" ht="15.75" customHeight="1" x14ac:dyDescent="0.3">
      <c r="A286" s="3"/>
      <c r="J286" s="2"/>
      <c r="K286" s="2"/>
      <c r="L286" s="2"/>
      <c r="M286" s="2"/>
      <c r="N286" s="2"/>
      <c r="O286" s="2"/>
      <c r="P286" s="3"/>
      <c r="T286" s="2"/>
      <c r="U286" s="2"/>
    </row>
    <row r="287" spans="1:21" ht="15.75" customHeight="1" x14ac:dyDescent="0.3">
      <c r="A287" s="3"/>
      <c r="J287" s="2"/>
      <c r="K287" s="2"/>
      <c r="L287" s="2"/>
      <c r="M287" s="2"/>
      <c r="N287" s="2"/>
      <c r="O287" s="2"/>
      <c r="P287" s="3"/>
      <c r="T287" s="2"/>
      <c r="U287" s="2"/>
    </row>
    <row r="288" spans="1:21" ht="15.75" customHeight="1" x14ac:dyDescent="0.3">
      <c r="A288" s="3"/>
      <c r="J288" s="2"/>
      <c r="K288" s="2"/>
      <c r="L288" s="2"/>
      <c r="M288" s="2"/>
      <c r="N288" s="2"/>
      <c r="O288" s="2"/>
      <c r="P288" s="3"/>
      <c r="T288" s="2"/>
      <c r="U288" s="2"/>
    </row>
    <row r="289" spans="1:21" ht="15.75" customHeight="1" x14ac:dyDescent="0.3">
      <c r="A289" s="3"/>
      <c r="J289" s="2"/>
      <c r="K289" s="2"/>
      <c r="L289" s="2"/>
      <c r="M289" s="2"/>
      <c r="N289" s="2"/>
      <c r="O289" s="2"/>
      <c r="P289" s="3"/>
      <c r="T289" s="2"/>
      <c r="U289" s="2"/>
    </row>
    <row r="290" spans="1:21" ht="15.75" customHeight="1" x14ac:dyDescent="0.3">
      <c r="A290" s="3"/>
      <c r="J290" s="2"/>
      <c r="K290" s="2"/>
      <c r="L290" s="2"/>
      <c r="M290" s="2"/>
      <c r="N290" s="2"/>
      <c r="O290" s="2"/>
      <c r="P290" s="3"/>
      <c r="T290" s="2"/>
      <c r="U290" s="2"/>
    </row>
    <row r="291" spans="1:21" ht="15.75" customHeight="1" x14ac:dyDescent="0.3">
      <c r="A291" s="3"/>
      <c r="J291" s="2"/>
      <c r="K291" s="2"/>
      <c r="L291" s="2"/>
      <c r="M291" s="2"/>
      <c r="N291" s="2"/>
      <c r="O291" s="2"/>
      <c r="P291" s="3"/>
      <c r="T291" s="2"/>
      <c r="U291" s="2"/>
    </row>
    <row r="292" spans="1:21" ht="15.75" customHeight="1" x14ac:dyDescent="0.3">
      <c r="A292" s="3"/>
      <c r="J292" s="2"/>
      <c r="K292" s="2"/>
      <c r="L292" s="2"/>
      <c r="M292" s="2"/>
      <c r="N292" s="2"/>
      <c r="O292" s="2"/>
      <c r="P292" s="3"/>
      <c r="T292" s="2"/>
      <c r="U292" s="2"/>
    </row>
    <row r="293" spans="1:21" ht="15.75" customHeight="1" x14ac:dyDescent="0.3">
      <c r="A293" s="3"/>
      <c r="J293" s="2"/>
      <c r="K293" s="2"/>
      <c r="L293" s="2"/>
      <c r="M293" s="2"/>
      <c r="N293" s="2"/>
      <c r="O293" s="2"/>
      <c r="P293" s="3"/>
      <c r="T293" s="2"/>
      <c r="U293" s="2"/>
    </row>
    <row r="294" spans="1:21" ht="15.75" customHeight="1" x14ac:dyDescent="0.3">
      <c r="A294" s="3"/>
      <c r="J294" s="2"/>
      <c r="K294" s="2"/>
      <c r="L294" s="2"/>
      <c r="M294" s="2"/>
      <c r="N294" s="2"/>
      <c r="O294" s="2"/>
      <c r="P294" s="3"/>
      <c r="T294" s="2"/>
      <c r="U294" s="2"/>
    </row>
    <row r="295" spans="1:21" ht="15.75" customHeight="1" x14ac:dyDescent="0.3">
      <c r="A295" s="3"/>
      <c r="J295" s="2"/>
      <c r="K295" s="2"/>
      <c r="L295" s="2"/>
      <c r="M295" s="2"/>
      <c r="N295" s="2"/>
      <c r="O295" s="2"/>
      <c r="P295" s="3"/>
      <c r="T295" s="2"/>
      <c r="U295" s="2"/>
    </row>
    <row r="296" spans="1:21" ht="15.75" customHeight="1" x14ac:dyDescent="0.3">
      <c r="A296" s="3"/>
      <c r="J296" s="2"/>
      <c r="K296" s="2"/>
      <c r="L296" s="2"/>
      <c r="M296" s="2"/>
      <c r="N296" s="2"/>
      <c r="O296" s="2"/>
      <c r="P296" s="3"/>
      <c r="T296" s="2"/>
      <c r="U296" s="2"/>
    </row>
    <row r="297" spans="1:21" ht="15.75" customHeight="1" x14ac:dyDescent="0.3">
      <c r="A297" s="3"/>
      <c r="J297" s="2"/>
      <c r="K297" s="2"/>
      <c r="L297" s="2"/>
      <c r="M297" s="2"/>
      <c r="N297" s="2"/>
      <c r="O297" s="2"/>
      <c r="P297" s="3"/>
      <c r="T297" s="2"/>
      <c r="U297" s="2"/>
    </row>
    <row r="298" spans="1:21" ht="15.75" customHeight="1" x14ac:dyDescent="0.3">
      <c r="A298" s="3"/>
      <c r="J298" s="2"/>
      <c r="K298" s="2"/>
      <c r="L298" s="2"/>
      <c r="M298" s="2"/>
      <c r="N298" s="2"/>
      <c r="O298" s="2"/>
      <c r="P298" s="3"/>
      <c r="T298" s="2"/>
      <c r="U298" s="2"/>
    </row>
    <row r="299" spans="1:21" ht="15.75" customHeight="1" x14ac:dyDescent="0.3">
      <c r="A299" s="3"/>
      <c r="J299" s="2"/>
      <c r="K299" s="2"/>
      <c r="L299" s="2"/>
      <c r="M299" s="2"/>
      <c r="N299" s="2"/>
      <c r="O299" s="2"/>
      <c r="P299" s="3"/>
      <c r="T299" s="2"/>
      <c r="U299" s="2"/>
    </row>
    <row r="300" spans="1:21" ht="15.75" customHeight="1" x14ac:dyDescent="0.3">
      <c r="A300" s="3"/>
      <c r="J300" s="2"/>
      <c r="K300" s="2"/>
      <c r="L300" s="2"/>
      <c r="M300" s="2"/>
      <c r="N300" s="2"/>
      <c r="O300" s="2"/>
      <c r="P300" s="3"/>
      <c r="T300" s="2"/>
      <c r="U300" s="2"/>
    </row>
    <row r="301" spans="1:21" ht="15.75" customHeight="1" x14ac:dyDescent="0.3">
      <c r="A301" s="3"/>
      <c r="J301" s="2"/>
      <c r="K301" s="2"/>
      <c r="L301" s="2"/>
      <c r="M301" s="2"/>
      <c r="N301" s="2"/>
      <c r="O301" s="2"/>
      <c r="P301" s="3"/>
      <c r="T301" s="2"/>
      <c r="U301" s="2"/>
    </row>
    <row r="302" spans="1:21" ht="15.75" customHeight="1" x14ac:dyDescent="0.3">
      <c r="A302" s="3"/>
      <c r="J302" s="2"/>
      <c r="K302" s="2"/>
      <c r="L302" s="2"/>
      <c r="M302" s="2"/>
      <c r="N302" s="2"/>
      <c r="O302" s="2"/>
      <c r="P302" s="3"/>
      <c r="T302" s="2"/>
      <c r="U302" s="2"/>
    </row>
    <row r="303" spans="1:21" ht="15.75" customHeight="1" x14ac:dyDescent="0.3">
      <c r="A303" s="3"/>
      <c r="J303" s="2"/>
      <c r="K303" s="2"/>
      <c r="L303" s="2"/>
      <c r="M303" s="2"/>
      <c r="N303" s="2"/>
      <c r="O303" s="2"/>
      <c r="P303" s="3"/>
      <c r="T303" s="2"/>
      <c r="U303" s="2"/>
    </row>
    <row r="304" spans="1:21" ht="15.75" customHeight="1" x14ac:dyDescent="0.3">
      <c r="A304" s="3"/>
      <c r="J304" s="2"/>
      <c r="K304" s="2"/>
      <c r="L304" s="2"/>
      <c r="M304" s="2"/>
      <c r="N304" s="2"/>
      <c r="O304" s="2"/>
      <c r="P304" s="3"/>
      <c r="T304" s="2"/>
      <c r="U304" s="2"/>
    </row>
    <row r="305" spans="1:21" ht="15.75" customHeight="1" x14ac:dyDescent="0.3">
      <c r="A305" s="3"/>
      <c r="J305" s="2"/>
      <c r="K305" s="2"/>
      <c r="L305" s="2"/>
      <c r="M305" s="2"/>
      <c r="N305" s="2"/>
      <c r="O305" s="2"/>
      <c r="P305" s="3"/>
      <c r="T305" s="2"/>
      <c r="U305" s="2"/>
    </row>
    <row r="306" spans="1:21" ht="15.75" customHeight="1" x14ac:dyDescent="0.3">
      <c r="A306" s="3"/>
      <c r="J306" s="2"/>
      <c r="K306" s="2"/>
      <c r="L306" s="2"/>
      <c r="M306" s="2"/>
      <c r="N306" s="2"/>
      <c r="O306" s="2"/>
      <c r="P306" s="3"/>
      <c r="T306" s="2"/>
      <c r="U306" s="2"/>
    </row>
    <row r="307" spans="1:21" ht="15.75" customHeight="1" x14ac:dyDescent="0.3">
      <c r="A307" s="3"/>
      <c r="J307" s="2"/>
      <c r="K307" s="2"/>
      <c r="L307" s="2"/>
      <c r="M307" s="2"/>
      <c r="N307" s="2"/>
      <c r="O307" s="2"/>
      <c r="P307" s="3"/>
      <c r="T307" s="2"/>
      <c r="U307" s="2"/>
    </row>
    <row r="308" spans="1:21" ht="15.75" customHeight="1" x14ac:dyDescent="0.3">
      <c r="A308" s="3"/>
      <c r="J308" s="2"/>
      <c r="K308" s="2"/>
      <c r="L308" s="2"/>
      <c r="M308" s="2"/>
      <c r="N308" s="2"/>
      <c r="O308" s="2"/>
      <c r="P308" s="3"/>
      <c r="T308" s="2"/>
      <c r="U308" s="2"/>
    </row>
    <row r="309" spans="1:21" ht="15.75" customHeight="1" x14ac:dyDescent="0.3">
      <c r="A309" s="3"/>
      <c r="J309" s="2"/>
      <c r="K309" s="2"/>
      <c r="L309" s="2"/>
      <c r="M309" s="2"/>
      <c r="N309" s="2"/>
      <c r="O309" s="2"/>
      <c r="P309" s="3"/>
      <c r="T309" s="2"/>
      <c r="U309" s="2"/>
    </row>
    <row r="310" spans="1:21" ht="15.75" customHeight="1" x14ac:dyDescent="0.3">
      <c r="A310" s="3"/>
      <c r="J310" s="2"/>
      <c r="K310" s="2"/>
      <c r="L310" s="2"/>
      <c r="M310" s="2"/>
      <c r="N310" s="2"/>
      <c r="O310" s="2"/>
      <c r="P310" s="3"/>
      <c r="T310" s="2"/>
      <c r="U310" s="2"/>
    </row>
    <row r="311" spans="1:21" ht="15.75" customHeight="1" x14ac:dyDescent="0.3">
      <c r="A311" s="3"/>
      <c r="J311" s="2"/>
      <c r="K311" s="2"/>
      <c r="L311" s="2"/>
      <c r="M311" s="2"/>
      <c r="N311" s="2"/>
      <c r="O311" s="2"/>
      <c r="P311" s="3"/>
      <c r="T311" s="2"/>
      <c r="U311" s="2"/>
    </row>
    <row r="312" spans="1:21" ht="15.75" customHeight="1" x14ac:dyDescent="0.3">
      <c r="A312" s="3"/>
      <c r="J312" s="2"/>
      <c r="K312" s="2"/>
      <c r="L312" s="2"/>
      <c r="M312" s="2"/>
      <c r="N312" s="2"/>
      <c r="O312" s="2"/>
      <c r="P312" s="3"/>
      <c r="T312" s="2"/>
      <c r="U312" s="2"/>
    </row>
    <row r="313" spans="1:21" ht="15.75" customHeight="1" x14ac:dyDescent="0.3">
      <c r="A313" s="3"/>
      <c r="J313" s="2"/>
      <c r="K313" s="2"/>
      <c r="L313" s="2"/>
      <c r="M313" s="2"/>
      <c r="N313" s="2"/>
      <c r="O313" s="2"/>
      <c r="P313" s="3"/>
      <c r="T313" s="2"/>
      <c r="U313" s="2"/>
    </row>
    <row r="314" spans="1:21" ht="15.75" customHeight="1" x14ac:dyDescent="0.3">
      <c r="A314" s="3"/>
      <c r="J314" s="2"/>
      <c r="K314" s="2"/>
      <c r="L314" s="2"/>
      <c r="M314" s="2"/>
      <c r="N314" s="2"/>
      <c r="O314" s="2"/>
      <c r="P314" s="3"/>
      <c r="T314" s="2"/>
      <c r="U314" s="2"/>
    </row>
    <row r="315" spans="1:21" ht="15.75" customHeight="1" x14ac:dyDescent="0.3">
      <c r="A315" s="3"/>
      <c r="J315" s="2"/>
      <c r="K315" s="2"/>
      <c r="L315" s="2"/>
      <c r="M315" s="2"/>
      <c r="N315" s="2"/>
      <c r="O315" s="2"/>
      <c r="P315" s="3"/>
      <c r="T315" s="2"/>
      <c r="U315" s="2"/>
    </row>
    <row r="316" spans="1:21" ht="15.75" customHeight="1" x14ac:dyDescent="0.3">
      <c r="A316" s="3"/>
      <c r="J316" s="2"/>
      <c r="K316" s="2"/>
      <c r="L316" s="2"/>
      <c r="M316" s="2"/>
      <c r="N316" s="2"/>
      <c r="O316" s="2"/>
      <c r="P316" s="3"/>
      <c r="T316" s="2"/>
      <c r="U316" s="2"/>
    </row>
    <row r="317" spans="1:21" ht="15.75" customHeight="1" x14ac:dyDescent="0.3">
      <c r="A317" s="3"/>
      <c r="J317" s="2"/>
      <c r="K317" s="2"/>
      <c r="L317" s="2"/>
      <c r="M317" s="2"/>
      <c r="N317" s="2"/>
      <c r="O317" s="2"/>
      <c r="P317" s="3"/>
      <c r="T317" s="2"/>
      <c r="U317" s="2"/>
    </row>
    <row r="318" spans="1:21" ht="15.75" customHeight="1" x14ac:dyDescent="0.3">
      <c r="A318" s="3"/>
      <c r="J318" s="2"/>
      <c r="K318" s="2"/>
      <c r="L318" s="2"/>
      <c r="M318" s="2"/>
      <c r="N318" s="2"/>
      <c r="O318" s="2"/>
      <c r="P318" s="3"/>
      <c r="T318" s="2"/>
      <c r="U318" s="2"/>
    </row>
    <row r="319" spans="1:21" ht="15.75" customHeight="1" x14ac:dyDescent="0.3">
      <c r="A319" s="3"/>
      <c r="J319" s="2"/>
      <c r="K319" s="2"/>
      <c r="L319" s="2"/>
      <c r="M319" s="2"/>
      <c r="N319" s="2"/>
      <c r="O319" s="2"/>
      <c r="P319" s="3"/>
      <c r="T319" s="2"/>
      <c r="U319" s="2"/>
    </row>
    <row r="320" spans="1:21" ht="15.75" customHeight="1" x14ac:dyDescent="0.3">
      <c r="A320" s="3"/>
      <c r="J320" s="2"/>
      <c r="K320" s="2"/>
      <c r="L320" s="2"/>
      <c r="M320" s="2"/>
      <c r="N320" s="2"/>
      <c r="O320" s="2"/>
      <c r="P320" s="3"/>
      <c r="T320" s="2"/>
      <c r="U320" s="2"/>
    </row>
    <row r="321" spans="1:21" ht="15.75" customHeight="1" x14ac:dyDescent="0.3">
      <c r="A321" s="3"/>
      <c r="J321" s="2"/>
      <c r="K321" s="2"/>
      <c r="L321" s="2"/>
      <c r="M321" s="2"/>
      <c r="N321" s="2"/>
      <c r="O321" s="2"/>
      <c r="P321" s="3"/>
      <c r="T321" s="2"/>
      <c r="U321" s="2"/>
    </row>
    <row r="322" spans="1:21" ht="15.75" customHeight="1" x14ac:dyDescent="0.3">
      <c r="A322" s="3"/>
      <c r="J322" s="2"/>
      <c r="K322" s="2"/>
      <c r="L322" s="2"/>
      <c r="M322" s="2"/>
      <c r="N322" s="2"/>
      <c r="O322" s="2"/>
      <c r="P322" s="3"/>
      <c r="T322" s="2"/>
      <c r="U322" s="2"/>
    </row>
    <row r="323" spans="1:21" ht="15.75" customHeight="1" x14ac:dyDescent="0.3">
      <c r="A323" s="3"/>
      <c r="J323" s="2"/>
      <c r="K323" s="2"/>
      <c r="L323" s="2"/>
      <c r="M323" s="2"/>
      <c r="N323" s="2"/>
      <c r="O323" s="2"/>
      <c r="P323" s="3"/>
      <c r="T323" s="2"/>
      <c r="U323" s="2"/>
    </row>
    <row r="324" spans="1:21" ht="15.75" customHeight="1" x14ac:dyDescent="0.3">
      <c r="A324" s="3"/>
      <c r="J324" s="2"/>
      <c r="K324" s="2"/>
      <c r="L324" s="2"/>
      <c r="M324" s="2"/>
      <c r="N324" s="2"/>
      <c r="O324" s="2"/>
      <c r="P324" s="3"/>
      <c r="T324" s="2"/>
      <c r="U324" s="2"/>
    </row>
    <row r="325" spans="1:21" ht="15.75" customHeight="1" x14ac:dyDescent="0.3">
      <c r="A325" s="3"/>
      <c r="J325" s="2"/>
      <c r="K325" s="2"/>
      <c r="L325" s="2"/>
      <c r="M325" s="2"/>
      <c r="N325" s="2"/>
      <c r="O325" s="2"/>
      <c r="P325" s="3"/>
      <c r="T325" s="2"/>
      <c r="U325" s="2"/>
    </row>
    <row r="326" spans="1:21" ht="15.75" customHeight="1" x14ac:dyDescent="0.3">
      <c r="A326" s="3"/>
      <c r="J326" s="2"/>
      <c r="K326" s="2"/>
      <c r="L326" s="2"/>
      <c r="M326" s="2"/>
      <c r="N326" s="2"/>
      <c r="O326" s="2"/>
      <c r="P326" s="3"/>
      <c r="T326" s="2"/>
      <c r="U326" s="2"/>
    </row>
    <row r="327" spans="1:21" ht="15.75" customHeight="1" x14ac:dyDescent="0.3">
      <c r="A327" s="3"/>
      <c r="J327" s="2"/>
      <c r="K327" s="2"/>
      <c r="L327" s="2"/>
      <c r="M327" s="2"/>
      <c r="N327" s="2"/>
      <c r="O327" s="2"/>
      <c r="P327" s="3"/>
      <c r="T327" s="2"/>
      <c r="U327" s="2"/>
    </row>
    <row r="328" spans="1:21" ht="15.75" customHeight="1" x14ac:dyDescent="0.3">
      <c r="A328" s="3"/>
      <c r="J328" s="2"/>
      <c r="K328" s="2"/>
      <c r="L328" s="2"/>
      <c r="M328" s="2"/>
      <c r="N328" s="2"/>
      <c r="O328" s="2"/>
      <c r="P328" s="3"/>
      <c r="T328" s="2"/>
      <c r="U328" s="2"/>
    </row>
    <row r="329" spans="1:21" ht="15.75" customHeight="1" x14ac:dyDescent="0.3">
      <c r="A329" s="3"/>
      <c r="J329" s="2"/>
      <c r="K329" s="2"/>
      <c r="L329" s="2"/>
      <c r="M329" s="2"/>
      <c r="N329" s="2"/>
      <c r="O329" s="2"/>
      <c r="P329" s="3"/>
      <c r="T329" s="2"/>
      <c r="U329" s="2"/>
    </row>
    <row r="330" spans="1:21" ht="15.75" customHeight="1" x14ac:dyDescent="0.3">
      <c r="A330" s="3"/>
      <c r="J330" s="2"/>
      <c r="K330" s="2"/>
      <c r="L330" s="2"/>
      <c r="M330" s="2"/>
      <c r="N330" s="2"/>
      <c r="O330" s="2"/>
      <c r="P330" s="3"/>
      <c r="T330" s="2"/>
      <c r="U330" s="2"/>
    </row>
    <row r="331" spans="1:21" ht="15.75" customHeight="1" x14ac:dyDescent="0.3">
      <c r="A331" s="3"/>
      <c r="J331" s="2"/>
      <c r="K331" s="2"/>
      <c r="L331" s="2"/>
      <c r="M331" s="2"/>
      <c r="N331" s="2"/>
      <c r="O331" s="2"/>
      <c r="P331" s="3"/>
      <c r="T331" s="2"/>
      <c r="U331" s="2"/>
    </row>
    <row r="332" spans="1:21" ht="15.75" customHeight="1" x14ac:dyDescent="0.3">
      <c r="A332" s="3"/>
      <c r="J332" s="2"/>
      <c r="K332" s="2"/>
      <c r="L332" s="2"/>
      <c r="M332" s="2"/>
      <c r="N332" s="2"/>
      <c r="O332" s="2"/>
      <c r="P332" s="3"/>
      <c r="T332" s="2"/>
      <c r="U332" s="2"/>
    </row>
    <row r="333" spans="1:21" ht="15.75" customHeight="1" x14ac:dyDescent="0.3">
      <c r="A333" s="3"/>
      <c r="J333" s="2"/>
      <c r="K333" s="2"/>
      <c r="L333" s="2"/>
      <c r="M333" s="2"/>
      <c r="N333" s="2"/>
      <c r="O333" s="2"/>
      <c r="P333" s="3"/>
      <c r="T333" s="2"/>
      <c r="U333" s="2"/>
    </row>
    <row r="334" spans="1:21" ht="15.75" customHeight="1" x14ac:dyDescent="0.3">
      <c r="A334" s="3"/>
      <c r="J334" s="2"/>
      <c r="K334" s="2"/>
      <c r="L334" s="2"/>
      <c r="M334" s="2"/>
      <c r="N334" s="2"/>
      <c r="O334" s="2"/>
      <c r="P334" s="3"/>
      <c r="T334" s="2"/>
      <c r="U334" s="2"/>
    </row>
    <row r="335" spans="1:21" ht="15.75" customHeight="1" x14ac:dyDescent="0.3">
      <c r="A335" s="3"/>
      <c r="J335" s="2"/>
      <c r="K335" s="2"/>
      <c r="L335" s="2"/>
      <c r="M335" s="2"/>
      <c r="N335" s="2"/>
      <c r="O335" s="2"/>
      <c r="P335" s="3"/>
      <c r="T335" s="2"/>
      <c r="U335" s="2"/>
    </row>
    <row r="336" spans="1:21" ht="15.75" customHeight="1" x14ac:dyDescent="0.3">
      <c r="A336" s="3"/>
      <c r="J336" s="2"/>
      <c r="K336" s="2"/>
      <c r="L336" s="2"/>
      <c r="M336" s="2"/>
      <c r="N336" s="2"/>
      <c r="O336" s="2"/>
      <c r="P336" s="3"/>
      <c r="T336" s="2"/>
      <c r="U336" s="2"/>
    </row>
    <row r="337" spans="1:21" ht="15.75" customHeight="1" x14ac:dyDescent="0.3">
      <c r="A337" s="3"/>
      <c r="J337" s="2"/>
      <c r="K337" s="2"/>
      <c r="L337" s="2"/>
      <c r="M337" s="2"/>
      <c r="N337" s="2"/>
      <c r="O337" s="2"/>
      <c r="P337" s="3"/>
      <c r="T337" s="2"/>
      <c r="U337" s="2"/>
    </row>
    <row r="338" spans="1:21" ht="15.75" customHeight="1" x14ac:dyDescent="0.3">
      <c r="A338" s="3"/>
      <c r="J338" s="2"/>
      <c r="K338" s="2"/>
      <c r="L338" s="2"/>
      <c r="M338" s="2"/>
      <c r="N338" s="2"/>
      <c r="O338" s="2"/>
      <c r="P338" s="3"/>
      <c r="T338" s="2"/>
      <c r="U338" s="2"/>
    </row>
    <row r="339" spans="1:21" ht="15.75" customHeight="1" x14ac:dyDescent="0.3">
      <c r="A339" s="3"/>
      <c r="J339" s="2"/>
      <c r="K339" s="2"/>
      <c r="L339" s="2"/>
      <c r="M339" s="2"/>
      <c r="N339" s="2"/>
      <c r="O339" s="2"/>
      <c r="P339" s="3"/>
      <c r="T339" s="2"/>
      <c r="U339" s="2"/>
    </row>
    <row r="340" spans="1:21" ht="15.75" customHeight="1" x14ac:dyDescent="0.3">
      <c r="A340" s="3"/>
      <c r="J340" s="2"/>
      <c r="K340" s="2"/>
      <c r="L340" s="2"/>
      <c r="M340" s="2"/>
      <c r="N340" s="2"/>
      <c r="O340" s="2"/>
      <c r="P340" s="3"/>
      <c r="T340" s="2"/>
      <c r="U340" s="2"/>
    </row>
    <row r="341" spans="1:21" ht="15.75" customHeight="1" x14ac:dyDescent="0.3">
      <c r="A341" s="3"/>
      <c r="J341" s="2"/>
      <c r="K341" s="2"/>
      <c r="L341" s="2"/>
      <c r="M341" s="2"/>
      <c r="N341" s="2"/>
      <c r="O341" s="2"/>
      <c r="P341" s="3"/>
      <c r="T341" s="2"/>
      <c r="U341" s="2"/>
    </row>
    <row r="342" spans="1:21" ht="15.75" customHeight="1" x14ac:dyDescent="0.3">
      <c r="A342" s="3"/>
      <c r="J342" s="2"/>
      <c r="K342" s="2"/>
      <c r="L342" s="2"/>
      <c r="M342" s="2"/>
      <c r="N342" s="2"/>
      <c r="O342" s="2"/>
      <c r="P342" s="3"/>
      <c r="T342" s="2"/>
      <c r="U342" s="2"/>
    </row>
    <row r="343" spans="1:21" ht="15.75" customHeight="1" x14ac:dyDescent="0.3">
      <c r="A343" s="3"/>
      <c r="J343" s="2"/>
      <c r="K343" s="2"/>
      <c r="L343" s="2"/>
      <c r="M343" s="2"/>
      <c r="N343" s="2"/>
      <c r="O343" s="2"/>
      <c r="P343" s="3"/>
      <c r="T343" s="2"/>
      <c r="U343" s="2"/>
    </row>
    <row r="344" spans="1:21" ht="15.75" customHeight="1" x14ac:dyDescent="0.3">
      <c r="A344" s="3"/>
      <c r="J344" s="2"/>
      <c r="K344" s="2"/>
      <c r="L344" s="2"/>
      <c r="M344" s="2"/>
      <c r="N344" s="2"/>
      <c r="O344" s="2"/>
      <c r="P344" s="3"/>
      <c r="T344" s="2"/>
      <c r="U344" s="2"/>
    </row>
    <row r="345" spans="1:21" ht="15.75" customHeight="1" x14ac:dyDescent="0.3">
      <c r="A345" s="3"/>
      <c r="J345" s="2"/>
      <c r="K345" s="2"/>
      <c r="L345" s="2"/>
      <c r="M345" s="2"/>
      <c r="N345" s="2"/>
      <c r="O345" s="2"/>
      <c r="P345" s="3"/>
      <c r="T345" s="2"/>
      <c r="U345" s="2"/>
    </row>
    <row r="346" spans="1:21" ht="15.75" customHeight="1" x14ac:dyDescent="0.3">
      <c r="A346" s="3"/>
      <c r="J346" s="2"/>
      <c r="K346" s="2"/>
      <c r="L346" s="2"/>
      <c r="M346" s="2"/>
      <c r="N346" s="2"/>
      <c r="O346" s="2"/>
      <c r="P346" s="3"/>
      <c r="T346" s="2"/>
      <c r="U346" s="2"/>
    </row>
    <row r="347" spans="1:21" ht="15.75" customHeight="1" x14ac:dyDescent="0.3">
      <c r="A347" s="3"/>
      <c r="J347" s="2"/>
      <c r="K347" s="2"/>
      <c r="L347" s="2"/>
      <c r="M347" s="2"/>
      <c r="N347" s="2"/>
      <c r="O347" s="2"/>
      <c r="P347" s="3"/>
      <c r="T347" s="2"/>
      <c r="U347" s="2"/>
    </row>
    <row r="348" spans="1:21" ht="15.75" customHeight="1" x14ac:dyDescent="0.3">
      <c r="A348" s="3"/>
      <c r="J348" s="2"/>
      <c r="K348" s="2"/>
      <c r="L348" s="2"/>
      <c r="M348" s="2"/>
      <c r="N348" s="2"/>
      <c r="O348" s="2"/>
      <c r="P348" s="3"/>
      <c r="T348" s="2"/>
      <c r="U348" s="2"/>
    </row>
    <row r="349" spans="1:21" ht="15.75" customHeight="1" x14ac:dyDescent="0.3">
      <c r="A349" s="3"/>
      <c r="J349" s="2"/>
      <c r="K349" s="2"/>
      <c r="L349" s="2"/>
      <c r="M349" s="2"/>
      <c r="N349" s="2"/>
      <c r="O349" s="2"/>
      <c r="P349" s="3"/>
      <c r="T349" s="2"/>
      <c r="U349" s="2"/>
    </row>
    <row r="350" spans="1:21" ht="15.75" customHeight="1" x14ac:dyDescent="0.3">
      <c r="A350" s="3"/>
      <c r="J350" s="2"/>
      <c r="K350" s="2"/>
      <c r="L350" s="2"/>
      <c r="M350" s="2"/>
      <c r="N350" s="2"/>
      <c r="O350" s="2"/>
      <c r="P350" s="3"/>
      <c r="T350" s="2"/>
      <c r="U350" s="2"/>
    </row>
    <row r="351" spans="1:21" ht="15.75" customHeight="1" x14ac:dyDescent="0.3">
      <c r="A351" s="3"/>
      <c r="J351" s="2"/>
      <c r="K351" s="2"/>
      <c r="L351" s="2"/>
      <c r="M351" s="2"/>
      <c r="N351" s="2"/>
      <c r="O351" s="2"/>
      <c r="P351" s="3"/>
      <c r="T351" s="2"/>
      <c r="U351" s="2"/>
    </row>
    <row r="352" spans="1:21" ht="15.75" customHeight="1" x14ac:dyDescent="0.3">
      <c r="A352" s="3"/>
      <c r="J352" s="2"/>
      <c r="K352" s="2"/>
      <c r="L352" s="2"/>
      <c r="M352" s="2"/>
      <c r="N352" s="2"/>
      <c r="O352" s="2"/>
      <c r="P352" s="3"/>
      <c r="T352" s="2"/>
      <c r="U352" s="2"/>
    </row>
    <row r="353" spans="1:21" ht="15.75" customHeight="1" x14ac:dyDescent="0.3">
      <c r="A353" s="3"/>
      <c r="J353" s="2"/>
      <c r="K353" s="2"/>
      <c r="L353" s="2"/>
      <c r="M353" s="2"/>
      <c r="N353" s="2"/>
      <c r="O353" s="2"/>
      <c r="P353" s="3"/>
      <c r="T353" s="2"/>
      <c r="U353" s="2"/>
    </row>
    <row r="354" spans="1:21" ht="15.75" customHeight="1" x14ac:dyDescent="0.3">
      <c r="A354" s="3"/>
      <c r="J354" s="2"/>
      <c r="K354" s="2"/>
      <c r="L354" s="2"/>
      <c r="M354" s="2"/>
      <c r="N354" s="2"/>
      <c r="O354" s="2"/>
      <c r="P354" s="3"/>
      <c r="T354" s="2"/>
      <c r="U354" s="2"/>
    </row>
    <row r="355" spans="1:21" ht="15.75" customHeight="1" x14ac:dyDescent="0.3">
      <c r="A355" s="3"/>
      <c r="J355" s="2"/>
      <c r="K355" s="2"/>
      <c r="L355" s="2"/>
      <c r="M355" s="2"/>
      <c r="N355" s="2"/>
      <c r="O355" s="2"/>
      <c r="P355" s="3"/>
      <c r="T355" s="2"/>
      <c r="U355" s="2"/>
    </row>
    <row r="356" spans="1:21" ht="15.75" customHeight="1" x14ac:dyDescent="0.3">
      <c r="A356" s="3"/>
      <c r="J356" s="2"/>
      <c r="K356" s="2"/>
      <c r="L356" s="2"/>
      <c r="M356" s="2"/>
      <c r="N356" s="2"/>
      <c r="O356" s="2"/>
      <c r="P356" s="3"/>
      <c r="T356" s="2"/>
      <c r="U356" s="2"/>
    </row>
    <row r="357" spans="1:21" ht="15.75" customHeight="1" x14ac:dyDescent="0.3">
      <c r="A357" s="3"/>
      <c r="J357" s="2"/>
      <c r="K357" s="2"/>
      <c r="L357" s="2"/>
      <c r="M357" s="2"/>
      <c r="N357" s="2"/>
      <c r="O357" s="2"/>
      <c r="P357" s="3"/>
      <c r="T357" s="2"/>
      <c r="U357" s="2"/>
    </row>
    <row r="358" spans="1:21" ht="15.75" customHeight="1" x14ac:dyDescent="0.3">
      <c r="A358" s="3"/>
      <c r="J358" s="2"/>
      <c r="K358" s="2"/>
      <c r="L358" s="2"/>
      <c r="M358" s="2"/>
      <c r="N358" s="2"/>
      <c r="O358" s="2"/>
      <c r="P358" s="3"/>
      <c r="T358" s="2"/>
      <c r="U358" s="2"/>
    </row>
    <row r="359" spans="1:21" ht="15.75" customHeight="1" x14ac:dyDescent="0.3">
      <c r="A359" s="3"/>
      <c r="J359" s="2"/>
      <c r="K359" s="2"/>
      <c r="L359" s="2"/>
      <c r="M359" s="2"/>
      <c r="N359" s="2"/>
      <c r="O359" s="2"/>
      <c r="P359" s="3"/>
      <c r="T359" s="2"/>
      <c r="U359" s="2"/>
    </row>
    <row r="360" spans="1:21" ht="15.75" customHeight="1" x14ac:dyDescent="0.3">
      <c r="A360" s="3"/>
      <c r="J360" s="2"/>
      <c r="K360" s="2"/>
      <c r="L360" s="2"/>
      <c r="M360" s="2"/>
      <c r="N360" s="2"/>
      <c r="O360" s="2"/>
      <c r="P360" s="3"/>
      <c r="T360" s="2"/>
      <c r="U360" s="2"/>
    </row>
    <row r="361" spans="1:21" ht="15.75" customHeight="1" x14ac:dyDescent="0.3">
      <c r="A361" s="3"/>
      <c r="J361" s="2"/>
      <c r="K361" s="2"/>
      <c r="L361" s="2"/>
      <c r="M361" s="2"/>
      <c r="N361" s="2"/>
      <c r="O361" s="2"/>
      <c r="P361" s="3"/>
      <c r="T361" s="2"/>
      <c r="U361" s="2"/>
    </row>
    <row r="362" spans="1:21" ht="15.75" customHeight="1" x14ac:dyDescent="0.3">
      <c r="A362" s="3"/>
      <c r="J362" s="2"/>
      <c r="K362" s="2"/>
      <c r="L362" s="2"/>
      <c r="M362" s="2"/>
      <c r="N362" s="2"/>
      <c r="O362" s="2"/>
      <c r="P362" s="3"/>
      <c r="T362" s="2"/>
      <c r="U362" s="2"/>
    </row>
    <row r="363" spans="1:21" ht="15.75" customHeight="1" x14ac:dyDescent="0.3">
      <c r="A363" s="3"/>
      <c r="J363" s="2"/>
      <c r="K363" s="2"/>
      <c r="L363" s="2"/>
      <c r="M363" s="2"/>
      <c r="N363" s="2"/>
      <c r="O363" s="2"/>
      <c r="P363" s="3"/>
      <c r="T363" s="2"/>
      <c r="U363" s="2"/>
    </row>
    <row r="364" spans="1:21" ht="15.75" customHeight="1" x14ac:dyDescent="0.3">
      <c r="A364" s="3"/>
      <c r="J364" s="2"/>
      <c r="K364" s="2"/>
      <c r="L364" s="2"/>
      <c r="M364" s="2"/>
      <c r="N364" s="2"/>
      <c r="O364" s="2"/>
      <c r="P364" s="3"/>
      <c r="T364" s="2"/>
      <c r="U364" s="2"/>
    </row>
    <row r="365" spans="1:21" ht="15.75" customHeight="1" x14ac:dyDescent="0.3">
      <c r="A365" s="3"/>
      <c r="J365" s="2"/>
      <c r="K365" s="2"/>
      <c r="L365" s="2"/>
      <c r="M365" s="2"/>
      <c r="N365" s="2"/>
      <c r="O365" s="2"/>
      <c r="P365" s="3"/>
      <c r="T365" s="2"/>
      <c r="U365" s="2"/>
    </row>
    <row r="366" spans="1:21" ht="15.75" customHeight="1" x14ac:dyDescent="0.3">
      <c r="A366" s="3"/>
      <c r="J366" s="2"/>
      <c r="K366" s="2"/>
      <c r="L366" s="2"/>
      <c r="M366" s="2"/>
      <c r="N366" s="2"/>
      <c r="O366" s="2"/>
      <c r="P366" s="3"/>
      <c r="T366" s="2"/>
      <c r="U366" s="2"/>
    </row>
    <row r="367" spans="1:21" ht="15.75" customHeight="1" x14ac:dyDescent="0.3">
      <c r="A367" s="3"/>
      <c r="J367" s="2"/>
      <c r="K367" s="2"/>
      <c r="L367" s="2"/>
      <c r="M367" s="2"/>
      <c r="N367" s="2"/>
      <c r="O367" s="2"/>
      <c r="P367" s="3"/>
      <c r="T367" s="2"/>
      <c r="U367" s="2"/>
    </row>
    <row r="368" spans="1:21" ht="15.75" customHeight="1" x14ac:dyDescent="0.3">
      <c r="A368" s="3"/>
      <c r="J368" s="2"/>
      <c r="K368" s="2"/>
      <c r="L368" s="2"/>
      <c r="M368" s="2"/>
      <c r="N368" s="2"/>
      <c r="O368" s="2"/>
      <c r="P368" s="3"/>
      <c r="T368" s="2"/>
      <c r="U368" s="2"/>
    </row>
    <row r="369" spans="1:21" ht="15.75" customHeight="1" x14ac:dyDescent="0.3">
      <c r="A369" s="3"/>
      <c r="J369" s="2"/>
      <c r="K369" s="2"/>
      <c r="L369" s="2"/>
      <c r="M369" s="2"/>
      <c r="N369" s="2"/>
      <c r="O369" s="2"/>
      <c r="P369" s="3"/>
      <c r="T369" s="2"/>
      <c r="U369" s="2"/>
    </row>
    <row r="370" spans="1:21" ht="15.75" customHeight="1" x14ac:dyDescent="0.3">
      <c r="A370" s="3"/>
      <c r="J370" s="2"/>
      <c r="K370" s="2"/>
      <c r="L370" s="2"/>
      <c r="M370" s="2"/>
      <c r="N370" s="2"/>
      <c r="O370" s="2"/>
      <c r="P370" s="3"/>
      <c r="T370" s="2"/>
      <c r="U370" s="2"/>
    </row>
    <row r="371" spans="1:21" ht="15.75" customHeight="1" x14ac:dyDescent="0.3">
      <c r="A371" s="3"/>
      <c r="J371" s="2"/>
      <c r="K371" s="2"/>
      <c r="L371" s="2"/>
      <c r="M371" s="2"/>
      <c r="N371" s="2"/>
      <c r="O371" s="2"/>
      <c r="P371" s="3"/>
      <c r="T371" s="2"/>
      <c r="U371" s="2"/>
    </row>
    <row r="372" spans="1:21" ht="15.75" customHeight="1" x14ac:dyDescent="0.3">
      <c r="A372" s="3"/>
      <c r="J372" s="2"/>
      <c r="K372" s="2"/>
      <c r="L372" s="2"/>
      <c r="M372" s="2"/>
      <c r="N372" s="2"/>
      <c r="O372" s="2"/>
      <c r="P372" s="3"/>
      <c r="T372" s="2"/>
      <c r="U372" s="2"/>
    </row>
    <row r="373" spans="1:21" ht="15.75" customHeight="1" x14ac:dyDescent="0.3">
      <c r="A373" s="3"/>
      <c r="J373" s="2"/>
      <c r="K373" s="2"/>
      <c r="L373" s="2"/>
      <c r="M373" s="2"/>
      <c r="N373" s="2"/>
      <c r="O373" s="2"/>
      <c r="P373" s="3"/>
      <c r="T373" s="2"/>
      <c r="U373" s="2"/>
    </row>
    <row r="374" spans="1:21" ht="15.75" customHeight="1" x14ac:dyDescent="0.3">
      <c r="A374" s="3"/>
      <c r="J374" s="2"/>
      <c r="K374" s="2"/>
      <c r="L374" s="2"/>
      <c r="M374" s="2"/>
      <c r="N374" s="2"/>
      <c r="O374" s="2"/>
      <c r="P374" s="3"/>
      <c r="T374" s="2"/>
      <c r="U374" s="2"/>
    </row>
    <row r="375" spans="1:21" ht="15.75" customHeight="1" x14ac:dyDescent="0.3">
      <c r="A375" s="3"/>
      <c r="J375" s="2"/>
      <c r="K375" s="2"/>
      <c r="L375" s="2"/>
      <c r="M375" s="2"/>
      <c r="N375" s="2"/>
      <c r="O375" s="2"/>
      <c r="P375" s="3"/>
      <c r="T375" s="2"/>
      <c r="U375" s="2"/>
    </row>
    <row r="376" spans="1:21" ht="15.75" customHeight="1" x14ac:dyDescent="0.3">
      <c r="A376" s="3"/>
      <c r="J376" s="2"/>
      <c r="K376" s="2"/>
      <c r="L376" s="2"/>
      <c r="M376" s="2"/>
      <c r="N376" s="2"/>
      <c r="O376" s="2"/>
      <c r="P376" s="3"/>
      <c r="T376" s="2"/>
      <c r="U376" s="2"/>
    </row>
    <row r="377" spans="1:21" ht="15.75" customHeight="1" x14ac:dyDescent="0.3">
      <c r="A377" s="3"/>
      <c r="J377" s="2"/>
      <c r="K377" s="2"/>
      <c r="L377" s="2"/>
      <c r="M377" s="2"/>
      <c r="N377" s="2"/>
      <c r="O377" s="2"/>
      <c r="P377" s="3"/>
      <c r="T377" s="2"/>
      <c r="U377" s="2"/>
    </row>
    <row r="378" spans="1:21" ht="15.75" customHeight="1" x14ac:dyDescent="0.3">
      <c r="A378" s="3"/>
      <c r="J378" s="2"/>
      <c r="K378" s="2"/>
      <c r="L378" s="2"/>
      <c r="M378" s="2"/>
      <c r="N378" s="2"/>
      <c r="O378" s="2"/>
      <c r="P378" s="3"/>
      <c r="T378" s="2"/>
      <c r="U378" s="2"/>
    </row>
    <row r="379" spans="1:21" ht="15.75" customHeight="1" x14ac:dyDescent="0.3">
      <c r="A379" s="3"/>
      <c r="J379" s="2"/>
      <c r="K379" s="2"/>
      <c r="L379" s="2"/>
      <c r="M379" s="2"/>
      <c r="N379" s="2"/>
      <c r="O379" s="2"/>
      <c r="P379" s="3"/>
      <c r="T379" s="2"/>
      <c r="U379" s="2"/>
    </row>
    <row r="380" spans="1:21" ht="15.75" customHeight="1" x14ac:dyDescent="0.3">
      <c r="A380" s="3"/>
      <c r="J380" s="2"/>
      <c r="K380" s="2"/>
      <c r="L380" s="2"/>
      <c r="M380" s="2"/>
      <c r="N380" s="2"/>
      <c r="O380" s="2"/>
      <c r="P380" s="3"/>
      <c r="T380" s="2"/>
      <c r="U380" s="2"/>
    </row>
    <row r="381" spans="1:21" ht="15.75" customHeight="1" x14ac:dyDescent="0.3">
      <c r="A381" s="3"/>
      <c r="J381" s="2"/>
      <c r="K381" s="2"/>
      <c r="L381" s="2"/>
      <c r="M381" s="2"/>
      <c r="N381" s="2"/>
      <c r="O381" s="2"/>
      <c r="P381" s="3"/>
      <c r="T381" s="2"/>
      <c r="U381" s="2"/>
    </row>
    <row r="382" spans="1:21" ht="15.75" customHeight="1" x14ac:dyDescent="0.3">
      <c r="A382" s="3"/>
      <c r="J382" s="2"/>
      <c r="K382" s="2"/>
      <c r="L382" s="2"/>
      <c r="M382" s="2"/>
      <c r="N382" s="2"/>
      <c r="O382" s="2"/>
      <c r="P382" s="3"/>
      <c r="T382" s="2"/>
      <c r="U382" s="2"/>
    </row>
    <row r="383" spans="1:21" ht="15.75" customHeight="1" x14ac:dyDescent="0.3">
      <c r="A383" s="3"/>
      <c r="J383" s="2"/>
      <c r="K383" s="2"/>
      <c r="L383" s="2"/>
      <c r="M383" s="2"/>
      <c r="N383" s="2"/>
      <c r="O383" s="2"/>
      <c r="P383" s="3"/>
      <c r="T383" s="2"/>
      <c r="U383" s="2"/>
    </row>
    <row r="384" spans="1:21" ht="15.75" customHeight="1" x14ac:dyDescent="0.3">
      <c r="A384" s="3"/>
      <c r="J384" s="2"/>
      <c r="K384" s="2"/>
      <c r="L384" s="2"/>
      <c r="M384" s="2"/>
      <c r="N384" s="2"/>
      <c r="O384" s="2"/>
      <c r="P384" s="3"/>
      <c r="T384" s="2"/>
      <c r="U384" s="2"/>
    </row>
    <row r="385" spans="1:21" ht="15.75" customHeight="1" x14ac:dyDescent="0.3">
      <c r="A385" s="3"/>
      <c r="J385" s="2"/>
      <c r="K385" s="2"/>
      <c r="L385" s="2"/>
      <c r="M385" s="2"/>
      <c r="N385" s="2"/>
      <c r="O385" s="2"/>
      <c r="P385" s="3"/>
      <c r="T385" s="2"/>
      <c r="U385" s="2"/>
    </row>
    <row r="386" spans="1:21" ht="15.75" customHeight="1" x14ac:dyDescent="0.3">
      <c r="A386" s="3"/>
      <c r="J386" s="2"/>
      <c r="K386" s="2"/>
      <c r="L386" s="2"/>
      <c r="M386" s="2"/>
      <c r="N386" s="2"/>
      <c r="O386" s="2"/>
      <c r="P386" s="3"/>
      <c r="T386" s="2"/>
      <c r="U386" s="2"/>
    </row>
    <row r="387" spans="1:21" ht="15.75" customHeight="1" x14ac:dyDescent="0.3">
      <c r="A387" s="3"/>
      <c r="J387" s="2"/>
      <c r="K387" s="2"/>
      <c r="L387" s="2"/>
      <c r="M387" s="2"/>
      <c r="N387" s="2"/>
      <c r="O387" s="2"/>
      <c r="P387" s="3"/>
      <c r="T387" s="2"/>
      <c r="U387" s="2"/>
    </row>
    <row r="388" spans="1:21" ht="15.75" customHeight="1" x14ac:dyDescent="0.3">
      <c r="A388" s="3"/>
      <c r="J388" s="2"/>
      <c r="K388" s="2"/>
      <c r="L388" s="2"/>
      <c r="M388" s="2"/>
      <c r="N388" s="2"/>
      <c r="O388" s="2"/>
      <c r="P388" s="3"/>
      <c r="T388" s="2"/>
      <c r="U388" s="2"/>
    </row>
    <row r="389" spans="1:21" ht="15.75" customHeight="1" x14ac:dyDescent="0.3">
      <c r="A389" s="3"/>
      <c r="J389" s="2"/>
      <c r="K389" s="2"/>
      <c r="L389" s="2"/>
      <c r="M389" s="2"/>
      <c r="N389" s="2"/>
      <c r="O389" s="2"/>
      <c r="P389" s="3"/>
      <c r="T389" s="2"/>
      <c r="U389" s="2"/>
    </row>
    <row r="390" spans="1:21" ht="15.75" customHeight="1" x14ac:dyDescent="0.3">
      <c r="A390" s="3"/>
      <c r="J390" s="2"/>
      <c r="K390" s="2"/>
      <c r="L390" s="2"/>
      <c r="M390" s="2"/>
      <c r="N390" s="2"/>
      <c r="O390" s="2"/>
      <c r="P390" s="3"/>
      <c r="T390" s="2"/>
      <c r="U390" s="2"/>
    </row>
    <row r="391" spans="1:21" ht="15.75" customHeight="1" x14ac:dyDescent="0.3">
      <c r="A391" s="3"/>
      <c r="J391" s="2"/>
      <c r="K391" s="2"/>
      <c r="L391" s="2"/>
      <c r="M391" s="2"/>
      <c r="N391" s="2"/>
      <c r="O391" s="2"/>
      <c r="P391" s="3"/>
      <c r="T391" s="2"/>
      <c r="U391" s="2"/>
    </row>
    <row r="392" spans="1:21" ht="15.75" customHeight="1" x14ac:dyDescent="0.3">
      <c r="A392" s="3"/>
      <c r="J392" s="2"/>
      <c r="K392" s="2"/>
      <c r="L392" s="2"/>
      <c r="M392" s="2"/>
      <c r="N392" s="2"/>
      <c r="O392" s="2"/>
      <c r="P392" s="3"/>
      <c r="T392" s="2"/>
      <c r="U392" s="2"/>
    </row>
    <row r="393" spans="1:21" ht="15.75" customHeight="1" x14ac:dyDescent="0.3">
      <c r="A393" s="3"/>
      <c r="J393" s="2"/>
      <c r="K393" s="2"/>
      <c r="L393" s="2"/>
      <c r="M393" s="2"/>
      <c r="N393" s="2"/>
      <c r="O393" s="2"/>
      <c r="P393" s="3"/>
      <c r="T393" s="2"/>
      <c r="U393" s="2"/>
    </row>
    <row r="394" spans="1:21" ht="15.75" customHeight="1" x14ac:dyDescent="0.3">
      <c r="A394" s="3"/>
      <c r="J394" s="2"/>
      <c r="K394" s="2"/>
      <c r="L394" s="2"/>
      <c r="M394" s="2"/>
      <c r="N394" s="2"/>
      <c r="O394" s="2"/>
      <c r="P394" s="3"/>
      <c r="T394" s="2"/>
      <c r="U394" s="2"/>
    </row>
    <row r="395" spans="1:21" ht="15.75" customHeight="1" x14ac:dyDescent="0.3">
      <c r="A395" s="3"/>
      <c r="J395" s="2"/>
      <c r="K395" s="2"/>
      <c r="L395" s="2"/>
      <c r="M395" s="2"/>
      <c r="N395" s="2"/>
      <c r="O395" s="2"/>
      <c r="P395" s="3"/>
      <c r="T395" s="2"/>
      <c r="U395" s="2"/>
    </row>
    <row r="396" spans="1:21" ht="15.75" customHeight="1" x14ac:dyDescent="0.3">
      <c r="A396" s="3"/>
      <c r="J396" s="2"/>
      <c r="K396" s="2"/>
      <c r="L396" s="2"/>
      <c r="M396" s="2"/>
      <c r="N396" s="2"/>
      <c r="O396" s="2"/>
      <c r="P396" s="3"/>
      <c r="T396" s="2"/>
      <c r="U396" s="2"/>
    </row>
    <row r="397" spans="1:21" ht="15.75" customHeight="1" x14ac:dyDescent="0.3">
      <c r="A397" s="3"/>
      <c r="J397" s="2"/>
      <c r="K397" s="2"/>
      <c r="L397" s="2"/>
      <c r="M397" s="2"/>
      <c r="N397" s="2"/>
      <c r="O397" s="2"/>
      <c r="P397" s="3"/>
      <c r="T397" s="2"/>
      <c r="U397" s="2"/>
    </row>
    <row r="398" spans="1:21" ht="15.75" customHeight="1" x14ac:dyDescent="0.3">
      <c r="A398" s="3"/>
      <c r="J398" s="2"/>
      <c r="K398" s="2"/>
      <c r="L398" s="2"/>
      <c r="M398" s="2"/>
      <c r="N398" s="2"/>
      <c r="O398" s="2"/>
      <c r="P398" s="3"/>
      <c r="T398" s="2"/>
      <c r="U398" s="2"/>
    </row>
    <row r="399" spans="1:21" ht="15.75" customHeight="1" x14ac:dyDescent="0.3">
      <c r="A399" s="3"/>
      <c r="J399" s="2"/>
      <c r="K399" s="2"/>
      <c r="L399" s="2"/>
      <c r="M399" s="2"/>
      <c r="N399" s="2"/>
      <c r="O399" s="2"/>
      <c r="P399" s="3"/>
      <c r="T399" s="2"/>
      <c r="U399" s="2"/>
    </row>
    <row r="400" spans="1:21" ht="15.75" customHeight="1" x14ac:dyDescent="0.3">
      <c r="A400" s="3"/>
      <c r="J400" s="2"/>
      <c r="K400" s="2"/>
      <c r="L400" s="2"/>
      <c r="M400" s="2"/>
      <c r="N400" s="2"/>
      <c r="O400" s="2"/>
      <c r="P400" s="3"/>
      <c r="T400" s="2"/>
      <c r="U400" s="2"/>
    </row>
    <row r="401" spans="1:21" ht="15.75" customHeight="1" x14ac:dyDescent="0.3">
      <c r="A401" s="3"/>
      <c r="J401" s="2"/>
      <c r="K401" s="2"/>
      <c r="L401" s="2"/>
      <c r="M401" s="2"/>
      <c r="N401" s="2"/>
      <c r="O401" s="2"/>
      <c r="P401" s="3"/>
      <c r="T401" s="2"/>
      <c r="U401" s="2"/>
    </row>
    <row r="402" spans="1:21" ht="15.75" customHeight="1" x14ac:dyDescent="0.3">
      <c r="A402" s="3"/>
      <c r="J402" s="2"/>
      <c r="K402" s="2"/>
      <c r="L402" s="2"/>
      <c r="M402" s="2"/>
      <c r="N402" s="2"/>
      <c r="O402" s="2"/>
      <c r="P402" s="3"/>
      <c r="T402" s="2"/>
      <c r="U402" s="2"/>
    </row>
    <row r="403" spans="1:21" ht="15.75" customHeight="1" x14ac:dyDescent="0.3">
      <c r="A403" s="3"/>
      <c r="J403" s="2"/>
      <c r="K403" s="2"/>
      <c r="L403" s="2"/>
      <c r="M403" s="2"/>
      <c r="N403" s="2"/>
      <c r="O403" s="2"/>
      <c r="P403" s="3"/>
      <c r="T403" s="2"/>
      <c r="U403" s="2"/>
    </row>
    <row r="404" spans="1:21" ht="15.75" customHeight="1" x14ac:dyDescent="0.3">
      <c r="A404" s="3"/>
      <c r="J404" s="2"/>
      <c r="K404" s="2"/>
      <c r="L404" s="2"/>
      <c r="M404" s="2"/>
      <c r="N404" s="2"/>
      <c r="O404" s="2"/>
      <c r="P404" s="3"/>
      <c r="T404" s="2"/>
      <c r="U404" s="2"/>
    </row>
    <row r="405" spans="1:21" ht="15.75" customHeight="1" x14ac:dyDescent="0.3">
      <c r="A405" s="3"/>
      <c r="J405" s="2"/>
      <c r="K405" s="2"/>
      <c r="L405" s="2"/>
      <c r="M405" s="2"/>
      <c r="N405" s="2"/>
      <c r="O405" s="2"/>
      <c r="P405" s="3"/>
      <c r="T405" s="2"/>
      <c r="U405" s="2"/>
    </row>
    <row r="406" spans="1:21" ht="15.75" customHeight="1" x14ac:dyDescent="0.3">
      <c r="A406" s="3"/>
      <c r="J406" s="2"/>
      <c r="K406" s="2"/>
      <c r="L406" s="2"/>
      <c r="M406" s="2"/>
      <c r="N406" s="2"/>
      <c r="O406" s="2"/>
      <c r="P406" s="3"/>
      <c r="T406" s="2"/>
      <c r="U406" s="2"/>
    </row>
    <row r="407" spans="1:21" ht="15.75" customHeight="1" x14ac:dyDescent="0.3">
      <c r="A407" s="3"/>
      <c r="J407" s="2"/>
      <c r="K407" s="2"/>
      <c r="L407" s="2"/>
      <c r="M407" s="2"/>
      <c r="N407" s="2"/>
      <c r="O407" s="2"/>
      <c r="P407" s="3"/>
      <c r="T407" s="2"/>
      <c r="U407" s="2"/>
    </row>
    <row r="408" spans="1:21" ht="15.75" customHeight="1" x14ac:dyDescent="0.3">
      <c r="A408" s="3"/>
      <c r="J408" s="2"/>
      <c r="K408" s="2"/>
      <c r="L408" s="2"/>
      <c r="M408" s="2"/>
      <c r="N408" s="2"/>
      <c r="O408" s="2"/>
      <c r="P408" s="3"/>
      <c r="T408" s="2"/>
      <c r="U408" s="2"/>
    </row>
    <row r="409" spans="1:21" ht="15.75" customHeight="1" x14ac:dyDescent="0.3">
      <c r="A409" s="3"/>
      <c r="J409" s="2"/>
      <c r="K409" s="2"/>
      <c r="L409" s="2"/>
      <c r="M409" s="2"/>
      <c r="N409" s="2"/>
      <c r="O409" s="2"/>
      <c r="P409" s="3"/>
      <c r="T409" s="2"/>
      <c r="U409" s="2"/>
    </row>
    <row r="410" spans="1:21" ht="15.75" customHeight="1" x14ac:dyDescent="0.3">
      <c r="A410" s="3"/>
      <c r="J410" s="2"/>
      <c r="K410" s="2"/>
      <c r="L410" s="2"/>
      <c r="M410" s="2"/>
      <c r="N410" s="2"/>
      <c r="O410" s="2"/>
      <c r="P410" s="3"/>
      <c r="T410" s="2"/>
      <c r="U410" s="2"/>
    </row>
    <row r="411" spans="1:21" ht="15.75" customHeight="1" x14ac:dyDescent="0.3">
      <c r="A411" s="3"/>
      <c r="J411" s="2"/>
      <c r="K411" s="2"/>
      <c r="L411" s="2"/>
      <c r="M411" s="2"/>
      <c r="N411" s="2"/>
      <c r="O411" s="2"/>
      <c r="P411" s="3"/>
      <c r="T411" s="2"/>
      <c r="U411" s="2"/>
    </row>
    <row r="412" spans="1:21" ht="15.75" customHeight="1" x14ac:dyDescent="0.3">
      <c r="A412" s="3"/>
      <c r="J412" s="2"/>
      <c r="K412" s="2"/>
      <c r="L412" s="2"/>
      <c r="M412" s="2"/>
      <c r="N412" s="2"/>
      <c r="O412" s="2"/>
      <c r="P412" s="3"/>
      <c r="T412" s="2"/>
      <c r="U412" s="2"/>
    </row>
    <row r="413" spans="1:21" ht="15.75" customHeight="1" x14ac:dyDescent="0.3">
      <c r="A413" s="3"/>
      <c r="J413" s="2"/>
      <c r="K413" s="2"/>
      <c r="L413" s="2"/>
      <c r="M413" s="2"/>
      <c r="N413" s="2"/>
      <c r="O413" s="2"/>
      <c r="P413" s="3"/>
      <c r="T413" s="2"/>
      <c r="U413" s="2"/>
    </row>
    <row r="414" spans="1:21" ht="15.75" customHeight="1" x14ac:dyDescent="0.3">
      <c r="A414" s="3"/>
      <c r="J414" s="2"/>
      <c r="K414" s="2"/>
      <c r="L414" s="2"/>
      <c r="M414" s="2"/>
      <c r="N414" s="2"/>
      <c r="O414" s="2"/>
      <c r="P414" s="3"/>
      <c r="T414" s="2"/>
      <c r="U414" s="2"/>
    </row>
    <row r="415" spans="1:21" ht="15.75" customHeight="1" x14ac:dyDescent="0.3">
      <c r="A415" s="3"/>
      <c r="J415" s="2"/>
      <c r="K415" s="2"/>
      <c r="L415" s="2"/>
      <c r="M415" s="2"/>
      <c r="N415" s="2"/>
      <c r="O415" s="2"/>
      <c r="P415" s="3"/>
      <c r="T415" s="2"/>
      <c r="U415" s="2"/>
    </row>
    <row r="416" spans="1:21" ht="15.75" customHeight="1" x14ac:dyDescent="0.3">
      <c r="A416" s="3"/>
      <c r="J416" s="2"/>
      <c r="K416" s="2"/>
      <c r="L416" s="2"/>
      <c r="M416" s="2"/>
      <c r="N416" s="2"/>
      <c r="O416" s="2"/>
      <c r="P416" s="3"/>
      <c r="T416" s="2"/>
      <c r="U416" s="2"/>
    </row>
    <row r="417" spans="1:21" ht="15.75" customHeight="1" x14ac:dyDescent="0.3">
      <c r="A417" s="3"/>
      <c r="J417" s="2"/>
      <c r="K417" s="2"/>
      <c r="L417" s="2"/>
      <c r="M417" s="2"/>
      <c r="N417" s="2"/>
      <c r="O417" s="2"/>
      <c r="P417" s="3"/>
      <c r="T417" s="2"/>
      <c r="U417" s="2"/>
    </row>
    <row r="418" spans="1:21" ht="15.75" customHeight="1" x14ac:dyDescent="0.3">
      <c r="A418" s="3"/>
      <c r="J418" s="2"/>
      <c r="K418" s="2"/>
      <c r="L418" s="2"/>
      <c r="M418" s="2"/>
      <c r="N418" s="2"/>
      <c r="O418" s="2"/>
      <c r="P418" s="3"/>
      <c r="T418" s="2"/>
      <c r="U418" s="2"/>
    </row>
    <row r="419" spans="1:21" ht="15.75" customHeight="1" x14ac:dyDescent="0.3">
      <c r="A419" s="3"/>
      <c r="J419" s="2"/>
      <c r="K419" s="2"/>
      <c r="L419" s="2"/>
      <c r="M419" s="2"/>
      <c r="N419" s="2"/>
      <c r="O419" s="2"/>
      <c r="P419" s="3"/>
      <c r="T419" s="2"/>
      <c r="U419" s="2"/>
    </row>
    <row r="420" spans="1:21" ht="15.75" customHeight="1" x14ac:dyDescent="0.3">
      <c r="A420" s="3"/>
      <c r="J420" s="2"/>
      <c r="K420" s="2"/>
      <c r="L420" s="2"/>
      <c r="M420" s="2"/>
      <c r="N420" s="2"/>
      <c r="O420" s="2"/>
      <c r="P420" s="3"/>
      <c r="T420" s="2"/>
      <c r="U420" s="2"/>
    </row>
    <row r="421" spans="1:21" ht="15.75" customHeight="1" x14ac:dyDescent="0.3">
      <c r="A421" s="3"/>
      <c r="J421" s="2"/>
      <c r="K421" s="2"/>
      <c r="L421" s="2"/>
      <c r="M421" s="2"/>
      <c r="N421" s="2"/>
      <c r="O421" s="2"/>
      <c r="P421" s="3"/>
      <c r="T421" s="2"/>
      <c r="U421" s="2"/>
    </row>
    <row r="422" spans="1:21" ht="15.75" customHeight="1" x14ac:dyDescent="0.3">
      <c r="A422" s="3"/>
      <c r="J422" s="2"/>
      <c r="K422" s="2"/>
      <c r="L422" s="2"/>
      <c r="M422" s="2"/>
      <c r="N422" s="2"/>
      <c r="O422" s="2"/>
      <c r="P422" s="3"/>
      <c r="T422" s="2"/>
      <c r="U422" s="2"/>
    </row>
    <row r="423" spans="1:21" ht="15.75" customHeight="1" x14ac:dyDescent="0.3">
      <c r="A423" s="3"/>
      <c r="J423" s="2"/>
      <c r="K423" s="2"/>
      <c r="L423" s="2"/>
      <c r="M423" s="2"/>
      <c r="N423" s="2"/>
      <c r="O423" s="2"/>
      <c r="P423" s="3"/>
      <c r="T423" s="2"/>
      <c r="U423" s="2"/>
    </row>
    <row r="424" spans="1:21" ht="15.75" customHeight="1" x14ac:dyDescent="0.3">
      <c r="A424" s="3"/>
      <c r="J424" s="2"/>
      <c r="K424" s="2"/>
      <c r="L424" s="2"/>
      <c r="M424" s="2"/>
      <c r="N424" s="2"/>
      <c r="O424" s="2"/>
      <c r="P424" s="3"/>
      <c r="T424" s="2"/>
      <c r="U424" s="2"/>
    </row>
    <row r="425" spans="1:21" ht="15.75" customHeight="1" x14ac:dyDescent="0.3">
      <c r="A425" s="3"/>
      <c r="J425" s="2"/>
      <c r="K425" s="2"/>
      <c r="L425" s="2"/>
      <c r="M425" s="2"/>
      <c r="N425" s="2"/>
      <c r="O425" s="2"/>
      <c r="P425" s="3"/>
      <c r="T425" s="2"/>
      <c r="U425" s="2"/>
    </row>
    <row r="426" spans="1:21" ht="15.75" customHeight="1" x14ac:dyDescent="0.3">
      <c r="A426" s="3"/>
      <c r="J426" s="2"/>
      <c r="K426" s="2"/>
      <c r="L426" s="2"/>
      <c r="M426" s="2"/>
      <c r="N426" s="2"/>
      <c r="O426" s="2"/>
      <c r="P426" s="3"/>
      <c r="T426" s="2"/>
      <c r="U426" s="2"/>
    </row>
    <row r="427" spans="1:21" ht="15.75" customHeight="1" x14ac:dyDescent="0.3">
      <c r="A427" s="3"/>
      <c r="J427" s="2"/>
      <c r="K427" s="2"/>
      <c r="L427" s="2"/>
      <c r="M427" s="2"/>
      <c r="N427" s="2"/>
      <c r="O427" s="2"/>
      <c r="P427" s="3"/>
      <c r="T427" s="2"/>
      <c r="U427" s="2"/>
    </row>
    <row r="428" spans="1:21" ht="15.75" customHeight="1" x14ac:dyDescent="0.3">
      <c r="A428" s="3"/>
      <c r="J428" s="2"/>
      <c r="K428" s="2"/>
      <c r="L428" s="2"/>
      <c r="M428" s="2"/>
      <c r="N428" s="2"/>
      <c r="O428" s="2"/>
      <c r="P428" s="3"/>
      <c r="T428" s="2"/>
      <c r="U428" s="2"/>
    </row>
    <row r="429" spans="1:21" ht="15.75" customHeight="1" x14ac:dyDescent="0.3">
      <c r="A429" s="3"/>
      <c r="J429" s="2"/>
      <c r="K429" s="2"/>
      <c r="L429" s="2"/>
      <c r="M429" s="2"/>
      <c r="N429" s="2"/>
      <c r="O429" s="2"/>
      <c r="P429" s="3"/>
      <c r="T429" s="2"/>
      <c r="U429" s="2"/>
    </row>
    <row r="430" spans="1:21" ht="15.75" customHeight="1" x14ac:dyDescent="0.3">
      <c r="A430" s="3"/>
      <c r="J430" s="2"/>
      <c r="K430" s="2"/>
      <c r="L430" s="2"/>
      <c r="M430" s="2"/>
      <c r="N430" s="2"/>
      <c r="O430" s="2"/>
      <c r="P430" s="3"/>
      <c r="T430" s="2"/>
      <c r="U430" s="2"/>
    </row>
    <row r="431" spans="1:21" ht="15.75" customHeight="1" x14ac:dyDescent="0.3">
      <c r="A431" s="3"/>
      <c r="J431" s="2"/>
      <c r="K431" s="2"/>
      <c r="L431" s="2"/>
      <c r="M431" s="2"/>
      <c r="N431" s="2"/>
      <c r="O431" s="2"/>
      <c r="P431" s="3"/>
      <c r="T431" s="2"/>
      <c r="U431" s="2"/>
    </row>
    <row r="432" spans="1:21" ht="15.75" customHeight="1" x14ac:dyDescent="0.3">
      <c r="A432" s="3"/>
      <c r="J432" s="2"/>
      <c r="K432" s="2"/>
      <c r="L432" s="2"/>
      <c r="M432" s="2"/>
      <c r="N432" s="2"/>
      <c r="O432" s="2"/>
      <c r="P432" s="3"/>
      <c r="T432" s="2"/>
      <c r="U432" s="2"/>
    </row>
    <row r="433" spans="1:21" ht="15.75" customHeight="1" x14ac:dyDescent="0.3">
      <c r="A433" s="3"/>
      <c r="J433" s="2"/>
      <c r="K433" s="2"/>
      <c r="L433" s="2"/>
      <c r="M433" s="2"/>
      <c r="N433" s="2"/>
      <c r="O433" s="2"/>
      <c r="P433" s="3"/>
      <c r="T433" s="2"/>
      <c r="U433" s="2"/>
    </row>
    <row r="434" spans="1:21" ht="15.75" customHeight="1" x14ac:dyDescent="0.3">
      <c r="A434" s="3"/>
      <c r="J434" s="2"/>
      <c r="K434" s="2"/>
      <c r="L434" s="2"/>
      <c r="M434" s="2"/>
      <c r="N434" s="2"/>
      <c r="O434" s="2"/>
      <c r="P434" s="3"/>
      <c r="T434" s="2"/>
      <c r="U434" s="2"/>
    </row>
    <row r="435" spans="1:21" ht="15.75" customHeight="1" x14ac:dyDescent="0.3">
      <c r="A435" s="3"/>
      <c r="J435" s="2"/>
      <c r="K435" s="2"/>
      <c r="L435" s="2"/>
      <c r="M435" s="2"/>
      <c r="N435" s="2"/>
      <c r="O435" s="2"/>
      <c r="P435" s="3"/>
      <c r="T435" s="2"/>
      <c r="U435" s="2"/>
    </row>
    <row r="436" spans="1:21" ht="15.75" customHeight="1" x14ac:dyDescent="0.3">
      <c r="A436" s="3"/>
      <c r="J436" s="2"/>
      <c r="K436" s="2"/>
      <c r="L436" s="2"/>
      <c r="M436" s="2"/>
      <c r="N436" s="2"/>
      <c r="O436" s="2"/>
      <c r="P436" s="3"/>
      <c r="T436" s="2"/>
      <c r="U436" s="2"/>
    </row>
    <row r="437" spans="1:21" ht="15.75" customHeight="1" x14ac:dyDescent="0.3">
      <c r="A437" s="3"/>
      <c r="J437" s="2"/>
      <c r="K437" s="2"/>
      <c r="L437" s="2"/>
      <c r="M437" s="2"/>
      <c r="N437" s="2"/>
      <c r="O437" s="2"/>
      <c r="P437" s="3"/>
      <c r="T437" s="2"/>
      <c r="U437" s="2"/>
    </row>
    <row r="438" spans="1:21" ht="15.75" customHeight="1" x14ac:dyDescent="0.3">
      <c r="A438" s="3"/>
      <c r="J438" s="2"/>
      <c r="K438" s="2"/>
      <c r="L438" s="2"/>
      <c r="M438" s="2"/>
      <c r="N438" s="2"/>
      <c r="O438" s="2"/>
      <c r="P438" s="3"/>
      <c r="T438" s="2"/>
      <c r="U438" s="2"/>
    </row>
    <row r="439" spans="1:21" ht="15.75" customHeight="1" x14ac:dyDescent="0.3">
      <c r="A439" s="3"/>
      <c r="J439" s="2"/>
      <c r="K439" s="2"/>
      <c r="L439" s="2"/>
      <c r="M439" s="2"/>
      <c r="N439" s="2"/>
      <c r="O439" s="2"/>
      <c r="P439" s="3"/>
      <c r="T439" s="2"/>
      <c r="U439" s="2"/>
    </row>
    <row r="440" spans="1:21" ht="15.75" customHeight="1" x14ac:dyDescent="0.3">
      <c r="A440" s="3"/>
      <c r="J440" s="2"/>
      <c r="K440" s="2"/>
      <c r="L440" s="2"/>
      <c r="M440" s="2"/>
      <c r="N440" s="2"/>
      <c r="O440" s="2"/>
      <c r="P440" s="3"/>
      <c r="T440" s="2"/>
      <c r="U440" s="2"/>
    </row>
    <row r="441" spans="1:21" ht="15.75" customHeight="1" x14ac:dyDescent="0.3">
      <c r="A441" s="3"/>
      <c r="J441" s="2"/>
      <c r="K441" s="2"/>
      <c r="L441" s="2"/>
      <c r="M441" s="2"/>
      <c r="N441" s="2"/>
      <c r="O441" s="2"/>
      <c r="P441" s="3"/>
      <c r="T441" s="2"/>
      <c r="U441" s="2"/>
    </row>
    <row r="442" spans="1:21" ht="15.75" customHeight="1" x14ac:dyDescent="0.3">
      <c r="A442" s="3"/>
      <c r="J442" s="2"/>
      <c r="K442" s="2"/>
      <c r="L442" s="2"/>
      <c r="M442" s="2"/>
      <c r="N442" s="2"/>
      <c r="O442" s="2"/>
      <c r="P442" s="3"/>
      <c r="T442" s="2"/>
      <c r="U442" s="2"/>
    </row>
    <row r="443" spans="1:21" ht="15.75" customHeight="1" x14ac:dyDescent="0.3">
      <c r="A443" s="3"/>
      <c r="J443" s="2"/>
      <c r="K443" s="2"/>
      <c r="L443" s="2"/>
      <c r="M443" s="2"/>
      <c r="N443" s="2"/>
      <c r="O443" s="2"/>
      <c r="P443" s="3"/>
      <c r="T443" s="2"/>
      <c r="U443" s="2"/>
    </row>
    <row r="444" spans="1:21" ht="15.75" customHeight="1" x14ac:dyDescent="0.3">
      <c r="A444" s="3"/>
      <c r="J444" s="2"/>
      <c r="K444" s="2"/>
      <c r="L444" s="2"/>
      <c r="M444" s="2"/>
      <c r="N444" s="2"/>
      <c r="O444" s="2"/>
      <c r="P444" s="3"/>
      <c r="T444" s="2"/>
      <c r="U444" s="2"/>
    </row>
    <row r="445" spans="1:21" ht="15.75" customHeight="1" x14ac:dyDescent="0.3">
      <c r="A445" s="3"/>
      <c r="J445" s="2"/>
      <c r="K445" s="2"/>
      <c r="L445" s="2"/>
      <c r="M445" s="2"/>
      <c r="N445" s="2"/>
      <c r="O445" s="2"/>
      <c r="P445" s="3"/>
      <c r="T445" s="2"/>
      <c r="U445" s="2"/>
    </row>
    <row r="446" spans="1:21" ht="15.75" customHeight="1" x14ac:dyDescent="0.3">
      <c r="A446" s="3"/>
      <c r="J446" s="2"/>
      <c r="K446" s="2"/>
      <c r="L446" s="2"/>
      <c r="M446" s="2"/>
      <c r="N446" s="2"/>
      <c r="O446" s="2"/>
      <c r="P446" s="3"/>
      <c r="T446" s="2"/>
      <c r="U446" s="2"/>
    </row>
    <row r="447" spans="1:21" ht="15.75" customHeight="1" x14ac:dyDescent="0.3">
      <c r="A447" s="3"/>
      <c r="J447" s="2"/>
      <c r="K447" s="2"/>
      <c r="L447" s="2"/>
      <c r="M447" s="2"/>
      <c r="N447" s="2"/>
      <c r="O447" s="2"/>
      <c r="P447" s="3"/>
      <c r="T447" s="2"/>
      <c r="U447" s="2"/>
    </row>
    <row r="448" spans="1:21" ht="15.75" customHeight="1" x14ac:dyDescent="0.3">
      <c r="A448" s="3"/>
      <c r="J448" s="2"/>
      <c r="K448" s="2"/>
      <c r="L448" s="2"/>
      <c r="M448" s="2"/>
      <c r="N448" s="2"/>
      <c r="O448" s="2"/>
      <c r="P448" s="3"/>
      <c r="T448" s="2"/>
      <c r="U448" s="2"/>
    </row>
    <row r="449" spans="1:21" ht="15.75" customHeight="1" x14ac:dyDescent="0.3">
      <c r="A449" s="3"/>
      <c r="J449" s="2"/>
      <c r="K449" s="2"/>
      <c r="L449" s="2"/>
      <c r="M449" s="2"/>
      <c r="N449" s="2"/>
      <c r="O449" s="2"/>
      <c r="P449" s="3"/>
      <c r="T449" s="2"/>
      <c r="U449" s="2"/>
    </row>
    <row r="450" spans="1:21" ht="15.75" customHeight="1" x14ac:dyDescent="0.3">
      <c r="A450" s="3"/>
      <c r="J450" s="2"/>
      <c r="K450" s="2"/>
      <c r="L450" s="2"/>
      <c r="M450" s="2"/>
      <c r="N450" s="2"/>
      <c r="O450" s="2"/>
      <c r="P450" s="3"/>
      <c r="T450" s="2"/>
      <c r="U450" s="2"/>
    </row>
    <row r="451" spans="1:21" ht="15.75" customHeight="1" x14ac:dyDescent="0.3">
      <c r="A451" s="3"/>
      <c r="J451" s="2"/>
      <c r="K451" s="2"/>
      <c r="L451" s="2"/>
      <c r="M451" s="2"/>
      <c r="N451" s="2"/>
      <c r="O451" s="2"/>
      <c r="P451" s="3"/>
      <c r="T451" s="2"/>
      <c r="U451" s="2"/>
    </row>
    <row r="452" spans="1:21" ht="15.75" customHeight="1" x14ac:dyDescent="0.3">
      <c r="A452" s="3"/>
      <c r="J452" s="2"/>
      <c r="K452" s="2"/>
      <c r="L452" s="2"/>
      <c r="M452" s="2"/>
      <c r="N452" s="2"/>
      <c r="O452" s="2"/>
      <c r="P452" s="3"/>
      <c r="T452" s="2"/>
      <c r="U452" s="2"/>
    </row>
    <row r="453" spans="1:21" ht="15.75" customHeight="1" x14ac:dyDescent="0.3">
      <c r="A453" s="3"/>
      <c r="J453" s="2"/>
      <c r="K453" s="2"/>
      <c r="L453" s="2"/>
      <c r="M453" s="2"/>
      <c r="N453" s="2"/>
      <c r="O453" s="2"/>
      <c r="P453" s="3"/>
      <c r="T453" s="2"/>
      <c r="U453" s="2"/>
    </row>
    <row r="454" spans="1:21" ht="15.75" customHeight="1" x14ac:dyDescent="0.3">
      <c r="A454" s="3"/>
      <c r="J454" s="2"/>
      <c r="K454" s="2"/>
      <c r="L454" s="2"/>
      <c r="M454" s="2"/>
      <c r="N454" s="2"/>
      <c r="O454" s="2"/>
      <c r="P454" s="3"/>
      <c r="T454" s="2"/>
      <c r="U454" s="2"/>
    </row>
    <row r="455" spans="1:21" ht="15.75" customHeight="1" x14ac:dyDescent="0.3">
      <c r="A455" s="3"/>
      <c r="J455" s="2"/>
      <c r="K455" s="2"/>
      <c r="L455" s="2"/>
      <c r="M455" s="2"/>
      <c r="N455" s="2"/>
      <c r="O455" s="2"/>
      <c r="P455" s="3"/>
      <c r="T455" s="2"/>
      <c r="U455" s="2"/>
    </row>
    <row r="456" spans="1:21" ht="15.75" customHeight="1" x14ac:dyDescent="0.3">
      <c r="A456" s="3"/>
      <c r="J456" s="2"/>
      <c r="K456" s="2"/>
      <c r="L456" s="2"/>
      <c r="M456" s="2"/>
      <c r="N456" s="2"/>
      <c r="O456" s="2"/>
      <c r="P456" s="3"/>
      <c r="T456" s="2"/>
      <c r="U456" s="2"/>
    </row>
    <row r="457" spans="1:21" ht="15.75" customHeight="1" x14ac:dyDescent="0.3">
      <c r="A457" s="3"/>
      <c r="J457" s="2"/>
      <c r="K457" s="2"/>
      <c r="L457" s="2"/>
      <c r="M457" s="2"/>
      <c r="N457" s="2"/>
      <c r="O457" s="2"/>
      <c r="P457" s="3"/>
      <c r="T457" s="2"/>
      <c r="U457" s="2"/>
    </row>
    <row r="458" spans="1:21" ht="15.75" customHeight="1" x14ac:dyDescent="0.3">
      <c r="A458" s="3"/>
      <c r="J458" s="2"/>
      <c r="K458" s="2"/>
      <c r="L458" s="2"/>
      <c r="M458" s="2"/>
      <c r="N458" s="2"/>
      <c r="O458" s="2"/>
      <c r="P458" s="3"/>
      <c r="T458" s="2"/>
      <c r="U458" s="2"/>
    </row>
    <row r="459" spans="1:21" ht="15.75" customHeight="1" x14ac:dyDescent="0.3">
      <c r="A459" s="3"/>
      <c r="J459" s="2"/>
      <c r="K459" s="2"/>
      <c r="L459" s="2"/>
      <c r="M459" s="2"/>
      <c r="N459" s="2"/>
      <c r="O459" s="2"/>
      <c r="P459" s="3"/>
      <c r="T459" s="2"/>
      <c r="U459" s="2"/>
    </row>
    <row r="460" spans="1:21" ht="15.75" customHeight="1" x14ac:dyDescent="0.3">
      <c r="A460" s="3"/>
      <c r="J460" s="2"/>
      <c r="K460" s="2"/>
      <c r="L460" s="2"/>
      <c r="M460" s="2"/>
      <c r="N460" s="2"/>
      <c r="O460" s="2"/>
      <c r="P460" s="3"/>
      <c r="T460" s="2"/>
      <c r="U460" s="2"/>
    </row>
    <row r="461" spans="1:21" ht="15.75" customHeight="1" x14ac:dyDescent="0.3">
      <c r="A461" s="3"/>
      <c r="J461" s="2"/>
      <c r="K461" s="2"/>
      <c r="L461" s="2"/>
      <c r="M461" s="2"/>
      <c r="N461" s="2"/>
      <c r="O461" s="2"/>
      <c r="P461" s="3"/>
      <c r="T461" s="2"/>
      <c r="U461" s="2"/>
    </row>
    <row r="462" spans="1:21" ht="15.75" customHeight="1" x14ac:dyDescent="0.3">
      <c r="A462" s="3"/>
      <c r="J462" s="2"/>
      <c r="K462" s="2"/>
      <c r="L462" s="2"/>
      <c r="M462" s="2"/>
      <c r="N462" s="2"/>
      <c r="O462" s="2"/>
      <c r="P462" s="3"/>
      <c r="T462" s="2"/>
      <c r="U462" s="2"/>
    </row>
    <row r="463" spans="1:21" ht="15.75" customHeight="1" x14ac:dyDescent="0.3">
      <c r="A463" s="3"/>
      <c r="J463" s="2"/>
      <c r="K463" s="2"/>
      <c r="L463" s="2"/>
      <c r="M463" s="2"/>
      <c r="N463" s="2"/>
      <c r="O463" s="2"/>
      <c r="P463" s="3"/>
      <c r="T463" s="2"/>
      <c r="U463" s="2"/>
    </row>
    <row r="464" spans="1:21" ht="15.75" customHeight="1" x14ac:dyDescent="0.3">
      <c r="A464" s="3"/>
      <c r="J464" s="2"/>
      <c r="K464" s="2"/>
      <c r="L464" s="2"/>
      <c r="M464" s="2"/>
      <c r="N464" s="2"/>
      <c r="O464" s="2"/>
      <c r="P464" s="3"/>
      <c r="T464" s="2"/>
      <c r="U464" s="2"/>
    </row>
    <row r="465" spans="1:21" ht="15.75" customHeight="1" x14ac:dyDescent="0.3">
      <c r="A465" s="3"/>
      <c r="J465" s="2"/>
      <c r="K465" s="2"/>
      <c r="L465" s="2"/>
      <c r="M465" s="2"/>
      <c r="N465" s="2"/>
      <c r="O465" s="2"/>
      <c r="P465" s="3"/>
      <c r="T465" s="2"/>
      <c r="U465" s="2"/>
    </row>
    <row r="466" spans="1:21" ht="15.75" customHeight="1" x14ac:dyDescent="0.3">
      <c r="A466" s="3"/>
      <c r="J466" s="2"/>
      <c r="K466" s="2"/>
      <c r="L466" s="2"/>
      <c r="M466" s="2"/>
      <c r="N466" s="2"/>
      <c r="O466" s="2"/>
      <c r="P466" s="3"/>
      <c r="T466" s="2"/>
      <c r="U466" s="2"/>
    </row>
    <row r="467" spans="1:21" ht="15.75" customHeight="1" x14ac:dyDescent="0.3">
      <c r="A467" s="3"/>
      <c r="J467" s="2"/>
      <c r="K467" s="2"/>
      <c r="L467" s="2"/>
      <c r="M467" s="2"/>
      <c r="N467" s="2"/>
      <c r="O467" s="2"/>
      <c r="P467" s="3"/>
      <c r="T467" s="2"/>
      <c r="U467" s="2"/>
    </row>
    <row r="468" spans="1:21" ht="15.75" customHeight="1" x14ac:dyDescent="0.3">
      <c r="A468" s="3"/>
      <c r="J468" s="2"/>
      <c r="K468" s="2"/>
      <c r="L468" s="2"/>
      <c r="M468" s="2"/>
      <c r="N468" s="2"/>
      <c r="O468" s="2"/>
      <c r="P468" s="3"/>
      <c r="T468" s="2"/>
      <c r="U468" s="2"/>
    </row>
    <row r="469" spans="1:21" ht="15.75" customHeight="1" x14ac:dyDescent="0.3">
      <c r="A469" s="3"/>
      <c r="J469" s="2"/>
      <c r="K469" s="2"/>
      <c r="L469" s="2"/>
      <c r="M469" s="2"/>
      <c r="N469" s="2"/>
      <c r="O469" s="2"/>
      <c r="P469" s="3"/>
      <c r="T469" s="2"/>
      <c r="U469" s="2"/>
    </row>
    <row r="470" spans="1:21" ht="15.75" customHeight="1" x14ac:dyDescent="0.3">
      <c r="A470" s="3"/>
      <c r="J470" s="2"/>
      <c r="K470" s="2"/>
      <c r="L470" s="2"/>
      <c r="M470" s="2"/>
      <c r="N470" s="2"/>
      <c r="O470" s="2"/>
      <c r="P470" s="3"/>
      <c r="T470" s="2"/>
      <c r="U470" s="2"/>
    </row>
    <row r="471" spans="1:21" ht="15.75" customHeight="1" x14ac:dyDescent="0.3">
      <c r="A471" s="3"/>
      <c r="J471" s="2"/>
      <c r="K471" s="2"/>
      <c r="L471" s="2"/>
      <c r="M471" s="2"/>
      <c r="N471" s="2"/>
      <c r="O471" s="2"/>
      <c r="P471" s="3"/>
      <c r="T471" s="2"/>
      <c r="U471" s="2"/>
    </row>
    <row r="472" spans="1:21" ht="15.75" customHeight="1" x14ac:dyDescent="0.3">
      <c r="A472" s="3"/>
      <c r="J472" s="2"/>
      <c r="K472" s="2"/>
      <c r="L472" s="2"/>
      <c r="M472" s="2"/>
      <c r="N472" s="2"/>
      <c r="O472" s="2"/>
      <c r="P472" s="3"/>
      <c r="T472" s="2"/>
      <c r="U472" s="2"/>
    </row>
    <row r="473" spans="1:21" ht="15.75" customHeight="1" x14ac:dyDescent="0.3">
      <c r="A473" s="3"/>
      <c r="J473" s="2"/>
      <c r="K473" s="2"/>
      <c r="L473" s="2"/>
      <c r="M473" s="2"/>
      <c r="N473" s="2"/>
      <c r="O473" s="2"/>
      <c r="P473" s="3"/>
      <c r="T473" s="2"/>
      <c r="U473" s="2"/>
    </row>
    <row r="474" spans="1:21" ht="15.75" customHeight="1" x14ac:dyDescent="0.3">
      <c r="A474" s="3"/>
      <c r="J474" s="2"/>
      <c r="K474" s="2"/>
      <c r="L474" s="2"/>
      <c r="M474" s="2"/>
      <c r="N474" s="2"/>
      <c r="O474" s="2"/>
      <c r="P474" s="3"/>
      <c r="T474" s="2"/>
      <c r="U474" s="2"/>
    </row>
    <row r="475" spans="1:21" ht="15.75" customHeight="1" x14ac:dyDescent="0.3">
      <c r="A475" s="3"/>
      <c r="J475" s="2"/>
      <c r="K475" s="2"/>
      <c r="L475" s="2"/>
      <c r="M475" s="2"/>
      <c r="N475" s="2"/>
      <c r="O475" s="2"/>
      <c r="P475" s="3"/>
      <c r="T475" s="2"/>
      <c r="U475" s="2"/>
    </row>
    <row r="476" spans="1:21" ht="15.75" customHeight="1" x14ac:dyDescent="0.3">
      <c r="A476" s="3"/>
      <c r="J476" s="2"/>
      <c r="K476" s="2"/>
      <c r="L476" s="2"/>
      <c r="M476" s="2"/>
      <c r="N476" s="2"/>
      <c r="O476" s="2"/>
      <c r="P476" s="3"/>
      <c r="T476" s="2"/>
      <c r="U476" s="2"/>
    </row>
    <row r="477" spans="1:21" ht="15.75" customHeight="1" x14ac:dyDescent="0.3">
      <c r="A477" s="3"/>
      <c r="J477" s="2"/>
      <c r="K477" s="2"/>
      <c r="L477" s="2"/>
      <c r="M477" s="2"/>
      <c r="N477" s="2"/>
      <c r="O477" s="2"/>
      <c r="P477" s="3"/>
      <c r="T477" s="2"/>
      <c r="U477" s="2"/>
    </row>
    <row r="478" spans="1:21" ht="15.75" customHeight="1" x14ac:dyDescent="0.3">
      <c r="A478" s="3"/>
      <c r="J478" s="2"/>
      <c r="K478" s="2"/>
      <c r="L478" s="2"/>
      <c r="M478" s="2"/>
      <c r="N478" s="2"/>
      <c r="O478" s="2"/>
      <c r="P478" s="3"/>
      <c r="T478" s="2"/>
      <c r="U478" s="2"/>
    </row>
    <row r="479" spans="1:21" ht="15.75" customHeight="1" x14ac:dyDescent="0.3">
      <c r="A479" s="3"/>
      <c r="J479" s="2"/>
      <c r="K479" s="2"/>
      <c r="L479" s="2"/>
      <c r="M479" s="2"/>
      <c r="N479" s="2"/>
      <c r="O479" s="2"/>
      <c r="P479" s="3"/>
      <c r="T479" s="2"/>
      <c r="U479" s="2"/>
    </row>
    <row r="480" spans="1:21" ht="15.75" customHeight="1" x14ac:dyDescent="0.3">
      <c r="A480" s="3"/>
      <c r="J480" s="2"/>
      <c r="K480" s="2"/>
      <c r="L480" s="2"/>
      <c r="M480" s="2"/>
      <c r="N480" s="2"/>
      <c r="O480" s="2"/>
      <c r="P480" s="3"/>
      <c r="T480" s="2"/>
      <c r="U480" s="2"/>
    </row>
    <row r="481" spans="1:21" ht="15.75" customHeight="1" x14ac:dyDescent="0.3">
      <c r="A481" s="3"/>
      <c r="J481" s="2"/>
      <c r="K481" s="2"/>
      <c r="L481" s="2"/>
      <c r="M481" s="2"/>
      <c r="N481" s="2"/>
      <c r="O481" s="2"/>
      <c r="P481" s="3"/>
      <c r="T481" s="2"/>
      <c r="U481" s="2"/>
    </row>
    <row r="482" spans="1:21" ht="15.75" customHeight="1" x14ac:dyDescent="0.3">
      <c r="A482" s="3"/>
      <c r="J482" s="2"/>
      <c r="K482" s="2"/>
      <c r="L482" s="2"/>
      <c r="M482" s="2"/>
      <c r="N482" s="2"/>
      <c r="O482" s="2"/>
      <c r="P482" s="3"/>
      <c r="T482" s="2"/>
      <c r="U482" s="2"/>
    </row>
    <row r="483" spans="1:21" ht="15.75" customHeight="1" x14ac:dyDescent="0.3">
      <c r="A483" s="3"/>
      <c r="J483" s="2"/>
      <c r="K483" s="2"/>
      <c r="L483" s="2"/>
      <c r="M483" s="2"/>
      <c r="N483" s="2"/>
      <c r="O483" s="2"/>
      <c r="P483" s="3"/>
      <c r="T483" s="2"/>
      <c r="U483" s="2"/>
    </row>
    <row r="484" spans="1:21" ht="15.75" customHeight="1" x14ac:dyDescent="0.3">
      <c r="A484" s="3"/>
      <c r="J484" s="2"/>
      <c r="K484" s="2"/>
      <c r="L484" s="2"/>
      <c r="M484" s="2"/>
      <c r="N484" s="2"/>
      <c r="O484" s="2"/>
      <c r="P484" s="3"/>
      <c r="T484" s="2"/>
      <c r="U484" s="2"/>
    </row>
    <row r="485" spans="1:21" ht="15.75" customHeight="1" x14ac:dyDescent="0.3">
      <c r="A485" s="3"/>
      <c r="J485" s="2"/>
      <c r="K485" s="2"/>
      <c r="L485" s="2"/>
      <c r="M485" s="2"/>
      <c r="N485" s="2"/>
      <c r="O485" s="2"/>
      <c r="P485" s="3"/>
      <c r="T485" s="2"/>
      <c r="U485" s="2"/>
    </row>
    <row r="486" spans="1:21" ht="15.75" customHeight="1" x14ac:dyDescent="0.3">
      <c r="A486" s="3"/>
      <c r="J486" s="2"/>
      <c r="K486" s="2"/>
      <c r="L486" s="2"/>
      <c r="M486" s="2"/>
      <c r="N486" s="2"/>
      <c r="O486" s="2"/>
      <c r="P486" s="3"/>
      <c r="T486" s="2"/>
      <c r="U486" s="2"/>
    </row>
    <row r="487" spans="1:21" ht="15.75" customHeight="1" x14ac:dyDescent="0.3">
      <c r="A487" s="3"/>
      <c r="J487" s="2"/>
      <c r="K487" s="2"/>
      <c r="L487" s="2"/>
      <c r="M487" s="2"/>
      <c r="N487" s="2"/>
      <c r="O487" s="2"/>
      <c r="P487" s="3"/>
      <c r="T487" s="2"/>
      <c r="U487" s="2"/>
    </row>
    <row r="488" spans="1:21" ht="15.75" customHeight="1" x14ac:dyDescent="0.3">
      <c r="A488" s="3"/>
      <c r="J488" s="2"/>
      <c r="K488" s="2"/>
      <c r="L488" s="2"/>
      <c r="M488" s="2"/>
      <c r="N488" s="2"/>
      <c r="O488" s="2"/>
      <c r="P488" s="3"/>
      <c r="T488" s="2"/>
      <c r="U488" s="2"/>
    </row>
    <row r="489" spans="1:21" ht="15.75" customHeight="1" x14ac:dyDescent="0.3">
      <c r="A489" s="3"/>
      <c r="J489" s="2"/>
      <c r="K489" s="2"/>
      <c r="L489" s="2"/>
      <c r="M489" s="2"/>
      <c r="N489" s="2"/>
      <c r="O489" s="2"/>
      <c r="P489" s="3"/>
      <c r="T489" s="2"/>
      <c r="U489" s="2"/>
    </row>
    <row r="490" spans="1:21" ht="15.75" customHeight="1" x14ac:dyDescent="0.3">
      <c r="A490" s="3"/>
      <c r="J490" s="2"/>
      <c r="K490" s="2"/>
      <c r="L490" s="2"/>
      <c r="M490" s="2"/>
      <c r="N490" s="2"/>
      <c r="O490" s="2"/>
      <c r="P490" s="3"/>
      <c r="T490" s="2"/>
      <c r="U490" s="2"/>
    </row>
    <row r="491" spans="1:21" ht="15.75" customHeight="1" x14ac:dyDescent="0.3">
      <c r="A491" s="3"/>
      <c r="J491" s="2"/>
      <c r="K491" s="2"/>
      <c r="L491" s="2"/>
      <c r="M491" s="2"/>
      <c r="N491" s="2"/>
      <c r="O491" s="2"/>
      <c r="P491" s="3"/>
      <c r="T491" s="2"/>
      <c r="U491" s="2"/>
    </row>
    <row r="492" spans="1:21" ht="15.75" customHeight="1" x14ac:dyDescent="0.3">
      <c r="A492" s="3"/>
      <c r="J492" s="2"/>
      <c r="K492" s="2"/>
      <c r="L492" s="2"/>
      <c r="M492" s="2"/>
      <c r="N492" s="2"/>
      <c r="O492" s="2"/>
      <c r="P492" s="3"/>
      <c r="T492" s="2"/>
      <c r="U492" s="2"/>
    </row>
    <row r="493" spans="1:21" ht="15.75" customHeight="1" x14ac:dyDescent="0.3">
      <c r="A493" s="3"/>
      <c r="J493" s="2"/>
      <c r="K493" s="2"/>
      <c r="L493" s="2"/>
      <c r="M493" s="2"/>
      <c r="N493" s="2"/>
      <c r="O493" s="2"/>
      <c r="P493" s="3"/>
      <c r="T493" s="2"/>
      <c r="U493" s="2"/>
    </row>
    <row r="494" spans="1:21" ht="15.75" customHeight="1" x14ac:dyDescent="0.3">
      <c r="A494" s="3"/>
      <c r="J494" s="2"/>
      <c r="K494" s="2"/>
      <c r="L494" s="2"/>
      <c r="M494" s="2"/>
      <c r="N494" s="2"/>
      <c r="O494" s="2"/>
      <c r="P494" s="3"/>
      <c r="T494" s="2"/>
      <c r="U494" s="2"/>
    </row>
    <row r="495" spans="1:21" ht="15.75" customHeight="1" x14ac:dyDescent="0.3">
      <c r="A495" s="3"/>
      <c r="J495" s="2"/>
      <c r="K495" s="2"/>
      <c r="L495" s="2"/>
      <c r="M495" s="2"/>
      <c r="N495" s="2"/>
      <c r="O495" s="2"/>
      <c r="P495" s="3"/>
      <c r="T495" s="2"/>
      <c r="U495" s="2"/>
    </row>
    <row r="496" spans="1:21" ht="15.75" customHeight="1" x14ac:dyDescent="0.3">
      <c r="A496" s="3"/>
      <c r="J496" s="2"/>
      <c r="K496" s="2"/>
      <c r="L496" s="2"/>
      <c r="M496" s="2"/>
      <c r="N496" s="2"/>
      <c r="O496" s="2"/>
      <c r="P496" s="3"/>
      <c r="T496" s="2"/>
      <c r="U496" s="2"/>
    </row>
    <row r="497" spans="1:21" ht="15.75" customHeight="1" x14ac:dyDescent="0.3">
      <c r="A497" s="3"/>
      <c r="J497" s="2"/>
      <c r="K497" s="2"/>
      <c r="L497" s="2"/>
      <c r="M497" s="2"/>
      <c r="N497" s="2"/>
      <c r="O497" s="2"/>
      <c r="P497" s="3"/>
      <c r="T497" s="2"/>
      <c r="U497" s="2"/>
    </row>
    <row r="498" spans="1:21" ht="15.75" customHeight="1" x14ac:dyDescent="0.3">
      <c r="A498" s="3"/>
      <c r="J498" s="2"/>
      <c r="K498" s="2"/>
      <c r="L498" s="2"/>
      <c r="M498" s="2"/>
      <c r="N498" s="2"/>
      <c r="O498" s="2"/>
      <c r="P498" s="3"/>
      <c r="T498" s="2"/>
      <c r="U498" s="2"/>
    </row>
    <row r="499" spans="1:21" ht="15.75" customHeight="1" x14ac:dyDescent="0.3">
      <c r="A499" s="3"/>
      <c r="J499" s="2"/>
      <c r="K499" s="2"/>
      <c r="L499" s="2"/>
      <c r="M499" s="2"/>
      <c r="N499" s="2"/>
      <c r="O499" s="2"/>
      <c r="P499" s="3"/>
      <c r="T499" s="2"/>
      <c r="U499" s="2"/>
    </row>
    <row r="500" spans="1:21" ht="15.75" customHeight="1" x14ac:dyDescent="0.3">
      <c r="A500" s="3"/>
      <c r="J500" s="2"/>
      <c r="K500" s="2"/>
      <c r="L500" s="2"/>
      <c r="M500" s="2"/>
      <c r="N500" s="2"/>
      <c r="O500" s="2"/>
      <c r="P500" s="3"/>
      <c r="T500" s="2"/>
      <c r="U500" s="2"/>
    </row>
    <row r="501" spans="1:21" ht="15.75" customHeight="1" x14ac:dyDescent="0.3">
      <c r="A501" s="3"/>
      <c r="J501" s="2"/>
      <c r="K501" s="2"/>
      <c r="L501" s="2"/>
      <c r="M501" s="2"/>
      <c r="N501" s="2"/>
      <c r="O501" s="2"/>
      <c r="P501" s="3"/>
      <c r="T501" s="2"/>
      <c r="U501" s="2"/>
    </row>
    <row r="502" spans="1:21" ht="15.75" customHeight="1" x14ac:dyDescent="0.3">
      <c r="A502" s="3"/>
      <c r="J502" s="2"/>
      <c r="K502" s="2"/>
      <c r="L502" s="2"/>
      <c r="M502" s="2"/>
      <c r="N502" s="2"/>
      <c r="O502" s="2"/>
      <c r="P502" s="3"/>
      <c r="T502" s="2"/>
      <c r="U502" s="2"/>
    </row>
    <row r="503" spans="1:21" ht="15.75" customHeight="1" x14ac:dyDescent="0.3">
      <c r="A503" s="3"/>
      <c r="J503" s="2"/>
      <c r="K503" s="2"/>
      <c r="L503" s="2"/>
      <c r="M503" s="2"/>
      <c r="N503" s="2"/>
      <c r="O503" s="2"/>
      <c r="P503" s="3"/>
      <c r="T503" s="2"/>
      <c r="U503" s="2"/>
    </row>
    <row r="504" spans="1:21" ht="15.75" customHeight="1" x14ac:dyDescent="0.3">
      <c r="A504" s="3"/>
      <c r="J504" s="2"/>
      <c r="K504" s="2"/>
      <c r="L504" s="2"/>
      <c r="M504" s="2"/>
      <c r="N504" s="2"/>
      <c r="O504" s="2"/>
      <c r="P504" s="3"/>
      <c r="T504" s="2"/>
      <c r="U504" s="2"/>
    </row>
    <row r="505" spans="1:21" ht="15.75" customHeight="1" x14ac:dyDescent="0.3">
      <c r="A505" s="3"/>
      <c r="J505" s="2"/>
      <c r="K505" s="2"/>
      <c r="L505" s="2"/>
      <c r="M505" s="2"/>
      <c r="N505" s="2"/>
      <c r="O505" s="2"/>
      <c r="P505" s="3"/>
      <c r="T505" s="2"/>
      <c r="U505" s="2"/>
    </row>
    <row r="506" spans="1:21" ht="15.75" customHeight="1" x14ac:dyDescent="0.3">
      <c r="A506" s="3"/>
      <c r="J506" s="2"/>
      <c r="K506" s="2"/>
      <c r="L506" s="2"/>
      <c r="M506" s="2"/>
      <c r="N506" s="2"/>
      <c r="O506" s="2"/>
      <c r="P506" s="3"/>
      <c r="T506" s="2"/>
      <c r="U506" s="2"/>
    </row>
    <row r="507" spans="1:21" ht="15.75" customHeight="1" x14ac:dyDescent="0.3">
      <c r="A507" s="3"/>
      <c r="J507" s="2"/>
      <c r="K507" s="2"/>
      <c r="L507" s="2"/>
      <c r="M507" s="2"/>
      <c r="N507" s="2"/>
      <c r="O507" s="2"/>
      <c r="P507" s="3"/>
      <c r="T507" s="2"/>
      <c r="U507" s="2"/>
    </row>
    <row r="508" spans="1:21" ht="15.75" customHeight="1" x14ac:dyDescent="0.3">
      <c r="A508" s="3"/>
      <c r="J508" s="2"/>
      <c r="K508" s="2"/>
      <c r="L508" s="2"/>
      <c r="M508" s="2"/>
      <c r="N508" s="2"/>
      <c r="O508" s="2"/>
      <c r="P508" s="3"/>
      <c r="T508" s="2"/>
      <c r="U508" s="2"/>
    </row>
    <row r="509" spans="1:21" ht="15.75" customHeight="1" x14ac:dyDescent="0.3">
      <c r="A509" s="3"/>
      <c r="J509" s="2"/>
      <c r="K509" s="2"/>
      <c r="L509" s="2"/>
      <c r="M509" s="2"/>
      <c r="N509" s="2"/>
      <c r="O509" s="2"/>
      <c r="P509" s="3"/>
      <c r="T509" s="2"/>
      <c r="U509" s="2"/>
    </row>
    <row r="510" spans="1:21" ht="15.75" customHeight="1" x14ac:dyDescent="0.3">
      <c r="A510" s="3"/>
      <c r="J510" s="2"/>
      <c r="K510" s="2"/>
      <c r="L510" s="2"/>
      <c r="M510" s="2"/>
      <c r="N510" s="2"/>
      <c r="O510" s="2"/>
      <c r="P510" s="3"/>
      <c r="T510" s="2"/>
      <c r="U510" s="2"/>
    </row>
    <row r="511" spans="1:21" ht="15.75" customHeight="1" x14ac:dyDescent="0.3">
      <c r="A511" s="3"/>
      <c r="J511" s="2"/>
      <c r="K511" s="2"/>
      <c r="L511" s="2"/>
      <c r="M511" s="2"/>
      <c r="N511" s="2"/>
      <c r="O511" s="2"/>
      <c r="P511" s="3"/>
      <c r="T511" s="2"/>
      <c r="U511" s="2"/>
    </row>
    <row r="512" spans="1:21" ht="15.75" customHeight="1" x14ac:dyDescent="0.3">
      <c r="A512" s="3"/>
      <c r="J512" s="2"/>
      <c r="K512" s="2"/>
      <c r="L512" s="2"/>
      <c r="M512" s="2"/>
      <c r="N512" s="2"/>
      <c r="O512" s="2"/>
      <c r="P512" s="3"/>
      <c r="T512" s="2"/>
      <c r="U512" s="2"/>
    </row>
    <row r="513" spans="1:21" ht="15.75" customHeight="1" x14ac:dyDescent="0.3">
      <c r="A513" s="3"/>
      <c r="J513" s="2"/>
      <c r="K513" s="2"/>
      <c r="L513" s="2"/>
      <c r="M513" s="2"/>
      <c r="N513" s="2"/>
      <c r="O513" s="2"/>
      <c r="P513" s="3"/>
      <c r="T513" s="2"/>
      <c r="U513" s="2"/>
    </row>
    <row r="514" spans="1:21" ht="15.75" customHeight="1" x14ac:dyDescent="0.3">
      <c r="A514" s="3"/>
      <c r="J514" s="2"/>
      <c r="K514" s="2"/>
      <c r="L514" s="2"/>
      <c r="M514" s="2"/>
      <c r="N514" s="2"/>
      <c r="O514" s="2"/>
      <c r="P514" s="3"/>
      <c r="T514" s="2"/>
      <c r="U514" s="2"/>
    </row>
    <row r="515" spans="1:21" ht="15.75" customHeight="1" x14ac:dyDescent="0.3">
      <c r="A515" s="3"/>
      <c r="J515" s="2"/>
      <c r="K515" s="2"/>
      <c r="L515" s="2"/>
      <c r="M515" s="2"/>
      <c r="N515" s="2"/>
      <c r="O515" s="2"/>
      <c r="P515" s="3"/>
      <c r="T515" s="2"/>
      <c r="U515" s="2"/>
    </row>
    <row r="516" spans="1:21" ht="15.75" customHeight="1" x14ac:dyDescent="0.3">
      <c r="A516" s="3"/>
      <c r="J516" s="2"/>
      <c r="K516" s="2"/>
      <c r="L516" s="2"/>
      <c r="M516" s="2"/>
      <c r="N516" s="2"/>
      <c r="O516" s="2"/>
      <c r="P516" s="3"/>
      <c r="T516" s="2"/>
      <c r="U516" s="2"/>
    </row>
    <row r="517" spans="1:21" ht="15.75" customHeight="1" x14ac:dyDescent="0.3">
      <c r="A517" s="3"/>
      <c r="J517" s="2"/>
      <c r="K517" s="2"/>
      <c r="L517" s="2"/>
      <c r="M517" s="2"/>
      <c r="N517" s="2"/>
      <c r="O517" s="2"/>
      <c r="P517" s="3"/>
      <c r="T517" s="2"/>
      <c r="U517" s="2"/>
    </row>
    <row r="518" spans="1:21" ht="15.75" customHeight="1" x14ac:dyDescent="0.3">
      <c r="A518" s="3"/>
      <c r="J518" s="2"/>
      <c r="K518" s="2"/>
      <c r="L518" s="2"/>
      <c r="M518" s="2"/>
      <c r="N518" s="2"/>
      <c r="O518" s="2"/>
      <c r="P518" s="3"/>
      <c r="T518" s="2"/>
      <c r="U518" s="2"/>
    </row>
    <row r="519" spans="1:21" ht="15.75" customHeight="1" x14ac:dyDescent="0.3">
      <c r="A519" s="3"/>
      <c r="J519" s="2"/>
      <c r="K519" s="2"/>
      <c r="L519" s="2"/>
      <c r="M519" s="2"/>
      <c r="N519" s="2"/>
      <c r="O519" s="2"/>
      <c r="P519" s="3"/>
      <c r="T519" s="2"/>
      <c r="U519" s="2"/>
    </row>
    <row r="520" spans="1:21" ht="15.75" customHeight="1" x14ac:dyDescent="0.3">
      <c r="A520" s="3"/>
      <c r="J520" s="2"/>
      <c r="K520" s="2"/>
      <c r="L520" s="2"/>
      <c r="M520" s="2"/>
      <c r="N520" s="2"/>
      <c r="O520" s="2"/>
      <c r="P520" s="3"/>
      <c r="T520" s="2"/>
      <c r="U520" s="2"/>
    </row>
    <row r="521" spans="1:21" ht="15.75" customHeight="1" x14ac:dyDescent="0.3">
      <c r="A521" s="3"/>
      <c r="J521" s="2"/>
      <c r="K521" s="2"/>
      <c r="L521" s="2"/>
      <c r="M521" s="2"/>
      <c r="N521" s="2"/>
      <c r="O521" s="2"/>
      <c r="P521" s="3"/>
      <c r="T521" s="2"/>
      <c r="U521" s="2"/>
    </row>
    <row r="522" spans="1:21" ht="15.75" customHeight="1" x14ac:dyDescent="0.3">
      <c r="A522" s="3"/>
      <c r="J522" s="2"/>
      <c r="K522" s="2"/>
      <c r="L522" s="2"/>
      <c r="M522" s="2"/>
      <c r="N522" s="2"/>
      <c r="O522" s="2"/>
      <c r="P522" s="3"/>
      <c r="T522" s="2"/>
      <c r="U522" s="2"/>
    </row>
    <row r="523" spans="1:21" ht="15.75" customHeight="1" x14ac:dyDescent="0.3">
      <c r="A523" s="3"/>
      <c r="J523" s="2"/>
      <c r="K523" s="2"/>
      <c r="L523" s="2"/>
      <c r="M523" s="2"/>
      <c r="N523" s="2"/>
      <c r="O523" s="2"/>
      <c r="P523" s="3"/>
      <c r="T523" s="2"/>
      <c r="U523" s="2"/>
    </row>
    <row r="524" spans="1:21" ht="15.75" customHeight="1" x14ac:dyDescent="0.3">
      <c r="A524" s="3"/>
      <c r="J524" s="2"/>
      <c r="K524" s="2"/>
      <c r="L524" s="2"/>
      <c r="M524" s="2"/>
      <c r="N524" s="2"/>
      <c r="O524" s="2"/>
      <c r="P524" s="3"/>
      <c r="T524" s="2"/>
      <c r="U524" s="2"/>
    </row>
    <row r="525" spans="1:21" ht="15.75" customHeight="1" x14ac:dyDescent="0.3">
      <c r="A525" s="3"/>
      <c r="J525" s="2"/>
      <c r="K525" s="2"/>
      <c r="L525" s="2"/>
      <c r="M525" s="2"/>
      <c r="N525" s="2"/>
      <c r="O525" s="2"/>
      <c r="P525" s="3"/>
      <c r="T525" s="2"/>
      <c r="U525" s="2"/>
    </row>
    <row r="526" spans="1:21" ht="15.75" customHeight="1" x14ac:dyDescent="0.3">
      <c r="A526" s="3"/>
      <c r="J526" s="2"/>
      <c r="K526" s="2"/>
      <c r="L526" s="2"/>
      <c r="M526" s="2"/>
      <c r="N526" s="2"/>
      <c r="O526" s="2"/>
      <c r="P526" s="3"/>
      <c r="T526" s="2"/>
      <c r="U526" s="2"/>
    </row>
    <row r="527" spans="1:21" ht="15.75" customHeight="1" x14ac:dyDescent="0.3">
      <c r="A527" s="3"/>
      <c r="J527" s="2"/>
      <c r="K527" s="2"/>
      <c r="L527" s="2"/>
      <c r="M527" s="2"/>
      <c r="N527" s="2"/>
      <c r="O527" s="2"/>
      <c r="P527" s="3"/>
      <c r="T527" s="2"/>
      <c r="U527" s="2"/>
    </row>
    <row r="528" spans="1:21" ht="15.75" customHeight="1" x14ac:dyDescent="0.3">
      <c r="A528" s="3"/>
      <c r="J528" s="2"/>
      <c r="K528" s="2"/>
      <c r="L528" s="2"/>
      <c r="M528" s="2"/>
      <c r="N528" s="2"/>
      <c r="O528" s="2"/>
      <c r="P528" s="3"/>
      <c r="T528" s="2"/>
      <c r="U528" s="2"/>
    </row>
    <row r="529" spans="1:21" ht="15.75" customHeight="1" x14ac:dyDescent="0.3">
      <c r="A529" s="3"/>
      <c r="J529" s="2"/>
      <c r="K529" s="2"/>
      <c r="L529" s="2"/>
      <c r="M529" s="2"/>
      <c r="N529" s="2"/>
      <c r="O529" s="2"/>
      <c r="P529" s="3"/>
      <c r="T529" s="2"/>
      <c r="U529" s="2"/>
    </row>
    <row r="530" spans="1:21" ht="15.75" customHeight="1" x14ac:dyDescent="0.3">
      <c r="A530" s="3"/>
      <c r="J530" s="2"/>
      <c r="K530" s="2"/>
      <c r="L530" s="2"/>
      <c r="M530" s="2"/>
      <c r="N530" s="2"/>
      <c r="O530" s="2"/>
      <c r="P530" s="3"/>
      <c r="T530" s="2"/>
      <c r="U530" s="2"/>
    </row>
    <row r="531" spans="1:21" ht="15.75" customHeight="1" x14ac:dyDescent="0.3">
      <c r="A531" s="3"/>
      <c r="J531" s="2"/>
      <c r="K531" s="2"/>
      <c r="L531" s="2"/>
      <c r="M531" s="2"/>
      <c r="N531" s="2"/>
      <c r="O531" s="2"/>
      <c r="P531" s="3"/>
      <c r="T531" s="2"/>
      <c r="U531" s="2"/>
    </row>
    <row r="532" spans="1:21" ht="15.75" customHeight="1" x14ac:dyDescent="0.3">
      <c r="A532" s="3"/>
      <c r="J532" s="2"/>
      <c r="K532" s="2"/>
      <c r="L532" s="2"/>
      <c r="M532" s="2"/>
      <c r="N532" s="2"/>
      <c r="O532" s="2"/>
      <c r="P532" s="3"/>
      <c r="T532" s="2"/>
      <c r="U532" s="2"/>
    </row>
    <row r="533" spans="1:21" ht="15.75" customHeight="1" x14ac:dyDescent="0.3">
      <c r="A533" s="3"/>
      <c r="J533" s="2"/>
      <c r="K533" s="2"/>
      <c r="L533" s="2"/>
      <c r="M533" s="2"/>
      <c r="N533" s="2"/>
      <c r="O533" s="2"/>
      <c r="P533" s="3"/>
      <c r="T533" s="2"/>
      <c r="U533" s="2"/>
    </row>
    <row r="534" spans="1:21" ht="15.75" customHeight="1" x14ac:dyDescent="0.3">
      <c r="A534" s="3"/>
      <c r="J534" s="2"/>
      <c r="K534" s="2"/>
      <c r="L534" s="2"/>
      <c r="M534" s="2"/>
      <c r="N534" s="2"/>
      <c r="O534" s="2"/>
      <c r="P534" s="3"/>
      <c r="T534" s="2"/>
      <c r="U534" s="2"/>
    </row>
    <row r="535" spans="1:21" ht="15.75" customHeight="1" x14ac:dyDescent="0.3">
      <c r="A535" s="3"/>
      <c r="J535" s="2"/>
      <c r="K535" s="2"/>
      <c r="L535" s="2"/>
      <c r="M535" s="2"/>
      <c r="N535" s="2"/>
      <c r="O535" s="2"/>
      <c r="P535" s="3"/>
      <c r="T535" s="2"/>
      <c r="U535" s="2"/>
    </row>
    <row r="536" spans="1:21" ht="15.75" customHeight="1" x14ac:dyDescent="0.3">
      <c r="A536" s="3"/>
      <c r="J536" s="2"/>
      <c r="K536" s="2"/>
      <c r="L536" s="2"/>
      <c r="M536" s="2"/>
      <c r="N536" s="2"/>
      <c r="O536" s="2"/>
      <c r="P536" s="3"/>
      <c r="T536" s="2"/>
      <c r="U536" s="2"/>
    </row>
    <row r="537" spans="1:21" ht="15.75" customHeight="1" x14ac:dyDescent="0.3">
      <c r="A537" s="3"/>
      <c r="J537" s="2"/>
      <c r="K537" s="2"/>
      <c r="L537" s="2"/>
      <c r="M537" s="2"/>
      <c r="N537" s="2"/>
      <c r="O537" s="2"/>
      <c r="P537" s="3"/>
      <c r="T537" s="2"/>
      <c r="U537" s="2"/>
    </row>
    <row r="538" spans="1:21" ht="15.75" customHeight="1" x14ac:dyDescent="0.3">
      <c r="A538" s="3"/>
      <c r="J538" s="2"/>
      <c r="K538" s="2"/>
      <c r="L538" s="2"/>
      <c r="M538" s="2"/>
      <c r="N538" s="2"/>
      <c r="O538" s="2"/>
      <c r="P538" s="3"/>
      <c r="T538" s="2"/>
      <c r="U538" s="2"/>
    </row>
    <row r="539" spans="1:21" ht="15.75" customHeight="1" x14ac:dyDescent="0.3">
      <c r="A539" s="3"/>
      <c r="J539" s="2"/>
      <c r="K539" s="2"/>
      <c r="L539" s="2"/>
      <c r="M539" s="2"/>
      <c r="N539" s="2"/>
      <c r="O539" s="2"/>
      <c r="P539" s="3"/>
      <c r="T539" s="2"/>
      <c r="U539" s="2"/>
    </row>
    <row r="540" spans="1:21" ht="15.75" customHeight="1" x14ac:dyDescent="0.3">
      <c r="A540" s="3"/>
      <c r="J540" s="2"/>
      <c r="K540" s="2"/>
      <c r="L540" s="2"/>
      <c r="M540" s="2"/>
      <c r="N540" s="2"/>
      <c r="O540" s="2"/>
      <c r="P540" s="3"/>
      <c r="T540" s="2"/>
      <c r="U540" s="2"/>
    </row>
    <row r="541" spans="1:21" ht="15.75" customHeight="1" x14ac:dyDescent="0.3">
      <c r="A541" s="3"/>
      <c r="J541" s="2"/>
      <c r="K541" s="2"/>
      <c r="L541" s="2"/>
      <c r="M541" s="2"/>
      <c r="N541" s="2"/>
      <c r="O541" s="2"/>
      <c r="P541" s="3"/>
      <c r="T541" s="2"/>
      <c r="U541" s="2"/>
    </row>
    <row r="542" spans="1:21" ht="15.75" customHeight="1" x14ac:dyDescent="0.3">
      <c r="A542" s="3"/>
      <c r="J542" s="2"/>
      <c r="K542" s="2"/>
      <c r="L542" s="2"/>
      <c r="M542" s="2"/>
      <c r="N542" s="2"/>
      <c r="O542" s="2"/>
      <c r="P542" s="3"/>
      <c r="T542" s="2"/>
      <c r="U542" s="2"/>
    </row>
    <row r="543" spans="1:21" ht="15.75" customHeight="1" x14ac:dyDescent="0.3">
      <c r="A543" s="3"/>
      <c r="J543" s="2"/>
      <c r="K543" s="2"/>
      <c r="L543" s="2"/>
      <c r="M543" s="2"/>
      <c r="N543" s="2"/>
      <c r="O543" s="2"/>
      <c r="P543" s="3"/>
      <c r="T543" s="2"/>
      <c r="U543" s="2"/>
    </row>
    <row r="544" spans="1:21" ht="15.75" customHeight="1" x14ac:dyDescent="0.3">
      <c r="A544" s="3"/>
      <c r="J544" s="2"/>
      <c r="K544" s="2"/>
      <c r="L544" s="2"/>
      <c r="M544" s="2"/>
      <c r="N544" s="2"/>
      <c r="O544" s="2"/>
      <c r="P544" s="3"/>
      <c r="T544" s="2"/>
      <c r="U544" s="2"/>
    </row>
    <row r="545" spans="1:21" ht="15.75" customHeight="1" x14ac:dyDescent="0.3">
      <c r="A545" s="3"/>
      <c r="J545" s="2"/>
      <c r="K545" s="2"/>
      <c r="L545" s="2"/>
      <c r="M545" s="2"/>
      <c r="N545" s="2"/>
      <c r="O545" s="2"/>
      <c r="P545" s="3"/>
      <c r="T545" s="2"/>
      <c r="U545" s="2"/>
    </row>
    <row r="546" spans="1:21" ht="15.75" customHeight="1" x14ac:dyDescent="0.3">
      <c r="A546" s="3"/>
      <c r="J546" s="2"/>
      <c r="K546" s="2"/>
      <c r="L546" s="2"/>
      <c r="M546" s="2"/>
      <c r="N546" s="2"/>
      <c r="O546" s="2"/>
      <c r="P546" s="3"/>
      <c r="T546" s="2"/>
      <c r="U546" s="2"/>
    </row>
    <row r="547" spans="1:21" ht="15.75" customHeight="1" x14ac:dyDescent="0.3">
      <c r="A547" s="3"/>
      <c r="J547" s="2"/>
      <c r="K547" s="2"/>
      <c r="L547" s="2"/>
      <c r="M547" s="2"/>
      <c r="N547" s="2"/>
      <c r="O547" s="2"/>
      <c r="P547" s="3"/>
      <c r="T547" s="2"/>
      <c r="U547" s="2"/>
    </row>
    <row r="548" spans="1:21" ht="15.75" customHeight="1" x14ac:dyDescent="0.3">
      <c r="A548" s="3"/>
      <c r="J548" s="2"/>
      <c r="K548" s="2"/>
      <c r="L548" s="2"/>
      <c r="M548" s="2"/>
      <c r="N548" s="2"/>
      <c r="O548" s="2"/>
      <c r="P548" s="3"/>
      <c r="T548" s="2"/>
      <c r="U548" s="2"/>
    </row>
    <row r="549" spans="1:21" ht="15.75" customHeight="1" x14ac:dyDescent="0.3">
      <c r="A549" s="3"/>
      <c r="J549" s="2"/>
      <c r="K549" s="2"/>
      <c r="L549" s="2"/>
      <c r="M549" s="2"/>
      <c r="N549" s="2"/>
      <c r="O549" s="2"/>
      <c r="P549" s="3"/>
      <c r="T549" s="2"/>
      <c r="U549" s="2"/>
    </row>
    <row r="550" spans="1:21" ht="15.75" customHeight="1" x14ac:dyDescent="0.3">
      <c r="A550" s="3"/>
      <c r="J550" s="2"/>
      <c r="K550" s="2"/>
      <c r="L550" s="2"/>
      <c r="M550" s="2"/>
      <c r="N550" s="2"/>
      <c r="O550" s="2"/>
      <c r="P550" s="3"/>
      <c r="T550" s="2"/>
      <c r="U550" s="2"/>
    </row>
    <row r="551" spans="1:21" ht="15.75" customHeight="1" x14ac:dyDescent="0.3">
      <c r="A551" s="3"/>
      <c r="J551" s="2"/>
      <c r="K551" s="2"/>
      <c r="L551" s="2"/>
      <c r="M551" s="2"/>
      <c r="N551" s="2"/>
      <c r="O551" s="2"/>
      <c r="P551" s="3"/>
      <c r="T551" s="2"/>
      <c r="U551" s="2"/>
    </row>
    <row r="552" spans="1:21" ht="15.75" customHeight="1" x14ac:dyDescent="0.3">
      <c r="A552" s="3"/>
      <c r="J552" s="2"/>
      <c r="K552" s="2"/>
      <c r="L552" s="2"/>
      <c r="M552" s="2"/>
      <c r="N552" s="2"/>
      <c r="O552" s="2"/>
      <c r="P552" s="3"/>
      <c r="T552" s="2"/>
      <c r="U552" s="2"/>
    </row>
    <row r="553" spans="1:21" ht="15.75" customHeight="1" x14ac:dyDescent="0.3">
      <c r="A553" s="3"/>
      <c r="J553" s="2"/>
      <c r="K553" s="2"/>
      <c r="L553" s="2"/>
      <c r="M553" s="2"/>
      <c r="N553" s="2"/>
      <c r="O553" s="2"/>
      <c r="P553" s="3"/>
      <c r="T553" s="2"/>
      <c r="U553" s="2"/>
    </row>
    <row r="554" spans="1:21" ht="15.75" customHeight="1" x14ac:dyDescent="0.3">
      <c r="A554" s="3"/>
      <c r="J554" s="2"/>
      <c r="K554" s="2"/>
      <c r="L554" s="2"/>
      <c r="M554" s="2"/>
      <c r="N554" s="2"/>
      <c r="O554" s="2"/>
      <c r="P554" s="3"/>
      <c r="T554" s="2"/>
      <c r="U554" s="2"/>
    </row>
    <row r="555" spans="1:21" ht="15.75" customHeight="1" x14ac:dyDescent="0.3">
      <c r="A555" s="3"/>
      <c r="J555" s="2"/>
      <c r="K555" s="2"/>
      <c r="L555" s="2"/>
      <c r="M555" s="2"/>
      <c r="N555" s="2"/>
      <c r="O555" s="2"/>
      <c r="P555" s="3"/>
      <c r="T555" s="2"/>
      <c r="U555" s="2"/>
    </row>
    <row r="556" spans="1:21" ht="15.75" customHeight="1" x14ac:dyDescent="0.3">
      <c r="A556" s="3"/>
      <c r="J556" s="2"/>
      <c r="K556" s="2"/>
      <c r="L556" s="2"/>
      <c r="M556" s="2"/>
      <c r="N556" s="2"/>
      <c r="O556" s="2"/>
      <c r="P556" s="3"/>
      <c r="T556" s="2"/>
      <c r="U556" s="2"/>
    </row>
    <row r="557" spans="1:21" ht="15.75" customHeight="1" x14ac:dyDescent="0.3">
      <c r="A557" s="3"/>
      <c r="J557" s="2"/>
      <c r="K557" s="2"/>
      <c r="L557" s="2"/>
      <c r="M557" s="2"/>
      <c r="N557" s="2"/>
      <c r="O557" s="2"/>
      <c r="P557" s="3"/>
      <c r="T557" s="2"/>
      <c r="U557" s="2"/>
    </row>
    <row r="558" spans="1:21" ht="15.75" customHeight="1" x14ac:dyDescent="0.3">
      <c r="A558" s="3"/>
      <c r="J558" s="2"/>
      <c r="K558" s="2"/>
      <c r="L558" s="2"/>
      <c r="M558" s="2"/>
      <c r="N558" s="2"/>
      <c r="O558" s="2"/>
      <c r="P558" s="3"/>
      <c r="T558" s="2"/>
      <c r="U558" s="2"/>
    </row>
    <row r="559" spans="1:21" ht="15.75" customHeight="1" x14ac:dyDescent="0.3">
      <c r="A559" s="3"/>
      <c r="J559" s="2"/>
      <c r="K559" s="2"/>
      <c r="L559" s="2"/>
      <c r="M559" s="2"/>
      <c r="N559" s="2"/>
      <c r="O559" s="2"/>
      <c r="P559" s="3"/>
      <c r="T559" s="2"/>
      <c r="U559" s="2"/>
    </row>
    <row r="560" spans="1:21" ht="15.75" customHeight="1" x14ac:dyDescent="0.3">
      <c r="A560" s="3"/>
      <c r="J560" s="2"/>
      <c r="K560" s="2"/>
      <c r="L560" s="2"/>
      <c r="M560" s="2"/>
      <c r="N560" s="2"/>
      <c r="O560" s="2"/>
      <c r="P560" s="3"/>
      <c r="T560" s="2"/>
      <c r="U560" s="2"/>
    </row>
    <row r="561" spans="1:21" ht="15.75" customHeight="1" x14ac:dyDescent="0.3">
      <c r="A561" s="3"/>
      <c r="J561" s="2"/>
      <c r="K561" s="2"/>
      <c r="L561" s="2"/>
      <c r="M561" s="2"/>
      <c r="N561" s="2"/>
      <c r="O561" s="2"/>
      <c r="P561" s="3"/>
      <c r="T561" s="2"/>
      <c r="U561" s="2"/>
    </row>
    <row r="562" spans="1:21" ht="15.75" customHeight="1" x14ac:dyDescent="0.3">
      <c r="A562" s="3"/>
      <c r="J562" s="2"/>
      <c r="K562" s="2"/>
      <c r="L562" s="2"/>
      <c r="M562" s="2"/>
      <c r="N562" s="2"/>
      <c r="O562" s="2"/>
      <c r="P562" s="3"/>
      <c r="T562" s="2"/>
      <c r="U562" s="2"/>
    </row>
    <row r="563" spans="1:21" ht="15.75" customHeight="1" x14ac:dyDescent="0.3">
      <c r="A563" s="3"/>
      <c r="J563" s="2"/>
      <c r="K563" s="2"/>
      <c r="L563" s="2"/>
      <c r="M563" s="2"/>
      <c r="N563" s="2"/>
      <c r="O563" s="2"/>
      <c r="P563" s="3"/>
      <c r="T563" s="2"/>
      <c r="U563" s="2"/>
    </row>
    <row r="564" spans="1:21" ht="15.75" customHeight="1" x14ac:dyDescent="0.3">
      <c r="A564" s="3"/>
      <c r="J564" s="2"/>
      <c r="K564" s="2"/>
      <c r="L564" s="2"/>
      <c r="M564" s="2"/>
      <c r="N564" s="2"/>
      <c r="O564" s="2"/>
      <c r="P564" s="3"/>
      <c r="T564" s="2"/>
      <c r="U564" s="2"/>
    </row>
    <row r="565" spans="1:21" ht="15.75" customHeight="1" x14ac:dyDescent="0.3">
      <c r="A565" s="3"/>
      <c r="J565" s="2"/>
      <c r="K565" s="2"/>
      <c r="L565" s="2"/>
      <c r="M565" s="2"/>
      <c r="N565" s="2"/>
      <c r="O565" s="2"/>
      <c r="P565" s="3"/>
      <c r="T565" s="2"/>
      <c r="U565" s="2"/>
    </row>
    <row r="566" spans="1:21" ht="15.75" customHeight="1" x14ac:dyDescent="0.3">
      <c r="A566" s="3"/>
      <c r="J566" s="2"/>
      <c r="K566" s="2"/>
      <c r="L566" s="2"/>
      <c r="M566" s="2"/>
      <c r="N566" s="2"/>
      <c r="O566" s="2"/>
      <c r="P566" s="3"/>
      <c r="T566" s="2"/>
      <c r="U566" s="2"/>
    </row>
    <row r="567" spans="1:21" ht="15.75" customHeight="1" x14ac:dyDescent="0.3">
      <c r="A567" s="3"/>
      <c r="J567" s="2"/>
      <c r="K567" s="2"/>
      <c r="L567" s="2"/>
      <c r="M567" s="2"/>
      <c r="N567" s="2"/>
      <c r="O567" s="2"/>
      <c r="P567" s="3"/>
      <c r="T567" s="2"/>
      <c r="U567" s="2"/>
    </row>
    <row r="568" spans="1:21" ht="15.75" customHeight="1" x14ac:dyDescent="0.3">
      <c r="A568" s="3"/>
      <c r="J568" s="2"/>
      <c r="K568" s="2"/>
      <c r="L568" s="2"/>
      <c r="M568" s="2"/>
      <c r="N568" s="2"/>
      <c r="O568" s="2"/>
      <c r="P568" s="3"/>
      <c r="T568" s="2"/>
      <c r="U568" s="2"/>
    </row>
    <row r="569" spans="1:21" ht="15.75" customHeight="1" x14ac:dyDescent="0.3">
      <c r="A569" s="3"/>
      <c r="J569" s="2"/>
      <c r="K569" s="2"/>
      <c r="L569" s="2"/>
      <c r="M569" s="2"/>
      <c r="N569" s="2"/>
      <c r="O569" s="2"/>
      <c r="P569" s="3"/>
      <c r="T569" s="2"/>
      <c r="U569" s="2"/>
    </row>
    <row r="570" spans="1:21" ht="15.75" customHeight="1" x14ac:dyDescent="0.3">
      <c r="A570" s="3"/>
      <c r="J570" s="2"/>
      <c r="K570" s="2"/>
      <c r="L570" s="2"/>
      <c r="M570" s="2"/>
      <c r="N570" s="2"/>
      <c r="O570" s="2"/>
      <c r="P570" s="3"/>
      <c r="T570" s="2"/>
      <c r="U570" s="2"/>
    </row>
    <row r="571" spans="1:21" ht="15.75" customHeight="1" x14ac:dyDescent="0.3">
      <c r="A571" s="3"/>
      <c r="J571" s="2"/>
      <c r="K571" s="2"/>
      <c r="L571" s="2"/>
      <c r="M571" s="2"/>
      <c r="N571" s="2"/>
      <c r="O571" s="2"/>
      <c r="P571" s="3"/>
      <c r="T571" s="2"/>
      <c r="U571" s="2"/>
    </row>
    <row r="572" spans="1:21" ht="15.75" customHeight="1" x14ac:dyDescent="0.3">
      <c r="A572" s="3"/>
      <c r="J572" s="2"/>
      <c r="K572" s="2"/>
      <c r="L572" s="2"/>
      <c r="M572" s="2"/>
      <c r="N572" s="2"/>
      <c r="O572" s="2"/>
      <c r="P572" s="3"/>
      <c r="T572" s="2"/>
      <c r="U572" s="2"/>
    </row>
    <row r="573" spans="1:21" ht="15.75" customHeight="1" x14ac:dyDescent="0.3">
      <c r="A573" s="3"/>
      <c r="J573" s="2"/>
      <c r="K573" s="2"/>
      <c r="L573" s="2"/>
      <c r="M573" s="2"/>
      <c r="N573" s="2"/>
      <c r="O573" s="2"/>
      <c r="P573" s="3"/>
      <c r="T573" s="2"/>
      <c r="U573" s="2"/>
    </row>
    <row r="574" spans="1:21" ht="15.75" customHeight="1" x14ac:dyDescent="0.3">
      <c r="A574" s="3"/>
      <c r="J574" s="2"/>
      <c r="K574" s="2"/>
      <c r="L574" s="2"/>
      <c r="M574" s="2"/>
      <c r="N574" s="2"/>
      <c r="O574" s="2"/>
      <c r="P574" s="3"/>
      <c r="T574" s="2"/>
      <c r="U574" s="2"/>
    </row>
    <row r="575" spans="1:21" ht="15.75" customHeight="1" x14ac:dyDescent="0.3">
      <c r="A575" s="3"/>
      <c r="J575" s="2"/>
      <c r="K575" s="2"/>
      <c r="L575" s="2"/>
      <c r="M575" s="2"/>
      <c r="N575" s="2"/>
      <c r="O575" s="2"/>
      <c r="P575" s="3"/>
      <c r="T575" s="2"/>
      <c r="U575" s="2"/>
    </row>
    <row r="576" spans="1:21" ht="15.75" customHeight="1" x14ac:dyDescent="0.3">
      <c r="A576" s="3"/>
      <c r="J576" s="2"/>
      <c r="K576" s="2"/>
      <c r="L576" s="2"/>
      <c r="M576" s="2"/>
      <c r="N576" s="2"/>
      <c r="O576" s="2"/>
      <c r="P576" s="3"/>
      <c r="T576" s="2"/>
      <c r="U576" s="2"/>
    </row>
    <row r="577" spans="1:21" ht="15.75" customHeight="1" x14ac:dyDescent="0.3">
      <c r="A577" s="3"/>
      <c r="J577" s="2"/>
      <c r="K577" s="2"/>
      <c r="L577" s="2"/>
      <c r="M577" s="2"/>
      <c r="N577" s="2"/>
      <c r="O577" s="2"/>
      <c r="P577" s="3"/>
      <c r="T577" s="2"/>
      <c r="U577" s="2"/>
    </row>
    <row r="578" spans="1:21" ht="15.75" customHeight="1" x14ac:dyDescent="0.3">
      <c r="A578" s="3"/>
      <c r="J578" s="2"/>
      <c r="K578" s="2"/>
      <c r="L578" s="2"/>
      <c r="M578" s="2"/>
      <c r="N578" s="2"/>
      <c r="O578" s="2"/>
      <c r="P578" s="3"/>
      <c r="T578" s="2"/>
      <c r="U578" s="2"/>
    </row>
    <row r="579" spans="1:21" ht="15.75" customHeight="1" x14ac:dyDescent="0.3">
      <c r="A579" s="3"/>
      <c r="J579" s="2"/>
      <c r="K579" s="2"/>
      <c r="L579" s="2"/>
      <c r="M579" s="2"/>
      <c r="N579" s="2"/>
      <c r="O579" s="2"/>
      <c r="P579" s="3"/>
      <c r="T579" s="2"/>
      <c r="U579" s="2"/>
    </row>
    <row r="580" spans="1:21" ht="15.75" customHeight="1" x14ac:dyDescent="0.3">
      <c r="A580" s="3"/>
      <c r="J580" s="2"/>
      <c r="K580" s="2"/>
      <c r="L580" s="2"/>
      <c r="M580" s="2"/>
      <c r="N580" s="2"/>
      <c r="O580" s="2"/>
      <c r="P580" s="3"/>
      <c r="T580" s="2"/>
      <c r="U580" s="2"/>
    </row>
    <row r="581" spans="1:21" ht="15.75" customHeight="1" x14ac:dyDescent="0.3">
      <c r="A581" s="3"/>
      <c r="J581" s="2"/>
      <c r="K581" s="2"/>
      <c r="L581" s="2"/>
      <c r="M581" s="2"/>
      <c r="N581" s="2"/>
      <c r="O581" s="2"/>
      <c r="P581" s="3"/>
      <c r="T581" s="2"/>
      <c r="U581" s="2"/>
    </row>
    <row r="582" spans="1:21" ht="15.75" customHeight="1" x14ac:dyDescent="0.3">
      <c r="A582" s="3"/>
      <c r="J582" s="2"/>
      <c r="K582" s="2"/>
      <c r="L582" s="2"/>
      <c r="M582" s="2"/>
      <c r="N582" s="2"/>
      <c r="O582" s="2"/>
      <c r="P582" s="3"/>
      <c r="T582" s="2"/>
      <c r="U582" s="2"/>
    </row>
    <row r="583" spans="1:21" ht="15.75" customHeight="1" x14ac:dyDescent="0.3">
      <c r="A583" s="3"/>
      <c r="J583" s="2"/>
      <c r="K583" s="2"/>
      <c r="L583" s="2"/>
      <c r="M583" s="2"/>
      <c r="N583" s="2"/>
      <c r="O583" s="2"/>
      <c r="P583" s="3"/>
      <c r="T583" s="2"/>
      <c r="U583" s="2"/>
    </row>
    <row r="584" spans="1:21" ht="15.75" customHeight="1" x14ac:dyDescent="0.3">
      <c r="A584" s="3"/>
      <c r="J584" s="2"/>
      <c r="K584" s="2"/>
      <c r="L584" s="2"/>
      <c r="M584" s="2"/>
      <c r="N584" s="2"/>
      <c r="O584" s="2"/>
      <c r="P584" s="3"/>
      <c r="T584" s="2"/>
      <c r="U584" s="2"/>
    </row>
    <row r="585" spans="1:21" ht="15.75" customHeight="1" x14ac:dyDescent="0.3">
      <c r="A585" s="3"/>
      <c r="J585" s="2"/>
      <c r="K585" s="2"/>
      <c r="L585" s="2"/>
      <c r="M585" s="2"/>
      <c r="N585" s="2"/>
      <c r="O585" s="2"/>
      <c r="P585" s="3"/>
      <c r="T585" s="2"/>
      <c r="U585" s="2"/>
    </row>
    <row r="586" spans="1:21" ht="15.75" customHeight="1" x14ac:dyDescent="0.3">
      <c r="A586" s="3"/>
      <c r="J586" s="2"/>
      <c r="K586" s="2"/>
      <c r="L586" s="2"/>
      <c r="M586" s="2"/>
      <c r="N586" s="2"/>
      <c r="O586" s="2"/>
      <c r="P586" s="3"/>
      <c r="T586" s="2"/>
      <c r="U586" s="2"/>
    </row>
    <row r="587" spans="1:21" ht="15.75" customHeight="1" x14ac:dyDescent="0.3">
      <c r="A587" s="3"/>
      <c r="J587" s="2"/>
      <c r="K587" s="2"/>
      <c r="L587" s="2"/>
      <c r="M587" s="2"/>
      <c r="N587" s="2"/>
      <c r="O587" s="2"/>
      <c r="P587" s="3"/>
      <c r="T587" s="2"/>
      <c r="U587" s="2"/>
    </row>
    <row r="588" spans="1:21" ht="15.75" customHeight="1" x14ac:dyDescent="0.3">
      <c r="A588" s="3"/>
      <c r="J588" s="2"/>
      <c r="K588" s="2"/>
      <c r="L588" s="2"/>
      <c r="M588" s="2"/>
      <c r="N588" s="2"/>
      <c r="O588" s="2"/>
      <c r="P588" s="3"/>
      <c r="T588" s="2"/>
      <c r="U588" s="2"/>
    </row>
    <row r="589" spans="1:21" ht="15.75" customHeight="1" x14ac:dyDescent="0.3">
      <c r="A589" s="3"/>
      <c r="J589" s="2"/>
      <c r="K589" s="2"/>
      <c r="L589" s="2"/>
      <c r="M589" s="2"/>
      <c r="N589" s="2"/>
      <c r="O589" s="2"/>
      <c r="P589" s="3"/>
      <c r="T589" s="2"/>
      <c r="U589" s="2"/>
    </row>
    <row r="590" spans="1:21" ht="15.75" customHeight="1" x14ac:dyDescent="0.3">
      <c r="A590" s="3"/>
      <c r="J590" s="2"/>
      <c r="K590" s="2"/>
      <c r="L590" s="2"/>
      <c r="M590" s="2"/>
      <c r="N590" s="2"/>
      <c r="O590" s="2"/>
      <c r="P590" s="3"/>
      <c r="T590" s="2"/>
      <c r="U590" s="2"/>
    </row>
    <row r="591" spans="1:21" ht="15.75" customHeight="1" x14ac:dyDescent="0.3">
      <c r="A591" s="3"/>
      <c r="J591" s="2"/>
      <c r="K591" s="2"/>
      <c r="L591" s="2"/>
      <c r="M591" s="2"/>
      <c r="N591" s="2"/>
      <c r="O591" s="2"/>
      <c r="P591" s="3"/>
      <c r="T591" s="2"/>
      <c r="U591" s="2"/>
    </row>
    <row r="592" spans="1:21" ht="15.75" customHeight="1" x14ac:dyDescent="0.3">
      <c r="A592" s="3"/>
      <c r="J592" s="2"/>
      <c r="K592" s="2"/>
      <c r="L592" s="2"/>
      <c r="M592" s="2"/>
      <c r="N592" s="2"/>
      <c r="O592" s="2"/>
      <c r="P592" s="3"/>
      <c r="T592" s="2"/>
      <c r="U592" s="2"/>
    </row>
    <row r="593" spans="1:21" ht="15.75" customHeight="1" x14ac:dyDescent="0.3">
      <c r="A593" s="3"/>
      <c r="J593" s="2"/>
      <c r="K593" s="2"/>
      <c r="L593" s="2"/>
      <c r="M593" s="2"/>
      <c r="N593" s="2"/>
      <c r="O593" s="2"/>
      <c r="P593" s="3"/>
      <c r="T593" s="2"/>
      <c r="U593" s="2"/>
    </row>
    <row r="594" spans="1:21" ht="15.75" customHeight="1" x14ac:dyDescent="0.3">
      <c r="A594" s="3"/>
      <c r="J594" s="2"/>
      <c r="K594" s="2"/>
      <c r="L594" s="2"/>
      <c r="M594" s="2"/>
      <c r="N594" s="2"/>
      <c r="O594" s="2"/>
      <c r="P594" s="3"/>
      <c r="T594" s="2"/>
      <c r="U594" s="2"/>
    </row>
    <row r="595" spans="1:21" ht="15.75" customHeight="1" x14ac:dyDescent="0.3">
      <c r="A595" s="3"/>
      <c r="J595" s="2"/>
      <c r="K595" s="2"/>
      <c r="L595" s="2"/>
      <c r="M595" s="2"/>
      <c r="N595" s="2"/>
      <c r="O595" s="2"/>
      <c r="P595" s="3"/>
      <c r="T595" s="2"/>
      <c r="U595" s="2"/>
    </row>
    <row r="596" spans="1:21" ht="15.75" customHeight="1" x14ac:dyDescent="0.3">
      <c r="A596" s="3"/>
      <c r="J596" s="2"/>
      <c r="K596" s="2"/>
      <c r="L596" s="2"/>
      <c r="M596" s="2"/>
      <c r="N596" s="2"/>
      <c r="O596" s="2"/>
      <c r="P596" s="3"/>
      <c r="T596" s="2"/>
      <c r="U596" s="2"/>
    </row>
    <row r="597" spans="1:21" ht="15.75" customHeight="1" x14ac:dyDescent="0.3">
      <c r="A597" s="3"/>
      <c r="J597" s="2"/>
      <c r="K597" s="2"/>
      <c r="L597" s="2"/>
      <c r="M597" s="2"/>
      <c r="N597" s="2"/>
      <c r="O597" s="2"/>
      <c r="P597" s="3"/>
      <c r="T597" s="2"/>
      <c r="U597" s="2"/>
    </row>
    <row r="598" spans="1:21" ht="15.75" customHeight="1" x14ac:dyDescent="0.3">
      <c r="A598" s="3"/>
      <c r="J598" s="2"/>
      <c r="K598" s="2"/>
      <c r="L598" s="2"/>
      <c r="M598" s="2"/>
      <c r="N598" s="2"/>
      <c r="O598" s="2"/>
      <c r="P598" s="3"/>
      <c r="T598" s="2"/>
      <c r="U598" s="2"/>
    </row>
    <row r="599" spans="1:21" ht="15.75" customHeight="1" x14ac:dyDescent="0.3">
      <c r="A599" s="3"/>
      <c r="J599" s="2"/>
      <c r="K599" s="2"/>
      <c r="L599" s="2"/>
      <c r="M599" s="2"/>
      <c r="N599" s="2"/>
      <c r="O599" s="2"/>
      <c r="P599" s="3"/>
      <c r="T599" s="2"/>
      <c r="U599" s="2"/>
    </row>
    <row r="600" spans="1:21" ht="15.75" customHeight="1" x14ac:dyDescent="0.3">
      <c r="A600" s="3"/>
      <c r="J600" s="2"/>
      <c r="K600" s="2"/>
      <c r="L600" s="2"/>
      <c r="M600" s="2"/>
      <c r="N600" s="2"/>
      <c r="O600" s="2"/>
      <c r="P600" s="3"/>
      <c r="T600" s="2"/>
      <c r="U600" s="2"/>
    </row>
    <row r="601" spans="1:21" ht="15.75" customHeight="1" x14ac:dyDescent="0.3">
      <c r="A601" s="3"/>
      <c r="J601" s="2"/>
      <c r="K601" s="2"/>
      <c r="L601" s="2"/>
      <c r="M601" s="2"/>
      <c r="N601" s="2"/>
      <c r="O601" s="2"/>
      <c r="P601" s="3"/>
      <c r="T601" s="2"/>
      <c r="U601" s="2"/>
    </row>
    <row r="602" spans="1:21" ht="15.75" customHeight="1" x14ac:dyDescent="0.3">
      <c r="A602" s="3"/>
      <c r="J602" s="2"/>
      <c r="K602" s="2"/>
      <c r="L602" s="2"/>
      <c r="M602" s="2"/>
      <c r="N602" s="2"/>
      <c r="O602" s="2"/>
      <c r="P602" s="3"/>
      <c r="T602" s="2"/>
      <c r="U602" s="2"/>
    </row>
    <row r="603" spans="1:21" ht="15.75" customHeight="1" x14ac:dyDescent="0.3">
      <c r="A603" s="3"/>
      <c r="J603" s="2"/>
      <c r="K603" s="2"/>
      <c r="L603" s="2"/>
      <c r="M603" s="2"/>
      <c r="N603" s="2"/>
      <c r="O603" s="2"/>
      <c r="P603" s="3"/>
      <c r="T603" s="2"/>
      <c r="U603" s="2"/>
    </row>
    <row r="604" spans="1:21" ht="15.75" customHeight="1" x14ac:dyDescent="0.3">
      <c r="A604" s="3"/>
      <c r="J604" s="2"/>
      <c r="K604" s="2"/>
      <c r="L604" s="2"/>
      <c r="M604" s="2"/>
      <c r="N604" s="2"/>
      <c r="O604" s="2"/>
      <c r="P604" s="3"/>
      <c r="T604" s="2"/>
      <c r="U604" s="2"/>
    </row>
    <row r="605" spans="1:21" ht="15.75" customHeight="1" x14ac:dyDescent="0.3">
      <c r="A605" s="3"/>
      <c r="J605" s="2"/>
      <c r="K605" s="2"/>
      <c r="L605" s="2"/>
      <c r="M605" s="2"/>
      <c r="N605" s="2"/>
      <c r="O605" s="2"/>
      <c r="P605" s="3"/>
      <c r="T605" s="2"/>
      <c r="U605" s="2"/>
    </row>
    <row r="606" spans="1:21" ht="15.75" customHeight="1" x14ac:dyDescent="0.3">
      <c r="A606" s="3"/>
      <c r="J606" s="2"/>
      <c r="K606" s="2"/>
      <c r="L606" s="2"/>
      <c r="M606" s="2"/>
      <c r="N606" s="2"/>
      <c r="O606" s="2"/>
      <c r="P606" s="3"/>
      <c r="T606" s="2"/>
      <c r="U606" s="2"/>
    </row>
    <row r="607" spans="1:21" ht="15.75" customHeight="1" x14ac:dyDescent="0.3">
      <c r="A607" s="3"/>
      <c r="J607" s="2"/>
      <c r="K607" s="2"/>
      <c r="L607" s="2"/>
      <c r="M607" s="2"/>
      <c r="N607" s="2"/>
      <c r="O607" s="2"/>
      <c r="P607" s="3"/>
      <c r="T607" s="2"/>
      <c r="U607" s="2"/>
    </row>
    <row r="608" spans="1:21" ht="15.75" customHeight="1" x14ac:dyDescent="0.3">
      <c r="A608" s="3"/>
      <c r="J608" s="2"/>
      <c r="K608" s="2"/>
      <c r="L608" s="2"/>
      <c r="M608" s="2"/>
      <c r="N608" s="2"/>
      <c r="O608" s="2"/>
      <c r="P608" s="3"/>
      <c r="T608" s="2"/>
      <c r="U608" s="2"/>
    </row>
    <row r="609" spans="1:21" ht="15.75" customHeight="1" x14ac:dyDescent="0.3">
      <c r="A609" s="3"/>
      <c r="J609" s="2"/>
      <c r="K609" s="2"/>
      <c r="L609" s="2"/>
      <c r="M609" s="2"/>
      <c r="N609" s="2"/>
      <c r="O609" s="2"/>
      <c r="P609" s="3"/>
      <c r="T609" s="2"/>
      <c r="U609" s="2"/>
    </row>
    <row r="610" spans="1:21" ht="15.75" customHeight="1" x14ac:dyDescent="0.3">
      <c r="A610" s="3"/>
      <c r="J610" s="2"/>
      <c r="K610" s="2"/>
      <c r="L610" s="2"/>
      <c r="M610" s="2"/>
      <c r="N610" s="2"/>
      <c r="O610" s="2"/>
      <c r="P610" s="3"/>
      <c r="T610" s="2"/>
      <c r="U610" s="2"/>
    </row>
    <row r="611" spans="1:21" ht="15.75" customHeight="1" x14ac:dyDescent="0.3">
      <c r="A611" s="3"/>
      <c r="J611" s="2"/>
      <c r="K611" s="2"/>
      <c r="L611" s="2"/>
      <c r="M611" s="2"/>
      <c r="N611" s="2"/>
      <c r="O611" s="2"/>
      <c r="P611" s="3"/>
      <c r="T611" s="2"/>
      <c r="U611" s="2"/>
    </row>
    <row r="612" spans="1:21" ht="15.75" customHeight="1" x14ac:dyDescent="0.3">
      <c r="A612" s="3"/>
      <c r="J612" s="2"/>
      <c r="K612" s="2"/>
      <c r="L612" s="2"/>
      <c r="M612" s="2"/>
      <c r="N612" s="2"/>
      <c r="O612" s="2"/>
      <c r="P612" s="3"/>
      <c r="T612" s="2"/>
      <c r="U612" s="2"/>
    </row>
    <row r="613" spans="1:21" ht="15.75" customHeight="1" x14ac:dyDescent="0.3">
      <c r="A613" s="3"/>
      <c r="J613" s="2"/>
      <c r="K613" s="2"/>
      <c r="L613" s="2"/>
      <c r="M613" s="2"/>
      <c r="N613" s="2"/>
      <c r="O613" s="2"/>
      <c r="P613" s="3"/>
      <c r="T613" s="2"/>
      <c r="U613" s="2"/>
    </row>
    <row r="614" spans="1:21" ht="15.75" customHeight="1" x14ac:dyDescent="0.3">
      <c r="A614" s="3"/>
      <c r="J614" s="2"/>
      <c r="K614" s="2"/>
      <c r="L614" s="2"/>
      <c r="M614" s="2"/>
      <c r="N614" s="2"/>
      <c r="O614" s="2"/>
      <c r="P614" s="3"/>
      <c r="T614" s="2"/>
      <c r="U614" s="2"/>
    </row>
    <row r="615" spans="1:21" ht="15.75" customHeight="1" x14ac:dyDescent="0.3">
      <c r="A615" s="3"/>
      <c r="J615" s="2"/>
      <c r="K615" s="2"/>
      <c r="L615" s="2"/>
      <c r="M615" s="2"/>
      <c r="N615" s="2"/>
      <c r="O615" s="2"/>
      <c r="P615" s="3"/>
      <c r="T615" s="2"/>
      <c r="U615" s="2"/>
    </row>
    <row r="616" spans="1:21" ht="15.75" customHeight="1" x14ac:dyDescent="0.3">
      <c r="A616" s="3"/>
      <c r="J616" s="2"/>
      <c r="K616" s="2"/>
      <c r="L616" s="2"/>
      <c r="M616" s="2"/>
      <c r="N616" s="2"/>
      <c r="O616" s="2"/>
      <c r="P616" s="3"/>
      <c r="T616" s="2"/>
      <c r="U616" s="2"/>
    </row>
    <row r="617" spans="1:21" ht="15.75" customHeight="1" x14ac:dyDescent="0.3">
      <c r="A617" s="3"/>
      <c r="J617" s="2"/>
      <c r="K617" s="2"/>
      <c r="L617" s="2"/>
      <c r="M617" s="2"/>
      <c r="N617" s="2"/>
      <c r="O617" s="2"/>
      <c r="P617" s="3"/>
      <c r="T617" s="2"/>
      <c r="U617" s="2"/>
    </row>
    <row r="618" spans="1:21" ht="15.75" customHeight="1" x14ac:dyDescent="0.3">
      <c r="A618" s="3"/>
      <c r="J618" s="2"/>
      <c r="K618" s="2"/>
      <c r="L618" s="2"/>
      <c r="M618" s="2"/>
      <c r="N618" s="2"/>
      <c r="O618" s="2"/>
      <c r="P618" s="3"/>
      <c r="T618" s="2"/>
      <c r="U618" s="2"/>
    </row>
    <row r="619" spans="1:21" ht="15.75" customHeight="1" x14ac:dyDescent="0.3">
      <c r="A619" s="3"/>
      <c r="J619" s="2"/>
      <c r="K619" s="2"/>
      <c r="L619" s="2"/>
      <c r="M619" s="2"/>
      <c r="N619" s="2"/>
      <c r="O619" s="2"/>
      <c r="P619" s="3"/>
      <c r="T619" s="2"/>
      <c r="U619" s="2"/>
    </row>
    <row r="620" spans="1:21" ht="15.75" customHeight="1" x14ac:dyDescent="0.3">
      <c r="A620" s="3"/>
      <c r="J620" s="2"/>
      <c r="K620" s="2"/>
      <c r="L620" s="2"/>
      <c r="M620" s="2"/>
      <c r="N620" s="2"/>
      <c r="O620" s="2"/>
      <c r="P620" s="3"/>
      <c r="T620" s="2"/>
      <c r="U620" s="2"/>
    </row>
    <row r="621" spans="1:21" ht="15.75" customHeight="1" x14ac:dyDescent="0.3">
      <c r="A621" s="3"/>
      <c r="J621" s="2"/>
      <c r="K621" s="2"/>
      <c r="L621" s="2"/>
      <c r="M621" s="2"/>
      <c r="N621" s="2"/>
      <c r="O621" s="2"/>
      <c r="P621" s="3"/>
      <c r="T621" s="2"/>
      <c r="U621" s="2"/>
    </row>
    <row r="622" spans="1:21" ht="15.75" customHeight="1" x14ac:dyDescent="0.3">
      <c r="A622" s="3"/>
      <c r="J622" s="2"/>
      <c r="K622" s="2"/>
      <c r="L622" s="2"/>
      <c r="M622" s="2"/>
      <c r="N622" s="2"/>
      <c r="O622" s="2"/>
      <c r="P622" s="3"/>
      <c r="T622" s="2"/>
      <c r="U622" s="2"/>
    </row>
    <row r="623" spans="1:21" ht="15.75" customHeight="1" x14ac:dyDescent="0.3">
      <c r="A623" s="3"/>
      <c r="J623" s="2"/>
      <c r="K623" s="2"/>
      <c r="L623" s="2"/>
      <c r="M623" s="2"/>
      <c r="N623" s="2"/>
      <c r="O623" s="2"/>
      <c r="P623" s="3"/>
      <c r="T623" s="2"/>
      <c r="U623" s="2"/>
    </row>
    <row r="624" spans="1:21" ht="15.75" customHeight="1" x14ac:dyDescent="0.3">
      <c r="A624" s="3"/>
      <c r="J624" s="2"/>
      <c r="K624" s="2"/>
      <c r="L624" s="2"/>
      <c r="M624" s="2"/>
      <c r="N624" s="2"/>
      <c r="O624" s="2"/>
      <c r="P624" s="3"/>
      <c r="T624" s="2"/>
      <c r="U624" s="2"/>
    </row>
    <row r="625" spans="1:21" ht="15.75" customHeight="1" x14ac:dyDescent="0.3">
      <c r="A625" s="3"/>
      <c r="J625" s="2"/>
      <c r="K625" s="2"/>
      <c r="L625" s="2"/>
      <c r="M625" s="2"/>
      <c r="N625" s="2"/>
      <c r="O625" s="2"/>
      <c r="P625" s="3"/>
      <c r="T625" s="2"/>
      <c r="U625" s="2"/>
    </row>
    <row r="626" spans="1:21" ht="15.75" customHeight="1" x14ac:dyDescent="0.3">
      <c r="A626" s="3"/>
      <c r="J626" s="2"/>
      <c r="K626" s="2"/>
      <c r="L626" s="2"/>
      <c r="M626" s="2"/>
      <c r="N626" s="2"/>
      <c r="O626" s="2"/>
      <c r="P626" s="3"/>
      <c r="T626" s="2"/>
      <c r="U626" s="2"/>
    </row>
    <row r="627" spans="1:21" ht="15.75" customHeight="1" x14ac:dyDescent="0.3">
      <c r="A627" s="3"/>
      <c r="J627" s="2"/>
      <c r="K627" s="2"/>
      <c r="L627" s="2"/>
      <c r="M627" s="2"/>
      <c r="N627" s="2"/>
      <c r="O627" s="2"/>
      <c r="P627" s="3"/>
      <c r="T627" s="2"/>
      <c r="U627" s="2"/>
    </row>
    <row r="628" spans="1:21" ht="15.75" customHeight="1" x14ac:dyDescent="0.3">
      <c r="A628" s="3"/>
      <c r="J628" s="2"/>
      <c r="K628" s="2"/>
      <c r="L628" s="2"/>
      <c r="M628" s="2"/>
      <c r="N628" s="2"/>
      <c r="O628" s="2"/>
      <c r="P628" s="3"/>
      <c r="T628" s="2"/>
      <c r="U628" s="2"/>
    </row>
    <row r="629" spans="1:21" ht="15.75" customHeight="1" x14ac:dyDescent="0.3">
      <c r="A629" s="3"/>
      <c r="J629" s="2"/>
      <c r="K629" s="2"/>
      <c r="L629" s="2"/>
      <c r="M629" s="2"/>
      <c r="N629" s="2"/>
      <c r="O629" s="2"/>
      <c r="P629" s="3"/>
      <c r="T629" s="2"/>
      <c r="U629" s="2"/>
    </row>
    <row r="630" spans="1:21" ht="15.75" customHeight="1" x14ac:dyDescent="0.3">
      <c r="A630" s="3"/>
      <c r="J630" s="2"/>
      <c r="K630" s="2"/>
      <c r="L630" s="2"/>
      <c r="M630" s="2"/>
      <c r="N630" s="2"/>
      <c r="O630" s="2"/>
      <c r="P630" s="3"/>
      <c r="T630" s="2"/>
      <c r="U630" s="2"/>
    </row>
    <row r="631" spans="1:21" ht="15.75" customHeight="1" x14ac:dyDescent="0.3">
      <c r="A631" s="3"/>
      <c r="J631" s="2"/>
      <c r="K631" s="2"/>
      <c r="L631" s="2"/>
      <c r="M631" s="2"/>
      <c r="N631" s="2"/>
      <c r="O631" s="2"/>
      <c r="P631" s="3"/>
      <c r="T631" s="2"/>
      <c r="U631" s="2"/>
    </row>
    <row r="632" spans="1:21" ht="15.75" customHeight="1" x14ac:dyDescent="0.3">
      <c r="A632" s="3"/>
      <c r="J632" s="2"/>
      <c r="K632" s="2"/>
      <c r="L632" s="2"/>
      <c r="M632" s="2"/>
      <c r="N632" s="2"/>
      <c r="O632" s="2"/>
      <c r="P632" s="3"/>
      <c r="T632" s="2"/>
      <c r="U632" s="2"/>
    </row>
    <row r="633" spans="1:21" ht="15.75" customHeight="1" x14ac:dyDescent="0.3">
      <c r="A633" s="3"/>
      <c r="J633" s="2"/>
      <c r="K633" s="2"/>
      <c r="L633" s="2"/>
      <c r="M633" s="2"/>
      <c r="N633" s="2"/>
      <c r="O633" s="2"/>
      <c r="P633" s="3"/>
      <c r="T633" s="2"/>
      <c r="U633" s="2"/>
    </row>
    <row r="634" spans="1:21" ht="15.75" customHeight="1" x14ac:dyDescent="0.3">
      <c r="A634" s="3"/>
      <c r="J634" s="2"/>
      <c r="K634" s="2"/>
      <c r="L634" s="2"/>
      <c r="M634" s="2"/>
      <c r="N634" s="2"/>
      <c r="O634" s="2"/>
      <c r="P634" s="3"/>
      <c r="T634" s="2"/>
      <c r="U634" s="2"/>
    </row>
    <row r="635" spans="1:21" ht="15.75" customHeight="1" x14ac:dyDescent="0.3">
      <c r="A635" s="3"/>
      <c r="J635" s="2"/>
      <c r="K635" s="2"/>
      <c r="L635" s="2"/>
      <c r="M635" s="2"/>
      <c r="N635" s="2"/>
      <c r="O635" s="2"/>
      <c r="P635" s="3"/>
      <c r="T635" s="2"/>
      <c r="U635" s="2"/>
    </row>
    <row r="636" spans="1:21" ht="15.75" customHeight="1" x14ac:dyDescent="0.3">
      <c r="A636" s="3"/>
      <c r="J636" s="2"/>
      <c r="K636" s="2"/>
      <c r="L636" s="2"/>
      <c r="M636" s="2"/>
      <c r="N636" s="2"/>
      <c r="O636" s="2"/>
      <c r="P636" s="3"/>
      <c r="T636" s="2"/>
      <c r="U636" s="2"/>
    </row>
    <row r="637" spans="1:21" ht="15.75" customHeight="1" x14ac:dyDescent="0.3">
      <c r="A637" s="3"/>
      <c r="J637" s="2"/>
      <c r="K637" s="2"/>
      <c r="L637" s="2"/>
      <c r="M637" s="2"/>
      <c r="N637" s="2"/>
      <c r="O637" s="2"/>
      <c r="P637" s="3"/>
      <c r="T637" s="2"/>
      <c r="U637" s="2"/>
    </row>
    <row r="638" spans="1:21" ht="15.75" customHeight="1" x14ac:dyDescent="0.3">
      <c r="A638" s="3"/>
      <c r="J638" s="2"/>
      <c r="K638" s="2"/>
      <c r="L638" s="2"/>
      <c r="M638" s="2"/>
      <c r="N638" s="2"/>
      <c r="O638" s="2"/>
      <c r="P638" s="3"/>
      <c r="T638" s="2"/>
      <c r="U638" s="2"/>
    </row>
    <row r="639" spans="1:21" ht="15.75" customHeight="1" x14ac:dyDescent="0.3">
      <c r="A639" s="3"/>
      <c r="J639" s="2"/>
      <c r="K639" s="2"/>
      <c r="L639" s="2"/>
      <c r="M639" s="2"/>
      <c r="N639" s="2"/>
      <c r="O639" s="2"/>
      <c r="P639" s="3"/>
      <c r="T639" s="2"/>
      <c r="U639" s="2"/>
    </row>
    <row r="640" spans="1:21" ht="15.75" customHeight="1" x14ac:dyDescent="0.3">
      <c r="A640" s="3"/>
      <c r="J640" s="2"/>
      <c r="K640" s="2"/>
      <c r="L640" s="2"/>
      <c r="M640" s="2"/>
      <c r="N640" s="2"/>
      <c r="O640" s="2"/>
      <c r="P640" s="3"/>
      <c r="T640" s="2"/>
      <c r="U640" s="2"/>
    </row>
    <row r="641" spans="1:21" ht="15.75" customHeight="1" x14ac:dyDescent="0.3">
      <c r="A641" s="3"/>
      <c r="J641" s="2"/>
      <c r="K641" s="2"/>
      <c r="L641" s="2"/>
      <c r="M641" s="2"/>
      <c r="N641" s="2"/>
      <c r="O641" s="2"/>
      <c r="P641" s="3"/>
      <c r="T641" s="2"/>
      <c r="U641" s="2"/>
    </row>
    <row r="642" spans="1:21" ht="15.75" customHeight="1" x14ac:dyDescent="0.3">
      <c r="A642" s="3"/>
      <c r="J642" s="2"/>
      <c r="K642" s="2"/>
      <c r="L642" s="2"/>
      <c r="M642" s="2"/>
      <c r="N642" s="2"/>
      <c r="O642" s="2"/>
      <c r="P642" s="3"/>
      <c r="T642" s="2"/>
      <c r="U642" s="2"/>
    </row>
    <row r="643" spans="1:21" ht="15.75" customHeight="1" x14ac:dyDescent="0.3">
      <c r="A643" s="3"/>
      <c r="J643" s="2"/>
      <c r="K643" s="2"/>
      <c r="L643" s="2"/>
      <c r="M643" s="2"/>
      <c r="N643" s="2"/>
      <c r="O643" s="2"/>
      <c r="P643" s="3"/>
      <c r="T643" s="2"/>
      <c r="U643" s="2"/>
    </row>
    <row r="644" spans="1:21" ht="15.75" customHeight="1" x14ac:dyDescent="0.3">
      <c r="A644" s="3"/>
      <c r="J644" s="2"/>
      <c r="K644" s="2"/>
      <c r="L644" s="2"/>
      <c r="M644" s="2"/>
      <c r="N644" s="2"/>
      <c r="O644" s="2"/>
      <c r="P644" s="3"/>
      <c r="T644" s="2"/>
      <c r="U644" s="2"/>
    </row>
    <row r="645" spans="1:21" ht="15.75" customHeight="1" x14ac:dyDescent="0.3">
      <c r="A645" s="3"/>
      <c r="J645" s="2"/>
      <c r="K645" s="2"/>
      <c r="L645" s="2"/>
      <c r="M645" s="2"/>
      <c r="N645" s="2"/>
      <c r="O645" s="2"/>
      <c r="P645" s="3"/>
      <c r="T645" s="2"/>
      <c r="U645" s="2"/>
    </row>
    <row r="646" spans="1:21" ht="15.75" customHeight="1" x14ac:dyDescent="0.3">
      <c r="A646" s="3"/>
      <c r="J646" s="2"/>
      <c r="K646" s="2"/>
      <c r="L646" s="2"/>
      <c r="M646" s="2"/>
      <c r="N646" s="2"/>
      <c r="O646" s="2"/>
      <c r="P646" s="3"/>
      <c r="T646" s="2"/>
      <c r="U646" s="2"/>
    </row>
    <row r="647" spans="1:21" ht="15.75" customHeight="1" x14ac:dyDescent="0.3">
      <c r="A647" s="3"/>
      <c r="J647" s="2"/>
      <c r="K647" s="2"/>
      <c r="L647" s="2"/>
      <c r="M647" s="2"/>
      <c r="N647" s="2"/>
      <c r="O647" s="2"/>
      <c r="P647" s="3"/>
      <c r="T647" s="2"/>
      <c r="U647" s="2"/>
    </row>
    <row r="648" spans="1:21" ht="15.75" customHeight="1" x14ac:dyDescent="0.3">
      <c r="A648" s="3"/>
      <c r="J648" s="2"/>
      <c r="K648" s="2"/>
      <c r="L648" s="2"/>
      <c r="M648" s="2"/>
      <c r="N648" s="2"/>
      <c r="O648" s="2"/>
      <c r="P648" s="3"/>
      <c r="T648" s="2"/>
      <c r="U648" s="2"/>
    </row>
    <row r="649" spans="1:21" ht="15.75" customHeight="1" x14ac:dyDescent="0.3">
      <c r="A649" s="3"/>
      <c r="J649" s="2"/>
      <c r="K649" s="2"/>
      <c r="L649" s="2"/>
      <c r="M649" s="2"/>
      <c r="N649" s="2"/>
      <c r="O649" s="2"/>
      <c r="P649" s="3"/>
      <c r="T649" s="2"/>
      <c r="U649" s="2"/>
    </row>
    <row r="650" spans="1:21" ht="15.75" customHeight="1" x14ac:dyDescent="0.3">
      <c r="A650" s="3"/>
      <c r="J650" s="2"/>
      <c r="K650" s="2"/>
      <c r="L650" s="2"/>
      <c r="M650" s="2"/>
      <c r="N650" s="2"/>
      <c r="O650" s="2"/>
      <c r="P650" s="3"/>
      <c r="T650" s="2"/>
      <c r="U650" s="2"/>
    </row>
    <row r="651" spans="1:21" ht="15.75" customHeight="1" x14ac:dyDescent="0.3">
      <c r="A651" s="3"/>
      <c r="J651" s="2"/>
      <c r="K651" s="2"/>
      <c r="L651" s="2"/>
      <c r="M651" s="2"/>
      <c r="N651" s="2"/>
      <c r="O651" s="2"/>
      <c r="P651" s="3"/>
      <c r="T651" s="2"/>
      <c r="U651" s="2"/>
    </row>
    <row r="652" spans="1:21" ht="15.75" customHeight="1" x14ac:dyDescent="0.3">
      <c r="A652" s="3"/>
      <c r="J652" s="2"/>
      <c r="K652" s="2"/>
      <c r="L652" s="2"/>
      <c r="M652" s="2"/>
      <c r="N652" s="2"/>
      <c r="O652" s="2"/>
      <c r="P652" s="3"/>
      <c r="T652" s="2"/>
      <c r="U652" s="2"/>
    </row>
    <row r="653" spans="1:21" ht="15.75" customHeight="1" x14ac:dyDescent="0.3">
      <c r="A653" s="3"/>
      <c r="J653" s="2"/>
      <c r="K653" s="2"/>
      <c r="L653" s="2"/>
      <c r="M653" s="2"/>
      <c r="N653" s="2"/>
      <c r="O653" s="2"/>
      <c r="P653" s="3"/>
      <c r="T653" s="2"/>
      <c r="U653" s="2"/>
    </row>
    <row r="654" spans="1:21" ht="15.75" customHeight="1" x14ac:dyDescent="0.3">
      <c r="A654" s="3"/>
      <c r="J654" s="2"/>
      <c r="K654" s="2"/>
      <c r="L654" s="2"/>
      <c r="M654" s="2"/>
      <c r="N654" s="2"/>
      <c r="O654" s="2"/>
      <c r="P654" s="3"/>
      <c r="T654" s="2"/>
      <c r="U654" s="2"/>
    </row>
    <row r="655" spans="1:21" ht="15.75" customHeight="1" x14ac:dyDescent="0.3">
      <c r="A655" s="3"/>
      <c r="J655" s="2"/>
      <c r="K655" s="2"/>
      <c r="L655" s="2"/>
      <c r="M655" s="2"/>
      <c r="N655" s="2"/>
      <c r="O655" s="2"/>
      <c r="P655" s="3"/>
      <c r="T655" s="2"/>
      <c r="U655" s="2"/>
    </row>
    <row r="656" spans="1:21" ht="15.75" customHeight="1" x14ac:dyDescent="0.3">
      <c r="A656" s="3"/>
      <c r="J656" s="2"/>
      <c r="K656" s="2"/>
      <c r="L656" s="2"/>
      <c r="M656" s="2"/>
      <c r="N656" s="2"/>
      <c r="O656" s="2"/>
      <c r="P656" s="3"/>
      <c r="T656" s="2"/>
      <c r="U656" s="2"/>
    </row>
    <row r="657" spans="1:21" ht="15.75" customHeight="1" x14ac:dyDescent="0.3">
      <c r="A657" s="3"/>
      <c r="J657" s="2"/>
      <c r="K657" s="2"/>
      <c r="L657" s="2"/>
      <c r="M657" s="2"/>
      <c r="N657" s="2"/>
      <c r="O657" s="2"/>
      <c r="P657" s="3"/>
      <c r="T657" s="2"/>
      <c r="U657" s="2"/>
    </row>
    <row r="658" spans="1:21" ht="15.75" customHeight="1" x14ac:dyDescent="0.3">
      <c r="A658" s="3"/>
      <c r="J658" s="2"/>
      <c r="K658" s="2"/>
      <c r="L658" s="2"/>
      <c r="M658" s="2"/>
      <c r="N658" s="2"/>
      <c r="O658" s="2"/>
      <c r="P658" s="3"/>
      <c r="T658" s="2"/>
      <c r="U658" s="2"/>
    </row>
    <row r="659" spans="1:21" ht="15.75" customHeight="1" x14ac:dyDescent="0.3">
      <c r="A659" s="3"/>
      <c r="J659" s="2"/>
      <c r="K659" s="2"/>
      <c r="L659" s="2"/>
      <c r="M659" s="2"/>
      <c r="N659" s="2"/>
      <c r="O659" s="2"/>
      <c r="P659" s="3"/>
      <c r="T659" s="2"/>
      <c r="U659" s="2"/>
    </row>
    <row r="660" spans="1:21" ht="15.75" customHeight="1" x14ac:dyDescent="0.3">
      <c r="A660" s="3"/>
      <c r="J660" s="2"/>
      <c r="K660" s="2"/>
      <c r="L660" s="2"/>
      <c r="M660" s="2"/>
      <c r="N660" s="2"/>
      <c r="O660" s="2"/>
      <c r="P660" s="3"/>
      <c r="T660" s="2"/>
      <c r="U660" s="2"/>
    </row>
    <row r="661" spans="1:21" ht="15.75" customHeight="1" x14ac:dyDescent="0.3">
      <c r="A661" s="3"/>
      <c r="J661" s="2"/>
      <c r="K661" s="2"/>
      <c r="L661" s="2"/>
      <c r="M661" s="2"/>
      <c r="N661" s="2"/>
      <c r="O661" s="2"/>
      <c r="P661" s="3"/>
      <c r="T661" s="2"/>
      <c r="U661" s="2"/>
    </row>
    <row r="662" spans="1:21" ht="15.75" customHeight="1" x14ac:dyDescent="0.3">
      <c r="A662" s="3"/>
      <c r="J662" s="2"/>
      <c r="K662" s="2"/>
      <c r="L662" s="2"/>
      <c r="M662" s="2"/>
      <c r="N662" s="2"/>
      <c r="O662" s="2"/>
      <c r="P662" s="3"/>
      <c r="T662" s="2"/>
      <c r="U662" s="2"/>
    </row>
    <row r="663" spans="1:21" ht="15.75" customHeight="1" x14ac:dyDescent="0.3">
      <c r="A663" s="3"/>
      <c r="J663" s="2"/>
      <c r="K663" s="2"/>
      <c r="L663" s="2"/>
      <c r="M663" s="2"/>
      <c r="N663" s="2"/>
      <c r="O663" s="2"/>
      <c r="P663" s="3"/>
      <c r="T663" s="2"/>
      <c r="U663" s="2"/>
    </row>
    <row r="664" spans="1:21" ht="15.75" customHeight="1" x14ac:dyDescent="0.3">
      <c r="A664" s="3"/>
      <c r="J664" s="2"/>
      <c r="K664" s="2"/>
      <c r="L664" s="2"/>
      <c r="M664" s="2"/>
      <c r="N664" s="2"/>
      <c r="O664" s="2"/>
      <c r="P664" s="3"/>
      <c r="T664" s="2"/>
      <c r="U664" s="2"/>
    </row>
    <row r="665" spans="1:21" ht="15.75" customHeight="1" x14ac:dyDescent="0.3">
      <c r="A665" s="3"/>
      <c r="J665" s="2"/>
      <c r="K665" s="2"/>
      <c r="L665" s="2"/>
      <c r="M665" s="2"/>
      <c r="N665" s="2"/>
      <c r="O665" s="2"/>
      <c r="P665" s="3"/>
      <c r="T665" s="2"/>
      <c r="U665" s="2"/>
    </row>
    <row r="666" spans="1:21" ht="15.75" customHeight="1" x14ac:dyDescent="0.3">
      <c r="A666" s="3"/>
      <c r="J666" s="2"/>
      <c r="K666" s="2"/>
      <c r="L666" s="2"/>
      <c r="M666" s="2"/>
      <c r="N666" s="2"/>
      <c r="O666" s="2"/>
      <c r="P666" s="3"/>
      <c r="T666" s="2"/>
      <c r="U666" s="2"/>
    </row>
    <row r="667" spans="1:21" ht="15.75" customHeight="1" x14ac:dyDescent="0.3">
      <c r="A667" s="3"/>
      <c r="J667" s="2"/>
      <c r="K667" s="2"/>
      <c r="L667" s="2"/>
      <c r="M667" s="2"/>
      <c r="N667" s="2"/>
      <c r="O667" s="2"/>
      <c r="P667" s="3"/>
      <c r="T667" s="2"/>
      <c r="U667" s="2"/>
    </row>
    <row r="668" spans="1:21" ht="15.75" customHeight="1" x14ac:dyDescent="0.3">
      <c r="A668" s="3"/>
      <c r="J668" s="2"/>
      <c r="K668" s="2"/>
      <c r="L668" s="2"/>
      <c r="M668" s="2"/>
      <c r="N668" s="2"/>
      <c r="O668" s="2"/>
      <c r="P668" s="3"/>
      <c r="T668" s="2"/>
      <c r="U668" s="2"/>
    </row>
    <row r="669" spans="1:21" ht="15.75" customHeight="1" x14ac:dyDescent="0.3">
      <c r="A669" s="3"/>
      <c r="J669" s="2"/>
      <c r="K669" s="2"/>
      <c r="L669" s="2"/>
      <c r="M669" s="2"/>
      <c r="N669" s="2"/>
      <c r="O669" s="2"/>
      <c r="P669" s="3"/>
      <c r="T669" s="2"/>
      <c r="U669" s="2"/>
    </row>
    <row r="670" spans="1:21" ht="15.75" customHeight="1" x14ac:dyDescent="0.3">
      <c r="A670" s="3"/>
      <c r="J670" s="2"/>
      <c r="K670" s="2"/>
      <c r="L670" s="2"/>
      <c r="M670" s="2"/>
      <c r="N670" s="2"/>
      <c r="O670" s="2"/>
      <c r="P670" s="3"/>
      <c r="T670" s="2"/>
      <c r="U670" s="2"/>
    </row>
    <row r="671" spans="1:21" ht="15.75" customHeight="1" x14ac:dyDescent="0.3">
      <c r="A671" s="3"/>
      <c r="J671" s="2"/>
      <c r="K671" s="2"/>
      <c r="L671" s="2"/>
      <c r="M671" s="2"/>
      <c r="N671" s="2"/>
      <c r="O671" s="2"/>
      <c r="P671" s="3"/>
      <c r="T671" s="2"/>
      <c r="U671" s="2"/>
    </row>
    <row r="672" spans="1:21" ht="15.75" customHeight="1" x14ac:dyDescent="0.3">
      <c r="A672" s="3"/>
      <c r="J672" s="2"/>
      <c r="K672" s="2"/>
      <c r="L672" s="2"/>
      <c r="M672" s="2"/>
      <c r="N672" s="2"/>
      <c r="O672" s="2"/>
      <c r="P672" s="3"/>
      <c r="T672" s="2"/>
      <c r="U672" s="2"/>
    </row>
    <row r="673" spans="1:21" ht="15.75" customHeight="1" x14ac:dyDescent="0.3">
      <c r="A673" s="3"/>
      <c r="J673" s="2"/>
      <c r="K673" s="2"/>
      <c r="L673" s="2"/>
      <c r="M673" s="2"/>
      <c r="N673" s="2"/>
      <c r="O673" s="2"/>
      <c r="P673" s="3"/>
      <c r="T673" s="2"/>
      <c r="U673" s="2"/>
    </row>
    <row r="674" spans="1:21" ht="15.75" customHeight="1" x14ac:dyDescent="0.3">
      <c r="A674" s="3"/>
      <c r="J674" s="2"/>
      <c r="K674" s="2"/>
      <c r="L674" s="2"/>
      <c r="M674" s="2"/>
      <c r="N674" s="2"/>
      <c r="O674" s="2"/>
      <c r="P674" s="3"/>
      <c r="T674" s="2"/>
      <c r="U674" s="2"/>
    </row>
    <row r="675" spans="1:21" ht="15.75" customHeight="1" x14ac:dyDescent="0.3">
      <c r="A675" s="3"/>
      <c r="J675" s="2"/>
      <c r="K675" s="2"/>
      <c r="L675" s="2"/>
      <c r="M675" s="2"/>
      <c r="N675" s="2"/>
      <c r="O675" s="2"/>
      <c r="P675" s="3"/>
      <c r="T675" s="2"/>
      <c r="U675" s="2"/>
    </row>
    <row r="676" spans="1:21" ht="15.75" customHeight="1" x14ac:dyDescent="0.3">
      <c r="A676" s="3"/>
      <c r="J676" s="2"/>
      <c r="K676" s="2"/>
      <c r="L676" s="2"/>
      <c r="M676" s="2"/>
      <c r="N676" s="2"/>
      <c r="O676" s="2"/>
      <c r="P676" s="3"/>
      <c r="T676" s="2"/>
      <c r="U676" s="2"/>
    </row>
    <row r="677" spans="1:21" ht="15.75" customHeight="1" x14ac:dyDescent="0.3">
      <c r="A677" s="3"/>
      <c r="J677" s="2"/>
      <c r="K677" s="2"/>
      <c r="L677" s="2"/>
      <c r="M677" s="2"/>
      <c r="N677" s="2"/>
      <c r="O677" s="2"/>
      <c r="P677" s="3"/>
      <c r="T677" s="2"/>
      <c r="U677" s="2"/>
    </row>
    <row r="678" spans="1:21" ht="15.75" customHeight="1" x14ac:dyDescent="0.3">
      <c r="A678" s="3"/>
      <c r="J678" s="2"/>
      <c r="K678" s="2"/>
      <c r="L678" s="2"/>
      <c r="M678" s="2"/>
      <c r="N678" s="2"/>
      <c r="O678" s="2"/>
      <c r="P678" s="3"/>
      <c r="T678" s="2"/>
      <c r="U678" s="2"/>
    </row>
    <row r="679" spans="1:21" ht="15.75" customHeight="1" x14ac:dyDescent="0.3">
      <c r="A679" s="3"/>
      <c r="J679" s="2"/>
      <c r="K679" s="2"/>
      <c r="L679" s="2"/>
      <c r="M679" s="2"/>
      <c r="N679" s="2"/>
      <c r="O679" s="2"/>
      <c r="P679" s="3"/>
      <c r="T679" s="2"/>
      <c r="U679" s="2"/>
    </row>
    <row r="680" spans="1:21" ht="15.75" customHeight="1" x14ac:dyDescent="0.3">
      <c r="A680" s="3"/>
      <c r="J680" s="2"/>
      <c r="K680" s="2"/>
      <c r="L680" s="2"/>
      <c r="M680" s="2"/>
      <c r="N680" s="2"/>
      <c r="O680" s="2"/>
      <c r="P680" s="3"/>
      <c r="T680" s="2"/>
      <c r="U680" s="2"/>
    </row>
    <row r="681" spans="1:21" ht="15.75" customHeight="1" x14ac:dyDescent="0.3">
      <c r="A681" s="3"/>
      <c r="J681" s="2"/>
      <c r="K681" s="2"/>
      <c r="L681" s="2"/>
      <c r="M681" s="2"/>
      <c r="N681" s="2"/>
      <c r="O681" s="2"/>
      <c r="P681" s="3"/>
      <c r="T681" s="2"/>
      <c r="U681" s="2"/>
    </row>
    <row r="682" spans="1:21" ht="15.75" customHeight="1" x14ac:dyDescent="0.3">
      <c r="A682" s="3"/>
      <c r="J682" s="2"/>
      <c r="K682" s="2"/>
      <c r="L682" s="2"/>
      <c r="M682" s="2"/>
      <c r="N682" s="2"/>
      <c r="O682" s="2"/>
      <c r="P682" s="3"/>
      <c r="T682" s="2"/>
      <c r="U682" s="2"/>
    </row>
    <row r="683" spans="1:21" ht="15.75" customHeight="1" x14ac:dyDescent="0.3">
      <c r="A683" s="3"/>
      <c r="J683" s="2"/>
      <c r="K683" s="2"/>
      <c r="L683" s="2"/>
      <c r="M683" s="2"/>
      <c r="N683" s="2"/>
      <c r="O683" s="2"/>
      <c r="P683" s="3"/>
      <c r="T683" s="2"/>
      <c r="U683" s="2"/>
    </row>
    <row r="684" spans="1:21" ht="15.75" customHeight="1" x14ac:dyDescent="0.3">
      <c r="A684" s="3"/>
      <c r="J684" s="2"/>
      <c r="K684" s="2"/>
      <c r="L684" s="2"/>
      <c r="M684" s="2"/>
      <c r="N684" s="2"/>
      <c r="O684" s="2"/>
      <c r="P684" s="3"/>
      <c r="T684" s="2"/>
      <c r="U684" s="2"/>
    </row>
    <row r="685" spans="1:21" ht="15.75" customHeight="1" x14ac:dyDescent="0.3">
      <c r="A685" s="3"/>
      <c r="J685" s="2"/>
      <c r="K685" s="2"/>
      <c r="L685" s="2"/>
      <c r="M685" s="2"/>
      <c r="N685" s="2"/>
      <c r="O685" s="2"/>
      <c r="P685" s="3"/>
      <c r="T685" s="2"/>
      <c r="U685" s="2"/>
    </row>
    <row r="686" spans="1:21" ht="15.75" customHeight="1" x14ac:dyDescent="0.3">
      <c r="A686" s="3"/>
      <c r="J686" s="2"/>
      <c r="K686" s="2"/>
      <c r="L686" s="2"/>
      <c r="M686" s="2"/>
      <c r="N686" s="2"/>
      <c r="O686" s="2"/>
      <c r="P686" s="3"/>
      <c r="T686" s="2"/>
      <c r="U686" s="2"/>
    </row>
    <row r="687" spans="1:21" ht="15.75" customHeight="1" x14ac:dyDescent="0.3">
      <c r="A687" s="3"/>
      <c r="J687" s="2"/>
      <c r="K687" s="2"/>
      <c r="L687" s="2"/>
      <c r="M687" s="2"/>
      <c r="N687" s="2"/>
      <c r="O687" s="2"/>
      <c r="P687" s="3"/>
      <c r="T687" s="2"/>
      <c r="U687" s="2"/>
    </row>
    <row r="688" spans="1:21" ht="15.75" customHeight="1" x14ac:dyDescent="0.3">
      <c r="A688" s="3"/>
      <c r="J688" s="2"/>
      <c r="K688" s="2"/>
      <c r="L688" s="2"/>
      <c r="M688" s="2"/>
      <c r="N688" s="2"/>
      <c r="O688" s="2"/>
      <c r="P688" s="3"/>
      <c r="T688" s="2"/>
      <c r="U688" s="2"/>
    </row>
    <row r="689" spans="1:21" ht="15.75" customHeight="1" x14ac:dyDescent="0.3">
      <c r="A689" s="3"/>
      <c r="J689" s="2"/>
      <c r="K689" s="2"/>
      <c r="L689" s="2"/>
      <c r="M689" s="2"/>
      <c r="N689" s="2"/>
      <c r="O689" s="2"/>
      <c r="P689" s="3"/>
      <c r="T689" s="2"/>
      <c r="U689" s="2"/>
    </row>
    <row r="690" spans="1:21" ht="15.75" customHeight="1" x14ac:dyDescent="0.3">
      <c r="A690" s="3"/>
      <c r="J690" s="2"/>
      <c r="K690" s="2"/>
      <c r="L690" s="2"/>
      <c r="M690" s="2"/>
      <c r="N690" s="2"/>
      <c r="O690" s="2"/>
      <c r="P690" s="3"/>
      <c r="T690" s="2"/>
      <c r="U690" s="2"/>
    </row>
    <row r="691" spans="1:21" ht="15.75" customHeight="1" x14ac:dyDescent="0.3">
      <c r="A691" s="3"/>
      <c r="J691" s="2"/>
      <c r="K691" s="2"/>
      <c r="L691" s="2"/>
      <c r="M691" s="2"/>
      <c r="N691" s="2"/>
      <c r="O691" s="2"/>
      <c r="P691" s="3"/>
      <c r="T691" s="2"/>
      <c r="U691" s="2"/>
    </row>
    <row r="692" spans="1:21" ht="15.75" customHeight="1" x14ac:dyDescent="0.3">
      <c r="A692" s="3"/>
      <c r="J692" s="2"/>
      <c r="K692" s="2"/>
      <c r="L692" s="2"/>
      <c r="M692" s="2"/>
      <c r="N692" s="2"/>
      <c r="O692" s="2"/>
      <c r="P692" s="3"/>
      <c r="T692" s="2"/>
      <c r="U692" s="2"/>
    </row>
    <row r="693" spans="1:21" ht="15.75" customHeight="1" x14ac:dyDescent="0.3">
      <c r="A693" s="3"/>
      <c r="J693" s="2"/>
      <c r="K693" s="2"/>
      <c r="L693" s="2"/>
      <c r="M693" s="2"/>
      <c r="N693" s="2"/>
      <c r="O693" s="2"/>
      <c r="P693" s="3"/>
      <c r="T693" s="2"/>
      <c r="U693" s="2"/>
    </row>
    <row r="694" spans="1:21" ht="15.75" customHeight="1" x14ac:dyDescent="0.3">
      <c r="A694" s="3"/>
      <c r="J694" s="2"/>
      <c r="K694" s="2"/>
      <c r="L694" s="2"/>
      <c r="M694" s="2"/>
      <c r="N694" s="2"/>
      <c r="O694" s="2"/>
      <c r="P694" s="3"/>
      <c r="T694" s="2"/>
      <c r="U694" s="2"/>
    </row>
    <row r="695" spans="1:21" ht="15.75" customHeight="1" x14ac:dyDescent="0.3">
      <c r="A695" s="3"/>
      <c r="J695" s="2"/>
      <c r="K695" s="2"/>
      <c r="L695" s="2"/>
      <c r="M695" s="2"/>
      <c r="N695" s="2"/>
      <c r="O695" s="2"/>
      <c r="P695" s="3"/>
      <c r="T695" s="2"/>
      <c r="U695" s="2"/>
    </row>
    <row r="696" spans="1:21" ht="15.75" customHeight="1" x14ac:dyDescent="0.3">
      <c r="A696" s="3"/>
      <c r="J696" s="2"/>
      <c r="K696" s="2"/>
      <c r="L696" s="2"/>
      <c r="M696" s="2"/>
      <c r="N696" s="2"/>
      <c r="O696" s="2"/>
      <c r="P696" s="3"/>
      <c r="T696" s="2"/>
      <c r="U696" s="2"/>
    </row>
    <row r="697" spans="1:21" ht="15.75" customHeight="1" x14ac:dyDescent="0.3">
      <c r="A697" s="3"/>
      <c r="J697" s="2"/>
      <c r="K697" s="2"/>
      <c r="L697" s="2"/>
      <c r="M697" s="2"/>
      <c r="N697" s="2"/>
      <c r="O697" s="2"/>
      <c r="P697" s="3"/>
      <c r="T697" s="2"/>
      <c r="U697" s="2"/>
    </row>
    <row r="698" spans="1:21" ht="15.75" customHeight="1" x14ac:dyDescent="0.3">
      <c r="A698" s="3"/>
      <c r="J698" s="2"/>
      <c r="K698" s="2"/>
      <c r="L698" s="2"/>
      <c r="M698" s="2"/>
      <c r="N698" s="2"/>
      <c r="O698" s="2"/>
      <c r="P698" s="3"/>
      <c r="T698" s="2"/>
      <c r="U698" s="2"/>
    </row>
    <row r="699" spans="1:21" ht="15.75" customHeight="1" x14ac:dyDescent="0.3">
      <c r="A699" s="3"/>
      <c r="J699" s="2"/>
      <c r="K699" s="2"/>
      <c r="L699" s="2"/>
      <c r="M699" s="2"/>
      <c r="N699" s="2"/>
      <c r="O699" s="2"/>
      <c r="P699" s="3"/>
      <c r="T699" s="2"/>
      <c r="U699" s="2"/>
    </row>
    <row r="700" spans="1:21" ht="15.75" customHeight="1" x14ac:dyDescent="0.3">
      <c r="A700" s="3"/>
      <c r="J700" s="2"/>
      <c r="K700" s="2"/>
      <c r="L700" s="2"/>
      <c r="M700" s="2"/>
      <c r="N700" s="2"/>
      <c r="O700" s="2"/>
      <c r="P700" s="3"/>
      <c r="T700" s="2"/>
      <c r="U700" s="2"/>
    </row>
    <row r="701" spans="1:21" ht="15.75" customHeight="1" x14ac:dyDescent="0.3">
      <c r="A701" s="3"/>
      <c r="J701" s="2"/>
      <c r="K701" s="2"/>
      <c r="L701" s="2"/>
      <c r="M701" s="2"/>
      <c r="N701" s="2"/>
      <c r="O701" s="2"/>
      <c r="P701" s="3"/>
      <c r="T701" s="2"/>
      <c r="U701" s="2"/>
    </row>
    <row r="702" spans="1:21" ht="15.75" customHeight="1" x14ac:dyDescent="0.3">
      <c r="A702" s="3"/>
      <c r="J702" s="2"/>
      <c r="K702" s="2"/>
      <c r="L702" s="2"/>
      <c r="M702" s="2"/>
      <c r="N702" s="2"/>
      <c r="O702" s="2"/>
      <c r="P702" s="3"/>
      <c r="T702" s="2"/>
      <c r="U702" s="2"/>
    </row>
    <row r="703" spans="1:21" ht="15.75" customHeight="1" x14ac:dyDescent="0.3">
      <c r="A703" s="3"/>
      <c r="J703" s="2"/>
      <c r="K703" s="2"/>
      <c r="L703" s="2"/>
      <c r="M703" s="2"/>
      <c r="N703" s="2"/>
      <c r="O703" s="2"/>
      <c r="P703" s="3"/>
      <c r="T703" s="2"/>
      <c r="U703" s="2"/>
    </row>
    <row r="704" spans="1:21" ht="15.75" customHeight="1" x14ac:dyDescent="0.3">
      <c r="A704" s="3"/>
      <c r="J704" s="2"/>
      <c r="K704" s="2"/>
      <c r="L704" s="2"/>
      <c r="M704" s="2"/>
      <c r="N704" s="2"/>
      <c r="O704" s="2"/>
      <c r="P704" s="3"/>
      <c r="T704" s="2"/>
      <c r="U704" s="2"/>
    </row>
    <row r="705" spans="1:21" ht="15.75" customHeight="1" x14ac:dyDescent="0.3">
      <c r="A705" s="3"/>
      <c r="J705" s="2"/>
      <c r="K705" s="2"/>
      <c r="L705" s="2"/>
      <c r="M705" s="2"/>
      <c r="N705" s="2"/>
      <c r="O705" s="2"/>
      <c r="P705" s="3"/>
      <c r="T705" s="2"/>
      <c r="U705" s="2"/>
    </row>
    <row r="706" spans="1:21" ht="15.75" customHeight="1" x14ac:dyDescent="0.3">
      <c r="A706" s="3"/>
      <c r="J706" s="2"/>
      <c r="K706" s="2"/>
      <c r="L706" s="2"/>
      <c r="M706" s="2"/>
      <c r="N706" s="2"/>
      <c r="O706" s="2"/>
      <c r="P706" s="3"/>
      <c r="T706" s="2"/>
      <c r="U706" s="2"/>
    </row>
    <row r="707" spans="1:21" ht="15.75" customHeight="1" x14ac:dyDescent="0.3">
      <c r="A707" s="3"/>
      <c r="J707" s="2"/>
      <c r="K707" s="2"/>
      <c r="L707" s="2"/>
      <c r="M707" s="2"/>
      <c r="N707" s="2"/>
      <c r="O707" s="2"/>
      <c r="P707" s="3"/>
      <c r="T707" s="2"/>
      <c r="U707" s="2"/>
    </row>
    <row r="708" spans="1:21" ht="15.75" customHeight="1" x14ac:dyDescent="0.3">
      <c r="A708" s="3"/>
      <c r="J708" s="2"/>
      <c r="K708" s="2"/>
      <c r="L708" s="2"/>
      <c r="M708" s="2"/>
      <c r="N708" s="2"/>
      <c r="O708" s="2"/>
      <c r="P708" s="3"/>
      <c r="T708" s="2"/>
      <c r="U708" s="2"/>
    </row>
    <row r="709" spans="1:21" ht="15.75" customHeight="1" x14ac:dyDescent="0.3">
      <c r="A709" s="3"/>
      <c r="J709" s="2"/>
      <c r="K709" s="2"/>
      <c r="L709" s="2"/>
      <c r="M709" s="2"/>
      <c r="N709" s="2"/>
      <c r="O709" s="2"/>
      <c r="P709" s="3"/>
      <c r="T709" s="2"/>
      <c r="U709" s="2"/>
    </row>
    <row r="710" spans="1:21" ht="15.75" customHeight="1" x14ac:dyDescent="0.3">
      <c r="A710" s="3"/>
      <c r="J710" s="2"/>
      <c r="K710" s="2"/>
      <c r="L710" s="2"/>
      <c r="M710" s="2"/>
      <c r="N710" s="2"/>
      <c r="O710" s="2"/>
      <c r="P710" s="3"/>
      <c r="T710" s="2"/>
      <c r="U710" s="2"/>
    </row>
    <row r="711" spans="1:21" ht="15.75" customHeight="1" x14ac:dyDescent="0.3">
      <c r="A711" s="3"/>
      <c r="J711" s="2"/>
      <c r="K711" s="2"/>
      <c r="L711" s="2"/>
      <c r="M711" s="2"/>
      <c r="N711" s="2"/>
      <c r="O711" s="2"/>
      <c r="P711" s="3"/>
      <c r="T711" s="2"/>
      <c r="U711" s="2"/>
    </row>
    <row r="712" spans="1:21" ht="15.75" customHeight="1" x14ac:dyDescent="0.3">
      <c r="A712" s="3"/>
      <c r="J712" s="2"/>
      <c r="K712" s="2"/>
      <c r="L712" s="2"/>
      <c r="M712" s="2"/>
      <c r="N712" s="2"/>
      <c r="O712" s="2"/>
      <c r="P712" s="3"/>
      <c r="T712" s="2"/>
      <c r="U712" s="2"/>
    </row>
    <row r="713" spans="1:21" ht="15.75" customHeight="1" x14ac:dyDescent="0.3">
      <c r="A713" s="3"/>
      <c r="J713" s="2"/>
      <c r="K713" s="2"/>
      <c r="L713" s="2"/>
      <c r="M713" s="2"/>
      <c r="N713" s="2"/>
      <c r="O713" s="2"/>
      <c r="P713" s="3"/>
      <c r="T713" s="2"/>
      <c r="U713" s="2"/>
    </row>
    <row r="714" spans="1:21" ht="15.75" customHeight="1" x14ac:dyDescent="0.3">
      <c r="A714" s="3"/>
      <c r="J714" s="2"/>
      <c r="K714" s="2"/>
      <c r="L714" s="2"/>
      <c r="M714" s="2"/>
      <c r="N714" s="2"/>
      <c r="O714" s="2"/>
      <c r="P714" s="3"/>
      <c r="T714" s="2"/>
      <c r="U714" s="2"/>
    </row>
    <row r="715" spans="1:21" ht="15.75" customHeight="1" x14ac:dyDescent="0.3">
      <c r="A715" s="3"/>
      <c r="J715" s="2"/>
      <c r="K715" s="2"/>
      <c r="L715" s="2"/>
      <c r="M715" s="2"/>
      <c r="N715" s="2"/>
      <c r="O715" s="2"/>
      <c r="P715" s="3"/>
      <c r="T715" s="2"/>
      <c r="U715" s="2"/>
    </row>
    <row r="716" spans="1:21" ht="15.75" customHeight="1" x14ac:dyDescent="0.3">
      <c r="A716" s="3"/>
      <c r="J716" s="2"/>
      <c r="K716" s="2"/>
      <c r="L716" s="2"/>
      <c r="M716" s="2"/>
      <c r="N716" s="2"/>
      <c r="O716" s="2"/>
      <c r="P716" s="3"/>
      <c r="T716" s="2"/>
      <c r="U716" s="2"/>
    </row>
    <row r="717" spans="1:21" ht="15.75" customHeight="1" x14ac:dyDescent="0.3">
      <c r="A717" s="3"/>
      <c r="J717" s="2"/>
      <c r="K717" s="2"/>
      <c r="L717" s="2"/>
      <c r="M717" s="2"/>
      <c r="N717" s="2"/>
      <c r="O717" s="2"/>
      <c r="P717" s="3"/>
      <c r="T717" s="2"/>
      <c r="U717" s="2"/>
    </row>
    <row r="718" spans="1:21" ht="15.75" customHeight="1" x14ac:dyDescent="0.3">
      <c r="A718" s="3"/>
      <c r="J718" s="2"/>
      <c r="K718" s="2"/>
      <c r="L718" s="2"/>
      <c r="M718" s="2"/>
      <c r="N718" s="2"/>
      <c r="O718" s="2"/>
      <c r="P718" s="3"/>
      <c r="T718" s="2"/>
      <c r="U718" s="2"/>
    </row>
    <row r="719" spans="1:21" ht="15.75" customHeight="1" x14ac:dyDescent="0.3">
      <c r="A719" s="3"/>
      <c r="J719" s="2"/>
      <c r="K719" s="2"/>
      <c r="L719" s="2"/>
      <c r="M719" s="2"/>
      <c r="N719" s="2"/>
      <c r="O719" s="2"/>
      <c r="P719" s="3"/>
      <c r="T719" s="2"/>
      <c r="U719" s="2"/>
    </row>
    <row r="720" spans="1:21" ht="15.75" customHeight="1" x14ac:dyDescent="0.3">
      <c r="A720" s="3"/>
      <c r="J720" s="2"/>
      <c r="K720" s="2"/>
      <c r="L720" s="2"/>
      <c r="M720" s="2"/>
      <c r="N720" s="2"/>
      <c r="O720" s="2"/>
      <c r="P720" s="3"/>
      <c r="T720" s="2"/>
      <c r="U720" s="2"/>
    </row>
    <row r="721" spans="1:21" ht="15.75" customHeight="1" x14ac:dyDescent="0.3">
      <c r="A721" s="3"/>
      <c r="J721" s="2"/>
      <c r="K721" s="2"/>
      <c r="L721" s="2"/>
      <c r="M721" s="2"/>
      <c r="N721" s="2"/>
      <c r="O721" s="2"/>
      <c r="P721" s="3"/>
      <c r="T721" s="2"/>
      <c r="U721" s="2"/>
    </row>
    <row r="722" spans="1:21" ht="15.75" customHeight="1" x14ac:dyDescent="0.3">
      <c r="A722" s="3"/>
      <c r="J722" s="2"/>
      <c r="K722" s="2"/>
      <c r="L722" s="2"/>
      <c r="M722" s="2"/>
      <c r="N722" s="2"/>
      <c r="O722" s="2"/>
      <c r="P722" s="3"/>
      <c r="T722" s="2"/>
      <c r="U722" s="2"/>
    </row>
    <row r="723" spans="1:21" ht="15.75" customHeight="1" x14ac:dyDescent="0.3">
      <c r="A723" s="3"/>
      <c r="J723" s="2"/>
      <c r="K723" s="2"/>
      <c r="L723" s="2"/>
      <c r="M723" s="2"/>
      <c r="N723" s="2"/>
      <c r="O723" s="2"/>
      <c r="P723" s="3"/>
      <c r="T723" s="2"/>
      <c r="U723" s="2"/>
    </row>
    <row r="724" spans="1:21" ht="15.75" customHeight="1" x14ac:dyDescent="0.3">
      <c r="A724" s="3"/>
      <c r="J724" s="2"/>
      <c r="K724" s="2"/>
      <c r="L724" s="2"/>
      <c r="M724" s="2"/>
      <c r="N724" s="2"/>
      <c r="O724" s="2"/>
      <c r="P724" s="3"/>
      <c r="T724" s="2"/>
      <c r="U724" s="2"/>
    </row>
    <row r="725" spans="1:21" ht="15.75" customHeight="1" x14ac:dyDescent="0.3">
      <c r="A725" s="3"/>
      <c r="J725" s="2"/>
      <c r="K725" s="2"/>
      <c r="L725" s="2"/>
      <c r="M725" s="2"/>
      <c r="N725" s="2"/>
      <c r="O725" s="2"/>
      <c r="P725" s="3"/>
      <c r="T725" s="2"/>
      <c r="U725" s="2"/>
    </row>
    <row r="726" spans="1:21" ht="15.75" customHeight="1" x14ac:dyDescent="0.3">
      <c r="A726" s="3"/>
      <c r="J726" s="2"/>
      <c r="K726" s="2"/>
      <c r="L726" s="2"/>
      <c r="M726" s="2"/>
      <c r="N726" s="2"/>
      <c r="O726" s="2"/>
      <c r="P726" s="3"/>
      <c r="T726" s="2"/>
      <c r="U726" s="2"/>
    </row>
    <row r="727" spans="1:21" ht="15.75" customHeight="1" x14ac:dyDescent="0.3">
      <c r="A727" s="3"/>
      <c r="J727" s="2"/>
      <c r="K727" s="2"/>
      <c r="L727" s="2"/>
      <c r="M727" s="2"/>
      <c r="N727" s="2"/>
      <c r="O727" s="2"/>
      <c r="P727" s="3"/>
      <c r="T727" s="2"/>
      <c r="U727" s="2"/>
    </row>
    <row r="728" spans="1:21" ht="15.75" customHeight="1" x14ac:dyDescent="0.3">
      <c r="A728" s="3"/>
      <c r="J728" s="2"/>
      <c r="K728" s="2"/>
      <c r="L728" s="2"/>
      <c r="M728" s="2"/>
      <c r="N728" s="2"/>
      <c r="O728" s="2"/>
      <c r="P728" s="3"/>
      <c r="T728" s="2"/>
      <c r="U728" s="2"/>
    </row>
    <row r="729" spans="1:21" ht="15.75" customHeight="1" x14ac:dyDescent="0.3">
      <c r="A729" s="3"/>
      <c r="J729" s="2"/>
      <c r="K729" s="2"/>
      <c r="L729" s="2"/>
      <c r="M729" s="2"/>
      <c r="N729" s="2"/>
      <c r="O729" s="2"/>
      <c r="P729" s="3"/>
      <c r="T729" s="2"/>
      <c r="U729" s="2"/>
    </row>
    <row r="730" spans="1:21" ht="15.75" customHeight="1" x14ac:dyDescent="0.3">
      <c r="A730" s="3"/>
      <c r="J730" s="2"/>
      <c r="K730" s="2"/>
      <c r="L730" s="2"/>
      <c r="M730" s="2"/>
      <c r="N730" s="2"/>
      <c r="O730" s="2"/>
      <c r="P730" s="3"/>
      <c r="T730" s="2"/>
      <c r="U730" s="2"/>
    </row>
    <row r="731" spans="1:21" ht="15.75" customHeight="1" x14ac:dyDescent="0.3">
      <c r="A731" s="3"/>
      <c r="J731" s="2"/>
      <c r="K731" s="2"/>
      <c r="L731" s="2"/>
      <c r="M731" s="2"/>
      <c r="N731" s="2"/>
      <c r="O731" s="2"/>
      <c r="P731" s="3"/>
      <c r="T731" s="2"/>
      <c r="U731" s="2"/>
    </row>
    <row r="732" spans="1:21" ht="15.75" customHeight="1" x14ac:dyDescent="0.3">
      <c r="A732" s="3"/>
      <c r="J732" s="2"/>
      <c r="K732" s="2"/>
      <c r="L732" s="2"/>
      <c r="M732" s="2"/>
      <c r="N732" s="2"/>
      <c r="O732" s="2"/>
      <c r="P732" s="3"/>
      <c r="T732" s="2"/>
      <c r="U732" s="2"/>
    </row>
    <row r="733" spans="1:21" ht="15.75" customHeight="1" x14ac:dyDescent="0.3">
      <c r="A733" s="3"/>
      <c r="J733" s="2"/>
      <c r="K733" s="2"/>
      <c r="L733" s="2"/>
      <c r="M733" s="2"/>
      <c r="N733" s="2"/>
      <c r="O733" s="2"/>
      <c r="P733" s="3"/>
      <c r="T733" s="2"/>
      <c r="U733" s="2"/>
    </row>
    <row r="734" spans="1:21" ht="15.75" customHeight="1" x14ac:dyDescent="0.3">
      <c r="A734" s="3"/>
      <c r="J734" s="2"/>
      <c r="K734" s="2"/>
      <c r="L734" s="2"/>
      <c r="M734" s="2"/>
      <c r="N734" s="2"/>
      <c r="O734" s="2"/>
      <c r="P734" s="3"/>
      <c r="T734" s="2"/>
      <c r="U734" s="2"/>
    </row>
    <row r="735" spans="1:21" ht="15.75" customHeight="1" x14ac:dyDescent="0.3">
      <c r="A735" s="3"/>
      <c r="J735" s="2"/>
      <c r="K735" s="2"/>
      <c r="L735" s="2"/>
      <c r="M735" s="2"/>
      <c r="N735" s="2"/>
      <c r="O735" s="2"/>
      <c r="P735" s="3"/>
      <c r="T735" s="2"/>
      <c r="U735" s="2"/>
    </row>
    <row r="736" spans="1:21" ht="15.75" customHeight="1" x14ac:dyDescent="0.3">
      <c r="A736" s="3"/>
      <c r="J736" s="2"/>
      <c r="K736" s="2"/>
      <c r="L736" s="2"/>
      <c r="M736" s="2"/>
      <c r="N736" s="2"/>
      <c r="O736" s="2"/>
      <c r="P736" s="3"/>
      <c r="T736" s="2"/>
      <c r="U736" s="2"/>
    </row>
    <row r="737" spans="1:21" ht="15.75" customHeight="1" x14ac:dyDescent="0.3">
      <c r="A737" s="3"/>
      <c r="J737" s="2"/>
      <c r="K737" s="2"/>
      <c r="L737" s="2"/>
      <c r="M737" s="2"/>
      <c r="N737" s="2"/>
      <c r="O737" s="2"/>
      <c r="P737" s="3"/>
      <c r="T737" s="2"/>
      <c r="U737" s="2"/>
    </row>
    <row r="738" spans="1:21" ht="15.75" customHeight="1" x14ac:dyDescent="0.3">
      <c r="A738" s="3"/>
      <c r="J738" s="2"/>
      <c r="K738" s="2"/>
      <c r="L738" s="2"/>
      <c r="M738" s="2"/>
      <c r="N738" s="2"/>
      <c r="O738" s="2"/>
      <c r="P738" s="3"/>
      <c r="T738" s="2"/>
      <c r="U738" s="2"/>
    </row>
    <row r="739" spans="1:21" ht="15.75" customHeight="1" x14ac:dyDescent="0.3">
      <c r="A739" s="3"/>
      <c r="J739" s="2"/>
      <c r="K739" s="2"/>
      <c r="L739" s="2"/>
      <c r="M739" s="2"/>
      <c r="N739" s="2"/>
      <c r="O739" s="2"/>
      <c r="P739" s="3"/>
      <c r="T739" s="2"/>
      <c r="U739" s="2"/>
    </row>
    <row r="740" spans="1:21" ht="15.75" customHeight="1" x14ac:dyDescent="0.3">
      <c r="A740" s="3"/>
      <c r="J740" s="2"/>
      <c r="K740" s="2"/>
      <c r="L740" s="2"/>
      <c r="M740" s="2"/>
      <c r="N740" s="2"/>
      <c r="O740" s="2"/>
      <c r="P740" s="3"/>
      <c r="T740" s="2"/>
      <c r="U740" s="2"/>
    </row>
    <row r="741" spans="1:21" ht="15.75" customHeight="1" x14ac:dyDescent="0.3">
      <c r="A741" s="3"/>
      <c r="J741" s="2"/>
      <c r="K741" s="2"/>
      <c r="L741" s="2"/>
      <c r="M741" s="2"/>
      <c r="N741" s="2"/>
      <c r="O741" s="2"/>
      <c r="P741" s="3"/>
      <c r="T741" s="2"/>
      <c r="U741" s="2"/>
    </row>
    <row r="742" spans="1:21" ht="15.75" customHeight="1" x14ac:dyDescent="0.3">
      <c r="A742" s="3"/>
      <c r="J742" s="2"/>
      <c r="K742" s="2"/>
      <c r="L742" s="2"/>
      <c r="M742" s="2"/>
      <c r="N742" s="2"/>
      <c r="O742" s="2"/>
      <c r="P742" s="3"/>
      <c r="T742" s="2"/>
      <c r="U742" s="2"/>
    </row>
    <row r="743" spans="1:21" ht="15.75" customHeight="1" x14ac:dyDescent="0.3">
      <c r="A743" s="3"/>
      <c r="J743" s="2"/>
      <c r="K743" s="2"/>
      <c r="L743" s="2"/>
      <c r="M743" s="2"/>
      <c r="N743" s="2"/>
      <c r="O743" s="2"/>
      <c r="P743" s="3"/>
      <c r="T743" s="2"/>
      <c r="U743" s="2"/>
    </row>
    <row r="744" spans="1:21" ht="15.75" customHeight="1" x14ac:dyDescent="0.3">
      <c r="A744" s="3"/>
      <c r="J744" s="2"/>
      <c r="K744" s="2"/>
      <c r="L744" s="2"/>
      <c r="M744" s="2"/>
      <c r="N744" s="2"/>
      <c r="O744" s="2"/>
      <c r="P744" s="3"/>
      <c r="T744" s="2"/>
      <c r="U744" s="2"/>
    </row>
    <row r="745" spans="1:21" ht="15.75" customHeight="1" x14ac:dyDescent="0.3">
      <c r="A745" s="3"/>
      <c r="J745" s="2"/>
      <c r="K745" s="2"/>
      <c r="L745" s="2"/>
      <c r="M745" s="2"/>
      <c r="N745" s="2"/>
      <c r="O745" s="2"/>
      <c r="P745" s="3"/>
      <c r="T745" s="2"/>
      <c r="U745" s="2"/>
    </row>
    <row r="746" spans="1:21" ht="15.75" customHeight="1" x14ac:dyDescent="0.3">
      <c r="A746" s="3"/>
      <c r="J746" s="2"/>
      <c r="K746" s="2"/>
      <c r="L746" s="2"/>
      <c r="M746" s="2"/>
      <c r="N746" s="2"/>
      <c r="O746" s="2"/>
      <c r="P746" s="3"/>
      <c r="T746" s="2"/>
      <c r="U746" s="2"/>
    </row>
    <row r="747" spans="1:21" ht="15.75" customHeight="1" x14ac:dyDescent="0.3">
      <c r="A747" s="3"/>
      <c r="J747" s="2"/>
      <c r="K747" s="2"/>
      <c r="L747" s="2"/>
      <c r="M747" s="2"/>
      <c r="N747" s="2"/>
      <c r="O747" s="2"/>
      <c r="P747" s="3"/>
      <c r="T747" s="2"/>
      <c r="U747" s="2"/>
    </row>
    <row r="748" spans="1:21" ht="15.75" customHeight="1" x14ac:dyDescent="0.3">
      <c r="A748" s="3"/>
      <c r="J748" s="2"/>
      <c r="K748" s="2"/>
      <c r="L748" s="2"/>
      <c r="M748" s="2"/>
      <c r="N748" s="2"/>
      <c r="O748" s="2"/>
      <c r="P748" s="3"/>
      <c r="T748" s="2"/>
      <c r="U748" s="2"/>
    </row>
    <row r="749" spans="1:21" ht="15.75" customHeight="1" x14ac:dyDescent="0.3">
      <c r="A749" s="3"/>
      <c r="J749" s="2"/>
      <c r="K749" s="2"/>
      <c r="L749" s="2"/>
      <c r="M749" s="2"/>
      <c r="N749" s="2"/>
      <c r="O749" s="2"/>
      <c r="P749" s="3"/>
      <c r="T749" s="2"/>
      <c r="U749" s="2"/>
    </row>
    <row r="750" spans="1:21" ht="15.75" customHeight="1" x14ac:dyDescent="0.3">
      <c r="A750" s="3"/>
      <c r="J750" s="2"/>
      <c r="K750" s="2"/>
      <c r="L750" s="2"/>
      <c r="M750" s="2"/>
      <c r="N750" s="2"/>
      <c r="O750" s="2"/>
      <c r="P750" s="3"/>
      <c r="T750" s="2"/>
      <c r="U750" s="2"/>
    </row>
    <row r="751" spans="1:21" ht="15.75" customHeight="1" x14ac:dyDescent="0.3">
      <c r="A751" s="3"/>
      <c r="J751" s="2"/>
      <c r="K751" s="2"/>
      <c r="L751" s="2"/>
      <c r="M751" s="2"/>
      <c r="N751" s="2"/>
      <c r="O751" s="2"/>
      <c r="P751" s="3"/>
      <c r="T751" s="2"/>
      <c r="U751" s="2"/>
    </row>
    <row r="752" spans="1:21" ht="15.75" customHeight="1" x14ac:dyDescent="0.3">
      <c r="A752" s="3"/>
      <c r="J752" s="2"/>
      <c r="K752" s="2"/>
      <c r="L752" s="2"/>
      <c r="M752" s="2"/>
      <c r="N752" s="2"/>
      <c r="O752" s="2"/>
      <c r="P752" s="3"/>
      <c r="T752" s="2"/>
      <c r="U752" s="2"/>
    </row>
    <row r="753" spans="1:21" ht="15.75" customHeight="1" x14ac:dyDescent="0.3">
      <c r="A753" s="3"/>
      <c r="J753" s="2"/>
      <c r="K753" s="2"/>
      <c r="L753" s="2"/>
      <c r="M753" s="2"/>
      <c r="N753" s="2"/>
      <c r="O753" s="2"/>
      <c r="P753" s="3"/>
      <c r="T753" s="2"/>
      <c r="U753" s="2"/>
    </row>
    <row r="754" spans="1:21" ht="15.75" customHeight="1" x14ac:dyDescent="0.3">
      <c r="A754" s="3"/>
      <c r="J754" s="2"/>
      <c r="K754" s="2"/>
      <c r="L754" s="2"/>
      <c r="M754" s="2"/>
      <c r="N754" s="2"/>
      <c r="O754" s="2"/>
      <c r="P754" s="3"/>
      <c r="T754" s="2"/>
      <c r="U754" s="2"/>
    </row>
    <row r="755" spans="1:21" ht="15.75" customHeight="1" x14ac:dyDescent="0.3">
      <c r="A755" s="3"/>
      <c r="J755" s="2"/>
      <c r="K755" s="2"/>
      <c r="L755" s="2"/>
      <c r="M755" s="2"/>
      <c r="N755" s="2"/>
      <c r="O755" s="2"/>
      <c r="P755" s="3"/>
      <c r="T755" s="2"/>
      <c r="U755" s="2"/>
    </row>
    <row r="756" spans="1:21" ht="15.75" customHeight="1" x14ac:dyDescent="0.3">
      <c r="A756" s="3"/>
      <c r="J756" s="2"/>
      <c r="K756" s="2"/>
      <c r="L756" s="2"/>
      <c r="M756" s="2"/>
      <c r="N756" s="2"/>
      <c r="O756" s="2"/>
      <c r="P756" s="3"/>
      <c r="T756" s="2"/>
      <c r="U756" s="2"/>
    </row>
    <row r="757" spans="1:21" ht="15.75" customHeight="1" x14ac:dyDescent="0.3">
      <c r="A757" s="3"/>
      <c r="J757" s="2"/>
      <c r="K757" s="2"/>
      <c r="L757" s="2"/>
      <c r="M757" s="2"/>
      <c r="N757" s="2"/>
      <c r="O757" s="2"/>
      <c r="P757" s="3"/>
      <c r="T757" s="2"/>
      <c r="U757" s="2"/>
    </row>
    <row r="758" spans="1:21" ht="15.75" customHeight="1" x14ac:dyDescent="0.3">
      <c r="A758" s="3"/>
      <c r="J758" s="2"/>
      <c r="K758" s="2"/>
      <c r="L758" s="2"/>
      <c r="M758" s="2"/>
      <c r="N758" s="2"/>
      <c r="O758" s="2"/>
      <c r="P758" s="3"/>
      <c r="T758" s="2"/>
      <c r="U758" s="2"/>
    </row>
    <row r="759" spans="1:21" ht="15.75" customHeight="1" x14ac:dyDescent="0.3">
      <c r="A759" s="3"/>
      <c r="J759" s="2"/>
      <c r="K759" s="2"/>
      <c r="L759" s="2"/>
      <c r="M759" s="2"/>
      <c r="N759" s="2"/>
      <c r="O759" s="2"/>
      <c r="P759" s="3"/>
      <c r="T759" s="2"/>
      <c r="U759" s="2"/>
    </row>
    <row r="760" spans="1:21" ht="15.75" customHeight="1" x14ac:dyDescent="0.3">
      <c r="A760" s="3"/>
      <c r="J760" s="2"/>
      <c r="K760" s="2"/>
      <c r="L760" s="2"/>
      <c r="M760" s="2"/>
      <c r="N760" s="2"/>
      <c r="O760" s="2"/>
      <c r="P760" s="3"/>
      <c r="T760" s="2"/>
      <c r="U760" s="2"/>
    </row>
    <row r="761" spans="1:21" ht="15.75" customHeight="1" x14ac:dyDescent="0.3">
      <c r="A761" s="3"/>
      <c r="J761" s="2"/>
      <c r="K761" s="2"/>
      <c r="L761" s="2"/>
      <c r="M761" s="2"/>
      <c r="N761" s="2"/>
      <c r="O761" s="2"/>
      <c r="P761" s="3"/>
      <c r="T761" s="2"/>
      <c r="U761" s="2"/>
    </row>
    <row r="762" spans="1:21" ht="15.75" customHeight="1" x14ac:dyDescent="0.3">
      <c r="A762" s="3"/>
      <c r="J762" s="2"/>
      <c r="K762" s="2"/>
      <c r="L762" s="2"/>
      <c r="M762" s="2"/>
      <c r="N762" s="2"/>
      <c r="O762" s="2"/>
      <c r="P762" s="3"/>
      <c r="T762" s="2"/>
      <c r="U762" s="2"/>
    </row>
    <row r="763" spans="1:21" ht="15.75" customHeight="1" x14ac:dyDescent="0.3">
      <c r="A763" s="3"/>
      <c r="J763" s="2"/>
      <c r="K763" s="2"/>
      <c r="L763" s="2"/>
      <c r="M763" s="2"/>
      <c r="N763" s="2"/>
      <c r="O763" s="2"/>
      <c r="P763" s="3"/>
      <c r="T763" s="2"/>
      <c r="U763" s="2"/>
    </row>
    <row r="764" spans="1:21" ht="15.75" customHeight="1" x14ac:dyDescent="0.3">
      <c r="A764" s="3"/>
      <c r="J764" s="2"/>
      <c r="K764" s="2"/>
      <c r="L764" s="2"/>
      <c r="M764" s="2"/>
      <c r="N764" s="2"/>
      <c r="O764" s="2"/>
      <c r="P764" s="3"/>
      <c r="T764" s="2"/>
      <c r="U764" s="2"/>
    </row>
    <row r="765" spans="1:21" ht="15.75" customHeight="1" x14ac:dyDescent="0.3">
      <c r="A765" s="3"/>
      <c r="J765" s="2"/>
      <c r="K765" s="2"/>
      <c r="L765" s="2"/>
      <c r="M765" s="2"/>
      <c r="N765" s="2"/>
      <c r="O765" s="2"/>
      <c r="P765" s="3"/>
      <c r="T765" s="2"/>
      <c r="U765" s="2"/>
    </row>
    <row r="766" spans="1:21" ht="15.75" customHeight="1" x14ac:dyDescent="0.3">
      <c r="A766" s="3"/>
      <c r="J766" s="2"/>
      <c r="K766" s="2"/>
      <c r="L766" s="2"/>
      <c r="M766" s="2"/>
      <c r="N766" s="2"/>
      <c r="O766" s="2"/>
      <c r="P766" s="3"/>
      <c r="T766" s="2"/>
      <c r="U766" s="2"/>
    </row>
    <row r="767" spans="1:21" ht="15.75" customHeight="1" x14ac:dyDescent="0.3">
      <c r="A767" s="3"/>
      <c r="J767" s="2"/>
      <c r="K767" s="2"/>
      <c r="L767" s="2"/>
      <c r="M767" s="2"/>
      <c r="N767" s="2"/>
      <c r="O767" s="2"/>
      <c r="P767" s="3"/>
      <c r="T767" s="2"/>
      <c r="U767" s="2"/>
    </row>
    <row r="768" spans="1:21" ht="15.75" customHeight="1" x14ac:dyDescent="0.3">
      <c r="A768" s="3"/>
      <c r="J768" s="2"/>
      <c r="K768" s="2"/>
      <c r="L768" s="2"/>
      <c r="M768" s="2"/>
      <c r="N768" s="2"/>
      <c r="O768" s="2"/>
      <c r="P768" s="3"/>
      <c r="T768" s="2"/>
      <c r="U768" s="2"/>
    </row>
    <row r="769" spans="1:21" ht="15.75" customHeight="1" x14ac:dyDescent="0.3">
      <c r="A769" s="3"/>
      <c r="J769" s="2"/>
      <c r="K769" s="2"/>
      <c r="L769" s="2"/>
      <c r="M769" s="2"/>
      <c r="N769" s="2"/>
      <c r="O769" s="2"/>
      <c r="P769" s="3"/>
      <c r="T769" s="2"/>
      <c r="U769" s="2"/>
    </row>
    <row r="770" spans="1:21" ht="15.75" customHeight="1" x14ac:dyDescent="0.3">
      <c r="A770" s="3"/>
      <c r="J770" s="2"/>
      <c r="K770" s="2"/>
      <c r="L770" s="2"/>
      <c r="M770" s="2"/>
      <c r="N770" s="2"/>
      <c r="O770" s="2"/>
      <c r="P770" s="3"/>
      <c r="T770" s="2"/>
      <c r="U770" s="2"/>
    </row>
    <row r="771" spans="1:21" ht="15.75" customHeight="1" x14ac:dyDescent="0.3">
      <c r="A771" s="3"/>
      <c r="J771" s="2"/>
      <c r="K771" s="2"/>
      <c r="L771" s="2"/>
      <c r="M771" s="2"/>
      <c r="N771" s="2"/>
      <c r="O771" s="2"/>
      <c r="P771" s="3"/>
      <c r="T771" s="2"/>
      <c r="U771" s="2"/>
    </row>
    <row r="772" spans="1:21" ht="15.75" customHeight="1" x14ac:dyDescent="0.3">
      <c r="A772" s="3"/>
      <c r="J772" s="2"/>
      <c r="K772" s="2"/>
      <c r="L772" s="2"/>
      <c r="M772" s="2"/>
      <c r="N772" s="2"/>
      <c r="O772" s="2"/>
      <c r="P772" s="3"/>
      <c r="T772" s="2"/>
      <c r="U772" s="2"/>
    </row>
    <row r="773" spans="1:21" ht="15.75" customHeight="1" x14ac:dyDescent="0.3">
      <c r="A773" s="3"/>
      <c r="J773" s="2"/>
      <c r="K773" s="2"/>
      <c r="L773" s="2"/>
      <c r="M773" s="2"/>
      <c r="N773" s="2"/>
      <c r="O773" s="2"/>
      <c r="P773" s="3"/>
      <c r="T773" s="2"/>
      <c r="U773" s="2"/>
    </row>
    <row r="774" spans="1:21" ht="15.75" customHeight="1" x14ac:dyDescent="0.3">
      <c r="A774" s="3"/>
      <c r="J774" s="2"/>
      <c r="K774" s="2"/>
      <c r="L774" s="2"/>
      <c r="M774" s="2"/>
      <c r="N774" s="2"/>
      <c r="O774" s="2"/>
      <c r="P774" s="3"/>
      <c r="T774" s="2"/>
      <c r="U774" s="2"/>
    </row>
    <row r="775" spans="1:21" ht="15.75" customHeight="1" x14ac:dyDescent="0.3">
      <c r="A775" s="3"/>
      <c r="J775" s="2"/>
      <c r="K775" s="2"/>
      <c r="L775" s="2"/>
      <c r="M775" s="2"/>
      <c r="N775" s="2"/>
      <c r="O775" s="2"/>
      <c r="P775" s="3"/>
      <c r="T775" s="2"/>
      <c r="U775" s="2"/>
    </row>
    <row r="776" spans="1:21" ht="15.75" customHeight="1" x14ac:dyDescent="0.3">
      <c r="A776" s="3"/>
      <c r="J776" s="2"/>
      <c r="K776" s="2"/>
      <c r="L776" s="2"/>
      <c r="M776" s="2"/>
      <c r="N776" s="2"/>
      <c r="O776" s="2"/>
      <c r="P776" s="3"/>
      <c r="T776" s="2"/>
      <c r="U776" s="2"/>
    </row>
    <row r="777" spans="1:21" ht="15.75" customHeight="1" x14ac:dyDescent="0.3">
      <c r="A777" s="3"/>
      <c r="J777" s="2"/>
      <c r="K777" s="2"/>
      <c r="L777" s="2"/>
      <c r="M777" s="2"/>
      <c r="N777" s="2"/>
      <c r="O777" s="2"/>
      <c r="P777" s="3"/>
      <c r="T777" s="2"/>
      <c r="U777" s="2"/>
    </row>
    <row r="778" spans="1:21" ht="15.75" customHeight="1" x14ac:dyDescent="0.3">
      <c r="A778" s="3"/>
      <c r="J778" s="2"/>
      <c r="K778" s="2"/>
      <c r="L778" s="2"/>
      <c r="M778" s="2"/>
      <c r="N778" s="2"/>
      <c r="O778" s="2"/>
      <c r="P778" s="3"/>
      <c r="T778" s="2"/>
      <c r="U778" s="2"/>
    </row>
    <row r="779" spans="1:21" ht="15.75" customHeight="1" x14ac:dyDescent="0.3">
      <c r="A779" s="3"/>
      <c r="J779" s="2"/>
      <c r="K779" s="2"/>
      <c r="L779" s="2"/>
      <c r="M779" s="2"/>
      <c r="N779" s="2"/>
      <c r="O779" s="2"/>
      <c r="P779" s="3"/>
      <c r="T779" s="2"/>
      <c r="U779" s="2"/>
    </row>
    <row r="780" spans="1:21" ht="15.75" customHeight="1" x14ac:dyDescent="0.3">
      <c r="A780" s="3"/>
      <c r="J780" s="2"/>
      <c r="K780" s="2"/>
      <c r="L780" s="2"/>
      <c r="M780" s="2"/>
      <c r="N780" s="2"/>
      <c r="O780" s="2"/>
      <c r="P780" s="3"/>
      <c r="T780" s="2"/>
      <c r="U780" s="2"/>
    </row>
    <row r="781" spans="1:21" ht="15.75" customHeight="1" x14ac:dyDescent="0.3">
      <c r="A781" s="3"/>
      <c r="J781" s="2"/>
      <c r="K781" s="2"/>
      <c r="L781" s="2"/>
      <c r="M781" s="2"/>
      <c r="N781" s="2"/>
      <c r="O781" s="2"/>
      <c r="P781" s="3"/>
      <c r="T781" s="2"/>
      <c r="U781" s="2"/>
    </row>
    <row r="782" spans="1:21" ht="15.75" customHeight="1" x14ac:dyDescent="0.3">
      <c r="A782" s="3"/>
      <c r="J782" s="2"/>
      <c r="K782" s="2"/>
      <c r="L782" s="2"/>
      <c r="M782" s="2"/>
      <c r="N782" s="2"/>
      <c r="O782" s="2"/>
      <c r="P782" s="3"/>
      <c r="T782" s="2"/>
      <c r="U782" s="2"/>
    </row>
    <row r="783" spans="1:21" ht="15.75" customHeight="1" x14ac:dyDescent="0.3">
      <c r="A783" s="3"/>
      <c r="J783" s="2"/>
      <c r="K783" s="2"/>
      <c r="L783" s="2"/>
      <c r="M783" s="2"/>
      <c r="N783" s="2"/>
      <c r="O783" s="2"/>
      <c r="P783" s="3"/>
      <c r="T783" s="2"/>
      <c r="U783" s="2"/>
    </row>
    <row r="784" spans="1:21" ht="15.75" customHeight="1" x14ac:dyDescent="0.3">
      <c r="A784" s="3"/>
      <c r="J784" s="2"/>
      <c r="K784" s="2"/>
      <c r="L784" s="2"/>
      <c r="M784" s="2"/>
      <c r="N784" s="2"/>
      <c r="O784" s="2"/>
      <c r="P784" s="3"/>
      <c r="T784" s="2"/>
      <c r="U784" s="2"/>
    </row>
    <row r="785" spans="1:21" ht="15.75" customHeight="1" x14ac:dyDescent="0.3">
      <c r="A785" s="3"/>
      <c r="J785" s="2"/>
      <c r="K785" s="2"/>
      <c r="L785" s="2"/>
      <c r="M785" s="2"/>
      <c r="N785" s="2"/>
      <c r="O785" s="2"/>
      <c r="P785" s="3"/>
      <c r="T785" s="2"/>
      <c r="U785" s="2"/>
    </row>
    <row r="786" spans="1:21" ht="15.75" customHeight="1" x14ac:dyDescent="0.3">
      <c r="A786" s="3"/>
      <c r="J786" s="2"/>
      <c r="K786" s="2"/>
      <c r="L786" s="2"/>
      <c r="M786" s="2"/>
      <c r="N786" s="2"/>
      <c r="O786" s="2"/>
      <c r="P786" s="3"/>
      <c r="T786" s="2"/>
      <c r="U786" s="2"/>
    </row>
    <row r="787" spans="1:21" ht="15.75" customHeight="1" x14ac:dyDescent="0.3">
      <c r="A787" s="3"/>
      <c r="J787" s="2"/>
      <c r="K787" s="2"/>
      <c r="L787" s="2"/>
      <c r="M787" s="2"/>
      <c r="N787" s="2"/>
      <c r="O787" s="2"/>
      <c r="P787" s="3"/>
      <c r="T787" s="2"/>
      <c r="U787" s="2"/>
    </row>
    <row r="788" spans="1:21" ht="15.75" customHeight="1" x14ac:dyDescent="0.3">
      <c r="A788" s="3"/>
      <c r="J788" s="2"/>
      <c r="K788" s="2"/>
      <c r="L788" s="2"/>
      <c r="M788" s="2"/>
      <c r="N788" s="2"/>
      <c r="O788" s="2"/>
      <c r="P788" s="3"/>
      <c r="T788" s="2"/>
      <c r="U788" s="2"/>
    </row>
    <row r="789" spans="1:21" ht="15.75" customHeight="1" x14ac:dyDescent="0.3">
      <c r="A789" s="3"/>
      <c r="J789" s="2"/>
      <c r="K789" s="2"/>
      <c r="L789" s="2"/>
      <c r="M789" s="2"/>
      <c r="N789" s="2"/>
      <c r="O789" s="2"/>
      <c r="P789" s="3"/>
      <c r="T789" s="2"/>
      <c r="U789" s="2"/>
    </row>
    <row r="790" spans="1:21" ht="15.75" customHeight="1" x14ac:dyDescent="0.3">
      <c r="A790" s="3"/>
      <c r="J790" s="2"/>
      <c r="K790" s="2"/>
      <c r="L790" s="2"/>
      <c r="M790" s="2"/>
      <c r="N790" s="2"/>
      <c r="O790" s="2"/>
      <c r="P790" s="3"/>
      <c r="T790" s="2"/>
      <c r="U790" s="2"/>
    </row>
    <row r="791" spans="1:21" ht="15.75" customHeight="1" x14ac:dyDescent="0.3">
      <c r="A791" s="3"/>
      <c r="J791" s="2"/>
      <c r="K791" s="2"/>
      <c r="L791" s="2"/>
      <c r="M791" s="2"/>
      <c r="N791" s="2"/>
      <c r="O791" s="2"/>
      <c r="P791" s="3"/>
      <c r="T791" s="2"/>
      <c r="U791" s="2"/>
    </row>
    <row r="792" spans="1:21" ht="15.75" customHeight="1" x14ac:dyDescent="0.3">
      <c r="A792" s="3"/>
      <c r="J792" s="2"/>
      <c r="K792" s="2"/>
      <c r="L792" s="2"/>
      <c r="M792" s="2"/>
      <c r="N792" s="2"/>
      <c r="O792" s="2"/>
      <c r="P792" s="3"/>
      <c r="T792" s="2"/>
      <c r="U792" s="2"/>
    </row>
    <row r="793" spans="1:21" ht="15.75" customHeight="1" x14ac:dyDescent="0.3">
      <c r="A793" s="3"/>
      <c r="J793" s="2"/>
      <c r="K793" s="2"/>
      <c r="L793" s="2"/>
      <c r="M793" s="2"/>
      <c r="N793" s="2"/>
      <c r="O793" s="2"/>
      <c r="P793" s="3"/>
      <c r="T793" s="2"/>
      <c r="U793" s="2"/>
    </row>
    <row r="794" spans="1:21" ht="15.75" customHeight="1" x14ac:dyDescent="0.3">
      <c r="A794" s="3"/>
      <c r="J794" s="2"/>
      <c r="K794" s="2"/>
      <c r="L794" s="2"/>
      <c r="M794" s="2"/>
      <c r="N794" s="2"/>
      <c r="O794" s="2"/>
      <c r="P794" s="3"/>
      <c r="T794" s="2"/>
      <c r="U794" s="2"/>
    </row>
    <row r="795" spans="1:21" ht="15.75" customHeight="1" x14ac:dyDescent="0.3">
      <c r="A795" s="3"/>
      <c r="J795" s="2"/>
      <c r="K795" s="2"/>
      <c r="L795" s="2"/>
      <c r="M795" s="2"/>
      <c r="N795" s="2"/>
      <c r="O795" s="2"/>
      <c r="P795" s="3"/>
      <c r="T795" s="2"/>
      <c r="U795" s="2"/>
    </row>
    <row r="796" spans="1:21" ht="15.75" customHeight="1" x14ac:dyDescent="0.3">
      <c r="A796" s="3"/>
      <c r="J796" s="2"/>
      <c r="K796" s="2"/>
      <c r="L796" s="2"/>
      <c r="M796" s="2"/>
      <c r="N796" s="2"/>
      <c r="O796" s="2"/>
      <c r="P796" s="3"/>
      <c r="T796" s="2"/>
      <c r="U796" s="2"/>
    </row>
    <row r="797" spans="1:21" ht="15.75" customHeight="1" x14ac:dyDescent="0.3">
      <c r="A797" s="3"/>
      <c r="J797" s="2"/>
      <c r="K797" s="2"/>
      <c r="L797" s="2"/>
      <c r="M797" s="2"/>
      <c r="N797" s="2"/>
      <c r="O797" s="2"/>
      <c r="P797" s="3"/>
      <c r="T797" s="2"/>
      <c r="U797" s="2"/>
    </row>
    <row r="798" spans="1:21" ht="15.75" customHeight="1" x14ac:dyDescent="0.3">
      <c r="A798" s="3"/>
      <c r="J798" s="2"/>
      <c r="K798" s="2"/>
      <c r="L798" s="2"/>
      <c r="M798" s="2"/>
      <c r="N798" s="2"/>
      <c r="O798" s="2"/>
      <c r="P798" s="3"/>
      <c r="T798" s="2"/>
      <c r="U798" s="2"/>
    </row>
    <row r="799" spans="1:21" ht="15.75" customHeight="1" x14ac:dyDescent="0.3">
      <c r="A799" s="3"/>
      <c r="J799" s="2"/>
      <c r="K799" s="2"/>
      <c r="L799" s="2"/>
      <c r="M799" s="2"/>
      <c r="N799" s="2"/>
      <c r="O799" s="2"/>
      <c r="P799" s="3"/>
      <c r="T799" s="2"/>
      <c r="U799" s="2"/>
    </row>
    <row r="800" spans="1:21" ht="15.75" customHeight="1" x14ac:dyDescent="0.3">
      <c r="A800" s="3"/>
      <c r="J800" s="2"/>
      <c r="K800" s="2"/>
      <c r="L800" s="2"/>
      <c r="M800" s="2"/>
      <c r="N800" s="2"/>
      <c r="O800" s="2"/>
      <c r="P800" s="3"/>
      <c r="T800" s="2"/>
      <c r="U800" s="2"/>
    </row>
    <row r="801" spans="1:21" ht="15.75" customHeight="1" x14ac:dyDescent="0.3">
      <c r="A801" s="3"/>
      <c r="J801" s="2"/>
      <c r="K801" s="2"/>
      <c r="L801" s="2"/>
      <c r="M801" s="2"/>
      <c r="N801" s="2"/>
      <c r="O801" s="2"/>
      <c r="P801" s="3"/>
      <c r="T801" s="2"/>
      <c r="U801" s="2"/>
    </row>
    <row r="802" spans="1:21" ht="15.75" customHeight="1" x14ac:dyDescent="0.3">
      <c r="A802" s="3"/>
      <c r="J802" s="2"/>
      <c r="K802" s="2"/>
      <c r="L802" s="2"/>
      <c r="M802" s="2"/>
      <c r="N802" s="2"/>
      <c r="O802" s="2"/>
      <c r="P802" s="3"/>
      <c r="T802" s="2"/>
      <c r="U802" s="2"/>
    </row>
    <row r="803" spans="1:21" ht="15.75" customHeight="1" x14ac:dyDescent="0.3">
      <c r="A803" s="3"/>
      <c r="J803" s="2"/>
      <c r="K803" s="2"/>
      <c r="L803" s="2"/>
      <c r="M803" s="2"/>
      <c r="N803" s="2"/>
      <c r="O803" s="2"/>
      <c r="P803" s="3"/>
      <c r="T803" s="2"/>
      <c r="U803" s="2"/>
    </row>
    <row r="804" spans="1:21" ht="15.75" customHeight="1" x14ac:dyDescent="0.3">
      <c r="A804" s="3"/>
      <c r="J804" s="2"/>
      <c r="K804" s="2"/>
      <c r="L804" s="2"/>
      <c r="M804" s="2"/>
      <c r="N804" s="2"/>
      <c r="O804" s="2"/>
      <c r="P804" s="3"/>
      <c r="T804" s="2"/>
      <c r="U804" s="2"/>
    </row>
    <row r="805" spans="1:21" ht="15.75" customHeight="1" x14ac:dyDescent="0.3">
      <c r="A805" s="3"/>
      <c r="J805" s="2"/>
      <c r="K805" s="2"/>
      <c r="L805" s="2"/>
      <c r="M805" s="2"/>
      <c r="N805" s="2"/>
      <c r="O805" s="2"/>
      <c r="P805" s="3"/>
      <c r="T805" s="2"/>
      <c r="U805" s="2"/>
    </row>
    <row r="806" spans="1:21" ht="15.75" customHeight="1" x14ac:dyDescent="0.3">
      <c r="A806" s="3"/>
      <c r="J806" s="2"/>
      <c r="K806" s="2"/>
      <c r="L806" s="2"/>
      <c r="M806" s="2"/>
      <c r="N806" s="2"/>
      <c r="O806" s="2"/>
      <c r="P806" s="3"/>
      <c r="T806" s="2"/>
      <c r="U806" s="2"/>
    </row>
    <row r="807" spans="1:21" ht="15.75" customHeight="1" x14ac:dyDescent="0.3">
      <c r="A807" s="3"/>
      <c r="J807" s="2"/>
      <c r="K807" s="2"/>
      <c r="L807" s="2"/>
      <c r="M807" s="2"/>
      <c r="N807" s="2"/>
      <c r="O807" s="2"/>
      <c r="P807" s="3"/>
      <c r="T807" s="2"/>
      <c r="U807" s="2"/>
    </row>
    <row r="808" spans="1:21" ht="15.75" customHeight="1" x14ac:dyDescent="0.3">
      <c r="A808" s="3"/>
      <c r="J808" s="2"/>
      <c r="K808" s="2"/>
      <c r="L808" s="2"/>
      <c r="M808" s="2"/>
      <c r="N808" s="2"/>
      <c r="O808" s="2"/>
      <c r="P808" s="3"/>
      <c r="T808" s="2"/>
      <c r="U808" s="2"/>
    </row>
    <row r="809" spans="1:21" ht="15.75" customHeight="1" x14ac:dyDescent="0.3">
      <c r="A809" s="3"/>
      <c r="J809" s="2"/>
      <c r="K809" s="2"/>
      <c r="L809" s="2"/>
      <c r="M809" s="2"/>
      <c r="N809" s="2"/>
      <c r="O809" s="2"/>
      <c r="P809" s="3"/>
      <c r="T809" s="2"/>
      <c r="U809" s="2"/>
    </row>
    <row r="810" spans="1:21" ht="15.75" customHeight="1" x14ac:dyDescent="0.3">
      <c r="A810" s="3"/>
      <c r="J810" s="2"/>
      <c r="K810" s="2"/>
      <c r="L810" s="2"/>
      <c r="M810" s="2"/>
      <c r="N810" s="2"/>
      <c r="O810" s="2"/>
      <c r="P810" s="3"/>
      <c r="T810" s="2"/>
      <c r="U810" s="2"/>
    </row>
    <row r="811" spans="1:21" ht="15.75" customHeight="1" x14ac:dyDescent="0.3">
      <c r="A811" s="3"/>
      <c r="J811" s="2"/>
      <c r="K811" s="2"/>
      <c r="L811" s="2"/>
      <c r="M811" s="2"/>
      <c r="N811" s="2"/>
      <c r="O811" s="2"/>
      <c r="P811" s="3"/>
      <c r="T811" s="2"/>
      <c r="U811" s="2"/>
    </row>
    <row r="812" spans="1:21" ht="15.75" customHeight="1" x14ac:dyDescent="0.3">
      <c r="A812" s="3"/>
      <c r="J812" s="2"/>
      <c r="K812" s="2"/>
      <c r="L812" s="2"/>
      <c r="M812" s="2"/>
      <c r="N812" s="2"/>
      <c r="O812" s="2"/>
      <c r="P812" s="3"/>
      <c r="T812" s="2"/>
      <c r="U812" s="2"/>
    </row>
    <row r="813" spans="1:21" ht="15.75" customHeight="1" x14ac:dyDescent="0.3">
      <c r="A813" s="3"/>
      <c r="J813" s="2"/>
      <c r="K813" s="2"/>
      <c r="L813" s="2"/>
      <c r="M813" s="2"/>
      <c r="N813" s="2"/>
      <c r="O813" s="2"/>
      <c r="P813" s="3"/>
      <c r="T813" s="2"/>
      <c r="U813" s="2"/>
    </row>
    <row r="814" spans="1:21" ht="15.75" customHeight="1" x14ac:dyDescent="0.3">
      <c r="A814" s="3"/>
      <c r="J814" s="2"/>
      <c r="K814" s="2"/>
      <c r="L814" s="2"/>
      <c r="M814" s="2"/>
      <c r="N814" s="2"/>
      <c r="O814" s="2"/>
      <c r="P814" s="3"/>
      <c r="T814" s="2"/>
      <c r="U814" s="2"/>
    </row>
    <row r="815" spans="1:21" ht="15.75" customHeight="1" x14ac:dyDescent="0.3">
      <c r="A815" s="3"/>
      <c r="J815" s="2"/>
      <c r="K815" s="2"/>
      <c r="L815" s="2"/>
      <c r="M815" s="2"/>
      <c r="N815" s="2"/>
      <c r="O815" s="2"/>
      <c r="P815" s="3"/>
      <c r="T815" s="2"/>
      <c r="U815" s="2"/>
    </row>
    <row r="816" spans="1:21" ht="15.75" customHeight="1" x14ac:dyDescent="0.3">
      <c r="A816" s="3"/>
      <c r="J816" s="2"/>
      <c r="K816" s="2"/>
      <c r="L816" s="2"/>
      <c r="M816" s="2"/>
      <c r="N816" s="2"/>
      <c r="O816" s="2"/>
      <c r="P816" s="3"/>
      <c r="T816" s="2"/>
      <c r="U816" s="2"/>
    </row>
    <row r="817" spans="1:21" ht="15.75" customHeight="1" x14ac:dyDescent="0.3">
      <c r="A817" s="3"/>
      <c r="J817" s="2"/>
      <c r="K817" s="2"/>
      <c r="L817" s="2"/>
      <c r="M817" s="2"/>
      <c r="N817" s="2"/>
      <c r="O817" s="2"/>
      <c r="P817" s="3"/>
      <c r="T817" s="2"/>
      <c r="U817" s="2"/>
    </row>
    <row r="818" spans="1:21" ht="15.75" customHeight="1" x14ac:dyDescent="0.3">
      <c r="A818" s="3"/>
      <c r="J818" s="2"/>
      <c r="K818" s="2"/>
      <c r="L818" s="2"/>
      <c r="M818" s="2"/>
      <c r="N818" s="2"/>
      <c r="O818" s="2"/>
      <c r="P818" s="3"/>
      <c r="T818" s="2"/>
      <c r="U818" s="2"/>
    </row>
    <row r="819" spans="1:21" ht="15.75" customHeight="1" x14ac:dyDescent="0.3">
      <c r="A819" s="3"/>
      <c r="J819" s="2"/>
      <c r="K819" s="2"/>
      <c r="L819" s="2"/>
      <c r="M819" s="2"/>
      <c r="N819" s="2"/>
      <c r="O819" s="2"/>
      <c r="P819" s="3"/>
      <c r="T819" s="2"/>
      <c r="U819" s="2"/>
    </row>
    <row r="820" spans="1:21" ht="15.75" customHeight="1" x14ac:dyDescent="0.3">
      <c r="A820" s="3"/>
      <c r="J820" s="2"/>
      <c r="K820" s="2"/>
      <c r="L820" s="2"/>
      <c r="M820" s="2"/>
      <c r="N820" s="2"/>
      <c r="O820" s="2"/>
      <c r="P820" s="3"/>
      <c r="T820" s="2"/>
      <c r="U820" s="2"/>
    </row>
    <row r="821" spans="1:21" ht="15.75" customHeight="1" x14ac:dyDescent="0.3">
      <c r="A821" s="3"/>
      <c r="J821" s="2"/>
      <c r="K821" s="2"/>
      <c r="L821" s="2"/>
      <c r="M821" s="2"/>
      <c r="N821" s="2"/>
      <c r="O821" s="2"/>
      <c r="P821" s="3"/>
      <c r="T821" s="2"/>
      <c r="U821" s="2"/>
    </row>
    <row r="822" spans="1:21" ht="15.75" customHeight="1" x14ac:dyDescent="0.3">
      <c r="A822" s="3"/>
      <c r="J822" s="2"/>
      <c r="K822" s="2"/>
      <c r="L822" s="2"/>
      <c r="M822" s="2"/>
      <c r="N822" s="2"/>
      <c r="O822" s="2"/>
      <c r="P822" s="3"/>
      <c r="T822" s="2"/>
      <c r="U822" s="2"/>
    </row>
    <row r="823" spans="1:21" ht="15.75" customHeight="1" x14ac:dyDescent="0.3">
      <c r="A823" s="3"/>
      <c r="J823" s="2"/>
      <c r="K823" s="2"/>
      <c r="L823" s="2"/>
      <c r="M823" s="2"/>
      <c r="N823" s="2"/>
      <c r="O823" s="2"/>
      <c r="P823" s="3"/>
      <c r="T823" s="2"/>
      <c r="U823" s="2"/>
    </row>
    <row r="824" spans="1:21" ht="15.75" customHeight="1" x14ac:dyDescent="0.3">
      <c r="A824" s="3"/>
      <c r="J824" s="2"/>
      <c r="K824" s="2"/>
      <c r="L824" s="2"/>
      <c r="M824" s="2"/>
      <c r="N824" s="2"/>
      <c r="O824" s="2"/>
      <c r="P824" s="3"/>
      <c r="T824" s="2"/>
      <c r="U824" s="2"/>
    </row>
    <row r="825" spans="1:21" ht="15.75" customHeight="1" x14ac:dyDescent="0.3">
      <c r="A825" s="3"/>
      <c r="J825" s="2"/>
      <c r="K825" s="2"/>
      <c r="L825" s="2"/>
      <c r="M825" s="2"/>
      <c r="N825" s="2"/>
      <c r="O825" s="2"/>
      <c r="P825" s="3"/>
      <c r="T825" s="2"/>
      <c r="U825" s="2"/>
    </row>
    <row r="826" spans="1:21" ht="15.75" customHeight="1" x14ac:dyDescent="0.3">
      <c r="A826" s="3"/>
      <c r="J826" s="2"/>
      <c r="K826" s="2"/>
      <c r="L826" s="2"/>
      <c r="M826" s="2"/>
      <c r="N826" s="2"/>
      <c r="O826" s="2"/>
      <c r="P826" s="3"/>
      <c r="T826" s="2"/>
      <c r="U826" s="2"/>
    </row>
    <row r="827" spans="1:21" ht="15.75" customHeight="1" x14ac:dyDescent="0.3">
      <c r="A827" s="3"/>
      <c r="J827" s="2"/>
      <c r="K827" s="2"/>
      <c r="L827" s="2"/>
      <c r="M827" s="2"/>
      <c r="N827" s="2"/>
      <c r="O827" s="2"/>
      <c r="P827" s="3"/>
      <c r="T827" s="2"/>
      <c r="U827" s="2"/>
    </row>
    <row r="828" spans="1:21" ht="15.75" customHeight="1" x14ac:dyDescent="0.3">
      <c r="A828" s="3"/>
      <c r="J828" s="2"/>
      <c r="K828" s="2"/>
      <c r="L828" s="2"/>
      <c r="M828" s="2"/>
      <c r="N828" s="2"/>
      <c r="O828" s="2"/>
      <c r="P828" s="3"/>
      <c r="T828" s="2"/>
      <c r="U828" s="2"/>
    </row>
    <row r="829" spans="1:21" ht="15.75" customHeight="1" x14ac:dyDescent="0.3">
      <c r="A829" s="3"/>
      <c r="J829" s="2"/>
      <c r="K829" s="2"/>
      <c r="L829" s="2"/>
      <c r="M829" s="2"/>
      <c r="N829" s="2"/>
      <c r="O829" s="2"/>
      <c r="P829" s="3"/>
      <c r="T829" s="2"/>
      <c r="U829" s="2"/>
    </row>
    <row r="830" spans="1:21" ht="15.75" customHeight="1" x14ac:dyDescent="0.3">
      <c r="A830" s="3"/>
      <c r="J830" s="2"/>
      <c r="K830" s="2"/>
      <c r="L830" s="2"/>
      <c r="M830" s="2"/>
      <c r="N830" s="2"/>
      <c r="O830" s="2"/>
      <c r="P830" s="3"/>
      <c r="T830" s="2"/>
      <c r="U830" s="2"/>
    </row>
    <row r="831" spans="1:21" ht="15.75" customHeight="1" x14ac:dyDescent="0.3">
      <c r="A831" s="3"/>
      <c r="J831" s="2"/>
      <c r="K831" s="2"/>
      <c r="L831" s="2"/>
      <c r="M831" s="2"/>
      <c r="N831" s="2"/>
      <c r="O831" s="2"/>
      <c r="P831" s="3"/>
      <c r="T831" s="2"/>
      <c r="U831" s="2"/>
    </row>
    <row r="832" spans="1:21" ht="15.75" customHeight="1" x14ac:dyDescent="0.3">
      <c r="A832" s="3"/>
      <c r="J832" s="2"/>
      <c r="K832" s="2"/>
      <c r="L832" s="2"/>
      <c r="M832" s="2"/>
      <c r="N832" s="2"/>
      <c r="O832" s="2"/>
      <c r="P832" s="3"/>
      <c r="T832" s="2"/>
      <c r="U832" s="2"/>
    </row>
    <row r="833" spans="1:21" ht="15.75" customHeight="1" x14ac:dyDescent="0.3">
      <c r="A833" s="3"/>
      <c r="J833" s="2"/>
      <c r="K833" s="2"/>
      <c r="L833" s="2"/>
      <c r="M833" s="2"/>
      <c r="N833" s="2"/>
      <c r="O833" s="2"/>
      <c r="P833" s="3"/>
      <c r="T833" s="2"/>
      <c r="U833" s="2"/>
    </row>
    <row r="834" spans="1:21" ht="15.75" customHeight="1" x14ac:dyDescent="0.3">
      <c r="A834" s="3"/>
      <c r="J834" s="2"/>
      <c r="K834" s="2"/>
      <c r="L834" s="2"/>
      <c r="M834" s="2"/>
      <c r="N834" s="2"/>
      <c r="O834" s="2"/>
      <c r="P834" s="3"/>
      <c r="T834" s="2"/>
      <c r="U834" s="2"/>
    </row>
    <row r="835" spans="1:21" ht="15.75" customHeight="1" x14ac:dyDescent="0.3">
      <c r="A835" s="3"/>
      <c r="J835" s="2"/>
      <c r="K835" s="2"/>
      <c r="L835" s="2"/>
      <c r="M835" s="2"/>
      <c r="N835" s="2"/>
      <c r="O835" s="2"/>
      <c r="P835" s="3"/>
      <c r="T835" s="2"/>
      <c r="U835" s="2"/>
    </row>
    <row r="836" spans="1:21" ht="15.75" customHeight="1" x14ac:dyDescent="0.3">
      <c r="A836" s="3"/>
      <c r="J836" s="2"/>
      <c r="K836" s="2"/>
      <c r="L836" s="2"/>
      <c r="M836" s="2"/>
      <c r="N836" s="2"/>
      <c r="O836" s="2"/>
      <c r="P836" s="3"/>
      <c r="T836" s="2"/>
      <c r="U836" s="2"/>
    </row>
    <row r="837" spans="1:21" ht="15.75" customHeight="1" x14ac:dyDescent="0.3">
      <c r="A837" s="3"/>
      <c r="J837" s="2"/>
      <c r="K837" s="2"/>
      <c r="L837" s="2"/>
      <c r="M837" s="2"/>
      <c r="N837" s="2"/>
      <c r="O837" s="2"/>
      <c r="P837" s="3"/>
      <c r="T837" s="2"/>
      <c r="U837" s="2"/>
    </row>
    <row r="838" spans="1:21" ht="15.75" customHeight="1" x14ac:dyDescent="0.3">
      <c r="A838" s="3"/>
      <c r="J838" s="2"/>
      <c r="K838" s="2"/>
      <c r="L838" s="2"/>
      <c r="M838" s="2"/>
      <c r="N838" s="2"/>
      <c r="O838" s="2"/>
      <c r="P838" s="3"/>
      <c r="T838" s="2"/>
      <c r="U838" s="2"/>
    </row>
    <row r="839" spans="1:21" ht="15.75" customHeight="1" x14ac:dyDescent="0.3">
      <c r="A839" s="3"/>
      <c r="J839" s="2"/>
      <c r="K839" s="2"/>
      <c r="L839" s="2"/>
      <c r="M839" s="2"/>
      <c r="N839" s="2"/>
      <c r="O839" s="2"/>
      <c r="P839" s="3"/>
      <c r="T839" s="2"/>
      <c r="U839" s="2"/>
    </row>
    <row r="840" spans="1:21" ht="15.75" customHeight="1" x14ac:dyDescent="0.3">
      <c r="A840" s="3"/>
      <c r="J840" s="2"/>
      <c r="K840" s="2"/>
      <c r="L840" s="2"/>
      <c r="M840" s="2"/>
      <c r="N840" s="2"/>
      <c r="O840" s="2"/>
      <c r="P840" s="3"/>
      <c r="T840" s="2"/>
      <c r="U840" s="2"/>
    </row>
    <row r="841" spans="1:21" ht="15.75" customHeight="1" x14ac:dyDescent="0.3">
      <c r="A841" s="3"/>
      <c r="J841" s="2"/>
      <c r="K841" s="2"/>
      <c r="L841" s="2"/>
      <c r="M841" s="2"/>
      <c r="N841" s="2"/>
      <c r="O841" s="2"/>
      <c r="P841" s="3"/>
      <c r="T841" s="2"/>
      <c r="U841" s="2"/>
    </row>
    <row r="842" spans="1:21" ht="15.75" customHeight="1" x14ac:dyDescent="0.3">
      <c r="A842" s="3"/>
      <c r="J842" s="2"/>
      <c r="K842" s="2"/>
      <c r="L842" s="2"/>
      <c r="M842" s="2"/>
      <c r="N842" s="2"/>
      <c r="O842" s="2"/>
      <c r="P842" s="3"/>
      <c r="T842" s="2"/>
      <c r="U842" s="2"/>
    </row>
    <row r="843" spans="1:21" ht="15.75" customHeight="1" x14ac:dyDescent="0.3">
      <c r="A843" s="3"/>
      <c r="J843" s="2"/>
      <c r="K843" s="2"/>
      <c r="L843" s="2"/>
      <c r="M843" s="2"/>
      <c r="N843" s="2"/>
      <c r="O843" s="2"/>
      <c r="P843" s="3"/>
      <c r="T843" s="2"/>
      <c r="U843" s="2"/>
    </row>
    <row r="844" spans="1:21" ht="15.75" customHeight="1" x14ac:dyDescent="0.3">
      <c r="A844" s="3"/>
      <c r="J844" s="2"/>
      <c r="K844" s="2"/>
      <c r="L844" s="2"/>
      <c r="M844" s="2"/>
      <c r="N844" s="2"/>
      <c r="O844" s="2"/>
      <c r="P844" s="3"/>
      <c r="T844" s="2"/>
      <c r="U844" s="2"/>
    </row>
    <row r="845" spans="1:21" ht="15.75" customHeight="1" x14ac:dyDescent="0.3">
      <c r="A845" s="3"/>
      <c r="J845" s="2"/>
      <c r="K845" s="2"/>
      <c r="L845" s="2"/>
      <c r="M845" s="2"/>
      <c r="N845" s="2"/>
      <c r="O845" s="2"/>
      <c r="P845" s="3"/>
      <c r="T845" s="2"/>
      <c r="U845" s="2"/>
    </row>
    <row r="846" spans="1:21" ht="15.75" customHeight="1" x14ac:dyDescent="0.3">
      <c r="A846" s="3"/>
      <c r="J846" s="2"/>
      <c r="K846" s="2"/>
      <c r="L846" s="2"/>
      <c r="M846" s="2"/>
      <c r="N846" s="2"/>
      <c r="O846" s="2"/>
      <c r="P846" s="3"/>
      <c r="T846" s="2"/>
      <c r="U846" s="2"/>
    </row>
    <row r="847" spans="1:21" ht="15.75" customHeight="1" x14ac:dyDescent="0.3">
      <c r="A847" s="3"/>
      <c r="J847" s="2"/>
      <c r="K847" s="2"/>
      <c r="L847" s="2"/>
      <c r="M847" s="2"/>
      <c r="N847" s="2"/>
      <c r="O847" s="2"/>
      <c r="P847" s="3"/>
      <c r="T847" s="2"/>
      <c r="U847" s="2"/>
    </row>
    <row r="848" spans="1:21" ht="15.75" customHeight="1" x14ac:dyDescent="0.3">
      <c r="A848" s="3"/>
      <c r="J848" s="2"/>
      <c r="K848" s="2"/>
      <c r="L848" s="2"/>
      <c r="M848" s="2"/>
      <c r="N848" s="2"/>
      <c r="O848" s="2"/>
      <c r="P848" s="3"/>
      <c r="T848" s="2"/>
      <c r="U848" s="2"/>
    </row>
    <row r="849" spans="1:21" ht="15.75" customHeight="1" x14ac:dyDescent="0.3">
      <c r="A849" s="3"/>
      <c r="J849" s="2"/>
      <c r="K849" s="2"/>
      <c r="L849" s="2"/>
      <c r="M849" s="2"/>
      <c r="N849" s="2"/>
      <c r="O849" s="2"/>
      <c r="P849" s="3"/>
      <c r="T849" s="2"/>
      <c r="U849" s="2"/>
    </row>
    <row r="850" spans="1:21" ht="15.75" customHeight="1" x14ac:dyDescent="0.3">
      <c r="A850" s="3"/>
      <c r="J850" s="2"/>
      <c r="K850" s="2"/>
      <c r="L850" s="2"/>
      <c r="M850" s="2"/>
      <c r="N850" s="2"/>
      <c r="O850" s="2"/>
      <c r="P850" s="3"/>
      <c r="T850" s="2"/>
      <c r="U850" s="2"/>
    </row>
    <row r="851" spans="1:21" ht="15.75" customHeight="1" x14ac:dyDescent="0.3">
      <c r="A851" s="3"/>
      <c r="J851" s="2"/>
      <c r="K851" s="2"/>
      <c r="L851" s="2"/>
      <c r="M851" s="2"/>
      <c r="N851" s="2"/>
      <c r="O851" s="2"/>
      <c r="P851" s="3"/>
      <c r="T851" s="2"/>
      <c r="U851" s="2"/>
    </row>
    <row r="852" spans="1:21" ht="15.75" customHeight="1" x14ac:dyDescent="0.3">
      <c r="A852" s="3"/>
      <c r="J852" s="2"/>
      <c r="K852" s="2"/>
      <c r="L852" s="2"/>
      <c r="M852" s="2"/>
      <c r="N852" s="2"/>
      <c r="O852" s="2"/>
      <c r="P852" s="3"/>
      <c r="T852" s="2"/>
      <c r="U852" s="2"/>
    </row>
    <row r="853" spans="1:21" ht="15.75" customHeight="1" x14ac:dyDescent="0.3">
      <c r="A853" s="3"/>
      <c r="J853" s="2"/>
      <c r="K853" s="2"/>
      <c r="L853" s="2"/>
      <c r="M853" s="2"/>
      <c r="N853" s="2"/>
      <c r="O853" s="2"/>
      <c r="P853" s="3"/>
      <c r="T853" s="2"/>
      <c r="U853" s="2"/>
    </row>
    <row r="854" spans="1:21" ht="15.75" customHeight="1" x14ac:dyDescent="0.3">
      <c r="A854" s="3"/>
      <c r="J854" s="2"/>
      <c r="K854" s="2"/>
      <c r="L854" s="2"/>
      <c r="M854" s="2"/>
      <c r="N854" s="2"/>
      <c r="O854" s="2"/>
      <c r="P854" s="3"/>
      <c r="T854" s="2"/>
      <c r="U854" s="2"/>
    </row>
    <row r="855" spans="1:21" ht="15.75" customHeight="1" x14ac:dyDescent="0.3">
      <c r="A855" s="3"/>
      <c r="J855" s="2"/>
      <c r="K855" s="2"/>
      <c r="L855" s="2"/>
      <c r="M855" s="2"/>
      <c r="N855" s="2"/>
      <c r="O855" s="2"/>
      <c r="P855" s="3"/>
      <c r="T855" s="2"/>
      <c r="U855" s="2"/>
    </row>
    <row r="856" spans="1:21" ht="15.75" customHeight="1" x14ac:dyDescent="0.3">
      <c r="A856" s="3"/>
      <c r="J856" s="2"/>
      <c r="K856" s="2"/>
      <c r="L856" s="2"/>
      <c r="M856" s="2"/>
      <c r="N856" s="2"/>
      <c r="O856" s="2"/>
      <c r="P856" s="3"/>
      <c r="T856" s="2"/>
      <c r="U856" s="2"/>
    </row>
    <row r="857" spans="1:21" ht="15.75" customHeight="1" x14ac:dyDescent="0.3">
      <c r="A857" s="3"/>
      <c r="J857" s="2"/>
      <c r="K857" s="2"/>
      <c r="L857" s="2"/>
      <c r="M857" s="2"/>
      <c r="N857" s="2"/>
      <c r="O857" s="2"/>
      <c r="P857" s="3"/>
      <c r="T857" s="2"/>
      <c r="U857" s="2"/>
    </row>
    <row r="858" spans="1:21" ht="15.75" customHeight="1" x14ac:dyDescent="0.3">
      <c r="A858" s="3"/>
      <c r="J858" s="2"/>
      <c r="K858" s="2"/>
      <c r="L858" s="2"/>
      <c r="M858" s="2"/>
      <c r="N858" s="2"/>
      <c r="O858" s="2"/>
      <c r="P858" s="3"/>
      <c r="T858" s="2"/>
      <c r="U858" s="2"/>
    </row>
    <row r="859" spans="1:21" ht="15.75" customHeight="1" x14ac:dyDescent="0.3">
      <c r="A859" s="3"/>
      <c r="J859" s="2"/>
      <c r="K859" s="2"/>
      <c r="L859" s="2"/>
      <c r="M859" s="2"/>
      <c r="N859" s="2"/>
      <c r="O859" s="2"/>
      <c r="P859" s="3"/>
      <c r="T859" s="2"/>
      <c r="U859" s="2"/>
    </row>
    <row r="860" spans="1:21" ht="15.75" customHeight="1" x14ac:dyDescent="0.3">
      <c r="A860" s="3"/>
      <c r="J860" s="2"/>
      <c r="K860" s="2"/>
      <c r="L860" s="2"/>
      <c r="M860" s="2"/>
      <c r="N860" s="2"/>
      <c r="O860" s="2"/>
      <c r="P860" s="3"/>
      <c r="T860" s="2"/>
      <c r="U860" s="2"/>
    </row>
    <row r="861" spans="1:21" ht="15.75" customHeight="1" x14ac:dyDescent="0.3">
      <c r="A861" s="3"/>
      <c r="J861" s="2"/>
      <c r="K861" s="2"/>
      <c r="L861" s="2"/>
      <c r="M861" s="2"/>
      <c r="N861" s="2"/>
      <c r="O861" s="2"/>
      <c r="P861" s="3"/>
      <c r="T861" s="2"/>
      <c r="U861" s="2"/>
    </row>
    <row r="862" spans="1:21" ht="15.75" customHeight="1" x14ac:dyDescent="0.3">
      <c r="A862" s="3"/>
      <c r="J862" s="2"/>
      <c r="K862" s="2"/>
      <c r="L862" s="2"/>
      <c r="M862" s="2"/>
      <c r="N862" s="2"/>
      <c r="O862" s="2"/>
      <c r="P862" s="3"/>
      <c r="T862" s="2"/>
      <c r="U862" s="2"/>
    </row>
    <row r="863" spans="1:21" ht="15.75" customHeight="1" x14ac:dyDescent="0.3">
      <c r="A863" s="3"/>
      <c r="J863" s="2"/>
      <c r="K863" s="2"/>
      <c r="L863" s="2"/>
      <c r="M863" s="2"/>
      <c r="N863" s="2"/>
      <c r="O863" s="2"/>
      <c r="P863" s="3"/>
      <c r="T863" s="2"/>
      <c r="U863" s="2"/>
    </row>
    <row r="864" spans="1:21" ht="15.75" customHeight="1" x14ac:dyDescent="0.3">
      <c r="A864" s="3"/>
      <c r="J864" s="2"/>
      <c r="K864" s="2"/>
      <c r="L864" s="2"/>
      <c r="M864" s="2"/>
      <c r="N864" s="2"/>
      <c r="O864" s="2"/>
      <c r="P864" s="3"/>
      <c r="T864" s="2"/>
      <c r="U864" s="2"/>
    </row>
    <row r="865" spans="1:21" ht="15.75" customHeight="1" x14ac:dyDescent="0.3">
      <c r="A865" s="3"/>
      <c r="J865" s="2"/>
      <c r="K865" s="2"/>
      <c r="L865" s="2"/>
      <c r="M865" s="2"/>
      <c r="N865" s="2"/>
      <c r="O865" s="2"/>
      <c r="P865" s="3"/>
      <c r="T865" s="2"/>
      <c r="U865" s="2"/>
    </row>
    <row r="866" spans="1:21" ht="15.75" customHeight="1" x14ac:dyDescent="0.3">
      <c r="A866" s="3"/>
      <c r="J866" s="2"/>
      <c r="K866" s="2"/>
      <c r="L866" s="2"/>
      <c r="M866" s="2"/>
      <c r="N866" s="2"/>
      <c r="O866" s="2"/>
      <c r="P866" s="3"/>
      <c r="T866" s="2"/>
      <c r="U866" s="2"/>
    </row>
    <row r="867" spans="1:21" ht="15.75" customHeight="1" x14ac:dyDescent="0.3">
      <c r="A867" s="3"/>
      <c r="J867" s="2"/>
      <c r="K867" s="2"/>
      <c r="L867" s="2"/>
      <c r="M867" s="2"/>
      <c r="N867" s="2"/>
      <c r="O867" s="2"/>
      <c r="P867" s="3"/>
      <c r="T867" s="2"/>
      <c r="U867" s="2"/>
    </row>
    <row r="868" spans="1:21" ht="15.75" customHeight="1" x14ac:dyDescent="0.3">
      <c r="A868" s="3"/>
      <c r="J868" s="2"/>
      <c r="K868" s="2"/>
      <c r="L868" s="2"/>
      <c r="M868" s="2"/>
      <c r="N868" s="2"/>
      <c r="O868" s="2"/>
      <c r="P868" s="3"/>
      <c r="T868" s="2"/>
      <c r="U868" s="2"/>
    </row>
    <row r="869" spans="1:21" ht="15.75" customHeight="1" x14ac:dyDescent="0.3">
      <c r="A869" s="3"/>
      <c r="J869" s="2"/>
      <c r="K869" s="2"/>
      <c r="L869" s="2"/>
      <c r="M869" s="2"/>
      <c r="N869" s="2"/>
      <c r="O869" s="2"/>
      <c r="P869" s="3"/>
      <c r="T869" s="2"/>
      <c r="U869" s="2"/>
    </row>
    <row r="870" spans="1:21" ht="15.75" customHeight="1" x14ac:dyDescent="0.3">
      <c r="A870" s="3"/>
      <c r="J870" s="2"/>
      <c r="K870" s="2"/>
      <c r="L870" s="2"/>
      <c r="M870" s="2"/>
      <c r="N870" s="2"/>
      <c r="O870" s="2"/>
      <c r="P870" s="3"/>
      <c r="T870" s="2"/>
      <c r="U870" s="2"/>
    </row>
    <row r="871" spans="1:21" ht="15.75" customHeight="1" x14ac:dyDescent="0.3">
      <c r="A871" s="3"/>
      <c r="J871" s="2"/>
      <c r="K871" s="2"/>
      <c r="L871" s="2"/>
      <c r="M871" s="2"/>
      <c r="N871" s="2"/>
      <c r="O871" s="2"/>
      <c r="P871" s="3"/>
      <c r="T871" s="2"/>
      <c r="U871" s="2"/>
    </row>
    <row r="872" spans="1:21" ht="15.75" customHeight="1" x14ac:dyDescent="0.3">
      <c r="A872" s="3"/>
      <c r="J872" s="2"/>
      <c r="K872" s="2"/>
      <c r="L872" s="2"/>
      <c r="M872" s="2"/>
      <c r="N872" s="2"/>
      <c r="O872" s="2"/>
      <c r="P872" s="3"/>
      <c r="T872" s="2"/>
      <c r="U872" s="2"/>
    </row>
    <row r="873" spans="1:21" ht="15.75" customHeight="1" x14ac:dyDescent="0.3">
      <c r="A873" s="3"/>
      <c r="J873" s="2"/>
      <c r="K873" s="2"/>
      <c r="L873" s="2"/>
      <c r="M873" s="2"/>
      <c r="N873" s="2"/>
      <c r="O873" s="2"/>
      <c r="P873" s="3"/>
      <c r="T873" s="2"/>
      <c r="U873" s="2"/>
    </row>
    <row r="874" spans="1:21" ht="15.75" customHeight="1" x14ac:dyDescent="0.3">
      <c r="A874" s="3"/>
      <c r="J874" s="2"/>
      <c r="K874" s="2"/>
      <c r="L874" s="2"/>
      <c r="M874" s="2"/>
      <c r="N874" s="2"/>
      <c r="O874" s="2"/>
      <c r="P874" s="3"/>
      <c r="T874" s="2"/>
      <c r="U874" s="2"/>
    </row>
    <row r="875" spans="1:21" ht="15.75" customHeight="1" x14ac:dyDescent="0.3">
      <c r="A875" s="3"/>
      <c r="J875" s="2"/>
      <c r="K875" s="2"/>
      <c r="L875" s="2"/>
      <c r="M875" s="2"/>
      <c r="N875" s="2"/>
      <c r="O875" s="2"/>
      <c r="P875" s="3"/>
      <c r="T875" s="2"/>
      <c r="U875" s="2"/>
    </row>
    <row r="876" spans="1:21" ht="15.75" customHeight="1" x14ac:dyDescent="0.3">
      <c r="A876" s="3"/>
      <c r="J876" s="2"/>
      <c r="K876" s="2"/>
      <c r="L876" s="2"/>
      <c r="M876" s="2"/>
      <c r="N876" s="2"/>
      <c r="O876" s="2"/>
      <c r="P876" s="3"/>
      <c r="T876" s="2"/>
      <c r="U876" s="2"/>
    </row>
    <row r="877" spans="1:21" ht="15.75" customHeight="1" x14ac:dyDescent="0.3">
      <c r="A877" s="3"/>
      <c r="J877" s="2"/>
      <c r="K877" s="2"/>
      <c r="L877" s="2"/>
      <c r="M877" s="2"/>
      <c r="N877" s="2"/>
      <c r="O877" s="2"/>
      <c r="P877" s="3"/>
      <c r="T877" s="2"/>
      <c r="U877" s="2"/>
    </row>
    <row r="878" spans="1:21" ht="15.75" customHeight="1" x14ac:dyDescent="0.3">
      <c r="A878" s="3"/>
      <c r="J878" s="2"/>
      <c r="K878" s="2"/>
      <c r="L878" s="2"/>
      <c r="M878" s="2"/>
      <c r="N878" s="2"/>
      <c r="O878" s="2"/>
      <c r="P878" s="3"/>
      <c r="T878" s="2"/>
      <c r="U878" s="2"/>
    </row>
    <row r="879" spans="1:21" ht="15.75" customHeight="1" x14ac:dyDescent="0.3">
      <c r="A879" s="3"/>
      <c r="J879" s="2"/>
      <c r="K879" s="2"/>
      <c r="L879" s="2"/>
      <c r="M879" s="2"/>
      <c r="N879" s="2"/>
      <c r="O879" s="2"/>
      <c r="P879" s="3"/>
      <c r="T879" s="2"/>
      <c r="U879" s="2"/>
    </row>
    <row r="880" spans="1:21" ht="15.75" customHeight="1" x14ac:dyDescent="0.3">
      <c r="A880" s="3"/>
      <c r="J880" s="2"/>
      <c r="K880" s="2"/>
      <c r="L880" s="2"/>
      <c r="M880" s="2"/>
      <c r="N880" s="2"/>
      <c r="O880" s="2"/>
      <c r="P880" s="3"/>
      <c r="T880" s="2"/>
      <c r="U880" s="2"/>
    </row>
    <row r="881" spans="1:21" ht="15.75" customHeight="1" x14ac:dyDescent="0.3">
      <c r="A881" s="3"/>
      <c r="J881" s="2"/>
      <c r="K881" s="2"/>
      <c r="L881" s="2"/>
      <c r="M881" s="2"/>
      <c r="N881" s="2"/>
      <c r="O881" s="2"/>
      <c r="P881" s="3"/>
      <c r="T881" s="2"/>
      <c r="U881" s="2"/>
    </row>
    <row r="882" spans="1:21" ht="15.75" customHeight="1" x14ac:dyDescent="0.3">
      <c r="A882" s="3"/>
      <c r="J882" s="2"/>
      <c r="K882" s="2"/>
      <c r="L882" s="2"/>
      <c r="M882" s="2"/>
      <c r="N882" s="2"/>
      <c r="O882" s="2"/>
      <c r="P882" s="3"/>
      <c r="T882" s="2"/>
      <c r="U882" s="2"/>
    </row>
    <row r="883" spans="1:21" ht="15.75" customHeight="1" x14ac:dyDescent="0.3">
      <c r="A883" s="3"/>
      <c r="J883" s="2"/>
      <c r="K883" s="2"/>
      <c r="L883" s="2"/>
      <c r="M883" s="2"/>
      <c r="N883" s="2"/>
      <c r="O883" s="2"/>
      <c r="P883" s="3"/>
      <c r="T883" s="2"/>
      <c r="U883" s="2"/>
    </row>
    <row r="884" spans="1:21" ht="15.75" customHeight="1" x14ac:dyDescent="0.3">
      <c r="A884" s="3"/>
      <c r="J884" s="2"/>
      <c r="K884" s="2"/>
      <c r="L884" s="2"/>
      <c r="M884" s="2"/>
      <c r="N884" s="2"/>
      <c r="O884" s="2"/>
      <c r="P884" s="3"/>
      <c r="T884" s="2"/>
      <c r="U884" s="2"/>
    </row>
    <row r="885" spans="1:21" ht="15.75" customHeight="1" x14ac:dyDescent="0.3">
      <c r="A885" s="3"/>
      <c r="J885" s="2"/>
      <c r="K885" s="2"/>
      <c r="L885" s="2"/>
      <c r="M885" s="2"/>
      <c r="N885" s="2"/>
      <c r="O885" s="2"/>
      <c r="P885" s="3"/>
      <c r="T885" s="2"/>
      <c r="U885" s="2"/>
    </row>
    <row r="886" spans="1:21" ht="15.75" customHeight="1" x14ac:dyDescent="0.3">
      <c r="A886" s="3"/>
      <c r="J886" s="2"/>
      <c r="K886" s="2"/>
      <c r="L886" s="2"/>
      <c r="M886" s="2"/>
      <c r="N886" s="2"/>
      <c r="O886" s="2"/>
      <c r="P886" s="3"/>
      <c r="T886" s="2"/>
      <c r="U886" s="2"/>
    </row>
    <row r="887" spans="1:21" ht="15.75" customHeight="1" x14ac:dyDescent="0.3">
      <c r="A887" s="3"/>
      <c r="J887" s="2"/>
      <c r="K887" s="2"/>
      <c r="L887" s="2"/>
      <c r="M887" s="2"/>
      <c r="N887" s="2"/>
      <c r="O887" s="2"/>
      <c r="P887" s="3"/>
      <c r="T887" s="2"/>
      <c r="U887" s="2"/>
    </row>
    <row r="888" spans="1:21" ht="15.75" customHeight="1" x14ac:dyDescent="0.3">
      <c r="A888" s="3"/>
      <c r="J888" s="2"/>
      <c r="K888" s="2"/>
      <c r="L888" s="2"/>
      <c r="M888" s="2"/>
      <c r="N888" s="2"/>
      <c r="O888" s="2"/>
      <c r="P888" s="3"/>
      <c r="T888" s="2"/>
      <c r="U888" s="2"/>
    </row>
    <row r="889" spans="1:21" ht="15.75" customHeight="1" x14ac:dyDescent="0.3">
      <c r="A889" s="3"/>
      <c r="J889" s="2"/>
      <c r="K889" s="2"/>
      <c r="L889" s="2"/>
      <c r="M889" s="2"/>
      <c r="N889" s="2"/>
      <c r="O889" s="2"/>
      <c r="P889" s="3"/>
      <c r="T889" s="2"/>
      <c r="U889" s="2"/>
    </row>
    <row r="890" spans="1:21" ht="15.75" customHeight="1" x14ac:dyDescent="0.3">
      <c r="A890" s="3"/>
      <c r="J890" s="2"/>
      <c r="K890" s="2"/>
      <c r="L890" s="2"/>
      <c r="M890" s="2"/>
      <c r="N890" s="2"/>
      <c r="O890" s="2"/>
      <c r="P890" s="3"/>
      <c r="T890" s="2"/>
      <c r="U890" s="2"/>
    </row>
    <row r="891" spans="1:21" ht="15.75" customHeight="1" x14ac:dyDescent="0.3">
      <c r="A891" s="3"/>
      <c r="J891" s="2"/>
      <c r="K891" s="2"/>
      <c r="L891" s="2"/>
      <c r="M891" s="2"/>
      <c r="N891" s="2"/>
      <c r="O891" s="2"/>
      <c r="P891" s="3"/>
      <c r="T891" s="2"/>
      <c r="U891" s="2"/>
    </row>
    <row r="892" spans="1:21" ht="15.75" customHeight="1" x14ac:dyDescent="0.3">
      <c r="A892" s="3"/>
      <c r="J892" s="2"/>
      <c r="K892" s="2"/>
      <c r="L892" s="2"/>
      <c r="M892" s="2"/>
      <c r="N892" s="2"/>
      <c r="O892" s="2"/>
      <c r="P892" s="3"/>
      <c r="T892" s="2"/>
      <c r="U892" s="2"/>
    </row>
    <row r="893" spans="1:21" ht="15.75" customHeight="1" x14ac:dyDescent="0.3">
      <c r="A893" s="3"/>
      <c r="J893" s="2"/>
      <c r="K893" s="2"/>
      <c r="L893" s="2"/>
      <c r="M893" s="2"/>
      <c r="N893" s="2"/>
      <c r="O893" s="2"/>
      <c r="P893" s="3"/>
      <c r="T893" s="2"/>
      <c r="U893" s="2"/>
    </row>
    <row r="894" spans="1:21" ht="15.75" customHeight="1" x14ac:dyDescent="0.3">
      <c r="A894" s="3"/>
      <c r="J894" s="2"/>
      <c r="K894" s="2"/>
      <c r="L894" s="2"/>
      <c r="M894" s="2"/>
      <c r="N894" s="2"/>
      <c r="O894" s="2"/>
      <c r="P894" s="3"/>
      <c r="T894" s="2"/>
      <c r="U894" s="2"/>
    </row>
    <row r="895" spans="1:21" ht="15.75" customHeight="1" x14ac:dyDescent="0.3">
      <c r="A895" s="3"/>
      <c r="J895" s="2"/>
      <c r="K895" s="2"/>
      <c r="L895" s="2"/>
      <c r="M895" s="2"/>
      <c r="N895" s="2"/>
      <c r="O895" s="2"/>
      <c r="P895" s="3"/>
      <c r="T895" s="2"/>
      <c r="U895" s="2"/>
    </row>
    <row r="896" spans="1:21" ht="15.75" customHeight="1" x14ac:dyDescent="0.3">
      <c r="A896" s="3"/>
      <c r="J896" s="2"/>
      <c r="K896" s="2"/>
      <c r="L896" s="2"/>
      <c r="M896" s="2"/>
      <c r="N896" s="2"/>
      <c r="O896" s="2"/>
      <c r="P896" s="3"/>
      <c r="T896" s="2"/>
      <c r="U896" s="2"/>
    </row>
    <row r="897" spans="1:21" ht="15.75" customHeight="1" x14ac:dyDescent="0.3">
      <c r="A897" s="3"/>
      <c r="J897" s="2"/>
      <c r="K897" s="2"/>
      <c r="L897" s="2"/>
      <c r="M897" s="2"/>
      <c r="N897" s="2"/>
      <c r="O897" s="2"/>
      <c r="P897" s="3"/>
      <c r="T897" s="2"/>
      <c r="U897" s="2"/>
    </row>
    <row r="898" spans="1:21" ht="15.75" customHeight="1" x14ac:dyDescent="0.3">
      <c r="A898" s="3"/>
      <c r="J898" s="2"/>
      <c r="K898" s="2"/>
      <c r="L898" s="2"/>
      <c r="M898" s="2"/>
      <c r="N898" s="2"/>
      <c r="O898" s="2"/>
      <c r="P898" s="3"/>
      <c r="T898" s="2"/>
      <c r="U898" s="2"/>
    </row>
    <row r="899" spans="1:21" ht="15.75" customHeight="1" x14ac:dyDescent="0.3">
      <c r="A899" s="3"/>
      <c r="J899" s="2"/>
      <c r="K899" s="2"/>
      <c r="L899" s="2"/>
      <c r="M899" s="2"/>
      <c r="N899" s="2"/>
      <c r="O899" s="2"/>
      <c r="P899" s="3"/>
      <c r="T899" s="2"/>
      <c r="U899" s="2"/>
    </row>
    <row r="900" spans="1:21" ht="15.75" customHeight="1" x14ac:dyDescent="0.3">
      <c r="A900" s="3"/>
      <c r="J900" s="2"/>
      <c r="K900" s="2"/>
      <c r="L900" s="2"/>
      <c r="M900" s="2"/>
      <c r="N900" s="2"/>
      <c r="O900" s="2"/>
      <c r="P900" s="3"/>
      <c r="T900" s="2"/>
      <c r="U900" s="2"/>
    </row>
    <row r="901" spans="1:21" ht="15.75" customHeight="1" x14ac:dyDescent="0.3">
      <c r="A901" s="3"/>
      <c r="J901" s="2"/>
      <c r="K901" s="2"/>
      <c r="L901" s="2"/>
      <c r="M901" s="2"/>
      <c r="N901" s="2"/>
      <c r="O901" s="2"/>
      <c r="P901" s="3"/>
      <c r="T901" s="2"/>
      <c r="U901" s="2"/>
    </row>
    <row r="902" spans="1:21" ht="15.75" customHeight="1" x14ac:dyDescent="0.3">
      <c r="A902" s="3"/>
      <c r="J902" s="2"/>
      <c r="K902" s="2"/>
      <c r="L902" s="2"/>
      <c r="M902" s="2"/>
      <c r="N902" s="2"/>
      <c r="O902" s="2"/>
      <c r="P902" s="3"/>
      <c r="T902" s="2"/>
      <c r="U902" s="2"/>
    </row>
    <row r="903" spans="1:21" ht="15.75" customHeight="1" x14ac:dyDescent="0.3">
      <c r="A903" s="3"/>
      <c r="J903" s="2"/>
      <c r="K903" s="2"/>
      <c r="L903" s="2"/>
      <c r="M903" s="2"/>
      <c r="N903" s="2"/>
      <c r="O903" s="2"/>
      <c r="P903" s="3"/>
      <c r="T903" s="2"/>
      <c r="U903" s="2"/>
    </row>
    <row r="904" spans="1:21" ht="15.75" customHeight="1" x14ac:dyDescent="0.3">
      <c r="A904" s="3"/>
      <c r="J904" s="2"/>
      <c r="K904" s="2"/>
      <c r="L904" s="2"/>
      <c r="M904" s="2"/>
      <c r="N904" s="2"/>
      <c r="O904" s="2"/>
      <c r="P904" s="3"/>
      <c r="T904" s="2"/>
      <c r="U904" s="2"/>
    </row>
    <row r="905" spans="1:21" ht="15.75" customHeight="1" x14ac:dyDescent="0.3">
      <c r="A905" s="3"/>
      <c r="J905" s="2"/>
      <c r="K905" s="2"/>
      <c r="L905" s="2"/>
      <c r="M905" s="2"/>
      <c r="N905" s="2"/>
      <c r="O905" s="2"/>
      <c r="P905" s="3"/>
      <c r="T905" s="2"/>
      <c r="U905" s="2"/>
    </row>
    <row r="906" spans="1:21" ht="15.75" customHeight="1" x14ac:dyDescent="0.3">
      <c r="A906" s="3"/>
      <c r="J906" s="2"/>
      <c r="K906" s="2"/>
      <c r="L906" s="2"/>
      <c r="M906" s="2"/>
      <c r="N906" s="2"/>
      <c r="O906" s="2"/>
      <c r="P906" s="3"/>
      <c r="T906" s="2"/>
      <c r="U906" s="2"/>
    </row>
    <row r="907" spans="1:21" ht="15.75" customHeight="1" x14ac:dyDescent="0.3">
      <c r="A907" s="3"/>
      <c r="J907" s="2"/>
      <c r="K907" s="2"/>
      <c r="L907" s="2"/>
      <c r="M907" s="2"/>
      <c r="N907" s="2"/>
      <c r="O907" s="2"/>
      <c r="P907" s="3"/>
      <c r="T907" s="2"/>
      <c r="U907" s="2"/>
    </row>
    <row r="908" spans="1:21" ht="15.75" customHeight="1" x14ac:dyDescent="0.3">
      <c r="A908" s="3"/>
      <c r="J908" s="2"/>
      <c r="K908" s="2"/>
      <c r="L908" s="2"/>
      <c r="M908" s="2"/>
      <c r="N908" s="2"/>
      <c r="O908" s="2"/>
      <c r="P908" s="3"/>
      <c r="T908" s="2"/>
      <c r="U908" s="2"/>
    </row>
    <row r="909" spans="1:21" ht="15.75" customHeight="1" x14ac:dyDescent="0.3">
      <c r="A909" s="3"/>
      <c r="J909" s="2"/>
      <c r="K909" s="2"/>
      <c r="L909" s="2"/>
      <c r="M909" s="2"/>
      <c r="N909" s="2"/>
      <c r="O909" s="2"/>
      <c r="P909" s="3"/>
      <c r="T909" s="2"/>
      <c r="U909" s="2"/>
    </row>
    <row r="910" spans="1:21" ht="15.75" customHeight="1" x14ac:dyDescent="0.3">
      <c r="A910" s="3"/>
      <c r="J910" s="2"/>
      <c r="K910" s="2"/>
      <c r="L910" s="2"/>
      <c r="M910" s="2"/>
      <c r="N910" s="2"/>
      <c r="O910" s="2"/>
      <c r="P910" s="3"/>
      <c r="T910" s="2"/>
      <c r="U910" s="2"/>
    </row>
    <row r="911" spans="1:21" ht="15.75" customHeight="1" x14ac:dyDescent="0.3">
      <c r="A911" s="3"/>
      <c r="J911" s="2"/>
      <c r="K911" s="2"/>
      <c r="L911" s="2"/>
      <c r="M911" s="2"/>
      <c r="N911" s="2"/>
      <c r="O911" s="2"/>
      <c r="P911" s="3"/>
      <c r="T911" s="2"/>
      <c r="U911" s="2"/>
    </row>
    <row r="912" spans="1:21" ht="15.75" customHeight="1" x14ac:dyDescent="0.3">
      <c r="A912" s="3"/>
      <c r="J912" s="2"/>
      <c r="K912" s="2"/>
      <c r="L912" s="2"/>
      <c r="M912" s="2"/>
      <c r="N912" s="2"/>
      <c r="O912" s="2"/>
      <c r="P912" s="3"/>
      <c r="T912" s="2"/>
      <c r="U912" s="2"/>
    </row>
    <row r="913" spans="1:21" ht="15.75" customHeight="1" x14ac:dyDescent="0.3">
      <c r="A913" s="3"/>
      <c r="J913" s="2"/>
      <c r="K913" s="2"/>
      <c r="L913" s="2"/>
      <c r="M913" s="2"/>
      <c r="N913" s="2"/>
      <c r="O913" s="2"/>
      <c r="P913" s="3"/>
      <c r="T913" s="2"/>
      <c r="U913" s="2"/>
    </row>
    <row r="914" spans="1:21" ht="15.75" customHeight="1" x14ac:dyDescent="0.3">
      <c r="A914" s="3"/>
      <c r="J914" s="2"/>
      <c r="K914" s="2"/>
      <c r="L914" s="2"/>
      <c r="M914" s="2"/>
      <c r="N914" s="2"/>
      <c r="O914" s="2"/>
      <c r="P914" s="3"/>
      <c r="T914" s="2"/>
      <c r="U914" s="2"/>
    </row>
    <row r="915" spans="1:21" ht="15.75" customHeight="1" x14ac:dyDescent="0.3">
      <c r="A915" s="3"/>
      <c r="J915" s="2"/>
      <c r="K915" s="2"/>
      <c r="L915" s="2"/>
      <c r="M915" s="2"/>
      <c r="N915" s="2"/>
      <c r="O915" s="2"/>
      <c r="P915" s="3"/>
      <c r="T915" s="2"/>
      <c r="U915" s="2"/>
    </row>
    <row r="916" spans="1:21" ht="15.75" customHeight="1" x14ac:dyDescent="0.3">
      <c r="A916" s="3"/>
      <c r="J916" s="2"/>
      <c r="K916" s="2"/>
      <c r="L916" s="2"/>
      <c r="M916" s="2"/>
      <c r="N916" s="2"/>
      <c r="O916" s="2"/>
      <c r="P916" s="3"/>
      <c r="T916" s="2"/>
      <c r="U916" s="2"/>
    </row>
    <row r="917" spans="1:21" ht="15.75" customHeight="1" x14ac:dyDescent="0.3">
      <c r="A917" s="3"/>
      <c r="J917" s="2"/>
      <c r="K917" s="2"/>
      <c r="L917" s="2"/>
      <c r="M917" s="2"/>
      <c r="N917" s="2"/>
      <c r="O917" s="2"/>
      <c r="P917" s="3"/>
      <c r="T917" s="2"/>
      <c r="U917" s="2"/>
    </row>
    <row r="918" spans="1:21" ht="15.75" customHeight="1" x14ac:dyDescent="0.3">
      <c r="A918" s="3"/>
      <c r="J918" s="2"/>
      <c r="K918" s="2"/>
      <c r="L918" s="2"/>
      <c r="M918" s="2"/>
      <c r="N918" s="2"/>
      <c r="O918" s="2"/>
      <c r="P918" s="3"/>
      <c r="T918" s="2"/>
      <c r="U918" s="2"/>
    </row>
    <row r="919" spans="1:21" ht="15.75" customHeight="1" x14ac:dyDescent="0.3">
      <c r="A919" s="3"/>
      <c r="J919" s="2"/>
      <c r="K919" s="2"/>
      <c r="L919" s="2"/>
      <c r="M919" s="2"/>
      <c r="N919" s="2"/>
      <c r="O919" s="2"/>
      <c r="P919" s="3"/>
      <c r="T919" s="2"/>
      <c r="U919" s="2"/>
    </row>
    <row r="920" spans="1:21" ht="15.75" customHeight="1" x14ac:dyDescent="0.3">
      <c r="A920" s="3"/>
      <c r="J920" s="2"/>
      <c r="K920" s="2"/>
      <c r="L920" s="2"/>
      <c r="M920" s="2"/>
      <c r="N920" s="2"/>
      <c r="O920" s="2"/>
      <c r="P920" s="3"/>
      <c r="T920" s="2"/>
      <c r="U920" s="2"/>
    </row>
    <row r="921" spans="1:21" ht="15.75" customHeight="1" x14ac:dyDescent="0.3">
      <c r="A921" s="3"/>
      <c r="J921" s="2"/>
      <c r="K921" s="2"/>
      <c r="L921" s="2"/>
      <c r="M921" s="2"/>
      <c r="N921" s="2"/>
      <c r="O921" s="2"/>
      <c r="P921" s="3"/>
      <c r="T921" s="2"/>
      <c r="U921" s="2"/>
    </row>
    <row r="922" spans="1:21" ht="15.75" customHeight="1" x14ac:dyDescent="0.3">
      <c r="A922" s="3"/>
      <c r="J922" s="2"/>
      <c r="K922" s="2"/>
      <c r="L922" s="2"/>
      <c r="M922" s="2"/>
      <c r="N922" s="2"/>
      <c r="O922" s="2"/>
      <c r="P922" s="3"/>
      <c r="T922" s="2"/>
      <c r="U922" s="2"/>
    </row>
    <row r="923" spans="1:21" ht="15.75" customHeight="1" x14ac:dyDescent="0.3">
      <c r="A923" s="3"/>
      <c r="J923" s="2"/>
      <c r="K923" s="2"/>
      <c r="L923" s="2"/>
      <c r="M923" s="2"/>
      <c r="N923" s="2"/>
      <c r="O923" s="2"/>
      <c r="P923" s="3"/>
      <c r="T923" s="2"/>
      <c r="U923" s="2"/>
    </row>
    <row r="924" spans="1:21" ht="15.75" customHeight="1" x14ac:dyDescent="0.3">
      <c r="A924" s="3"/>
      <c r="J924" s="2"/>
      <c r="K924" s="2"/>
      <c r="L924" s="2"/>
      <c r="M924" s="2"/>
      <c r="N924" s="2"/>
      <c r="O924" s="2"/>
      <c r="P924" s="3"/>
      <c r="T924" s="2"/>
      <c r="U924" s="2"/>
    </row>
    <row r="925" spans="1:21" ht="15.75" customHeight="1" x14ac:dyDescent="0.3">
      <c r="A925" s="3"/>
      <c r="J925" s="2"/>
      <c r="K925" s="2"/>
      <c r="L925" s="2"/>
      <c r="M925" s="2"/>
      <c r="N925" s="2"/>
      <c r="O925" s="2"/>
      <c r="P925" s="3"/>
      <c r="T925" s="2"/>
      <c r="U925" s="2"/>
    </row>
    <row r="926" spans="1:21" ht="15.75" customHeight="1" x14ac:dyDescent="0.3">
      <c r="A926" s="3"/>
      <c r="J926" s="2"/>
      <c r="K926" s="2"/>
      <c r="L926" s="2"/>
      <c r="M926" s="2"/>
      <c r="N926" s="2"/>
      <c r="O926" s="2"/>
      <c r="P926" s="3"/>
      <c r="T926" s="2"/>
      <c r="U926" s="2"/>
    </row>
    <row r="927" spans="1:21" ht="15.75" customHeight="1" x14ac:dyDescent="0.3">
      <c r="A927" s="3"/>
      <c r="J927" s="2"/>
      <c r="K927" s="2"/>
      <c r="L927" s="2"/>
      <c r="M927" s="2"/>
      <c r="N927" s="2"/>
      <c r="O927" s="2"/>
      <c r="P927" s="3"/>
      <c r="T927" s="2"/>
      <c r="U927" s="2"/>
    </row>
    <row r="928" spans="1:21" ht="15.75" customHeight="1" x14ac:dyDescent="0.3">
      <c r="A928" s="3"/>
      <c r="J928" s="2"/>
      <c r="K928" s="2"/>
      <c r="L928" s="2"/>
      <c r="M928" s="2"/>
      <c r="N928" s="2"/>
      <c r="O928" s="2"/>
      <c r="P928" s="3"/>
      <c r="T928" s="2"/>
      <c r="U928" s="2"/>
    </row>
    <row r="929" spans="1:21" ht="15.75" customHeight="1" x14ac:dyDescent="0.3">
      <c r="A929" s="3"/>
      <c r="J929" s="2"/>
      <c r="K929" s="2"/>
      <c r="L929" s="2"/>
      <c r="M929" s="2"/>
      <c r="N929" s="2"/>
      <c r="O929" s="2"/>
      <c r="P929" s="3"/>
      <c r="T929" s="2"/>
      <c r="U929" s="2"/>
    </row>
    <row r="930" spans="1:21" ht="15.75" customHeight="1" x14ac:dyDescent="0.3">
      <c r="A930" s="3"/>
      <c r="J930" s="2"/>
      <c r="K930" s="2"/>
      <c r="L930" s="2"/>
      <c r="M930" s="2"/>
      <c r="N930" s="2"/>
      <c r="O930" s="2"/>
      <c r="P930" s="3"/>
      <c r="T930" s="2"/>
      <c r="U930" s="2"/>
    </row>
    <row r="931" spans="1:21" ht="15.75" customHeight="1" x14ac:dyDescent="0.3">
      <c r="A931" s="3"/>
      <c r="J931" s="2"/>
      <c r="K931" s="2"/>
      <c r="L931" s="2"/>
      <c r="M931" s="2"/>
      <c r="N931" s="2"/>
      <c r="O931" s="2"/>
      <c r="P931" s="3"/>
      <c r="T931" s="2"/>
      <c r="U931" s="2"/>
    </row>
    <row r="932" spans="1:21" ht="15.75" customHeight="1" x14ac:dyDescent="0.3">
      <c r="A932" s="3"/>
      <c r="J932" s="2"/>
      <c r="K932" s="2"/>
      <c r="L932" s="2"/>
      <c r="M932" s="2"/>
      <c r="N932" s="2"/>
      <c r="O932" s="2"/>
      <c r="P932" s="3"/>
      <c r="T932" s="2"/>
      <c r="U932" s="2"/>
    </row>
    <row r="933" spans="1:21" ht="15.75" customHeight="1" x14ac:dyDescent="0.3">
      <c r="A933" s="3"/>
      <c r="J933" s="2"/>
      <c r="K933" s="2"/>
      <c r="L933" s="2"/>
      <c r="M933" s="2"/>
      <c r="N933" s="2"/>
      <c r="O933" s="2"/>
      <c r="P933" s="3"/>
      <c r="T933" s="2"/>
      <c r="U933" s="2"/>
    </row>
    <row r="934" spans="1:21" ht="15.75" customHeight="1" x14ac:dyDescent="0.3">
      <c r="A934" s="3"/>
      <c r="J934" s="2"/>
      <c r="K934" s="2"/>
      <c r="L934" s="2"/>
      <c r="M934" s="2"/>
      <c r="N934" s="2"/>
      <c r="O934" s="2"/>
      <c r="P934" s="3"/>
      <c r="T934" s="2"/>
      <c r="U934" s="2"/>
    </row>
    <row r="935" spans="1:21" ht="15.75" customHeight="1" x14ac:dyDescent="0.3">
      <c r="A935" s="3"/>
      <c r="J935" s="2"/>
      <c r="K935" s="2"/>
      <c r="L935" s="2"/>
      <c r="M935" s="2"/>
      <c r="N935" s="2"/>
      <c r="O935" s="2"/>
      <c r="P935" s="3"/>
      <c r="T935" s="2"/>
      <c r="U935" s="2"/>
    </row>
    <row r="936" spans="1:21" ht="15.75" customHeight="1" x14ac:dyDescent="0.3">
      <c r="A936" s="3"/>
      <c r="J936" s="2"/>
      <c r="K936" s="2"/>
      <c r="L936" s="2"/>
      <c r="M936" s="2"/>
      <c r="N936" s="2"/>
      <c r="O936" s="2"/>
      <c r="P936" s="3"/>
      <c r="T936" s="2"/>
      <c r="U936" s="2"/>
    </row>
    <row r="937" spans="1:21" ht="15.75" customHeight="1" x14ac:dyDescent="0.3">
      <c r="A937" s="3"/>
      <c r="J937" s="2"/>
      <c r="K937" s="2"/>
      <c r="L937" s="2"/>
      <c r="M937" s="2"/>
      <c r="N937" s="2"/>
      <c r="O937" s="2"/>
      <c r="P937" s="3"/>
      <c r="T937" s="2"/>
      <c r="U937" s="2"/>
    </row>
    <row r="938" spans="1:21" ht="15.75" customHeight="1" x14ac:dyDescent="0.3">
      <c r="A938" s="3"/>
      <c r="J938" s="2"/>
      <c r="K938" s="2"/>
      <c r="L938" s="2"/>
      <c r="M938" s="2"/>
      <c r="N938" s="2"/>
      <c r="O938" s="2"/>
      <c r="P938" s="3"/>
      <c r="T938" s="2"/>
      <c r="U938" s="2"/>
    </row>
    <row r="939" spans="1:21" ht="15.75" customHeight="1" x14ac:dyDescent="0.3">
      <c r="A939" s="3"/>
      <c r="J939" s="2"/>
      <c r="K939" s="2"/>
      <c r="L939" s="2"/>
      <c r="M939" s="2"/>
      <c r="N939" s="2"/>
      <c r="O939" s="2"/>
      <c r="P939" s="3"/>
      <c r="T939" s="2"/>
      <c r="U939" s="2"/>
    </row>
    <row r="940" spans="1:21" ht="15.75" customHeight="1" x14ac:dyDescent="0.3">
      <c r="A940" s="3"/>
      <c r="J940" s="2"/>
      <c r="K940" s="2"/>
      <c r="L940" s="2"/>
      <c r="M940" s="2"/>
      <c r="N940" s="2"/>
      <c r="O940" s="2"/>
      <c r="P940" s="3"/>
      <c r="T940" s="2"/>
      <c r="U940" s="2"/>
    </row>
    <row r="941" spans="1:21" ht="15.75" customHeight="1" x14ac:dyDescent="0.3">
      <c r="A941" s="3"/>
      <c r="J941" s="2"/>
      <c r="K941" s="2"/>
      <c r="L941" s="2"/>
      <c r="M941" s="2"/>
      <c r="N941" s="2"/>
      <c r="O941" s="2"/>
      <c r="P941" s="3"/>
      <c r="T941" s="2"/>
      <c r="U941" s="2"/>
    </row>
    <row r="942" spans="1:21" ht="15.75" customHeight="1" x14ac:dyDescent="0.3">
      <c r="A942" s="3"/>
      <c r="J942" s="2"/>
      <c r="K942" s="2"/>
      <c r="L942" s="2"/>
      <c r="M942" s="2"/>
      <c r="N942" s="2"/>
      <c r="O942" s="2"/>
      <c r="P942" s="3"/>
      <c r="T942" s="2"/>
      <c r="U942" s="2"/>
    </row>
    <row r="943" spans="1:21" ht="15.75" customHeight="1" x14ac:dyDescent="0.3">
      <c r="A943" s="3"/>
      <c r="J943" s="2"/>
      <c r="K943" s="2"/>
      <c r="L943" s="2"/>
      <c r="M943" s="2"/>
      <c r="N943" s="2"/>
      <c r="O943" s="2"/>
      <c r="P943" s="3"/>
      <c r="T943" s="2"/>
      <c r="U943" s="2"/>
    </row>
    <row r="944" spans="1:21" ht="15.75" customHeight="1" x14ac:dyDescent="0.3">
      <c r="A944" s="3"/>
      <c r="J944" s="2"/>
      <c r="K944" s="2"/>
      <c r="L944" s="2"/>
      <c r="M944" s="2"/>
      <c r="N944" s="2"/>
      <c r="O944" s="2"/>
      <c r="P944" s="3"/>
      <c r="T944" s="2"/>
      <c r="U944" s="2"/>
    </row>
    <row r="945" spans="1:21" ht="15.75" customHeight="1" x14ac:dyDescent="0.3">
      <c r="A945" s="3"/>
      <c r="J945" s="2"/>
      <c r="K945" s="2"/>
      <c r="L945" s="2"/>
      <c r="M945" s="2"/>
      <c r="N945" s="2"/>
      <c r="O945" s="2"/>
      <c r="P945" s="3"/>
      <c r="T945" s="2"/>
      <c r="U945" s="2"/>
    </row>
    <row r="946" spans="1:21" ht="15.75" customHeight="1" x14ac:dyDescent="0.3">
      <c r="A946" s="3"/>
      <c r="J946" s="2"/>
      <c r="K946" s="2"/>
      <c r="L946" s="2"/>
      <c r="M946" s="2"/>
      <c r="N946" s="2"/>
      <c r="O946" s="2"/>
      <c r="P946" s="3"/>
      <c r="T946" s="2"/>
      <c r="U946" s="2"/>
    </row>
    <row r="947" spans="1:21" ht="15.75" customHeight="1" x14ac:dyDescent="0.3">
      <c r="A947" s="3"/>
      <c r="J947" s="2"/>
      <c r="K947" s="2"/>
      <c r="L947" s="2"/>
      <c r="M947" s="2"/>
      <c r="N947" s="2"/>
      <c r="O947" s="2"/>
      <c r="P947" s="3"/>
      <c r="T947" s="2"/>
      <c r="U947" s="2"/>
    </row>
    <row r="948" spans="1:21" ht="15.75" customHeight="1" x14ac:dyDescent="0.3">
      <c r="A948" s="3"/>
      <c r="J948" s="2"/>
      <c r="K948" s="2"/>
      <c r="L948" s="2"/>
      <c r="M948" s="2"/>
      <c r="N948" s="2"/>
      <c r="O948" s="2"/>
      <c r="P948" s="3"/>
      <c r="T948" s="2"/>
      <c r="U948" s="2"/>
    </row>
    <row r="949" spans="1:21" ht="15.75" customHeight="1" x14ac:dyDescent="0.3">
      <c r="A949" s="3"/>
      <c r="J949" s="2"/>
      <c r="K949" s="2"/>
      <c r="L949" s="2"/>
      <c r="M949" s="2"/>
      <c r="N949" s="2"/>
      <c r="O949" s="2"/>
      <c r="P949" s="3"/>
      <c r="T949" s="2"/>
      <c r="U949" s="2"/>
    </row>
    <row r="950" spans="1:21" ht="15.75" customHeight="1" x14ac:dyDescent="0.3">
      <c r="A950" s="3"/>
      <c r="J950" s="2"/>
      <c r="K950" s="2"/>
      <c r="L950" s="2"/>
      <c r="M950" s="2"/>
      <c r="N950" s="2"/>
      <c r="O950" s="2"/>
      <c r="P950" s="3"/>
      <c r="T950" s="2"/>
      <c r="U950" s="2"/>
    </row>
    <row r="951" spans="1:21" ht="15.75" customHeight="1" x14ac:dyDescent="0.3">
      <c r="A951" s="3"/>
      <c r="J951" s="2"/>
      <c r="K951" s="2"/>
      <c r="L951" s="2"/>
      <c r="M951" s="2"/>
      <c r="N951" s="2"/>
      <c r="O951" s="2"/>
      <c r="P951" s="3"/>
      <c r="T951" s="2"/>
      <c r="U951" s="2"/>
    </row>
    <row r="952" spans="1:21" ht="15.75" customHeight="1" x14ac:dyDescent="0.3">
      <c r="A952" s="3"/>
      <c r="J952" s="2"/>
      <c r="K952" s="2"/>
      <c r="L952" s="2"/>
      <c r="M952" s="2"/>
      <c r="N952" s="2"/>
      <c r="O952" s="2"/>
      <c r="P952" s="3"/>
      <c r="T952" s="2"/>
      <c r="U952" s="2"/>
    </row>
    <row r="953" spans="1:21" ht="15.75" customHeight="1" x14ac:dyDescent="0.3">
      <c r="A953" s="3"/>
      <c r="J953" s="2"/>
      <c r="K953" s="2"/>
      <c r="L953" s="2"/>
      <c r="M953" s="2"/>
      <c r="N953" s="2"/>
      <c r="O953" s="2"/>
      <c r="P953" s="3"/>
      <c r="T953" s="2"/>
      <c r="U953" s="2"/>
    </row>
    <row r="954" spans="1:21" ht="15.75" customHeight="1" x14ac:dyDescent="0.3">
      <c r="A954" s="3"/>
      <c r="J954" s="2"/>
      <c r="K954" s="2"/>
      <c r="L954" s="2"/>
      <c r="M954" s="2"/>
      <c r="N954" s="2"/>
      <c r="O954" s="2"/>
      <c r="P954" s="3"/>
      <c r="T954" s="2"/>
      <c r="U954" s="2"/>
    </row>
    <row r="955" spans="1:21" ht="15.75" customHeight="1" x14ac:dyDescent="0.3">
      <c r="A955" s="3"/>
      <c r="J955" s="2"/>
      <c r="K955" s="2"/>
      <c r="L955" s="2"/>
      <c r="M955" s="2"/>
      <c r="N955" s="2"/>
      <c r="O955" s="2"/>
      <c r="P955" s="3"/>
      <c r="T955" s="2"/>
      <c r="U955" s="2"/>
    </row>
    <row r="956" spans="1:21" ht="15.75" customHeight="1" x14ac:dyDescent="0.3">
      <c r="A956" s="3"/>
      <c r="J956" s="2"/>
      <c r="K956" s="2"/>
      <c r="L956" s="2"/>
      <c r="M956" s="2"/>
      <c r="N956" s="2"/>
      <c r="O956" s="2"/>
      <c r="P956" s="3"/>
      <c r="T956" s="2"/>
      <c r="U956" s="2"/>
    </row>
    <row r="957" spans="1:21" ht="15.75" customHeight="1" x14ac:dyDescent="0.3">
      <c r="A957" s="3"/>
      <c r="J957" s="2"/>
      <c r="K957" s="2"/>
      <c r="L957" s="2"/>
      <c r="M957" s="2"/>
      <c r="N957" s="2"/>
      <c r="O957" s="2"/>
      <c r="P957" s="3"/>
      <c r="T957" s="2"/>
      <c r="U957" s="2"/>
    </row>
    <row r="958" spans="1:21" ht="15.75" customHeight="1" x14ac:dyDescent="0.3">
      <c r="A958" s="3"/>
      <c r="J958" s="2"/>
      <c r="K958" s="2"/>
      <c r="L958" s="2"/>
      <c r="M958" s="2"/>
      <c r="N958" s="2"/>
      <c r="O958" s="2"/>
      <c r="P958" s="3"/>
      <c r="T958" s="2"/>
      <c r="U958" s="2"/>
    </row>
    <row r="959" spans="1:21" ht="15.75" customHeight="1" x14ac:dyDescent="0.3">
      <c r="A959" s="3"/>
      <c r="J959" s="2"/>
      <c r="K959" s="2"/>
      <c r="L959" s="2"/>
      <c r="M959" s="2"/>
      <c r="N959" s="2"/>
      <c r="O959" s="2"/>
      <c r="P959" s="3"/>
      <c r="T959" s="2"/>
      <c r="U959" s="2"/>
    </row>
    <row r="960" spans="1:21" ht="15.75" customHeight="1" x14ac:dyDescent="0.3">
      <c r="A960" s="3"/>
      <c r="J960" s="2"/>
      <c r="K960" s="2"/>
      <c r="L960" s="2"/>
      <c r="M960" s="2"/>
      <c r="N960" s="2"/>
      <c r="O960" s="2"/>
      <c r="P960" s="3"/>
      <c r="T960" s="2"/>
      <c r="U960" s="2"/>
    </row>
    <row r="961" spans="1:21" ht="15.75" customHeight="1" x14ac:dyDescent="0.3">
      <c r="A961" s="3"/>
      <c r="J961" s="2"/>
      <c r="K961" s="2"/>
      <c r="L961" s="2"/>
      <c r="M961" s="2"/>
      <c r="N961" s="2"/>
      <c r="O961" s="2"/>
      <c r="P961" s="3"/>
      <c r="T961" s="2"/>
      <c r="U961" s="2"/>
    </row>
    <row r="962" spans="1:21" ht="15.75" customHeight="1" x14ac:dyDescent="0.3">
      <c r="A962" s="3"/>
      <c r="J962" s="2"/>
      <c r="K962" s="2"/>
      <c r="L962" s="2"/>
      <c r="M962" s="2"/>
      <c r="N962" s="2"/>
      <c r="O962" s="2"/>
      <c r="P962" s="3"/>
      <c r="T962" s="2"/>
      <c r="U962" s="2"/>
    </row>
    <row r="963" spans="1:21" ht="15.75" customHeight="1" x14ac:dyDescent="0.3">
      <c r="A963" s="3"/>
      <c r="J963" s="2"/>
      <c r="K963" s="2"/>
      <c r="L963" s="2"/>
      <c r="M963" s="2"/>
      <c r="N963" s="2"/>
      <c r="O963" s="2"/>
      <c r="P963" s="3"/>
      <c r="T963" s="2"/>
      <c r="U963" s="2"/>
    </row>
    <row r="964" spans="1:21" ht="15.75" customHeight="1" x14ac:dyDescent="0.3">
      <c r="A964" s="3"/>
      <c r="J964" s="2"/>
      <c r="K964" s="2"/>
      <c r="L964" s="2"/>
      <c r="M964" s="2"/>
      <c r="N964" s="2"/>
      <c r="O964" s="2"/>
      <c r="P964" s="3"/>
      <c r="T964" s="2"/>
      <c r="U964" s="2"/>
    </row>
    <row r="965" spans="1:21" ht="15.75" customHeight="1" x14ac:dyDescent="0.3">
      <c r="A965" s="3"/>
      <c r="J965" s="2"/>
      <c r="K965" s="2"/>
      <c r="L965" s="2"/>
      <c r="M965" s="2"/>
      <c r="N965" s="2"/>
      <c r="O965" s="2"/>
      <c r="P965" s="3"/>
      <c r="T965" s="2"/>
      <c r="U965" s="2"/>
    </row>
    <row r="966" spans="1:21" ht="15.75" customHeight="1" x14ac:dyDescent="0.3">
      <c r="A966" s="3"/>
      <c r="J966" s="2"/>
      <c r="K966" s="2"/>
      <c r="L966" s="2"/>
      <c r="M966" s="2"/>
      <c r="N966" s="2"/>
      <c r="O966" s="2"/>
      <c r="P966" s="3"/>
      <c r="T966" s="2"/>
      <c r="U966" s="2"/>
    </row>
    <row r="967" spans="1:21" ht="15.75" customHeight="1" x14ac:dyDescent="0.3">
      <c r="A967" s="3"/>
      <c r="J967" s="2"/>
      <c r="K967" s="2"/>
      <c r="L967" s="2"/>
      <c r="M967" s="2"/>
      <c r="N967" s="2"/>
      <c r="O967" s="2"/>
      <c r="P967" s="3"/>
      <c r="T967" s="2"/>
      <c r="U967" s="2"/>
    </row>
    <row r="968" spans="1:21" ht="15.75" customHeight="1" x14ac:dyDescent="0.3">
      <c r="A968" s="3"/>
      <c r="J968" s="2"/>
      <c r="K968" s="2"/>
      <c r="L968" s="2"/>
      <c r="M968" s="2"/>
      <c r="N968" s="2"/>
      <c r="O968" s="2"/>
      <c r="P968" s="3"/>
      <c r="T968" s="2"/>
      <c r="U968" s="2"/>
    </row>
    <row r="969" spans="1:21" ht="15.75" customHeight="1" x14ac:dyDescent="0.3">
      <c r="A969" s="3"/>
      <c r="J969" s="2"/>
      <c r="K969" s="2"/>
      <c r="L969" s="2"/>
      <c r="M969" s="2"/>
      <c r="N969" s="2"/>
      <c r="O969" s="2"/>
      <c r="P969" s="3"/>
      <c r="T969" s="2"/>
      <c r="U969" s="2"/>
    </row>
    <row r="970" spans="1:21" ht="15.75" customHeight="1" x14ac:dyDescent="0.3">
      <c r="A970" s="3"/>
      <c r="J970" s="2"/>
      <c r="K970" s="2"/>
      <c r="L970" s="2"/>
      <c r="M970" s="2"/>
      <c r="N970" s="2"/>
      <c r="O970" s="2"/>
      <c r="P970" s="3"/>
      <c r="T970" s="2"/>
      <c r="U970" s="2"/>
    </row>
    <row r="971" spans="1:21" ht="15.75" customHeight="1" x14ac:dyDescent="0.3">
      <c r="A971" s="3"/>
      <c r="J971" s="2"/>
      <c r="K971" s="2"/>
      <c r="L971" s="2"/>
      <c r="M971" s="2"/>
      <c r="N971" s="2"/>
      <c r="O971" s="2"/>
      <c r="P971" s="3"/>
      <c r="T971" s="2"/>
      <c r="U971" s="2"/>
    </row>
    <row r="972" spans="1:21" ht="15.75" customHeight="1" x14ac:dyDescent="0.3">
      <c r="A972" s="3"/>
      <c r="J972" s="2"/>
      <c r="K972" s="2"/>
      <c r="L972" s="2"/>
      <c r="M972" s="2"/>
      <c r="N972" s="2"/>
      <c r="O972" s="2"/>
      <c r="P972" s="3"/>
      <c r="T972" s="2"/>
      <c r="U972" s="2"/>
    </row>
    <row r="973" spans="1:21" ht="15.75" customHeight="1" x14ac:dyDescent="0.3">
      <c r="A973" s="3"/>
      <c r="J973" s="2"/>
      <c r="K973" s="2"/>
      <c r="L973" s="2"/>
      <c r="M973" s="2"/>
      <c r="N973" s="2"/>
      <c r="O973" s="2"/>
      <c r="P973" s="3"/>
      <c r="T973" s="2"/>
      <c r="U973" s="2"/>
    </row>
    <row r="974" spans="1:21" ht="15.75" customHeight="1" x14ac:dyDescent="0.3">
      <c r="A974" s="3"/>
      <c r="J974" s="2"/>
      <c r="K974" s="2"/>
      <c r="L974" s="2"/>
      <c r="M974" s="2"/>
      <c r="N974" s="2"/>
      <c r="O974" s="2"/>
      <c r="P974" s="3"/>
      <c r="T974" s="2"/>
      <c r="U974" s="2"/>
    </row>
    <row r="975" spans="1:21" ht="15.75" customHeight="1" x14ac:dyDescent="0.3">
      <c r="A975" s="3"/>
      <c r="J975" s="2"/>
      <c r="K975" s="2"/>
      <c r="L975" s="2"/>
      <c r="M975" s="2"/>
      <c r="N975" s="2"/>
      <c r="O975" s="2"/>
      <c r="P975" s="3"/>
      <c r="T975" s="2"/>
      <c r="U975" s="2"/>
    </row>
    <row r="976" spans="1:21" ht="15.75" customHeight="1" x14ac:dyDescent="0.3">
      <c r="A976" s="3"/>
      <c r="J976" s="2"/>
      <c r="K976" s="2"/>
      <c r="L976" s="2"/>
      <c r="M976" s="2"/>
      <c r="N976" s="2"/>
      <c r="O976" s="2"/>
      <c r="P976" s="3"/>
      <c r="T976" s="2"/>
      <c r="U976" s="2"/>
    </row>
    <row r="977" spans="1:21" ht="15.75" customHeight="1" x14ac:dyDescent="0.3">
      <c r="A977" s="3"/>
      <c r="J977" s="2"/>
      <c r="K977" s="2"/>
      <c r="L977" s="2"/>
      <c r="M977" s="2"/>
      <c r="N977" s="2"/>
      <c r="O977" s="2"/>
      <c r="P977" s="3"/>
      <c r="T977" s="2"/>
      <c r="U977" s="2"/>
    </row>
    <row r="978" spans="1:21" ht="15.75" customHeight="1" x14ac:dyDescent="0.3">
      <c r="A978" s="3"/>
      <c r="J978" s="2"/>
      <c r="K978" s="2"/>
      <c r="L978" s="2"/>
      <c r="M978" s="2"/>
      <c r="N978" s="2"/>
      <c r="O978" s="2"/>
      <c r="P978" s="3"/>
      <c r="T978" s="2"/>
      <c r="U978" s="2"/>
    </row>
    <row r="979" spans="1:21" ht="15.75" customHeight="1" x14ac:dyDescent="0.3">
      <c r="A979" s="3"/>
      <c r="J979" s="2"/>
      <c r="K979" s="2"/>
      <c r="L979" s="2"/>
      <c r="M979" s="2"/>
      <c r="N979" s="2"/>
      <c r="O979" s="2"/>
      <c r="P979" s="3"/>
      <c r="T979" s="2"/>
      <c r="U979" s="2"/>
    </row>
    <row r="980" spans="1:21" ht="15.75" customHeight="1" x14ac:dyDescent="0.3">
      <c r="A980" s="3"/>
      <c r="J980" s="2"/>
      <c r="K980" s="2"/>
      <c r="L980" s="2"/>
      <c r="M980" s="2"/>
      <c r="N980" s="2"/>
      <c r="O980" s="2"/>
      <c r="P980" s="3"/>
      <c r="T980" s="2"/>
      <c r="U980" s="2"/>
    </row>
    <row r="981" spans="1:21" ht="15.75" customHeight="1" x14ac:dyDescent="0.3">
      <c r="A981" s="3"/>
      <c r="J981" s="2"/>
      <c r="K981" s="2"/>
      <c r="L981" s="2"/>
      <c r="M981" s="2"/>
      <c r="N981" s="2"/>
      <c r="O981" s="2"/>
      <c r="P981" s="3"/>
      <c r="T981" s="2"/>
      <c r="U981" s="2"/>
    </row>
    <row r="982" spans="1:21" ht="15.75" customHeight="1" x14ac:dyDescent="0.3">
      <c r="A982" s="3"/>
      <c r="J982" s="2"/>
      <c r="K982" s="2"/>
      <c r="L982" s="2"/>
      <c r="M982" s="2"/>
      <c r="N982" s="2"/>
      <c r="O982" s="2"/>
      <c r="P982" s="3"/>
      <c r="T982" s="2"/>
      <c r="U982" s="2"/>
    </row>
    <row r="983" spans="1:21" ht="15.75" customHeight="1" x14ac:dyDescent="0.3">
      <c r="A983" s="3"/>
      <c r="J983" s="2"/>
      <c r="K983" s="2"/>
      <c r="L983" s="2"/>
      <c r="M983" s="2"/>
      <c r="N983" s="2"/>
      <c r="O983" s="2"/>
      <c r="P983" s="3"/>
      <c r="T983" s="2"/>
      <c r="U983" s="2"/>
    </row>
    <row r="984" spans="1:21" ht="15.75" customHeight="1" x14ac:dyDescent="0.3">
      <c r="A984" s="3"/>
      <c r="J984" s="2"/>
      <c r="K984" s="2"/>
      <c r="L984" s="2"/>
      <c r="M984" s="2"/>
      <c r="N984" s="2"/>
      <c r="O984" s="2"/>
      <c r="P984" s="3"/>
      <c r="T984" s="2"/>
      <c r="U984" s="2"/>
    </row>
    <row r="985" spans="1:21" ht="15.75" customHeight="1" x14ac:dyDescent="0.3">
      <c r="A985" s="3"/>
      <c r="J985" s="2"/>
      <c r="K985" s="2"/>
      <c r="L985" s="2"/>
      <c r="M985" s="2"/>
      <c r="N985" s="2"/>
      <c r="O985" s="2"/>
      <c r="P985" s="3"/>
      <c r="T985" s="2"/>
      <c r="U985" s="2"/>
    </row>
    <row r="986" spans="1:21" ht="15.75" customHeight="1" x14ac:dyDescent="0.3">
      <c r="A986" s="3"/>
      <c r="J986" s="2"/>
      <c r="K986" s="2"/>
      <c r="L986" s="2"/>
      <c r="M986" s="2"/>
      <c r="N986" s="2"/>
      <c r="O986" s="2"/>
      <c r="P986" s="3"/>
      <c r="T986" s="2"/>
      <c r="U986" s="2"/>
    </row>
    <row r="987" spans="1:21" ht="15.75" customHeight="1" x14ac:dyDescent="0.3">
      <c r="A987" s="3"/>
      <c r="J987" s="2"/>
      <c r="K987" s="2"/>
      <c r="L987" s="2"/>
      <c r="M987" s="2"/>
      <c r="N987" s="2"/>
      <c r="O987" s="2"/>
      <c r="P987" s="3"/>
      <c r="T987" s="2"/>
      <c r="U987" s="2"/>
    </row>
    <row r="988" spans="1:21" ht="15.75" customHeight="1" x14ac:dyDescent="0.3">
      <c r="A988" s="3"/>
      <c r="J988" s="2"/>
      <c r="K988" s="2"/>
      <c r="L988" s="2"/>
      <c r="M988" s="2"/>
      <c r="N988" s="2"/>
      <c r="O988" s="2"/>
      <c r="P988" s="3"/>
      <c r="T988" s="2"/>
      <c r="U988" s="2"/>
    </row>
    <row r="989" spans="1:21" ht="15.75" customHeight="1" x14ac:dyDescent="0.3">
      <c r="A989" s="3"/>
      <c r="J989" s="2"/>
      <c r="K989" s="2"/>
      <c r="L989" s="2"/>
      <c r="M989" s="2"/>
      <c r="N989" s="2"/>
      <c r="O989" s="2"/>
      <c r="P989" s="3"/>
      <c r="T989" s="2"/>
      <c r="U989" s="2"/>
    </row>
    <row r="990" spans="1:21" ht="15.75" customHeight="1" x14ac:dyDescent="0.3">
      <c r="A990" s="3"/>
      <c r="J990" s="2"/>
      <c r="K990" s="2"/>
      <c r="L990" s="2"/>
      <c r="M990" s="2"/>
      <c r="N990" s="2"/>
      <c r="O990" s="2"/>
      <c r="P990" s="3"/>
      <c r="T990" s="2"/>
      <c r="U990" s="2"/>
    </row>
    <row r="991" spans="1:21" ht="15.75" customHeight="1" x14ac:dyDescent="0.3">
      <c r="A991" s="3"/>
      <c r="J991" s="2"/>
      <c r="K991" s="2"/>
      <c r="L991" s="2"/>
      <c r="M991" s="2"/>
      <c r="N991" s="2"/>
      <c r="O991" s="2"/>
      <c r="P991" s="3"/>
      <c r="T991" s="2"/>
      <c r="U991" s="2"/>
    </row>
    <row r="992" spans="1:21" ht="15.75" customHeight="1" x14ac:dyDescent="0.3">
      <c r="A992" s="3"/>
      <c r="J992" s="2"/>
      <c r="K992" s="2"/>
      <c r="L992" s="2"/>
      <c r="M992" s="2"/>
      <c r="N992" s="2"/>
      <c r="O992" s="2"/>
      <c r="P992" s="3"/>
      <c r="T992" s="2"/>
      <c r="U992" s="2"/>
    </row>
    <row r="993" spans="1:21" ht="15.75" customHeight="1" x14ac:dyDescent="0.3">
      <c r="A993" s="3"/>
      <c r="J993" s="2"/>
      <c r="K993" s="2"/>
      <c r="L993" s="2"/>
      <c r="M993" s="2"/>
      <c r="N993" s="2"/>
      <c r="O993" s="2"/>
      <c r="P993" s="3"/>
      <c r="T993" s="2"/>
      <c r="U993" s="2"/>
    </row>
    <row r="994" spans="1:21" ht="15.75" customHeight="1" x14ac:dyDescent="0.3">
      <c r="A994" s="3"/>
      <c r="J994" s="2"/>
      <c r="K994" s="2"/>
      <c r="L994" s="2"/>
      <c r="M994" s="2"/>
      <c r="N994" s="2"/>
      <c r="O994" s="2"/>
      <c r="P994" s="3"/>
      <c r="T994" s="2"/>
      <c r="U994" s="2"/>
    </row>
    <row r="995" spans="1:21" ht="15.75" customHeight="1" x14ac:dyDescent="0.3">
      <c r="A995" s="3"/>
      <c r="J995" s="2"/>
      <c r="K995" s="2"/>
      <c r="L995" s="2"/>
      <c r="M995" s="2"/>
      <c r="N995" s="2"/>
      <c r="O995" s="2"/>
      <c r="P995" s="3"/>
      <c r="T995" s="2"/>
      <c r="U995" s="2"/>
    </row>
    <row r="996" spans="1:21" ht="15.75" customHeight="1" x14ac:dyDescent="0.3">
      <c r="A996" s="3"/>
      <c r="J996" s="2"/>
      <c r="K996" s="2"/>
      <c r="L996" s="2"/>
      <c r="M996" s="2"/>
      <c r="N996" s="2"/>
      <c r="O996" s="2"/>
      <c r="P996" s="3"/>
      <c r="T996" s="2"/>
      <c r="U996" s="2"/>
    </row>
    <row r="997" spans="1:21" ht="15.75" customHeight="1" x14ac:dyDescent="0.3">
      <c r="A997" s="3"/>
      <c r="J997" s="2"/>
      <c r="K997" s="2"/>
      <c r="L997" s="2"/>
      <c r="M997" s="2"/>
      <c r="N997" s="2"/>
      <c r="O997" s="2"/>
      <c r="P997" s="3"/>
      <c r="T997" s="2"/>
      <c r="U997" s="2"/>
    </row>
    <row r="998" spans="1:21" ht="15.75" customHeight="1" x14ac:dyDescent="0.3">
      <c r="A998" s="3"/>
      <c r="J998" s="2"/>
      <c r="K998" s="2"/>
      <c r="L998" s="2"/>
      <c r="M998" s="2"/>
      <c r="N998" s="2"/>
      <c r="O998" s="2"/>
      <c r="P998" s="3"/>
      <c r="T998" s="2"/>
      <c r="U998" s="2"/>
    </row>
    <row r="999" spans="1:21" ht="15.75" customHeight="1" x14ac:dyDescent="0.3">
      <c r="A999" s="3"/>
      <c r="J999" s="2"/>
      <c r="K999" s="2"/>
      <c r="L999" s="2"/>
      <c r="M999" s="2"/>
      <c r="N999" s="2"/>
      <c r="O999" s="2"/>
      <c r="P999" s="3"/>
      <c r="T999" s="2"/>
      <c r="U999" s="2"/>
    </row>
    <row r="1000" spans="1:21" ht="15.75" customHeight="1" x14ac:dyDescent="0.3">
      <c r="A1000" s="3"/>
      <c r="J1000" s="2"/>
      <c r="K1000" s="2"/>
      <c r="L1000" s="2"/>
      <c r="M1000" s="2"/>
      <c r="N1000" s="2"/>
      <c r="O1000" s="2"/>
      <c r="P1000" s="3"/>
      <c r="T1000" s="2"/>
      <c r="U1000" s="2"/>
    </row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C85C-C03C-403B-A5B7-8057B13FBC38}">
  <dimension ref="A3:F17"/>
  <sheetViews>
    <sheetView workbookViewId="0">
      <selection activeCell="E4" sqref="E4"/>
    </sheetView>
  </sheetViews>
  <sheetFormatPr defaultRowHeight="14.4" x14ac:dyDescent="0.3"/>
  <sheetData>
    <row r="3" spans="1:6" x14ac:dyDescent="0.3">
      <c r="A3" t="s">
        <v>205</v>
      </c>
      <c r="B3" t="s">
        <v>206</v>
      </c>
      <c r="C3" t="s">
        <v>205</v>
      </c>
      <c r="D3" t="s">
        <v>207</v>
      </c>
      <c r="E3" t="s">
        <v>205</v>
      </c>
      <c r="F3" t="s">
        <v>8</v>
      </c>
    </row>
    <row r="4" spans="1:6" x14ac:dyDescent="0.3">
      <c r="A4">
        <v>7</v>
      </c>
      <c r="B4" t="s">
        <v>142</v>
      </c>
      <c r="C4">
        <v>4</v>
      </c>
      <c r="D4" t="s">
        <v>36</v>
      </c>
      <c r="F4" t="s">
        <v>66</v>
      </c>
    </row>
    <row r="5" spans="1:6" x14ac:dyDescent="0.3">
      <c r="A5">
        <v>6</v>
      </c>
      <c r="B5" t="s">
        <v>154</v>
      </c>
      <c r="C5">
        <v>3</v>
      </c>
      <c r="D5" t="s">
        <v>24</v>
      </c>
      <c r="F5" t="s">
        <v>92</v>
      </c>
    </row>
    <row r="6" spans="1:6" x14ac:dyDescent="0.3">
      <c r="A6">
        <v>5</v>
      </c>
      <c r="B6" t="s">
        <v>23</v>
      </c>
      <c r="C6">
        <v>3</v>
      </c>
      <c r="D6" t="s">
        <v>71</v>
      </c>
      <c r="F6" t="s">
        <v>99</v>
      </c>
    </row>
    <row r="7" spans="1:6" x14ac:dyDescent="0.3">
      <c r="A7">
        <v>4</v>
      </c>
      <c r="B7" t="s">
        <v>49</v>
      </c>
      <c r="C7">
        <v>2</v>
      </c>
      <c r="D7" t="s">
        <v>50</v>
      </c>
      <c r="F7" t="s">
        <v>105</v>
      </c>
    </row>
    <row r="8" spans="1:6" x14ac:dyDescent="0.3">
      <c r="A8">
        <v>3</v>
      </c>
      <c r="B8" t="s">
        <v>163</v>
      </c>
      <c r="C8">
        <v>1</v>
      </c>
      <c r="D8" t="s">
        <v>135</v>
      </c>
      <c r="F8" t="s">
        <v>111</v>
      </c>
    </row>
    <row r="9" spans="1:6" x14ac:dyDescent="0.3">
      <c r="A9">
        <v>2</v>
      </c>
      <c r="B9" t="s">
        <v>65</v>
      </c>
      <c r="F9" t="s">
        <v>117</v>
      </c>
    </row>
    <row r="10" spans="1:6" x14ac:dyDescent="0.3">
      <c r="A10">
        <v>1</v>
      </c>
      <c r="B10" t="s">
        <v>134</v>
      </c>
      <c r="F10" t="s">
        <v>122</v>
      </c>
    </row>
    <row r="11" spans="1:6" x14ac:dyDescent="0.3">
      <c r="F11" t="s">
        <v>128</v>
      </c>
    </row>
    <row r="12" spans="1:6" x14ac:dyDescent="0.3">
      <c r="F12" t="s">
        <v>136</v>
      </c>
    </row>
    <row r="13" spans="1:6" x14ac:dyDescent="0.3">
      <c r="F13" t="s">
        <v>143</v>
      </c>
    </row>
    <row r="14" spans="1:6" x14ac:dyDescent="0.3">
      <c r="F14" t="s">
        <v>168</v>
      </c>
    </row>
    <row r="15" spans="1:6" x14ac:dyDescent="0.3">
      <c r="F15" t="s">
        <v>174</v>
      </c>
    </row>
    <row r="16" spans="1:6" x14ac:dyDescent="0.3">
      <c r="F16" t="s">
        <v>183</v>
      </c>
    </row>
    <row r="17" spans="6:6" x14ac:dyDescent="0.3">
      <c r="F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1000"/>
  <sheetViews>
    <sheetView workbookViewId="0">
      <selection activeCell="E36" sqref="E36"/>
    </sheetView>
  </sheetViews>
  <sheetFormatPr defaultColWidth="14.44140625" defaultRowHeight="15" customHeight="1" x14ac:dyDescent="0.3"/>
  <cols>
    <col min="1" max="1" width="22.6640625" customWidth="1"/>
    <col min="2" max="2" width="10.109375" customWidth="1"/>
    <col min="3" max="26" width="8.6640625" customWidth="1"/>
  </cols>
  <sheetData>
    <row r="1" spans="1:2" ht="14.4" x14ac:dyDescent="0.3">
      <c r="A1" s="14" t="s">
        <v>208</v>
      </c>
      <c r="B1" s="14" t="s">
        <v>209</v>
      </c>
    </row>
    <row r="3" spans="1:2" ht="14.4" x14ac:dyDescent="0.3">
      <c r="A3" s="18" t="s">
        <v>210</v>
      </c>
      <c r="B3" s="19" t="s">
        <v>211</v>
      </c>
    </row>
    <row r="4" spans="1:2" ht="14.4" x14ac:dyDescent="0.3">
      <c r="A4" s="49" t="s">
        <v>2</v>
      </c>
      <c r="B4" s="20" t="s">
        <v>212</v>
      </c>
    </row>
    <row r="5" spans="1:2" ht="14.4" x14ac:dyDescent="0.3">
      <c r="A5" s="49" t="s">
        <v>3</v>
      </c>
      <c r="B5" s="20" t="s">
        <v>212</v>
      </c>
    </row>
    <row r="6" spans="1:2" ht="14.4" x14ac:dyDescent="0.3">
      <c r="A6" s="49" t="s">
        <v>4</v>
      </c>
      <c r="B6" s="20" t="s">
        <v>213</v>
      </c>
    </row>
    <row r="7" spans="1:2" ht="14.4" x14ac:dyDescent="0.3">
      <c r="A7" s="49" t="s">
        <v>6</v>
      </c>
      <c r="B7" s="20" t="s">
        <v>213</v>
      </c>
    </row>
    <row r="8" spans="1:2" ht="14.4" x14ac:dyDescent="0.3">
      <c r="A8" s="49" t="s">
        <v>8</v>
      </c>
      <c r="B8" s="20" t="s">
        <v>213</v>
      </c>
    </row>
    <row r="9" spans="1:2" ht="14.4" x14ac:dyDescent="0.3">
      <c r="A9" s="49" t="s">
        <v>9</v>
      </c>
      <c r="B9" s="20" t="s">
        <v>214</v>
      </c>
    </row>
    <row r="10" spans="1:2" ht="14.4" x14ac:dyDescent="0.3">
      <c r="A10" s="49" t="s">
        <v>10</v>
      </c>
      <c r="B10" s="20" t="s">
        <v>212</v>
      </c>
    </row>
    <row r="11" spans="1:2" ht="14.4" x14ac:dyDescent="0.3">
      <c r="A11" s="49" t="s">
        <v>11</v>
      </c>
      <c r="B11" s="20" t="s">
        <v>212</v>
      </c>
    </row>
    <row r="12" spans="1:2" ht="14.4" x14ac:dyDescent="0.3">
      <c r="A12" s="49" t="s">
        <v>12</v>
      </c>
      <c r="B12" s="20" t="s">
        <v>214</v>
      </c>
    </row>
    <row r="13" spans="1:2" ht="14.4" x14ac:dyDescent="0.3">
      <c r="A13" s="49" t="s">
        <v>13</v>
      </c>
      <c r="B13" s="20" t="s">
        <v>215</v>
      </c>
    </row>
    <row r="14" spans="1:2" ht="14.4" x14ac:dyDescent="0.3">
      <c r="A14" s="49" t="s">
        <v>14</v>
      </c>
      <c r="B14" s="20" t="s">
        <v>215</v>
      </c>
    </row>
    <row r="15" spans="1:2" ht="14.4" x14ac:dyDescent="0.3">
      <c r="A15" s="51" t="s">
        <v>15</v>
      </c>
      <c r="B15" s="20" t="s">
        <v>212</v>
      </c>
    </row>
    <row r="16" spans="1:2" ht="14.4" x14ac:dyDescent="0.3">
      <c r="A16" s="49" t="s">
        <v>16</v>
      </c>
      <c r="B16" s="20" t="s">
        <v>212</v>
      </c>
    </row>
    <row r="17" spans="1:2" ht="14.4" x14ac:dyDescent="0.3">
      <c r="A17" s="49" t="s">
        <v>17</v>
      </c>
      <c r="B17" s="20" t="s">
        <v>212</v>
      </c>
    </row>
    <row r="18" spans="1:2" ht="14.4" x14ac:dyDescent="0.3">
      <c r="A18" s="49" t="s">
        <v>18</v>
      </c>
      <c r="B18" s="20" t="s">
        <v>212</v>
      </c>
    </row>
    <row r="19" spans="1:2" ht="14.4" x14ac:dyDescent="0.3">
      <c r="A19" s="49" t="s">
        <v>19</v>
      </c>
      <c r="B19" s="20" t="s">
        <v>212</v>
      </c>
    </row>
    <row r="20" spans="1:2" ht="14.4" x14ac:dyDescent="0.3">
      <c r="A20" s="8" t="s">
        <v>20</v>
      </c>
      <c r="B20" s="20" t="s">
        <v>212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Y1000"/>
  <sheetViews>
    <sheetView topLeftCell="R19" workbookViewId="0">
      <selection activeCell="Y45" sqref="Y45"/>
    </sheetView>
  </sheetViews>
  <sheetFormatPr defaultColWidth="14.44140625" defaultRowHeight="15" customHeight="1" x14ac:dyDescent="0.3"/>
  <cols>
    <col min="1" max="1" width="22.6640625" customWidth="1"/>
    <col min="2" max="2" width="8.6640625" customWidth="1"/>
    <col min="3" max="3" width="10.44140625" bestFit="1" customWidth="1"/>
    <col min="4" max="4" width="7.6640625" customWidth="1"/>
    <col min="5" max="5" width="11.33203125" customWidth="1"/>
    <col min="6" max="6" width="8.6640625" customWidth="1"/>
    <col min="7" max="7" width="14.6640625" customWidth="1"/>
    <col min="8" max="8" width="4.88671875" customWidth="1"/>
    <col min="9" max="12" width="8.5546875" customWidth="1"/>
    <col min="13" max="13" width="6.33203125" bestFit="1" customWidth="1"/>
    <col min="14" max="14" width="5.109375" customWidth="1"/>
    <col min="15" max="15" width="11.6640625" bestFit="1" customWidth="1"/>
    <col min="16" max="16" width="9.6640625" bestFit="1" customWidth="1"/>
    <col min="17" max="17" width="10.44140625" bestFit="1" customWidth="1"/>
    <col min="18" max="18" width="8.6640625" customWidth="1"/>
    <col min="19" max="19" width="9.109375" customWidth="1"/>
    <col min="20" max="24" width="8.6640625" customWidth="1"/>
    <col min="25" max="25" width="19.6640625" bestFit="1" customWidth="1"/>
    <col min="26" max="26" width="8.6640625" customWidth="1"/>
  </cols>
  <sheetData>
    <row r="1" spans="1:25" ht="14.4" x14ac:dyDescent="0.3">
      <c r="C1" s="21" t="s">
        <v>216</v>
      </c>
      <c r="D1" s="21" t="s">
        <v>217</v>
      </c>
      <c r="E1" s="21" t="s">
        <v>218</v>
      </c>
      <c r="F1" s="21" t="s">
        <v>219</v>
      </c>
      <c r="G1" s="21" t="s">
        <v>220</v>
      </c>
      <c r="H1" s="21" t="s">
        <v>221</v>
      </c>
      <c r="I1" s="21" t="s">
        <v>222</v>
      </c>
      <c r="J1" s="21" t="s">
        <v>223</v>
      </c>
      <c r="K1" s="21" t="s">
        <v>224</v>
      </c>
      <c r="L1" s="21" t="s">
        <v>225</v>
      </c>
      <c r="S1" s="2"/>
    </row>
    <row r="2" spans="1:25" ht="39" customHeight="1" x14ac:dyDescent="0.3">
      <c r="F2" s="2"/>
      <c r="G2" s="2"/>
      <c r="H2" s="2"/>
      <c r="N2" s="57" t="s">
        <v>226</v>
      </c>
      <c r="O2" s="58"/>
      <c r="P2" s="58"/>
      <c r="Q2" s="59"/>
      <c r="S2" s="2"/>
      <c r="U2" s="14" t="s">
        <v>227</v>
      </c>
    </row>
    <row r="3" spans="1:25" ht="14.4" x14ac:dyDescent="0.3">
      <c r="A3" s="22" t="s">
        <v>210</v>
      </c>
      <c r="B3" s="23" t="s">
        <v>211</v>
      </c>
      <c r="C3" s="22" t="s">
        <v>228</v>
      </c>
      <c r="D3" s="22" t="s">
        <v>229</v>
      </c>
      <c r="E3" s="22" t="s">
        <v>230</v>
      </c>
      <c r="F3" s="22" t="s">
        <v>231</v>
      </c>
      <c r="G3" s="22" t="s">
        <v>232</v>
      </c>
      <c r="H3" s="22" t="s">
        <v>233</v>
      </c>
      <c r="I3" s="22" t="s">
        <v>234</v>
      </c>
      <c r="J3" s="22" t="s">
        <v>235</v>
      </c>
      <c r="K3" s="22" t="s">
        <v>236</v>
      </c>
      <c r="L3" s="22" t="s">
        <v>237</v>
      </c>
      <c r="M3" s="22" t="s">
        <v>238</v>
      </c>
      <c r="N3" s="22" t="s">
        <v>239</v>
      </c>
      <c r="O3" s="22" t="s">
        <v>240</v>
      </c>
      <c r="P3" s="22" t="s">
        <v>241</v>
      </c>
      <c r="Q3" s="22" t="s">
        <v>242</v>
      </c>
      <c r="S3" s="2"/>
      <c r="T3" s="24" t="s">
        <v>243</v>
      </c>
      <c r="U3" s="24" t="s">
        <v>244</v>
      </c>
      <c r="X3" s="14" t="s">
        <v>245</v>
      </c>
      <c r="Y3" s="14" t="s">
        <v>246</v>
      </c>
    </row>
    <row r="4" spans="1:25" ht="14.4" x14ac:dyDescent="0.3">
      <c r="A4" s="49" t="s">
        <v>2</v>
      </c>
      <c r="B4" s="25" t="str">
        <f>'Tipe Data'!B4</f>
        <v>Nominal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S4" s="2">
        <v>1</v>
      </c>
      <c r="T4" s="2">
        <v>28</v>
      </c>
      <c r="U4" s="14">
        <v>26</v>
      </c>
      <c r="V4" s="14" t="s">
        <v>247</v>
      </c>
      <c r="X4" s="26">
        <f t="shared" ref="X4:X30" si="0">U4-$C$13</f>
        <v>-8.0967741935483843</v>
      </c>
      <c r="Y4" s="27">
        <f t="shared" ref="Y4:Y30" si="1">X4^2</f>
        <v>65.557752341311087</v>
      </c>
    </row>
    <row r="5" spans="1:25" ht="14.4" x14ac:dyDescent="0.3">
      <c r="A5" s="28" t="s">
        <v>3</v>
      </c>
      <c r="B5" s="25" t="str">
        <f>'Tipe Data'!B5</f>
        <v>Nominal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S5" s="2">
        <v>2</v>
      </c>
      <c r="T5" s="2">
        <v>29</v>
      </c>
      <c r="U5" s="14">
        <v>27</v>
      </c>
      <c r="X5" s="26">
        <f t="shared" si="0"/>
        <v>-7.0967741935483843</v>
      </c>
      <c r="Y5" s="27">
        <f t="shared" si="1"/>
        <v>50.364203954214318</v>
      </c>
    </row>
    <row r="6" spans="1:25" ht="14.4" x14ac:dyDescent="0.3">
      <c r="A6" s="49" t="s">
        <v>4</v>
      </c>
      <c r="B6" s="25" t="str">
        <f>'Tipe Data'!B6</f>
        <v>Ordinal</v>
      </c>
      <c r="C6" s="49"/>
      <c r="D6" s="49" t="s">
        <v>23</v>
      </c>
      <c r="E6" s="49" t="str" cm="1">
        <f t="array" ref="E6">INDEX('Data Peserta PJJ DAS IV'!$E$4:$E$34,MODE(MATCH('Data Peserta PJJ DAS IV'!$E$4:$E$34,'Data Peserta PJJ DAS IV'!$E$4:$E$34,0)))</f>
        <v>III/b</v>
      </c>
      <c r="F6" s="49"/>
      <c r="G6" s="49"/>
      <c r="H6" s="49"/>
      <c r="I6" s="49" t="s">
        <v>49</v>
      </c>
      <c r="J6" s="49" t="s">
        <v>23</v>
      </c>
      <c r="K6" s="49" t="s">
        <v>23</v>
      </c>
      <c r="L6" s="49"/>
      <c r="M6" s="49"/>
      <c r="N6" s="49"/>
      <c r="O6" s="49"/>
      <c r="P6" s="49"/>
      <c r="Q6" s="49"/>
      <c r="S6" s="2">
        <v>3</v>
      </c>
      <c r="T6" s="2">
        <v>35</v>
      </c>
      <c r="U6" s="14">
        <v>27</v>
      </c>
      <c r="X6" s="26">
        <f t="shared" si="0"/>
        <v>-7.0967741935483843</v>
      </c>
      <c r="Y6" s="27">
        <f t="shared" si="1"/>
        <v>50.364203954214318</v>
      </c>
    </row>
    <row r="7" spans="1:25" ht="14.4" x14ac:dyDescent="0.3">
      <c r="A7" s="28" t="s">
        <v>6</v>
      </c>
      <c r="B7" s="25" t="str">
        <f>'Tipe Data'!B7</f>
        <v>Ordinal</v>
      </c>
      <c r="C7" s="28"/>
      <c r="D7" s="28" t="s">
        <v>248</v>
      </c>
      <c r="E7" s="28" t="s">
        <v>248</v>
      </c>
      <c r="F7" s="28"/>
      <c r="G7" s="28"/>
      <c r="H7" s="28"/>
      <c r="I7" s="28" t="s">
        <v>248</v>
      </c>
      <c r="J7" s="28" t="s">
        <v>248</v>
      </c>
      <c r="K7" s="28" t="s">
        <v>248</v>
      </c>
      <c r="L7" s="28"/>
      <c r="M7" s="28"/>
      <c r="N7" s="28"/>
      <c r="O7" s="28"/>
      <c r="P7" s="28"/>
      <c r="Q7" s="28"/>
      <c r="S7" s="2">
        <v>4</v>
      </c>
      <c r="T7" s="2">
        <v>31</v>
      </c>
      <c r="U7" s="14">
        <v>27</v>
      </c>
      <c r="X7" s="26">
        <f t="shared" si="0"/>
        <v>-7.0967741935483843</v>
      </c>
      <c r="Y7" s="27">
        <f t="shared" si="1"/>
        <v>50.364203954214318</v>
      </c>
    </row>
    <row r="8" spans="1:25" ht="14.4" x14ac:dyDescent="0.3">
      <c r="A8" s="49" t="s">
        <v>8</v>
      </c>
      <c r="B8" s="25" t="str">
        <f>'Tipe Data'!B8</f>
        <v>Ordinal</v>
      </c>
      <c r="C8" s="49"/>
      <c r="D8" s="49"/>
      <c r="E8" s="49" t="str" cm="1">
        <f t="array" ref="E8">INDEX('Data Peserta PJJ DAS IV'!$I$4:$I$34,MODE(MATCH('Data Peserta PJJ DAS IV'!$I$4:$I$34,'Data Peserta PJJ DAS IV'!$I$4:$I$34,0)))</f>
        <v>Pelaksana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S8" s="2">
        <v>5</v>
      </c>
      <c r="T8" s="2">
        <v>32</v>
      </c>
      <c r="U8" s="14">
        <v>28</v>
      </c>
      <c r="X8" s="26">
        <f t="shared" si="0"/>
        <v>-6.0967741935483843</v>
      </c>
      <c r="Y8" s="27">
        <f t="shared" si="1"/>
        <v>37.170655567117549</v>
      </c>
    </row>
    <row r="9" spans="1:25" ht="14.4" x14ac:dyDescent="0.3">
      <c r="A9" s="28" t="s">
        <v>9</v>
      </c>
      <c r="B9" s="25" t="str">
        <f>'Tipe Data'!B9</f>
        <v>Interval</v>
      </c>
      <c r="C9" s="29">
        <f>ROUND(AVERAGE(thn_lhr),0)</f>
        <v>1988</v>
      </c>
      <c r="D9" s="28">
        <f>MEDIAN(thn_lhr)</f>
        <v>1989</v>
      </c>
      <c r="E9" s="28">
        <f>MODE(thn_lhr)</f>
        <v>1989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S9" s="2">
        <v>6</v>
      </c>
      <c r="T9" s="2">
        <v>31</v>
      </c>
      <c r="U9" s="14">
        <v>29</v>
      </c>
      <c r="X9" s="26">
        <f t="shared" si="0"/>
        <v>-5.0967741935483843</v>
      </c>
      <c r="Y9" s="27">
        <f t="shared" si="1"/>
        <v>25.977107180020784</v>
      </c>
    </row>
    <row r="10" spans="1:25" ht="14.4" x14ac:dyDescent="0.3">
      <c r="A10" s="49" t="s">
        <v>10</v>
      </c>
      <c r="B10" s="25" t="str">
        <f>'Tipe Data'!B10</f>
        <v>Nominal</v>
      </c>
      <c r="C10" s="29">
        <f>ROUND(AVERAGE(bln_lhr),0)</f>
        <v>7</v>
      </c>
      <c r="D10" s="49">
        <f>MEDIAN(bln_lhr)</f>
        <v>7</v>
      </c>
      <c r="E10" s="49">
        <f>MODE(bln_lhr)</f>
        <v>8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S10" s="2">
        <v>7</v>
      </c>
      <c r="T10" s="2">
        <v>33</v>
      </c>
      <c r="U10" s="14">
        <v>29</v>
      </c>
      <c r="X10" s="26">
        <f t="shared" si="0"/>
        <v>-5.0967741935483843</v>
      </c>
      <c r="Y10" s="27">
        <f t="shared" si="1"/>
        <v>25.977107180020784</v>
      </c>
    </row>
    <row r="11" spans="1:25" ht="14.4" x14ac:dyDescent="0.3">
      <c r="A11" s="28" t="s">
        <v>11</v>
      </c>
      <c r="B11" s="25" t="str">
        <f>'Tipe Data'!B11</f>
        <v>Nominal</v>
      </c>
      <c r="C11" s="29">
        <f>ROUND(AVERAGE(tgl_lhr),0)</f>
        <v>16</v>
      </c>
      <c r="D11" s="28">
        <f>MEDIAN(tgl_lhr)</f>
        <v>19</v>
      </c>
      <c r="E11" s="28">
        <f>MODE(tgl_lhr)</f>
        <v>25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S11" s="2">
        <v>8</v>
      </c>
      <c r="T11" s="2">
        <v>39</v>
      </c>
      <c r="U11" s="14">
        <v>30</v>
      </c>
      <c r="V11" s="60" t="s">
        <v>249</v>
      </c>
      <c r="X11" s="26">
        <f t="shared" si="0"/>
        <v>-4.0967741935483843</v>
      </c>
      <c r="Y11" s="27">
        <f t="shared" si="1"/>
        <v>16.783558792924016</v>
      </c>
    </row>
    <row r="12" spans="1:25" ht="14.4" x14ac:dyDescent="0.3">
      <c r="A12" s="49" t="s">
        <v>12</v>
      </c>
      <c r="B12" s="25" t="str">
        <f>'Tipe Data'!B12</f>
        <v>Interval</v>
      </c>
      <c r="C12" s="29">
        <f>ROUND(AVERAGE(thn_gabung),0)</f>
        <v>2010</v>
      </c>
      <c r="D12" s="28">
        <f>MEDIAN(thn_gabung)</f>
        <v>2010</v>
      </c>
      <c r="E12" s="28">
        <f>MODE(thn_gabung)</f>
        <v>2018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S12" s="2">
        <v>9</v>
      </c>
      <c r="T12" s="2">
        <v>29</v>
      </c>
      <c r="U12" s="14">
        <v>30</v>
      </c>
      <c r="V12" s="60"/>
      <c r="X12" s="26">
        <f t="shared" si="0"/>
        <v>-4.0967741935483843</v>
      </c>
      <c r="Y12" s="27">
        <f t="shared" si="1"/>
        <v>16.783558792924016</v>
      </c>
    </row>
    <row r="13" spans="1:25" ht="14.4" x14ac:dyDescent="0.3">
      <c r="A13" s="28" t="s">
        <v>13</v>
      </c>
      <c r="B13" s="25" t="str">
        <f>'Tipe Data'!B13</f>
        <v>Rasio</v>
      </c>
      <c r="C13" s="29">
        <f>AVERAGE('Data Peserta PJJ DAS IV'!$N$4:$N$34)</f>
        <v>34.096774193548384</v>
      </c>
      <c r="D13" s="29">
        <f>MEDIAN('Data Peserta PJJ DAS IV'!$N$4:$N$34)</f>
        <v>33</v>
      </c>
      <c r="E13" s="28">
        <f>MODE('Data Peserta PJJ DAS IV'!$N$4:$N$34)</f>
        <v>33</v>
      </c>
      <c r="F13" s="30">
        <f>VAR('Data Peserta PJJ DAS IV'!$N$4:$N$34)</f>
        <v>34.356989247311866</v>
      </c>
      <c r="G13" s="30">
        <f>STDEV('Data Peserta PJJ DAS IV'!$N$4:$N$34)</f>
        <v>5.861483536384954</v>
      </c>
      <c r="H13" s="29">
        <f>MIN('Data Peserta PJJ DAS IV'!$N$4:$N$34)</f>
        <v>26</v>
      </c>
      <c r="I13" s="28">
        <f>QUARTILE('Data Peserta PJJ DAS IV'!$N$4:$N$34,1)</f>
        <v>30</v>
      </c>
      <c r="J13" s="28">
        <f>QUARTILE('Data Peserta PJJ DAS IV'!$N$4:$N$34,2)</f>
        <v>33</v>
      </c>
      <c r="K13" s="28">
        <f>QUARTILE('Data Peserta PJJ DAS IV'!$N$4:$N$34,3)</f>
        <v>37</v>
      </c>
      <c r="L13" s="29">
        <f>MAX('Data Peserta PJJ DAS IV'!$N$4:$N$34)</f>
        <v>50</v>
      </c>
      <c r="M13" s="29">
        <f t="shared" ref="M13" si="2">L13-H13</f>
        <v>24</v>
      </c>
      <c r="N13" s="28">
        <f t="shared" ref="N13" si="3">K13-I13</f>
        <v>7</v>
      </c>
      <c r="O13" s="28">
        <f t="shared" ref="O13:O14" si="4">I13-(1.5*N13)</f>
        <v>19.5</v>
      </c>
      <c r="P13" s="28">
        <f t="shared" ref="P13" si="5">K13+(1.5*N13)</f>
        <v>47.5</v>
      </c>
      <c r="Q13" s="28" t="str">
        <f>IF(OR(H13&gt;O13,L13&lt;P13),"NO","YES")</f>
        <v>NO</v>
      </c>
      <c r="S13" s="2">
        <v>10</v>
      </c>
      <c r="T13" s="2">
        <v>33</v>
      </c>
      <c r="U13" s="14">
        <v>31</v>
      </c>
      <c r="X13" s="26">
        <f t="shared" si="0"/>
        <v>-3.0967741935483843</v>
      </c>
      <c r="Y13" s="27">
        <f t="shared" si="1"/>
        <v>9.5900104058272468</v>
      </c>
    </row>
    <row r="14" spans="1:25" ht="14.4" x14ac:dyDescent="0.3">
      <c r="A14" s="49" t="s">
        <v>14</v>
      </c>
      <c r="B14" s="25" t="str">
        <f>'Tipe Data'!B14</f>
        <v>Rasio</v>
      </c>
      <c r="C14" s="29">
        <f>AVERAGE(masa_pengabdian)</f>
        <v>12</v>
      </c>
      <c r="D14" s="49">
        <f>MEDIAN(masa_pengabdian)</f>
        <v>12</v>
      </c>
      <c r="E14" s="49">
        <f>MODE(masa_pengabdian)</f>
        <v>4</v>
      </c>
      <c r="F14" s="30">
        <f>VAR(masa_pengabdian)</f>
        <v>43.8</v>
      </c>
      <c r="G14" s="30">
        <f>STDEV(masa_pengabdian)</f>
        <v>6.6181568431097189</v>
      </c>
      <c r="H14" s="29">
        <f>MIN(masa_pengabdian)</f>
        <v>4</v>
      </c>
      <c r="I14" s="28">
        <f>QUARTILE(masa_pengabdian,1)</f>
        <v>7</v>
      </c>
      <c r="J14" s="28">
        <f>QUARTILE(masa_pengabdian,2)</f>
        <v>12</v>
      </c>
      <c r="K14" s="28">
        <f>QUARTILE(masa_pengabdian,3)</f>
        <v>16.5</v>
      </c>
      <c r="L14" s="29">
        <f>MAX(masa_pengabdian)</f>
        <v>28</v>
      </c>
      <c r="M14" s="49">
        <f>MAX(masa_pengabdian)-MIN(masa_pengabdian)</f>
        <v>24</v>
      </c>
      <c r="N14" s="49">
        <f>QUARTILE(masa_pengabdian,3)-QUARTILE(masa_pengabdian,1)</f>
        <v>9.5</v>
      </c>
      <c r="O14" s="49">
        <f t="shared" si="4"/>
        <v>-7.25</v>
      </c>
      <c r="P14" s="49">
        <f>K14+(1.5*N14)</f>
        <v>30.75</v>
      </c>
      <c r="Q14" s="28" t="str">
        <f>IF(OR(H14&gt;O14,L14&lt;P14),"NO","YES")</f>
        <v>NO</v>
      </c>
      <c r="S14" s="2">
        <v>11</v>
      </c>
      <c r="T14" s="2">
        <v>37</v>
      </c>
      <c r="U14" s="14">
        <v>31</v>
      </c>
      <c r="X14" s="26">
        <f t="shared" si="0"/>
        <v>-3.0967741935483843</v>
      </c>
      <c r="Y14" s="27">
        <f t="shared" si="1"/>
        <v>9.5900104058272468</v>
      </c>
    </row>
    <row r="15" spans="1:25" ht="14.4" x14ac:dyDescent="0.3">
      <c r="A15" s="28" t="s">
        <v>15</v>
      </c>
      <c r="B15" s="25" t="str">
        <f>'Tipe Data'!B15</f>
        <v>Nominal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S15" s="2">
        <v>12</v>
      </c>
      <c r="T15" s="2">
        <v>37</v>
      </c>
      <c r="U15" s="14">
        <v>32</v>
      </c>
      <c r="X15" s="26">
        <f t="shared" si="0"/>
        <v>-2.0967741935483843</v>
      </c>
      <c r="Y15" s="27">
        <f t="shared" si="1"/>
        <v>4.3964620187304773</v>
      </c>
    </row>
    <row r="16" spans="1:25" ht="14.4" x14ac:dyDescent="0.3">
      <c r="A16" s="49" t="s">
        <v>16</v>
      </c>
      <c r="B16" s="25" t="str">
        <f>'Tipe Data'!B16</f>
        <v>Nominal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S16" s="2">
        <v>13</v>
      </c>
      <c r="T16" s="2">
        <v>33</v>
      </c>
      <c r="U16" s="14">
        <v>32</v>
      </c>
      <c r="X16" s="26">
        <f t="shared" si="0"/>
        <v>-2.0967741935483843</v>
      </c>
      <c r="Y16" s="27">
        <f t="shared" si="1"/>
        <v>4.3964620187304773</v>
      </c>
    </row>
    <row r="17" spans="1:25" ht="14.4" x14ac:dyDescent="0.3">
      <c r="A17" s="28" t="s">
        <v>17</v>
      </c>
      <c r="B17" s="25" t="str">
        <f>'Tipe Data'!B17</f>
        <v>Nominal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S17" s="2">
        <v>14</v>
      </c>
      <c r="T17" s="2">
        <v>33</v>
      </c>
      <c r="U17" s="14">
        <v>33</v>
      </c>
      <c r="X17" s="26">
        <f t="shared" si="0"/>
        <v>-1.0967741935483843</v>
      </c>
      <c r="Y17" s="27">
        <f t="shared" si="1"/>
        <v>1.2029136316337088</v>
      </c>
    </row>
    <row r="18" spans="1:25" ht="14.4" x14ac:dyDescent="0.3">
      <c r="A18" s="49" t="s">
        <v>18</v>
      </c>
      <c r="B18" s="25" t="str">
        <f>'Tipe Data'!B18</f>
        <v>Nominal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S18" s="2">
        <v>15</v>
      </c>
      <c r="T18" s="2">
        <v>27</v>
      </c>
      <c r="U18" s="14">
        <v>33</v>
      </c>
      <c r="X18" s="26">
        <f t="shared" si="0"/>
        <v>-1.0967741935483843</v>
      </c>
      <c r="Y18" s="27">
        <f t="shared" si="1"/>
        <v>1.2029136316337088</v>
      </c>
    </row>
    <row r="19" spans="1:25" ht="14.4" x14ac:dyDescent="0.3">
      <c r="A19" s="28" t="s">
        <v>19</v>
      </c>
      <c r="B19" s="25" t="str">
        <f>'Tipe Data'!B19</f>
        <v>Nominal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S19" s="2">
        <v>16</v>
      </c>
      <c r="T19" s="2">
        <v>30</v>
      </c>
      <c r="U19" s="14">
        <v>33</v>
      </c>
      <c r="V19" s="14" t="s">
        <v>250</v>
      </c>
      <c r="X19" s="26">
        <f t="shared" si="0"/>
        <v>-1.0967741935483843</v>
      </c>
      <c r="Y19" s="27">
        <f t="shared" si="1"/>
        <v>1.2029136316337088</v>
      </c>
    </row>
    <row r="20" spans="1:25" ht="14.4" x14ac:dyDescent="0.3">
      <c r="A20" s="8" t="s">
        <v>20</v>
      </c>
      <c r="B20" s="31" t="str">
        <f>'Tipe Data'!B20</f>
        <v>Nominal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S20" s="2">
        <v>17</v>
      </c>
      <c r="T20" s="2">
        <v>32</v>
      </c>
      <c r="U20" s="14">
        <v>33</v>
      </c>
      <c r="X20" s="26">
        <f t="shared" si="0"/>
        <v>-1.0967741935483843</v>
      </c>
      <c r="Y20" s="27">
        <f t="shared" si="1"/>
        <v>1.2029136316337088</v>
      </c>
    </row>
    <row r="21" spans="1:25" ht="15.75" customHeight="1" x14ac:dyDescent="0.3">
      <c r="F21" s="2"/>
      <c r="G21" s="2"/>
      <c r="H21" s="2"/>
      <c r="S21" s="2">
        <v>18</v>
      </c>
      <c r="T21" s="2">
        <v>30</v>
      </c>
      <c r="U21">
        <v>33</v>
      </c>
      <c r="X21" s="26">
        <f t="shared" si="0"/>
        <v>-1.0967741935483843</v>
      </c>
      <c r="Y21" s="27">
        <f t="shared" si="1"/>
        <v>1.2029136316337088</v>
      </c>
    </row>
    <row r="22" spans="1:25" ht="15.75" customHeight="1" x14ac:dyDescent="0.3">
      <c r="F22" s="2"/>
      <c r="G22" s="2"/>
      <c r="H22" s="2"/>
      <c r="S22" s="2">
        <v>19</v>
      </c>
      <c r="T22" s="2">
        <v>27</v>
      </c>
      <c r="U22" s="14">
        <v>35</v>
      </c>
      <c r="X22" s="26">
        <f t="shared" si="0"/>
        <v>0.90322580645161565</v>
      </c>
      <c r="Y22" s="27">
        <f t="shared" si="1"/>
        <v>0.81581685744017152</v>
      </c>
    </row>
    <row r="23" spans="1:25" ht="15.75" customHeight="1" x14ac:dyDescent="0.3">
      <c r="F23" s="2"/>
      <c r="G23" s="2"/>
      <c r="H23" s="2"/>
      <c r="S23" s="2">
        <v>20</v>
      </c>
      <c r="T23" s="2">
        <v>26</v>
      </c>
      <c r="U23" s="14">
        <v>35</v>
      </c>
      <c r="X23" s="26">
        <f t="shared" si="0"/>
        <v>0.90322580645161565</v>
      </c>
      <c r="Y23" s="27">
        <f t="shared" si="1"/>
        <v>0.81581685744017152</v>
      </c>
    </row>
    <row r="24" spans="1:25" ht="15.75" customHeight="1" x14ac:dyDescent="0.3">
      <c r="F24" s="2"/>
      <c r="G24" s="2"/>
      <c r="H24" s="2"/>
      <c r="S24" s="2">
        <v>21</v>
      </c>
      <c r="T24" s="2">
        <v>41</v>
      </c>
      <c r="U24" s="14">
        <v>36</v>
      </c>
      <c r="X24" s="26">
        <f t="shared" si="0"/>
        <v>1.9032258064516157</v>
      </c>
      <c r="Y24" s="27">
        <f t="shared" si="1"/>
        <v>3.6222684703434029</v>
      </c>
    </row>
    <row r="25" spans="1:25" ht="15.75" customHeight="1" x14ac:dyDescent="0.3">
      <c r="F25" s="2"/>
      <c r="G25" s="2"/>
      <c r="H25" s="2"/>
      <c r="S25" s="2">
        <v>22</v>
      </c>
      <c r="T25" s="2">
        <v>27</v>
      </c>
      <c r="U25">
        <v>36</v>
      </c>
      <c r="X25" s="26">
        <f t="shared" si="0"/>
        <v>1.9032258064516157</v>
      </c>
      <c r="Y25" s="27">
        <f t="shared" si="1"/>
        <v>3.6222684703434029</v>
      </c>
    </row>
    <row r="26" spans="1:25" ht="15.75" customHeight="1" x14ac:dyDescent="0.3">
      <c r="F26" s="2"/>
      <c r="G26" s="2"/>
      <c r="H26" s="2"/>
      <c r="S26" s="2">
        <v>23</v>
      </c>
      <c r="T26" s="2">
        <v>50</v>
      </c>
      <c r="U26" s="14">
        <v>37</v>
      </c>
      <c r="V26" s="61" t="s">
        <v>251</v>
      </c>
      <c r="X26" s="26">
        <f t="shared" si="0"/>
        <v>2.9032258064516157</v>
      </c>
      <c r="Y26" s="27">
        <f t="shared" si="1"/>
        <v>8.4287200832466347</v>
      </c>
    </row>
    <row r="27" spans="1:25" ht="15.75" customHeight="1" x14ac:dyDescent="0.3">
      <c r="F27" s="2"/>
      <c r="G27" s="2"/>
      <c r="H27" s="2"/>
      <c r="S27" s="2">
        <v>24</v>
      </c>
      <c r="T27" s="2">
        <v>46</v>
      </c>
      <c r="U27" s="14">
        <v>37</v>
      </c>
      <c r="V27" s="61"/>
      <c r="X27" s="26">
        <f t="shared" si="0"/>
        <v>2.9032258064516157</v>
      </c>
      <c r="Y27" s="27">
        <f t="shared" si="1"/>
        <v>8.4287200832466347</v>
      </c>
    </row>
    <row r="28" spans="1:25" ht="15.75" customHeight="1" x14ac:dyDescent="0.3">
      <c r="F28" s="2"/>
      <c r="G28" s="2"/>
      <c r="H28" s="2"/>
      <c r="S28" s="2">
        <v>25</v>
      </c>
      <c r="T28" s="2">
        <v>38</v>
      </c>
      <c r="U28">
        <v>37</v>
      </c>
      <c r="X28" s="26">
        <f t="shared" si="0"/>
        <v>2.9032258064516157</v>
      </c>
      <c r="Y28" s="27">
        <f t="shared" si="1"/>
        <v>8.4287200832466347</v>
      </c>
    </row>
    <row r="29" spans="1:25" ht="15.75" customHeight="1" x14ac:dyDescent="0.3">
      <c r="F29" s="2"/>
      <c r="G29" s="2"/>
      <c r="H29" s="2"/>
      <c r="S29" s="2">
        <v>26</v>
      </c>
      <c r="T29" s="2">
        <v>36</v>
      </c>
      <c r="U29" s="14">
        <v>38</v>
      </c>
      <c r="X29" s="26">
        <f t="shared" si="0"/>
        <v>3.9032258064516157</v>
      </c>
      <c r="Y29" s="27">
        <f t="shared" si="1"/>
        <v>15.235171696149866</v>
      </c>
    </row>
    <row r="30" spans="1:25" ht="15.75" customHeight="1" x14ac:dyDescent="0.3">
      <c r="F30" s="2"/>
      <c r="G30" s="2"/>
      <c r="H30" s="2"/>
      <c r="S30" s="2">
        <v>27</v>
      </c>
      <c r="T30" s="2">
        <v>35</v>
      </c>
      <c r="U30" s="14">
        <v>39</v>
      </c>
      <c r="X30" s="26">
        <f t="shared" si="0"/>
        <v>4.9032258064516157</v>
      </c>
      <c r="Y30" s="27">
        <f t="shared" si="1"/>
        <v>24.041623309053097</v>
      </c>
    </row>
    <row r="31" spans="1:25" ht="15.75" customHeight="1" x14ac:dyDescent="0.3">
      <c r="F31" s="2"/>
      <c r="G31" s="2"/>
      <c r="H31" s="2"/>
      <c r="S31" s="40">
        <v>28</v>
      </c>
      <c r="T31">
        <v>46</v>
      </c>
      <c r="U31" s="14">
        <v>41</v>
      </c>
    </row>
    <row r="32" spans="1:25" ht="15.75" customHeight="1" x14ac:dyDescent="0.3">
      <c r="F32" s="2"/>
      <c r="G32" s="2"/>
      <c r="H32" s="2"/>
      <c r="S32" s="2">
        <v>29</v>
      </c>
      <c r="T32">
        <v>36</v>
      </c>
      <c r="U32" s="14">
        <v>46</v>
      </c>
    </row>
    <row r="33" spans="6:25" ht="15.75" customHeight="1" x14ac:dyDescent="0.3">
      <c r="F33" s="2"/>
      <c r="G33" s="2"/>
      <c r="H33" s="2"/>
      <c r="S33" s="40">
        <v>30</v>
      </c>
      <c r="T33">
        <v>37</v>
      </c>
      <c r="U33">
        <v>46</v>
      </c>
    </row>
    <row r="34" spans="6:25" ht="15.75" customHeight="1" x14ac:dyDescent="0.3">
      <c r="F34" s="2"/>
      <c r="G34" s="2"/>
      <c r="H34" s="2"/>
      <c r="S34" s="2">
        <v>31</v>
      </c>
      <c r="T34">
        <v>33</v>
      </c>
      <c r="U34" s="14">
        <v>50</v>
      </c>
      <c r="V34" s="14" t="s">
        <v>252</v>
      </c>
    </row>
    <row r="35" spans="6:25" ht="15.75" customHeight="1" x14ac:dyDescent="0.3">
      <c r="F35" s="2"/>
      <c r="G35" s="2"/>
      <c r="H35" s="2"/>
      <c r="Y35" s="27">
        <f>SUM(Y4:Y30)</f>
        <v>446.7689906347548</v>
      </c>
    </row>
    <row r="36" spans="6:25" ht="15.75" customHeight="1" x14ac:dyDescent="0.3">
      <c r="F36" s="2"/>
      <c r="G36" s="2"/>
      <c r="H36" s="2"/>
      <c r="S36" s="2"/>
    </row>
    <row r="37" spans="6:25" ht="15.75" customHeight="1" x14ac:dyDescent="0.3">
      <c r="F37" s="2"/>
      <c r="G37" s="2"/>
      <c r="H37" s="2"/>
      <c r="S37" s="2"/>
      <c r="Y37" s="14">
        <f>SQRT(Y35/26)</f>
        <v>4.1452892199123257</v>
      </c>
    </row>
    <row r="38" spans="6:25" ht="15.75" customHeight="1" x14ac:dyDescent="0.3">
      <c r="F38" s="2"/>
      <c r="G38" s="2"/>
      <c r="H38" s="2"/>
      <c r="S38" s="2"/>
    </row>
    <row r="39" spans="6:25" ht="15.75" customHeight="1" x14ac:dyDescent="0.3">
      <c r="F39" s="2"/>
      <c r="G39" s="2"/>
      <c r="H39" s="2"/>
      <c r="S39" s="2"/>
    </row>
    <row r="40" spans="6:25" ht="15.75" customHeight="1" x14ac:dyDescent="0.3">
      <c r="F40" s="2"/>
      <c r="G40" s="2"/>
      <c r="H40" s="2"/>
    </row>
    <row r="41" spans="6:25" ht="15.75" customHeight="1" x14ac:dyDescent="0.3">
      <c r="F41" s="2"/>
      <c r="G41" s="2"/>
      <c r="H41" s="2"/>
      <c r="S41" t="s">
        <v>234</v>
      </c>
      <c r="T41">
        <f>_xlfn.QUARTILE.EXC($U$4:$U$34,1)</f>
        <v>30</v>
      </c>
    </row>
    <row r="42" spans="6:25" ht="15.75" customHeight="1" x14ac:dyDescent="0.3">
      <c r="F42" s="2"/>
      <c r="G42" s="2"/>
      <c r="H42" s="2"/>
      <c r="S42" t="s">
        <v>253</v>
      </c>
      <c r="T42">
        <f>_xlfn.QUARTILE.EXC($U$4:$U$34,2)</f>
        <v>33</v>
      </c>
    </row>
    <row r="43" spans="6:25" ht="15.75" customHeight="1" x14ac:dyDescent="0.3">
      <c r="F43" s="2"/>
      <c r="G43" s="2"/>
      <c r="H43" s="2"/>
      <c r="S43" t="s">
        <v>236</v>
      </c>
      <c r="T43">
        <f>_xlfn.QUARTILE.EXC($U$4:$U$34,3)</f>
        <v>37</v>
      </c>
    </row>
    <row r="44" spans="6:25" ht="15.75" customHeight="1" x14ac:dyDescent="0.3">
      <c r="F44" s="2"/>
      <c r="G44" s="2"/>
      <c r="H44" s="2"/>
      <c r="S44" s="2"/>
    </row>
    <row r="45" spans="6:25" ht="15.75" customHeight="1" x14ac:dyDescent="0.3">
      <c r="F45" s="2"/>
      <c r="G45" s="2"/>
      <c r="H45" s="2"/>
      <c r="S45" s="2" t="s">
        <v>254</v>
      </c>
      <c r="T45" s="14">
        <f>46-24</f>
        <v>22</v>
      </c>
    </row>
    <row r="46" spans="6:25" ht="15.75" customHeight="1" x14ac:dyDescent="0.3">
      <c r="F46" s="2"/>
      <c r="G46" s="2"/>
      <c r="H46" s="2"/>
      <c r="S46" s="2" t="s">
        <v>239</v>
      </c>
      <c r="T46" s="14">
        <f>T43-T41</f>
        <v>7</v>
      </c>
    </row>
    <row r="47" spans="6:25" ht="15.75" customHeight="1" x14ac:dyDescent="0.3">
      <c r="F47" s="2"/>
      <c r="G47" s="2"/>
      <c r="H47" s="2"/>
      <c r="S47" s="2" t="s">
        <v>255</v>
      </c>
      <c r="T47" s="14">
        <f>U10-(1.5*T46)</f>
        <v>18.5</v>
      </c>
    </row>
    <row r="48" spans="6:25" ht="15.75" customHeight="1" x14ac:dyDescent="0.3">
      <c r="F48" s="2"/>
      <c r="G48" s="2"/>
      <c r="H48" s="2"/>
      <c r="S48" s="2" t="s">
        <v>256</v>
      </c>
      <c r="T48" s="14">
        <f>U24+(1.5*T46)</f>
        <v>46.5</v>
      </c>
    </row>
    <row r="49" spans="6:19" ht="15.75" customHeight="1" x14ac:dyDescent="0.3">
      <c r="F49" s="2"/>
      <c r="G49" s="2"/>
      <c r="H49" s="2"/>
      <c r="S49" s="2"/>
    </row>
    <row r="50" spans="6:19" ht="15.75" customHeight="1" x14ac:dyDescent="0.3">
      <c r="F50" s="2"/>
      <c r="G50" s="2"/>
      <c r="H50" s="2"/>
      <c r="S50" s="2"/>
    </row>
    <row r="51" spans="6:19" ht="15.75" customHeight="1" x14ac:dyDescent="0.3">
      <c r="F51" s="2"/>
      <c r="G51" s="2"/>
      <c r="H51" s="2"/>
      <c r="S51" s="2"/>
    </row>
    <row r="52" spans="6:19" ht="15.75" customHeight="1" x14ac:dyDescent="0.3">
      <c r="F52" s="2"/>
      <c r="G52" s="2"/>
      <c r="H52" s="2"/>
      <c r="S52" s="2"/>
    </row>
    <row r="53" spans="6:19" ht="15.75" customHeight="1" x14ac:dyDescent="0.3">
      <c r="F53" s="2"/>
      <c r="G53" s="2"/>
      <c r="H53" s="2"/>
      <c r="S53" s="2"/>
    </row>
    <row r="54" spans="6:19" ht="15.75" customHeight="1" x14ac:dyDescent="0.3">
      <c r="F54" s="2"/>
      <c r="G54" s="2"/>
      <c r="H54" s="2"/>
      <c r="S54" s="2"/>
    </row>
    <row r="55" spans="6:19" ht="15.75" customHeight="1" x14ac:dyDescent="0.3">
      <c r="F55" s="2"/>
      <c r="G55" s="2"/>
      <c r="H55" s="2"/>
      <c r="S55" s="2"/>
    </row>
    <row r="56" spans="6:19" ht="15.75" customHeight="1" x14ac:dyDescent="0.3">
      <c r="F56" s="2"/>
      <c r="G56" s="2"/>
      <c r="H56" s="2"/>
      <c r="S56" s="2"/>
    </row>
    <row r="57" spans="6:19" ht="15.75" customHeight="1" x14ac:dyDescent="0.3">
      <c r="F57" s="2"/>
      <c r="G57" s="2"/>
      <c r="H57" s="2"/>
      <c r="S57" s="2"/>
    </row>
    <row r="58" spans="6:19" ht="15.75" customHeight="1" x14ac:dyDescent="0.3">
      <c r="F58" s="2"/>
      <c r="G58" s="2"/>
      <c r="H58" s="2"/>
      <c r="S58" s="2"/>
    </row>
    <row r="59" spans="6:19" ht="15.75" customHeight="1" x14ac:dyDescent="0.3">
      <c r="F59" s="2"/>
      <c r="G59" s="2"/>
      <c r="H59" s="2"/>
      <c r="S59" s="2"/>
    </row>
    <row r="60" spans="6:19" ht="15.75" customHeight="1" x14ac:dyDescent="0.3">
      <c r="F60" s="2"/>
      <c r="G60" s="2"/>
      <c r="H60" s="2"/>
      <c r="S60" s="2"/>
    </row>
    <row r="61" spans="6:19" ht="15.75" customHeight="1" x14ac:dyDescent="0.3">
      <c r="F61" s="2"/>
      <c r="G61" s="2"/>
      <c r="H61" s="2"/>
      <c r="S61" s="2"/>
    </row>
    <row r="62" spans="6:19" ht="15.75" customHeight="1" x14ac:dyDescent="0.3">
      <c r="F62" s="2"/>
      <c r="G62" s="2"/>
      <c r="H62" s="2"/>
      <c r="S62" s="2"/>
    </row>
    <row r="63" spans="6:19" ht="15.75" customHeight="1" x14ac:dyDescent="0.3">
      <c r="F63" s="2"/>
      <c r="G63" s="2"/>
      <c r="H63" s="2"/>
      <c r="S63" s="2"/>
    </row>
    <row r="64" spans="6:19" ht="15.75" customHeight="1" x14ac:dyDescent="0.3">
      <c r="F64" s="2"/>
      <c r="G64" s="2"/>
      <c r="H64" s="2"/>
      <c r="S64" s="2"/>
    </row>
    <row r="65" spans="6:19" ht="15.75" customHeight="1" x14ac:dyDescent="0.3">
      <c r="F65" s="2"/>
      <c r="G65" s="2"/>
      <c r="H65" s="2"/>
      <c r="S65" s="2"/>
    </row>
    <row r="66" spans="6:19" ht="15.75" customHeight="1" x14ac:dyDescent="0.3">
      <c r="F66" s="2"/>
      <c r="G66" s="2"/>
      <c r="H66" s="2"/>
      <c r="S66" s="2"/>
    </row>
    <row r="67" spans="6:19" ht="15.75" customHeight="1" x14ac:dyDescent="0.3">
      <c r="F67" s="2"/>
      <c r="G67" s="2"/>
      <c r="H67" s="2"/>
      <c r="S67" s="2"/>
    </row>
    <row r="68" spans="6:19" ht="15.75" customHeight="1" x14ac:dyDescent="0.3">
      <c r="F68" s="2"/>
      <c r="G68" s="2"/>
      <c r="H68" s="2"/>
      <c r="S68" s="2"/>
    </row>
    <row r="69" spans="6:19" ht="15.75" customHeight="1" x14ac:dyDescent="0.3">
      <c r="F69" s="2"/>
      <c r="G69" s="2"/>
      <c r="H69" s="2"/>
      <c r="S69" s="2"/>
    </row>
    <row r="70" spans="6:19" ht="15.75" customHeight="1" x14ac:dyDescent="0.3">
      <c r="F70" s="2"/>
      <c r="G70" s="2"/>
      <c r="H70" s="2"/>
      <c r="S70" s="2"/>
    </row>
    <row r="71" spans="6:19" ht="15.75" customHeight="1" x14ac:dyDescent="0.3">
      <c r="F71" s="2"/>
      <c r="G71" s="2"/>
      <c r="H71" s="2"/>
      <c r="S71" s="2"/>
    </row>
    <row r="72" spans="6:19" ht="15.75" customHeight="1" x14ac:dyDescent="0.3">
      <c r="F72" s="2"/>
      <c r="G72" s="2"/>
      <c r="H72" s="2"/>
      <c r="S72" s="2"/>
    </row>
    <row r="73" spans="6:19" ht="15.75" customHeight="1" x14ac:dyDescent="0.3">
      <c r="F73" s="2"/>
      <c r="G73" s="2"/>
      <c r="H73" s="2"/>
      <c r="S73" s="2"/>
    </row>
    <row r="74" spans="6:19" ht="15.75" customHeight="1" x14ac:dyDescent="0.3">
      <c r="F74" s="2"/>
      <c r="G74" s="2"/>
      <c r="H74" s="2"/>
      <c r="S74" s="2"/>
    </row>
    <row r="75" spans="6:19" ht="15.75" customHeight="1" x14ac:dyDescent="0.3">
      <c r="F75" s="2"/>
      <c r="G75" s="2"/>
      <c r="H75" s="2"/>
      <c r="S75" s="2"/>
    </row>
    <row r="76" spans="6:19" ht="15.75" customHeight="1" x14ac:dyDescent="0.3">
      <c r="F76" s="2"/>
      <c r="G76" s="2"/>
      <c r="H76" s="2"/>
      <c r="S76" s="2"/>
    </row>
    <row r="77" spans="6:19" ht="15.75" customHeight="1" x14ac:dyDescent="0.3">
      <c r="F77" s="2"/>
      <c r="G77" s="2"/>
      <c r="H77" s="2"/>
      <c r="S77" s="2"/>
    </row>
    <row r="78" spans="6:19" ht="15.75" customHeight="1" x14ac:dyDescent="0.3">
      <c r="F78" s="2"/>
      <c r="G78" s="2"/>
      <c r="H78" s="2"/>
      <c r="S78" s="2"/>
    </row>
    <row r="79" spans="6:19" ht="15.75" customHeight="1" x14ac:dyDescent="0.3">
      <c r="F79" s="2"/>
      <c r="G79" s="2"/>
      <c r="H79" s="2"/>
      <c r="S79" s="2"/>
    </row>
    <row r="80" spans="6:19" ht="15.75" customHeight="1" x14ac:dyDescent="0.3">
      <c r="F80" s="2"/>
      <c r="G80" s="2"/>
      <c r="H80" s="2"/>
      <c r="S80" s="2"/>
    </row>
    <row r="81" spans="6:19" ht="15.75" customHeight="1" x14ac:dyDescent="0.3">
      <c r="F81" s="2"/>
      <c r="G81" s="2"/>
      <c r="H81" s="2"/>
      <c r="S81" s="2"/>
    </row>
    <row r="82" spans="6:19" ht="15.75" customHeight="1" x14ac:dyDescent="0.3">
      <c r="F82" s="2"/>
      <c r="G82" s="2"/>
      <c r="H82" s="2"/>
      <c r="S82" s="2"/>
    </row>
    <row r="83" spans="6:19" ht="15.75" customHeight="1" x14ac:dyDescent="0.3">
      <c r="F83" s="2"/>
      <c r="G83" s="2"/>
      <c r="H83" s="2"/>
      <c r="S83" s="2"/>
    </row>
    <row r="84" spans="6:19" ht="15.75" customHeight="1" x14ac:dyDescent="0.3">
      <c r="F84" s="2"/>
      <c r="G84" s="2"/>
      <c r="H84" s="2"/>
      <c r="S84" s="2"/>
    </row>
    <row r="85" spans="6:19" ht="15.75" customHeight="1" x14ac:dyDescent="0.3">
      <c r="F85" s="2"/>
      <c r="G85" s="2"/>
      <c r="H85" s="2"/>
      <c r="S85" s="2"/>
    </row>
    <row r="86" spans="6:19" ht="15.75" customHeight="1" x14ac:dyDescent="0.3">
      <c r="F86" s="2"/>
      <c r="G86" s="2"/>
      <c r="H86" s="2"/>
      <c r="S86" s="2"/>
    </row>
    <row r="87" spans="6:19" ht="15.75" customHeight="1" x14ac:dyDescent="0.3">
      <c r="F87" s="2"/>
      <c r="G87" s="2"/>
      <c r="H87" s="2"/>
      <c r="S87" s="2"/>
    </row>
    <row r="88" spans="6:19" ht="15.75" customHeight="1" x14ac:dyDescent="0.3">
      <c r="F88" s="2"/>
      <c r="G88" s="2"/>
      <c r="H88" s="2"/>
      <c r="S88" s="2"/>
    </row>
    <row r="89" spans="6:19" ht="15.75" customHeight="1" x14ac:dyDescent="0.3">
      <c r="F89" s="2"/>
      <c r="G89" s="2"/>
      <c r="H89" s="2"/>
      <c r="S89" s="2"/>
    </row>
    <row r="90" spans="6:19" ht="15.75" customHeight="1" x14ac:dyDescent="0.3">
      <c r="F90" s="2"/>
      <c r="G90" s="2"/>
      <c r="H90" s="2"/>
      <c r="S90" s="2"/>
    </row>
    <row r="91" spans="6:19" ht="15.75" customHeight="1" x14ac:dyDescent="0.3">
      <c r="F91" s="2"/>
      <c r="G91" s="2"/>
      <c r="H91" s="2"/>
      <c r="S91" s="2"/>
    </row>
    <row r="92" spans="6:19" ht="15.75" customHeight="1" x14ac:dyDescent="0.3">
      <c r="F92" s="2"/>
      <c r="G92" s="2"/>
      <c r="H92" s="2"/>
      <c r="S92" s="2"/>
    </row>
    <row r="93" spans="6:19" ht="15.75" customHeight="1" x14ac:dyDescent="0.3">
      <c r="F93" s="2"/>
      <c r="G93" s="2"/>
      <c r="H93" s="2"/>
      <c r="S93" s="2"/>
    </row>
    <row r="94" spans="6:19" ht="15.75" customHeight="1" x14ac:dyDescent="0.3">
      <c r="F94" s="2"/>
      <c r="G94" s="2"/>
      <c r="H94" s="2"/>
      <c r="S94" s="2"/>
    </row>
    <row r="95" spans="6:19" ht="15.75" customHeight="1" x14ac:dyDescent="0.3">
      <c r="F95" s="2"/>
      <c r="G95" s="2"/>
      <c r="H95" s="2"/>
      <c r="S95" s="2"/>
    </row>
    <row r="96" spans="6:19" ht="15.75" customHeight="1" x14ac:dyDescent="0.3">
      <c r="F96" s="2"/>
      <c r="G96" s="2"/>
      <c r="H96" s="2"/>
      <c r="S96" s="2"/>
    </row>
    <row r="97" spans="6:19" ht="15.75" customHeight="1" x14ac:dyDescent="0.3">
      <c r="F97" s="2"/>
      <c r="G97" s="2"/>
      <c r="H97" s="2"/>
      <c r="S97" s="2"/>
    </row>
    <row r="98" spans="6:19" ht="15.75" customHeight="1" x14ac:dyDescent="0.3">
      <c r="F98" s="2"/>
      <c r="G98" s="2"/>
      <c r="H98" s="2"/>
      <c r="S98" s="2"/>
    </row>
    <row r="99" spans="6:19" ht="15.75" customHeight="1" x14ac:dyDescent="0.3">
      <c r="F99" s="2"/>
      <c r="G99" s="2"/>
      <c r="H99" s="2"/>
      <c r="S99" s="2"/>
    </row>
    <row r="100" spans="6:19" ht="15.75" customHeight="1" x14ac:dyDescent="0.3">
      <c r="F100" s="2"/>
      <c r="G100" s="2"/>
      <c r="H100" s="2"/>
      <c r="S100" s="2"/>
    </row>
    <row r="101" spans="6:19" ht="15.75" customHeight="1" x14ac:dyDescent="0.3">
      <c r="F101" s="2"/>
      <c r="G101" s="2"/>
      <c r="H101" s="2"/>
      <c r="S101" s="2"/>
    </row>
    <row r="102" spans="6:19" ht="15.75" customHeight="1" x14ac:dyDescent="0.3">
      <c r="F102" s="2"/>
      <c r="G102" s="2"/>
      <c r="H102" s="2"/>
      <c r="S102" s="2"/>
    </row>
    <row r="103" spans="6:19" ht="15.75" customHeight="1" x14ac:dyDescent="0.3">
      <c r="F103" s="2"/>
      <c r="G103" s="2"/>
      <c r="H103" s="2"/>
      <c r="S103" s="2"/>
    </row>
    <row r="104" spans="6:19" ht="15.75" customHeight="1" x14ac:dyDescent="0.3">
      <c r="F104" s="2"/>
      <c r="G104" s="2"/>
      <c r="H104" s="2"/>
      <c r="S104" s="2"/>
    </row>
    <row r="105" spans="6:19" ht="15.75" customHeight="1" x14ac:dyDescent="0.3">
      <c r="F105" s="2"/>
      <c r="G105" s="2"/>
      <c r="H105" s="2"/>
      <c r="S105" s="2"/>
    </row>
    <row r="106" spans="6:19" ht="15.75" customHeight="1" x14ac:dyDescent="0.3">
      <c r="F106" s="2"/>
      <c r="G106" s="2"/>
      <c r="H106" s="2"/>
      <c r="S106" s="2"/>
    </row>
    <row r="107" spans="6:19" ht="15.75" customHeight="1" x14ac:dyDescent="0.3">
      <c r="F107" s="2"/>
      <c r="G107" s="2"/>
      <c r="H107" s="2"/>
      <c r="S107" s="2"/>
    </row>
    <row r="108" spans="6:19" ht="15.75" customHeight="1" x14ac:dyDescent="0.3">
      <c r="F108" s="2"/>
      <c r="G108" s="2"/>
      <c r="H108" s="2"/>
      <c r="S108" s="2"/>
    </row>
    <row r="109" spans="6:19" ht="15.75" customHeight="1" x14ac:dyDescent="0.3">
      <c r="F109" s="2"/>
      <c r="G109" s="2"/>
      <c r="H109" s="2"/>
      <c r="S109" s="2"/>
    </row>
    <row r="110" spans="6:19" ht="15.75" customHeight="1" x14ac:dyDescent="0.3">
      <c r="F110" s="2"/>
      <c r="G110" s="2"/>
      <c r="H110" s="2"/>
      <c r="S110" s="2"/>
    </row>
    <row r="111" spans="6:19" ht="15.75" customHeight="1" x14ac:dyDescent="0.3">
      <c r="F111" s="2"/>
      <c r="G111" s="2"/>
      <c r="H111" s="2"/>
      <c r="S111" s="2"/>
    </row>
    <row r="112" spans="6:19" ht="15.75" customHeight="1" x14ac:dyDescent="0.3">
      <c r="F112" s="2"/>
      <c r="G112" s="2"/>
      <c r="H112" s="2"/>
      <c r="S112" s="2"/>
    </row>
    <row r="113" spans="6:19" ht="15.75" customHeight="1" x14ac:dyDescent="0.3">
      <c r="F113" s="2"/>
      <c r="G113" s="2"/>
      <c r="H113" s="2"/>
      <c r="S113" s="2"/>
    </row>
    <row r="114" spans="6:19" ht="15.75" customHeight="1" x14ac:dyDescent="0.3">
      <c r="F114" s="2"/>
      <c r="G114" s="2"/>
      <c r="H114" s="2"/>
      <c r="S114" s="2"/>
    </row>
    <row r="115" spans="6:19" ht="15.75" customHeight="1" x14ac:dyDescent="0.3">
      <c r="F115" s="2"/>
      <c r="G115" s="2"/>
      <c r="H115" s="2"/>
      <c r="S115" s="2"/>
    </row>
    <row r="116" spans="6:19" ht="15.75" customHeight="1" x14ac:dyDescent="0.3">
      <c r="F116" s="2"/>
      <c r="G116" s="2"/>
      <c r="H116" s="2"/>
      <c r="S116" s="2"/>
    </row>
    <row r="117" spans="6:19" ht="15.75" customHeight="1" x14ac:dyDescent="0.3">
      <c r="F117" s="2"/>
      <c r="G117" s="2"/>
      <c r="H117" s="2"/>
      <c r="S117" s="2"/>
    </row>
    <row r="118" spans="6:19" ht="15.75" customHeight="1" x14ac:dyDescent="0.3">
      <c r="F118" s="2"/>
      <c r="G118" s="2"/>
      <c r="H118" s="2"/>
      <c r="S118" s="2"/>
    </row>
    <row r="119" spans="6:19" ht="15.75" customHeight="1" x14ac:dyDescent="0.3">
      <c r="F119" s="2"/>
      <c r="G119" s="2"/>
      <c r="H119" s="2"/>
      <c r="S119" s="2"/>
    </row>
    <row r="120" spans="6:19" ht="15.75" customHeight="1" x14ac:dyDescent="0.3">
      <c r="F120" s="2"/>
      <c r="G120" s="2"/>
      <c r="H120" s="2"/>
      <c r="S120" s="2"/>
    </row>
    <row r="121" spans="6:19" ht="15.75" customHeight="1" x14ac:dyDescent="0.3">
      <c r="F121" s="2"/>
      <c r="G121" s="2"/>
      <c r="H121" s="2"/>
      <c r="S121" s="2"/>
    </row>
    <row r="122" spans="6:19" ht="15.75" customHeight="1" x14ac:dyDescent="0.3">
      <c r="F122" s="2"/>
      <c r="G122" s="2"/>
      <c r="H122" s="2"/>
      <c r="S122" s="2"/>
    </row>
    <row r="123" spans="6:19" ht="15.75" customHeight="1" x14ac:dyDescent="0.3">
      <c r="F123" s="2"/>
      <c r="G123" s="2"/>
      <c r="H123" s="2"/>
      <c r="S123" s="2"/>
    </row>
    <row r="124" spans="6:19" ht="15.75" customHeight="1" x14ac:dyDescent="0.3">
      <c r="F124" s="2"/>
      <c r="G124" s="2"/>
      <c r="H124" s="2"/>
      <c r="S124" s="2"/>
    </row>
    <row r="125" spans="6:19" ht="15.75" customHeight="1" x14ac:dyDescent="0.3">
      <c r="F125" s="2"/>
      <c r="G125" s="2"/>
      <c r="H125" s="2"/>
      <c r="S125" s="2"/>
    </row>
    <row r="126" spans="6:19" ht="15.75" customHeight="1" x14ac:dyDescent="0.3">
      <c r="F126" s="2"/>
      <c r="G126" s="2"/>
      <c r="H126" s="2"/>
      <c r="S126" s="2"/>
    </row>
    <row r="127" spans="6:19" ht="15.75" customHeight="1" x14ac:dyDescent="0.3">
      <c r="F127" s="2"/>
      <c r="G127" s="2"/>
      <c r="H127" s="2"/>
      <c r="S127" s="2"/>
    </row>
    <row r="128" spans="6:19" ht="15.75" customHeight="1" x14ac:dyDescent="0.3">
      <c r="F128" s="2"/>
      <c r="G128" s="2"/>
      <c r="H128" s="2"/>
      <c r="S128" s="2"/>
    </row>
    <row r="129" spans="6:19" ht="15.75" customHeight="1" x14ac:dyDescent="0.3">
      <c r="F129" s="2"/>
      <c r="G129" s="2"/>
      <c r="H129" s="2"/>
      <c r="S129" s="2"/>
    </row>
    <row r="130" spans="6:19" ht="15.75" customHeight="1" x14ac:dyDescent="0.3">
      <c r="F130" s="2"/>
      <c r="G130" s="2"/>
      <c r="H130" s="2"/>
      <c r="S130" s="2"/>
    </row>
    <row r="131" spans="6:19" ht="15.75" customHeight="1" x14ac:dyDescent="0.3">
      <c r="F131" s="2"/>
      <c r="G131" s="2"/>
      <c r="H131" s="2"/>
      <c r="S131" s="2"/>
    </row>
    <row r="132" spans="6:19" ht="15.75" customHeight="1" x14ac:dyDescent="0.3">
      <c r="F132" s="2"/>
      <c r="G132" s="2"/>
      <c r="H132" s="2"/>
      <c r="S132" s="2"/>
    </row>
    <row r="133" spans="6:19" ht="15.75" customHeight="1" x14ac:dyDescent="0.3">
      <c r="F133" s="2"/>
      <c r="G133" s="2"/>
      <c r="H133" s="2"/>
      <c r="S133" s="2"/>
    </row>
    <row r="134" spans="6:19" ht="15.75" customHeight="1" x14ac:dyDescent="0.3">
      <c r="F134" s="2"/>
      <c r="G134" s="2"/>
      <c r="H134" s="2"/>
      <c r="S134" s="2"/>
    </row>
    <row r="135" spans="6:19" ht="15.75" customHeight="1" x14ac:dyDescent="0.3">
      <c r="F135" s="2"/>
      <c r="G135" s="2"/>
      <c r="H135" s="2"/>
      <c r="S135" s="2"/>
    </row>
    <row r="136" spans="6:19" ht="15.75" customHeight="1" x14ac:dyDescent="0.3">
      <c r="F136" s="2"/>
      <c r="G136" s="2"/>
      <c r="H136" s="2"/>
      <c r="S136" s="2"/>
    </row>
    <row r="137" spans="6:19" ht="15.75" customHeight="1" x14ac:dyDescent="0.3">
      <c r="F137" s="2"/>
      <c r="G137" s="2"/>
      <c r="H137" s="2"/>
      <c r="S137" s="2"/>
    </row>
    <row r="138" spans="6:19" ht="15.75" customHeight="1" x14ac:dyDescent="0.3">
      <c r="F138" s="2"/>
      <c r="G138" s="2"/>
      <c r="H138" s="2"/>
      <c r="S138" s="2"/>
    </row>
    <row r="139" spans="6:19" ht="15.75" customHeight="1" x14ac:dyDescent="0.3">
      <c r="F139" s="2"/>
      <c r="G139" s="2"/>
      <c r="H139" s="2"/>
      <c r="S139" s="2"/>
    </row>
    <row r="140" spans="6:19" ht="15.75" customHeight="1" x14ac:dyDescent="0.3">
      <c r="F140" s="2"/>
      <c r="G140" s="2"/>
      <c r="H140" s="2"/>
      <c r="S140" s="2"/>
    </row>
    <row r="141" spans="6:19" ht="15.75" customHeight="1" x14ac:dyDescent="0.3">
      <c r="F141" s="2"/>
      <c r="G141" s="2"/>
      <c r="H141" s="2"/>
      <c r="S141" s="2"/>
    </row>
    <row r="142" spans="6:19" ht="15.75" customHeight="1" x14ac:dyDescent="0.3">
      <c r="F142" s="2"/>
      <c r="G142" s="2"/>
      <c r="H142" s="2"/>
      <c r="S142" s="2"/>
    </row>
    <row r="143" spans="6:19" ht="15.75" customHeight="1" x14ac:dyDescent="0.3">
      <c r="F143" s="2"/>
      <c r="G143" s="2"/>
      <c r="H143" s="2"/>
      <c r="S143" s="2"/>
    </row>
    <row r="144" spans="6:19" ht="15.75" customHeight="1" x14ac:dyDescent="0.3">
      <c r="F144" s="2"/>
      <c r="G144" s="2"/>
      <c r="H144" s="2"/>
      <c r="S144" s="2"/>
    </row>
    <row r="145" spans="6:19" ht="15.75" customHeight="1" x14ac:dyDescent="0.3">
      <c r="F145" s="2"/>
      <c r="G145" s="2"/>
      <c r="H145" s="2"/>
      <c r="S145" s="2"/>
    </row>
    <row r="146" spans="6:19" ht="15.75" customHeight="1" x14ac:dyDescent="0.3">
      <c r="F146" s="2"/>
      <c r="G146" s="2"/>
      <c r="H146" s="2"/>
      <c r="S146" s="2"/>
    </row>
    <row r="147" spans="6:19" ht="15.75" customHeight="1" x14ac:dyDescent="0.3">
      <c r="F147" s="2"/>
      <c r="G147" s="2"/>
      <c r="H147" s="2"/>
      <c r="S147" s="2"/>
    </row>
    <row r="148" spans="6:19" ht="15.75" customHeight="1" x14ac:dyDescent="0.3">
      <c r="F148" s="2"/>
      <c r="G148" s="2"/>
      <c r="H148" s="2"/>
      <c r="S148" s="2"/>
    </row>
    <row r="149" spans="6:19" ht="15.75" customHeight="1" x14ac:dyDescent="0.3">
      <c r="F149" s="2"/>
      <c r="G149" s="2"/>
      <c r="H149" s="2"/>
      <c r="S149" s="2"/>
    </row>
    <row r="150" spans="6:19" ht="15.75" customHeight="1" x14ac:dyDescent="0.3">
      <c r="F150" s="2"/>
      <c r="G150" s="2"/>
      <c r="H150" s="2"/>
      <c r="S150" s="2"/>
    </row>
    <row r="151" spans="6:19" ht="15.75" customHeight="1" x14ac:dyDescent="0.3">
      <c r="F151" s="2"/>
      <c r="G151" s="2"/>
      <c r="H151" s="2"/>
      <c r="S151" s="2"/>
    </row>
    <row r="152" spans="6:19" ht="15.75" customHeight="1" x14ac:dyDescent="0.3">
      <c r="F152" s="2"/>
      <c r="G152" s="2"/>
      <c r="H152" s="2"/>
      <c r="S152" s="2"/>
    </row>
    <row r="153" spans="6:19" ht="15.75" customHeight="1" x14ac:dyDescent="0.3">
      <c r="F153" s="2"/>
      <c r="G153" s="2"/>
      <c r="H153" s="2"/>
      <c r="S153" s="2"/>
    </row>
    <row r="154" spans="6:19" ht="15.75" customHeight="1" x14ac:dyDescent="0.3">
      <c r="F154" s="2"/>
      <c r="G154" s="2"/>
      <c r="H154" s="2"/>
      <c r="S154" s="2"/>
    </row>
    <row r="155" spans="6:19" ht="15.75" customHeight="1" x14ac:dyDescent="0.3">
      <c r="F155" s="2"/>
      <c r="G155" s="2"/>
      <c r="H155" s="2"/>
      <c r="S155" s="2"/>
    </row>
    <row r="156" spans="6:19" ht="15.75" customHeight="1" x14ac:dyDescent="0.3">
      <c r="F156" s="2"/>
      <c r="G156" s="2"/>
      <c r="H156" s="2"/>
      <c r="S156" s="2"/>
    </row>
    <row r="157" spans="6:19" ht="15.75" customHeight="1" x14ac:dyDescent="0.3">
      <c r="F157" s="2"/>
      <c r="G157" s="2"/>
      <c r="H157" s="2"/>
      <c r="S157" s="2"/>
    </row>
    <row r="158" spans="6:19" ht="15.75" customHeight="1" x14ac:dyDescent="0.3">
      <c r="F158" s="2"/>
      <c r="G158" s="2"/>
      <c r="H158" s="2"/>
      <c r="S158" s="2"/>
    </row>
    <row r="159" spans="6:19" ht="15.75" customHeight="1" x14ac:dyDescent="0.3">
      <c r="F159" s="2"/>
      <c r="G159" s="2"/>
      <c r="H159" s="2"/>
      <c r="S159" s="2"/>
    </row>
    <row r="160" spans="6:19" ht="15.75" customHeight="1" x14ac:dyDescent="0.3">
      <c r="F160" s="2"/>
      <c r="G160" s="2"/>
      <c r="H160" s="2"/>
      <c r="S160" s="2"/>
    </row>
    <row r="161" spans="6:19" ht="15.75" customHeight="1" x14ac:dyDescent="0.3">
      <c r="F161" s="2"/>
      <c r="G161" s="2"/>
      <c r="H161" s="2"/>
      <c r="S161" s="2"/>
    </row>
    <row r="162" spans="6:19" ht="15.75" customHeight="1" x14ac:dyDescent="0.3">
      <c r="F162" s="2"/>
      <c r="G162" s="2"/>
      <c r="H162" s="2"/>
      <c r="S162" s="2"/>
    </row>
    <row r="163" spans="6:19" ht="15.75" customHeight="1" x14ac:dyDescent="0.3">
      <c r="F163" s="2"/>
      <c r="G163" s="2"/>
      <c r="H163" s="2"/>
      <c r="S163" s="2"/>
    </row>
    <row r="164" spans="6:19" ht="15.75" customHeight="1" x14ac:dyDescent="0.3">
      <c r="F164" s="2"/>
      <c r="G164" s="2"/>
      <c r="H164" s="2"/>
      <c r="S164" s="2"/>
    </row>
    <row r="165" spans="6:19" ht="15.75" customHeight="1" x14ac:dyDescent="0.3">
      <c r="F165" s="2"/>
      <c r="G165" s="2"/>
      <c r="H165" s="2"/>
      <c r="S165" s="2"/>
    </row>
    <row r="166" spans="6:19" ht="15.75" customHeight="1" x14ac:dyDescent="0.3">
      <c r="F166" s="2"/>
      <c r="G166" s="2"/>
      <c r="H166" s="2"/>
      <c r="S166" s="2"/>
    </row>
    <row r="167" spans="6:19" ht="15.75" customHeight="1" x14ac:dyDescent="0.3">
      <c r="F167" s="2"/>
      <c r="G167" s="2"/>
      <c r="H167" s="2"/>
      <c r="S167" s="2"/>
    </row>
    <row r="168" spans="6:19" ht="15.75" customHeight="1" x14ac:dyDescent="0.3">
      <c r="F168" s="2"/>
      <c r="G168" s="2"/>
      <c r="H168" s="2"/>
      <c r="S168" s="2"/>
    </row>
    <row r="169" spans="6:19" ht="15.75" customHeight="1" x14ac:dyDescent="0.3">
      <c r="F169" s="2"/>
      <c r="G169" s="2"/>
      <c r="H169" s="2"/>
      <c r="S169" s="2"/>
    </row>
    <row r="170" spans="6:19" ht="15.75" customHeight="1" x14ac:dyDescent="0.3">
      <c r="F170" s="2"/>
      <c r="G170" s="2"/>
      <c r="H170" s="2"/>
      <c r="S170" s="2"/>
    </row>
    <row r="171" spans="6:19" ht="15.75" customHeight="1" x14ac:dyDescent="0.3">
      <c r="F171" s="2"/>
      <c r="G171" s="2"/>
      <c r="H171" s="2"/>
      <c r="S171" s="2"/>
    </row>
    <row r="172" spans="6:19" ht="15.75" customHeight="1" x14ac:dyDescent="0.3">
      <c r="F172" s="2"/>
      <c r="G172" s="2"/>
      <c r="H172" s="2"/>
      <c r="S172" s="2"/>
    </row>
    <row r="173" spans="6:19" ht="15.75" customHeight="1" x14ac:dyDescent="0.3">
      <c r="F173" s="2"/>
      <c r="G173" s="2"/>
      <c r="H173" s="2"/>
      <c r="S173" s="2"/>
    </row>
    <row r="174" spans="6:19" ht="15.75" customHeight="1" x14ac:dyDescent="0.3">
      <c r="F174" s="2"/>
      <c r="G174" s="2"/>
      <c r="H174" s="2"/>
      <c r="S174" s="2"/>
    </row>
    <row r="175" spans="6:19" ht="15.75" customHeight="1" x14ac:dyDescent="0.3">
      <c r="F175" s="2"/>
      <c r="G175" s="2"/>
      <c r="H175" s="2"/>
      <c r="S175" s="2"/>
    </row>
    <row r="176" spans="6:19" ht="15.75" customHeight="1" x14ac:dyDescent="0.3">
      <c r="F176" s="2"/>
      <c r="G176" s="2"/>
      <c r="H176" s="2"/>
      <c r="S176" s="2"/>
    </row>
    <row r="177" spans="6:19" ht="15.75" customHeight="1" x14ac:dyDescent="0.3">
      <c r="F177" s="2"/>
      <c r="G177" s="2"/>
      <c r="H177" s="2"/>
      <c r="S177" s="2"/>
    </row>
    <row r="178" spans="6:19" ht="15.75" customHeight="1" x14ac:dyDescent="0.3">
      <c r="F178" s="2"/>
      <c r="G178" s="2"/>
      <c r="H178" s="2"/>
      <c r="S178" s="2"/>
    </row>
    <row r="179" spans="6:19" ht="15.75" customHeight="1" x14ac:dyDescent="0.3">
      <c r="F179" s="2"/>
      <c r="G179" s="2"/>
      <c r="H179" s="2"/>
      <c r="S179" s="2"/>
    </row>
    <row r="180" spans="6:19" ht="15.75" customHeight="1" x14ac:dyDescent="0.3">
      <c r="F180" s="2"/>
      <c r="G180" s="2"/>
      <c r="H180" s="2"/>
      <c r="S180" s="2"/>
    </row>
    <row r="181" spans="6:19" ht="15.75" customHeight="1" x14ac:dyDescent="0.3">
      <c r="F181" s="2"/>
      <c r="G181" s="2"/>
      <c r="H181" s="2"/>
      <c r="S181" s="2"/>
    </row>
    <row r="182" spans="6:19" ht="15.75" customHeight="1" x14ac:dyDescent="0.3">
      <c r="F182" s="2"/>
      <c r="G182" s="2"/>
      <c r="H182" s="2"/>
      <c r="S182" s="2"/>
    </row>
    <row r="183" spans="6:19" ht="15.75" customHeight="1" x14ac:dyDescent="0.3">
      <c r="F183" s="2"/>
      <c r="G183" s="2"/>
      <c r="H183" s="2"/>
      <c r="S183" s="2"/>
    </row>
    <row r="184" spans="6:19" ht="15.75" customHeight="1" x14ac:dyDescent="0.3">
      <c r="F184" s="2"/>
      <c r="G184" s="2"/>
      <c r="H184" s="2"/>
      <c r="S184" s="2"/>
    </row>
    <row r="185" spans="6:19" ht="15.75" customHeight="1" x14ac:dyDescent="0.3">
      <c r="F185" s="2"/>
      <c r="G185" s="2"/>
      <c r="H185" s="2"/>
      <c r="S185" s="2"/>
    </row>
    <row r="186" spans="6:19" ht="15.75" customHeight="1" x14ac:dyDescent="0.3">
      <c r="F186" s="2"/>
      <c r="G186" s="2"/>
      <c r="H186" s="2"/>
      <c r="S186" s="2"/>
    </row>
    <row r="187" spans="6:19" ht="15.75" customHeight="1" x14ac:dyDescent="0.3">
      <c r="F187" s="2"/>
      <c r="G187" s="2"/>
      <c r="H187" s="2"/>
      <c r="S187" s="2"/>
    </row>
    <row r="188" spans="6:19" ht="15.75" customHeight="1" x14ac:dyDescent="0.3">
      <c r="F188" s="2"/>
      <c r="G188" s="2"/>
      <c r="H188" s="2"/>
      <c r="S188" s="2"/>
    </row>
    <row r="189" spans="6:19" ht="15.75" customHeight="1" x14ac:dyDescent="0.3">
      <c r="F189" s="2"/>
      <c r="G189" s="2"/>
      <c r="H189" s="2"/>
      <c r="S189" s="2"/>
    </row>
    <row r="190" spans="6:19" ht="15.75" customHeight="1" x14ac:dyDescent="0.3">
      <c r="F190" s="2"/>
      <c r="G190" s="2"/>
      <c r="H190" s="2"/>
      <c r="S190" s="2"/>
    </row>
    <row r="191" spans="6:19" ht="15.75" customHeight="1" x14ac:dyDescent="0.3">
      <c r="F191" s="2"/>
      <c r="G191" s="2"/>
      <c r="H191" s="2"/>
      <c r="S191" s="2"/>
    </row>
    <row r="192" spans="6:19" ht="15.75" customHeight="1" x14ac:dyDescent="0.3">
      <c r="F192" s="2"/>
      <c r="G192" s="2"/>
      <c r="H192" s="2"/>
      <c r="S192" s="2"/>
    </row>
    <row r="193" spans="6:19" ht="15.75" customHeight="1" x14ac:dyDescent="0.3">
      <c r="F193" s="2"/>
      <c r="G193" s="2"/>
      <c r="H193" s="2"/>
      <c r="S193" s="2"/>
    </row>
    <row r="194" spans="6:19" ht="15.75" customHeight="1" x14ac:dyDescent="0.3">
      <c r="F194" s="2"/>
      <c r="G194" s="2"/>
      <c r="H194" s="2"/>
      <c r="S194" s="2"/>
    </row>
    <row r="195" spans="6:19" ht="15.75" customHeight="1" x14ac:dyDescent="0.3">
      <c r="F195" s="2"/>
      <c r="G195" s="2"/>
      <c r="H195" s="2"/>
      <c r="S195" s="2"/>
    </row>
    <row r="196" spans="6:19" ht="15.75" customHeight="1" x14ac:dyDescent="0.3">
      <c r="F196" s="2"/>
      <c r="G196" s="2"/>
      <c r="H196" s="2"/>
      <c r="S196" s="2"/>
    </row>
    <row r="197" spans="6:19" ht="15.75" customHeight="1" x14ac:dyDescent="0.3">
      <c r="F197" s="2"/>
      <c r="G197" s="2"/>
      <c r="H197" s="2"/>
      <c r="S197" s="2"/>
    </row>
    <row r="198" spans="6:19" ht="15.75" customHeight="1" x14ac:dyDescent="0.3">
      <c r="F198" s="2"/>
      <c r="G198" s="2"/>
      <c r="H198" s="2"/>
      <c r="S198" s="2"/>
    </row>
    <row r="199" spans="6:19" ht="15.75" customHeight="1" x14ac:dyDescent="0.3">
      <c r="F199" s="2"/>
      <c r="G199" s="2"/>
      <c r="H199" s="2"/>
      <c r="S199" s="2"/>
    </row>
    <row r="200" spans="6:19" ht="15.75" customHeight="1" x14ac:dyDescent="0.3">
      <c r="F200" s="2"/>
      <c r="G200" s="2"/>
      <c r="H200" s="2"/>
      <c r="S200" s="2"/>
    </row>
    <row r="201" spans="6:19" ht="15.75" customHeight="1" x14ac:dyDescent="0.3">
      <c r="F201" s="2"/>
      <c r="G201" s="2"/>
      <c r="H201" s="2"/>
      <c r="S201" s="2"/>
    </row>
    <row r="202" spans="6:19" ht="15.75" customHeight="1" x14ac:dyDescent="0.3">
      <c r="F202" s="2"/>
      <c r="G202" s="2"/>
      <c r="H202" s="2"/>
      <c r="S202" s="2"/>
    </row>
    <row r="203" spans="6:19" ht="15.75" customHeight="1" x14ac:dyDescent="0.3">
      <c r="F203" s="2"/>
      <c r="G203" s="2"/>
      <c r="H203" s="2"/>
      <c r="S203" s="2"/>
    </row>
    <row r="204" spans="6:19" ht="15.75" customHeight="1" x14ac:dyDescent="0.3">
      <c r="F204" s="2"/>
      <c r="G204" s="2"/>
      <c r="H204" s="2"/>
      <c r="S204" s="2"/>
    </row>
    <row r="205" spans="6:19" ht="15.75" customHeight="1" x14ac:dyDescent="0.3">
      <c r="F205" s="2"/>
      <c r="G205" s="2"/>
      <c r="H205" s="2"/>
      <c r="S205" s="2"/>
    </row>
    <row r="206" spans="6:19" ht="15.75" customHeight="1" x14ac:dyDescent="0.3">
      <c r="F206" s="2"/>
      <c r="G206" s="2"/>
      <c r="H206" s="2"/>
      <c r="S206" s="2"/>
    </row>
    <row r="207" spans="6:19" ht="15.75" customHeight="1" x14ac:dyDescent="0.3">
      <c r="F207" s="2"/>
      <c r="G207" s="2"/>
      <c r="H207" s="2"/>
      <c r="S207" s="2"/>
    </row>
    <row r="208" spans="6:19" ht="15.75" customHeight="1" x14ac:dyDescent="0.3">
      <c r="F208" s="2"/>
      <c r="G208" s="2"/>
      <c r="H208" s="2"/>
      <c r="S208" s="2"/>
    </row>
    <row r="209" spans="6:19" ht="15.75" customHeight="1" x14ac:dyDescent="0.3">
      <c r="F209" s="2"/>
      <c r="G209" s="2"/>
      <c r="H209" s="2"/>
      <c r="S209" s="2"/>
    </row>
    <row r="210" spans="6:19" ht="15.75" customHeight="1" x14ac:dyDescent="0.3">
      <c r="F210" s="2"/>
      <c r="G210" s="2"/>
      <c r="H210" s="2"/>
      <c r="S210" s="2"/>
    </row>
    <row r="211" spans="6:19" ht="15.75" customHeight="1" x14ac:dyDescent="0.3">
      <c r="F211" s="2"/>
      <c r="G211" s="2"/>
      <c r="H211" s="2"/>
      <c r="S211" s="2"/>
    </row>
    <row r="212" spans="6:19" ht="15.75" customHeight="1" x14ac:dyDescent="0.3">
      <c r="F212" s="2"/>
      <c r="G212" s="2"/>
      <c r="H212" s="2"/>
      <c r="S212" s="2"/>
    </row>
    <row r="213" spans="6:19" ht="15.75" customHeight="1" x14ac:dyDescent="0.3">
      <c r="F213" s="2"/>
      <c r="G213" s="2"/>
      <c r="H213" s="2"/>
      <c r="S213" s="2"/>
    </row>
    <row r="214" spans="6:19" ht="15.75" customHeight="1" x14ac:dyDescent="0.3">
      <c r="F214" s="2"/>
      <c r="G214" s="2"/>
      <c r="H214" s="2"/>
      <c r="S214" s="2"/>
    </row>
    <row r="215" spans="6:19" ht="15.75" customHeight="1" x14ac:dyDescent="0.3">
      <c r="F215" s="2"/>
      <c r="G215" s="2"/>
      <c r="H215" s="2"/>
      <c r="S215" s="2"/>
    </row>
    <row r="216" spans="6:19" ht="15.75" customHeight="1" x14ac:dyDescent="0.3">
      <c r="F216" s="2"/>
      <c r="G216" s="2"/>
      <c r="H216" s="2"/>
      <c r="S216" s="2"/>
    </row>
    <row r="217" spans="6:19" ht="15.75" customHeight="1" x14ac:dyDescent="0.3">
      <c r="F217" s="2"/>
      <c r="G217" s="2"/>
      <c r="H217" s="2"/>
      <c r="S217" s="2"/>
    </row>
    <row r="218" spans="6:19" ht="15.75" customHeight="1" x14ac:dyDescent="0.3">
      <c r="F218" s="2"/>
      <c r="G218" s="2"/>
      <c r="H218" s="2"/>
      <c r="S218" s="2"/>
    </row>
    <row r="219" spans="6:19" ht="15.75" customHeight="1" x14ac:dyDescent="0.3">
      <c r="F219" s="2"/>
      <c r="G219" s="2"/>
      <c r="H219" s="2"/>
      <c r="S219" s="2"/>
    </row>
    <row r="220" spans="6:19" ht="15.75" customHeight="1" x14ac:dyDescent="0.3">
      <c r="F220" s="2"/>
      <c r="G220" s="2"/>
      <c r="H220" s="2"/>
      <c r="S220" s="2"/>
    </row>
    <row r="221" spans="6:19" ht="15.75" customHeight="1" x14ac:dyDescent="0.3">
      <c r="F221" s="2"/>
      <c r="G221" s="2"/>
      <c r="H221" s="2"/>
      <c r="S221" s="2"/>
    </row>
    <row r="222" spans="6:19" ht="15.75" customHeight="1" x14ac:dyDescent="0.3">
      <c r="F222" s="2"/>
      <c r="G222" s="2"/>
      <c r="H222" s="2"/>
      <c r="S222" s="2"/>
    </row>
    <row r="223" spans="6:19" ht="15.75" customHeight="1" x14ac:dyDescent="0.3">
      <c r="F223" s="2"/>
      <c r="G223" s="2"/>
      <c r="H223" s="2"/>
      <c r="S223" s="2"/>
    </row>
    <row r="224" spans="6:19" ht="15.75" customHeight="1" x14ac:dyDescent="0.3">
      <c r="F224" s="2"/>
      <c r="G224" s="2"/>
      <c r="H224" s="2"/>
      <c r="S224" s="2"/>
    </row>
    <row r="225" spans="6:19" ht="15.75" customHeight="1" x14ac:dyDescent="0.3">
      <c r="F225" s="2"/>
      <c r="G225" s="2"/>
      <c r="H225" s="2"/>
      <c r="S225" s="2"/>
    </row>
    <row r="226" spans="6:19" ht="15.75" customHeight="1" x14ac:dyDescent="0.3">
      <c r="F226" s="2"/>
      <c r="G226" s="2"/>
      <c r="H226" s="2"/>
      <c r="S226" s="2"/>
    </row>
    <row r="227" spans="6:19" ht="15.75" customHeight="1" x14ac:dyDescent="0.3">
      <c r="F227" s="2"/>
      <c r="G227" s="2"/>
      <c r="H227" s="2"/>
      <c r="S227" s="2"/>
    </row>
    <row r="228" spans="6:19" ht="15.75" customHeight="1" x14ac:dyDescent="0.3">
      <c r="F228" s="2"/>
      <c r="G228" s="2"/>
      <c r="H228" s="2"/>
      <c r="S228" s="2"/>
    </row>
    <row r="229" spans="6:19" ht="15.75" customHeight="1" x14ac:dyDescent="0.3">
      <c r="F229" s="2"/>
      <c r="G229" s="2"/>
      <c r="H229" s="2"/>
      <c r="S229" s="2"/>
    </row>
    <row r="230" spans="6:19" ht="15.75" customHeight="1" x14ac:dyDescent="0.3">
      <c r="F230" s="2"/>
      <c r="G230" s="2"/>
      <c r="H230" s="2"/>
      <c r="S230" s="2"/>
    </row>
    <row r="231" spans="6:19" ht="15.75" customHeight="1" x14ac:dyDescent="0.3">
      <c r="F231" s="2"/>
      <c r="G231" s="2"/>
      <c r="H231" s="2"/>
      <c r="S231" s="2"/>
    </row>
    <row r="232" spans="6:19" ht="15.75" customHeight="1" x14ac:dyDescent="0.3">
      <c r="F232" s="2"/>
      <c r="G232" s="2"/>
      <c r="H232" s="2"/>
      <c r="S232" s="2"/>
    </row>
    <row r="233" spans="6:19" ht="15.75" customHeight="1" x14ac:dyDescent="0.3">
      <c r="F233" s="2"/>
      <c r="G233" s="2"/>
      <c r="H233" s="2"/>
      <c r="S233" s="2"/>
    </row>
    <row r="234" spans="6:19" ht="15.75" customHeight="1" x14ac:dyDescent="0.3">
      <c r="F234" s="2"/>
      <c r="G234" s="2"/>
      <c r="H234" s="2"/>
      <c r="S234" s="2"/>
    </row>
    <row r="235" spans="6:19" ht="15.75" customHeight="1" x14ac:dyDescent="0.3">
      <c r="F235" s="2"/>
      <c r="G235" s="2"/>
      <c r="H235" s="2"/>
      <c r="S235" s="2"/>
    </row>
    <row r="236" spans="6:19" ht="15.75" customHeight="1" x14ac:dyDescent="0.3">
      <c r="F236" s="2"/>
      <c r="G236" s="2"/>
      <c r="H236" s="2"/>
      <c r="S236" s="2"/>
    </row>
    <row r="237" spans="6:19" ht="15.75" customHeight="1" x14ac:dyDescent="0.3">
      <c r="F237" s="2"/>
      <c r="G237" s="2"/>
      <c r="H237" s="2"/>
      <c r="S237" s="2"/>
    </row>
    <row r="238" spans="6:19" ht="15.75" customHeight="1" x14ac:dyDescent="0.3">
      <c r="F238" s="2"/>
      <c r="G238" s="2"/>
      <c r="H238" s="2"/>
      <c r="S238" s="2"/>
    </row>
    <row r="239" spans="6:19" ht="15.75" customHeight="1" x14ac:dyDescent="0.3">
      <c r="F239" s="2"/>
      <c r="G239" s="2"/>
      <c r="H239" s="2"/>
      <c r="S239" s="2"/>
    </row>
    <row r="240" spans="6:19" ht="15.75" customHeight="1" x14ac:dyDescent="0.3">
      <c r="F240" s="2"/>
      <c r="G240" s="2"/>
      <c r="H240" s="2"/>
      <c r="S240" s="2"/>
    </row>
    <row r="241" spans="6:19" ht="15.75" customHeight="1" x14ac:dyDescent="0.3">
      <c r="F241" s="2"/>
      <c r="G241" s="2"/>
      <c r="H241" s="2"/>
      <c r="S241" s="2"/>
    </row>
    <row r="242" spans="6:19" ht="15.75" customHeight="1" x14ac:dyDescent="0.3">
      <c r="F242" s="2"/>
      <c r="G242" s="2"/>
      <c r="H242" s="2"/>
      <c r="S242" s="2"/>
    </row>
    <row r="243" spans="6:19" ht="15.75" customHeight="1" x14ac:dyDescent="0.3">
      <c r="F243" s="2"/>
      <c r="G243" s="2"/>
      <c r="H243" s="2"/>
      <c r="S243" s="2"/>
    </row>
    <row r="244" spans="6:19" ht="15.75" customHeight="1" x14ac:dyDescent="0.3">
      <c r="F244" s="2"/>
      <c r="G244" s="2"/>
      <c r="H244" s="2"/>
      <c r="S244" s="2"/>
    </row>
    <row r="245" spans="6:19" ht="15.75" customHeight="1" x14ac:dyDescent="0.3">
      <c r="F245" s="2"/>
      <c r="G245" s="2"/>
      <c r="H245" s="2"/>
      <c r="S245" s="2"/>
    </row>
    <row r="246" spans="6:19" ht="15.75" customHeight="1" x14ac:dyDescent="0.3">
      <c r="F246" s="2"/>
      <c r="G246" s="2"/>
      <c r="H246" s="2"/>
      <c r="S246" s="2"/>
    </row>
    <row r="247" spans="6:19" ht="15.75" customHeight="1" x14ac:dyDescent="0.3">
      <c r="F247" s="2"/>
      <c r="G247" s="2"/>
      <c r="H247" s="2"/>
      <c r="S247" s="2"/>
    </row>
    <row r="248" spans="6:19" ht="15.75" customHeight="1" x14ac:dyDescent="0.3">
      <c r="F248" s="2"/>
      <c r="G248" s="2"/>
      <c r="H248" s="2"/>
      <c r="S248" s="2"/>
    </row>
    <row r="249" spans="6:19" ht="15.75" customHeight="1" x14ac:dyDescent="0.3">
      <c r="F249" s="2"/>
      <c r="G249" s="2"/>
      <c r="H249" s="2"/>
      <c r="S249" s="2"/>
    </row>
    <row r="250" spans="6:19" ht="15.75" customHeight="1" x14ac:dyDescent="0.3">
      <c r="F250" s="2"/>
      <c r="G250" s="2"/>
      <c r="H250" s="2"/>
      <c r="S250" s="2"/>
    </row>
    <row r="251" spans="6:19" ht="15.75" customHeight="1" x14ac:dyDescent="0.3">
      <c r="F251" s="2"/>
      <c r="G251" s="2"/>
      <c r="H251" s="2"/>
      <c r="S251" s="2"/>
    </row>
    <row r="252" spans="6:19" ht="15.75" customHeight="1" x14ac:dyDescent="0.3">
      <c r="F252" s="2"/>
      <c r="G252" s="2"/>
      <c r="H252" s="2"/>
      <c r="S252" s="2"/>
    </row>
    <row r="253" spans="6:19" ht="15.75" customHeight="1" x14ac:dyDescent="0.3">
      <c r="F253" s="2"/>
      <c r="G253" s="2"/>
      <c r="H253" s="2"/>
      <c r="S253" s="2"/>
    </row>
    <row r="254" spans="6:19" ht="15.75" customHeight="1" x14ac:dyDescent="0.3">
      <c r="F254" s="2"/>
      <c r="G254" s="2"/>
      <c r="H254" s="2"/>
      <c r="S254" s="2"/>
    </row>
    <row r="255" spans="6:19" ht="15.75" customHeight="1" x14ac:dyDescent="0.3">
      <c r="F255" s="2"/>
      <c r="G255" s="2"/>
      <c r="H255" s="2"/>
      <c r="S255" s="2"/>
    </row>
    <row r="256" spans="6:19" ht="15.75" customHeight="1" x14ac:dyDescent="0.3">
      <c r="F256" s="2"/>
      <c r="G256" s="2"/>
      <c r="H256" s="2"/>
      <c r="S256" s="2"/>
    </row>
    <row r="257" spans="6:19" ht="15.75" customHeight="1" x14ac:dyDescent="0.3">
      <c r="F257" s="2"/>
      <c r="G257" s="2"/>
      <c r="H257" s="2"/>
      <c r="S257" s="2"/>
    </row>
    <row r="258" spans="6:19" ht="15.75" customHeight="1" x14ac:dyDescent="0.3">
      <c r="F258" s="2"/>
      <c r="G258" s="2"/>
      <c r="H258" s="2"/>
      <c r="S258" s="2"/>
    </row>
    <row r="259" spans="6:19" ht="15.75" customHeight="1" x14ac:dyDescent="0.3">
      <c r="F259" s="2"/>
      <c r="G259" s="2"/>
      <c r="H259" s="2"/>
      <c r="S259" s="2"/>
    </row>
    <row r="260" spans="6:19" ht="15.75" customHeight="1" x14ac:dyDescent="0.3">
      <c r="F260" s="2"/>
      <c r="G260" s="2"/>
      <c r="H260" s="2"/>
      <c r="S260" s="2"/>
    </row>
    <row r="261" spans="6:19" ht="15.75" customHeight="1" x14ac:dyDescent="0.3">
      <c r="F261" s="2"/>
      <c r="G261" s="2"/>
      <c r="H261" s="2"/>
      <c r="S261" s="2"/>
    </row>
    <row r="262" spans="6:19" ht="15.75" customHeight="1" x14ac:dyDescent="0.3">
      <c r="F262" s="2"/>
      <c r="G262" s="2"/>
      <c r="H262" s="2"/>
      <c r="S262" s="2"/>
    </row>
    <row r="263" spans="6:19" ht="15.75" customHeight="1" x14ac:dyDescent="0.3">
      <c r="F263" s="2"/>
      <c r="G263" s="2"/>
      <c r="H263" s="2"/>
      <c r="S263" s="2"/>
    </row>
    <row r="264" spans="6:19" ht="15.75" customHeight="1" x14ac:dyDescent="0.3">
      <c r="F264" s="2"/>
      <c r="G264" s="2"/>
      <c r="H264" s="2"/>
      <c r="S264" s="2"/>
    </row>
    <row r="265" spans="6:19" ht="15.75" customHeight="1" x14ac:dyDescent="0.3">
      <c r="F265" s="2"/>
      <c r="G265" s="2"/>
      <c r="H265" s="2"/>
      <c r="S265" s="2"/>
    </row>
    <row r="266" spans="6:19" ht="15.75" customHeight="1" x14ac:dyDescent="0.3">
      <c r="F266" s="2"/>
      <c r="G266" s="2"/>
      <c r="H266" s="2"/>
      <c r="S266" s="2"/>
    </row>
    <row r="267" spans="6:19" ht="15.75" customHeight="1" x14ac:dyDescent="0.3">
      <c r="F267" s="2"/>
      <c r="G267" s="2"/>
      <c r="H267" s="2"/>
      <c r="S267" s="2"/>
    </row>
    <row r="268" spans="6:19" ht="15.75" customHeight="1" x14ac:dyDescent="0.3">
      <c r="F268" s="2"/>
      <c r="G268" s="2"/>
      <c r="H268" s="2"/>
      <c r="S268" s="2"/>
    </row>
    <row r="269" spans="6:19" ht="15.75" customHeight="1" x14ac:dyDescent="0.3">
      <c r="F269" s="2"/>
      <c r="G269" s="2"/>
      <c r="H269" s="2"/>
      <c r="S269" s="2"/>
    </row>
    <row r="270" spans="6:19" ht="15.75" customHeight="1" x14ac:dyDescent="0.3">
      <c r="F270" s="2"/>
      <c r="G270" s="2"/>
      <c r="H270" s="2"/>
      <c r="S270" s="2"/>
    </row>
    <row r="271" spans="6:19" ht="15.75" customHeight="1" x14ac:dyDescent="0.3">
      <c r="F271" s="2"/>
      <c r="G271" s="2"/>
      <c r="H271" s="2"/>
      <c r="S271" s="2"/>
    </row>
    <row r="272" spans="6:19" ht="15.75" customHeight="1" x14ac:dyDescent="0.3">
      <c r="F272" s="2"/>
      <c r="G272" s="2"/>
      <c r="H272" s="2"/>
      <c r="S272" s="2"/>
    </row>
    <row r="273" spans="6:19" ht="15.75" customHeight="1" x14ac:dyDescent="0.3">
      <c r="F273" s="2"/>
      <c r="G273" s="2"/>
      <c r="H273" s="2"/>
      <c r="S273" s="2"/>
    </row>
    <row r="274" spans="6:19" ht="15.75" customHeight="1" x14ac:dyDescent="0.3">
      <c r="F274" s="2"/>
      <c r="G274" s="2"/>
      <c r="H274" s="2"/>
      <c r="S274" s="2"/>
    </row>
    <row r="275" spans="6:19" ht="15.75" customHeight="1" x14ac:dyDescent="0.3">
      <c r="F275" s="2"/>
      <c r="G275" s="2"/>
      <c r="H275" s="2"/>
      <c r="S275" s="2"/>
    </row>
    <row r="276" spans="6:19" ht="15.75" customHeight="1" x14ac:dyDescent="0.3">
      <c r="F276" s="2"/>
      <c r="G276" s="2"/>
      <c r="H276" s="2"/>
      <c r="S276" s="2"/>
    </row>
    <row r="277" spans="6:19" ht="15.75" customHeight="1" x14ac:dyDescent="0.3">
      <c r="F277" s="2"/>
      <c r="G277" s="2"/>
      <c r="H277" s="2"/>
      <c r="S277" s="2"/>
    </row>
    <row r="278" spans="6:19" ht="15.75" customHeight="1" x14ac:dyDescent="0.3">
      <c r="F278" s="2"/>
      <c r="G278" s="2"/>
      <c r="H278" s="2"/>
      <c r="S278" s="2"/>
    </row>
    <row r="279" spans="6:19" ht="15.75" customHeight="1" x14ac:dyDescent="0.3">
      <c r="F279" s="2"/>
      <c r="G279" s="2"/>
      <c r="H279" s="2"/>
      <c r="S279" s="2"/>
    </row>
    <row r="280" spans="6:19" ht="15.75" customHeight="1" x14ac:dyDescent="0.3">
      <c r="F280" s="2"/>
      <c r="G280" s="2"/>
      <c r="H280" s="2"/>
      <c r="S280" s="2"/>
    </row>
    <row r="281" spans="6:19" ht="15.75" customHeight="1" x14ac:dyDescent="0.3">
      <c r="F281" s="2"/>
      <c r="G281" s="2"/>
      <c r="H281" s="2"/>
      <c r="S281" s="2"/>
    </row>
    <row r="282" spans="6:19" ht="15.75" customHeight="1" x14ac:dyDescent="0.3">
      <c r="F282" s="2"/>
      <c r="G282" s="2"/>
      <c r="H282" s="2"/>
      <c r="S282" s="2"/>
    </row>
    <row r="283" spans="6:19" ht="15.75" customHeight="1" x14ac:dyDescent="0.3">
      <c r="F283" s="2"/>
      <c r="G283" s="2"/>
      <c r="H283" s="2"/>
      <c r="S283" s="2"/>
    </row>
    <row r="284" spans="6:19" ht="15.75" customHeight="1" x14ac:dyDescent="0.3">
      <c r="F284" s="2"/>
      <c r="G284" s="2"/>
      <c r="H284" s="2"/>
      <c r="S284" s="2"/>
    </row>
    <row r="285" spans="6:19" ht="15.75" customHeight="1" x14ac:dyDescent="0.3">
      <c r="F285" s="2"/>
      <c r="G285" s="2"/>
      <c r="H285" s="2"/>
      <c r="S285" s="2"/>
    </row>
    <row r="286" spans="6:19" ht="15.75" customHeight="1" x14ac:dyDescent="0.3">
      <c r="F286" s="2"/>
      <c r="G286" s="2"/>
      <c r="H286" s="2"/>
      <c r="S286" s="2"/>
    </row>
    <row r="287" spans="6:19" ht="15.75" customHeight="1" x14ac:dyDescent="0.3">
      <c r="F287" s="2"/>
      <c r="G287" s="2"/>
      <c r="H287" s="2"/>
      <c r="S287" s="2"/>
    </row>
    <row r="288" spans="6:19" ht="15.75" customHeight="1" x14ac:dyDescent="0.3">
      <c r="F288" s="2"/>
      <c r="G288" s="2"/>
      <c r="H288" s="2"/>
      <c r="S288" s="2"/>
    </row>
    <row r="289" spans="6:19" ht="15.75" customHeight="1" x14ac:dyDescent="0.3">
      <c r="F289" s="2"/>
      <c r="G289" s="2"/>
      <c r="H289" s="2"/>
      <c r="S289" s="2"/>
    </row>
    <row r="290" spans="6:19" ht="15.75" customHeight="1" x14ac:dyDescent="0.3">
      <c r="F290" s="2"/>
      <c r="G290" s="2"/>
      <c r="H290" s="2"/>
      <c r="S290" s="2"/>
    </row>
    <row r="291" spans="6:19" ht="15.75" customHeight="1" x14ac:dyDescent="0.3">
      <c r="F291" s="2"/>
      <c r="G291" s="2"/>
      <c r="H291" s="2"/>
      <c r="S291" s="2"/>
    </row>
    <row r="292" spans="6:19" ht="15.75" customHeight="1" x14ac:dyDescent="0.3">
      <c r="F292" s="2"/>
      <c r="G292" s="2"/>
      <c r="H292" s="2"/>
      <c r="S292" s="2"/>
    </row>
    <row r="293" spans="6:19" ht="15.75" customHeight="1" x14ac:dyDescent="0.3">
      <c r="F293" s="2"/>
      <c r="G293" s="2"/>
      <c r="H293" s="2"/>
      <c r="S293" s="2"/>
    </row>
    <row r="294" spans="6:19" ht="15.75" customHeight="1" x14ac:dyDescent="0.3">
      <c r="F294" s="2"/>
      <c r="G294" s="2"/>
      <c r="H294" s="2"/>
      <c r="S294" s="2"/>
    </row>
    <row r="295" spans="6:19" ht="15.75" customHeight="1" x14ac:dyDescent="0.3">
      <c r="F295" s="2"/>
      <c r="G295" s="2"/>
      <c r="H295" s="2"/>
      <c r="S295" s="2"/>
    </row>
    <row r="296" spans="6:19" ht="15.75" customHeight="1" x14ac:dyDescent="0.3">
      <c r="F296" s="2"/>
      <c r="G296" s="2"/>
      <c r="H296" s="2"/>
      <c r="S296" s="2"/>
    </row>
    <row r="297" spans="6:19" ht="15.75" customHeight="1" x14ac:dyDescent="0.3">
      <c r="F297" s="2"/>
      <c r="G297" s="2"/>
      <c r="H297" s="2"/>
      <c r="S297" s="2"/>
    </row>
    <row r="298" spans="6:19" ht="15.75" customHeight="1" x14ac:dyDescent="0.3">
      <c r="F298" s="2"/>
      <c r="G298" s="2"/>
      <c r="H298" s="2"/>
      <c r="S298" s="2"/>
    </row>
    <row r="299" spans="6:19" ht="15.75" customHeight="1" x14ac:dyDescent="0.3">
      <c r="F299" s="2"/>
      <c r="G299" s="2"/>
      <c r="H299" s="2"/>
      <c r="S299" s="2"/>
    </row>
    <row r="300" spans="6:19" ht="15.75" customHeight="1" x14ac:dyDescent="0.3">
      <c r="F300" s="2"/>
      <c r="G300" s="2"/>
      <c r="H300" s="2"/>
      <c r="S300" s="2"/>
    </row>
    <row r="301" spans="6:19" ht="15.75" customHeight="1" x14ac:dyDescent="0.3">
      <c r="F301" s="2"/>
      <c r="G301" s="2"/>
      <c r="H301" s="2"/>
      <c r="S301" s="2"/>
    </row>
    <row r="302" spans="6:19" ht="15.75" customHeight="1" x14ac:dyDescent="0.3">
      <c r="F302" s="2"/>
      <c r="G302" s="2"/>
      <c r="H302" s="2"/>
      <c r="S302" s="2"/>
    </row>
    <row r="303" spans="6:19" ht="15.75" customHeight="1" x14ac:dyDescent="0.3">
      <c r="F303" s="2"/>
      <c r="G303" s="2"/>
      <c r="H303" s="2"/>
      <c r="S303" s="2"/>
    </row>
    <row r="304" spans="6:19" ht="15.75" customHeight="1" x14ac:dyDescent="0.3">
      <c r="F304" s="2"/>
      <c r="G304" s="2"/>
      <c r="H304" s="2"/>
      <c r="S304" s="2"/>
    </row>
    <row r="305" spans="6:19" ht="15.75" customHeight="1" x14ac:dyDescent="0.3">
      <c r="F305" s="2"/>
      <c r="G305" s="2"/>
      <c r="H305" s="2"/>
      <c r="S305" s="2"/>
    </row>
    <row r="306" spans="6:19" ht="15.75" customHeight="1" x14ac:dyDescent="0.3">
      <c r="F306" s="2"/>
      <c r="G306" s="2"/>
      <c r="H306" s="2"/>
      <c r="S306" s="2"/>
    </row>
    <row r="307" spans="6:19" ht="15.75" customHeight="1" x14ac:dyDescent="0.3">
      <c r="F307" s="2"/>
      <c r="G307" s="2"/>
      <c r="H307" s="2"/>
      <c r="S307" s="2"/>
    </row>
    <row r="308" spans="6:19" ht="15.75" customHeight="1" x14ac:dyDescent="0.3">
      <c r="F308" s="2"/>
      <c r="G308" s="2"/>
      <c r="H308" s="2"/>
      <c r="S308" s="2"/>
    </row>
    <row r="309" spans="6:19" ht="15.75" customHeight="1" x14ac:dyDescent="0.3">
      <c r="F309" s="2"/>
      <c r="G309" s="2"/>
      <c r="H309" s="2"/>
      <c r="S309" s="2"/>
    </row>
    <row r="310" spans="6:19" ht="15.75" customHeight="1" x14ac:dyDescent="0.3">
      <c r="F310" s="2"/>
      <c r="G310" s="2"/>
      <c r="H310" s="2"/>
      <c r="S310" s="2"/>
    </row>
    <row r="311" spans="6:19" ht="15.75" customHeight="1" x14ac:dyDescent="0.3">
      <c r="F311" s="2"/>
      <c r="G311" s="2"/>
      <c r="H311" s="2"/>
      <c r="S311" s="2"/>
    </row>
    <row r="312" spans="6:19" ht="15.75" customHeight="1" x14ac:dyDescent="0.3">
      <c r="F312" s="2"/>
      <c r="G312" s="2"/>
      <c r="H312" s="2"/>
      <c r="S312" s="2"/>
    </row>
    <row r="313" spans="6:19" ht="15.75" customHeight="1" x14ac:dyDescent="0.3">
      <c r="F313" s="2"/>
      <c r="G313" s="2"/>
      <c r="H313" s="2"/>
      <c r="S313" s="2"/>
    </row>
    <row r="314" spans="6:19" ht="15.75" customHeight="1" x14ac:dyDescent="0.3">
      <c r="F314" s="2"/>
      <c r="G314" s="2"/>
      <c r="H314" s="2"/>
      <c r="S314" s="2"/>
    </row>
    <row r="315" spans="6:19" ht="15.75" customHeight="1" x14ac:dyDescent="0.3">
      <c r="F315" s="2"/>
      <c r="G315" s="2"/>
      <c r="H315" s="2"/>
      <c r="S315" s="2"/>
    </row>
    <row r="316" spans="6:19" ht="15.75" customHeight="1" x14ac:dyDescent="0.3">
      <c r="F316" s="2"/>
      <c r="G316" s="2"/>
      <c r="H316" s="2"/>
      <c r="S316" s="2"/>
    </row>
    <row r="317" spans="6:19" ht="15.75" customHeight="1" x14ac:dyDescent="0.3">
      <c r="F317" s="2"/>
      <c r="G317" s="2"/>
      <c r="H317" s="2"/>
      <c r="S317" s="2"/>
    </row>
    <row r="318" spans="6:19" ht="15.75" customHeight="1" x14ac:dyDescent="0.3">
      <c r="F318" s="2"/>
      <c r="G318" s="2"/>
      <c r="H318" s="2"/>
      <c r="S318" s="2"/>
    </row>
    <row r="319" spans="6:19" ht="15.75" customHeight="1" x14ac:dyDescent="0.3">
      <c r="F319" s="2"/>
      <c r="G319" s="2"/>
      <c r="H319" s="2"/>
      <c r="S319" s="2"/>
    </row>
    <row r="320" spans="6:19" ht="15.75" customHeight="1" x14ac:dyDescent="0.3">
      <c r="F320" s="2"/>
      <c r="G320" s="2"/>
      <c r="H320" s="2"/>
      <c r="S320" s="2"/>
    </row>
    <row r="321" spans="6:19" ht="15.75" customHeight="1" x14ac:dyDescent="0.3">
      <c r="F321" s="2"/>
      <c r="G321" s="2"/>
      <c r="H321" s="2"/>
      <c r="S321" s="2"/>
    </row>
    <row r="322" spans="6:19" ht="15.75" customHeight="1" x14ac:dyDescent="0.3">
      <c r="F322" s="2"/>
      <c r="G322" s="2"/>
      <c r="H322" s="2"/>
      <c r="S322" s="2"/>
    </row>
    <row r="323" spans="6:19" ht="15.75" customHeight="1" x14ac:dyDescent="0.3">
      <c r="F323" s="2"/>
      <c r="G323" s="2"/>
      <c r="H323" s="2"/>
      <c r="S323" s="2"/>
    </row>
    <row r="324" spans="6:19" ht="15.75" customHeight="1" x14ac:dyDescent="0.3">
      <c r="F324" s="2"/>
      <c r="G324" s="2"/>
      <c r="H324" s="2"/>
      <c r="S324" s="2"/>
    </row>
    <row r="325" spans="6:19" ht="15.75" customHeight="1" x14ac:dyDescent="0.3">
      <c r="F325" s="2"/>
      <c r="G325" s="2"/>
      <c r="H325" s="2"/>
      <c r="S325" s="2"/>
    </row>
    <row r="326" spans="6:19" ht="15.75" customHeight="1" x14ac:dyDescent="0.3">
      <c r="F326" s="2"/>
      <c r="G326" s="2"/>
      <c r="H326" s="2"/>
      <c r="S326" s="2"/>
    </row>
    <row r="327" spans="6:19" ht="15.75" customHeight="1" x14ac:dyDescent="0.3">
      <c r="F327" s="2"/>
      <c r="G327" s="2"/>
      <c r="H327" s="2"/>
      <c r="S327" s="2"/>
    </row>
    <row r="328" spans="6:19" ht="15.75" customHeight="1" x14ac:dyDescent="0.3">
      <c r="F328" s="2"/>
      <c r="G328" s="2"/>
      <c r="H328" s="2"/>
      <c r="S328" s="2"/>
    </row>
    <row r="329" spans="6:19" ht="15.75" customHeight="1" x14ac:dyDescent="0.3">
      <c r="F329" s="2"/>
      <c r="G329" s="2"/>
      <c r="H329" s="2"/>
      <c r="S329" s="2"/>
    </row>
    <row r="330" spans="6:19" ht="15.75" customHeight="1" x14ac:dyDescent="0.3">
      <c r="F330" s="2"/>
      <c r="G330" s="2"/>
      <c r="H330" s="2"/>
      <c r="S330" s="2"/>
    </row>
    <row r="331" spans="6:19" ht="15.75" customHeight="1" x14ac:dyDescent="0.3">
      <c r="F331" s="2"/>
      <c r="G331" s="2"/>
      <c r="H331" s="2"/>
      <c r="S331" s="2"/>
    </row>
    <row r="332" spans="6:19" ht="15.75" customHeight="1" x14ac:dyDescent="0.3">
      <c r="F332" s="2"/>
      <c r="G332" s="2"/>
      <c r="H332" s="2"/>
      <c r="S332" s="2"/>
    </row>
    <row r="333" spans="6:19" ht="15.75" customHeight="1" x14ac:dyDescent="0.3">
      <c r="F333" s="2"/>
      <c r="G333" s="2"/>
      <c r="H333" s="2"/>
      <c r="S333" s="2"/>
    </row>
    <row r="334" spans="6:19" ht="15.75" customHeight="1" x14ac:dyDescent="0.3">
      <c r="F334" s="2"/>
      <c r="G334" s="2"/>
      <c r="H334" s="2"/>
      <c r="S334" s="2"/>
    </row>
    <row r="335" spans="6:19" ht="15.75" customHeight="1" x14ac:dyDescent="0.3">
      <c r="F335" s="2"/>
      <c r="G335" s="2"/>
      <c r="H335" s="2"/>
      <c r="S335" s="2"/>
    </row>
    <row r="336" spans="6:19" ht="15.75" customHeight="1" x14ac:dyDescent="0.3">
      <c r="F336" s="2"/>
      <c r="G336" s="2"/>
      <c r="H336" s="2"/>
      <c r="S336" s="2"/>
    </row>
    <row r="337" spans="6:19" ht="15.75" customHeight="1" x14ac:dyDescent="0.3">
      <c r="F337" s="2"/>
      <c r="G337" s="2"/>
      <c r="H337" s="2"/>
      <c r="S337" s="2"/>
    </row>
    <row r="338" spans="6:19" ht="15.75" customHeight="1" x14ac:dyDescent="0.3">
      <c r="F338" s="2"/>
      <c r="G338" s="2"/>
      <c r="H338" s="2"/>
      <c r="S338" s="2"/>
    </row>
    <row r="339" spans="6:19" ht="15.75" customHeight="1" x14ac:dyDescent="0.3">
      <c r="F339" s="2"/>
      <c r="G339" s="2"/>
      <c r="H339" s="2"/>
      <c r="S339" s="2"/>
    </row>
    <row r="340" spans="6:19" ht="15.75" customHeight="1" x14ac:dyDescent="0.3">
      <c r="F340" s="2"/>
      <c r="G340" s="2"/>
      <c r="H340" s="2"/>
      <c r="S340" s="2"/>
    </row>
    <row r="341" spans="6:19" ht="15.75" customHeight="1" x14ac:dyDescent="0.3">
      <c r="F341" s="2"/>
      <c r="G341" s="2"/>
      <c r="H341" s="2"/>
      <c r="S341" s="2"/>
    </row>
    <row r="342" spans="6:19" ht="15.75" customHeight="1" x14ac:dyDescent="0.3">
      <c r="F342" s="2"/>
      <c r="G342" s="2"/>
      <c r="H342" s="2"/>
      <c r="S342" s="2"/>
    </row>
    <row r="343" spans="6:19" ht="15.75" customHeight="1" x14ac:dyDescent="0.3">
      <c r="F343" s="2"/>
      <c r="G343" s="2"/>
      <c r="H343" s="2"/>
      <c r="S343" s="2"/>
    </row>
    <row r="344" spans="6:19" ht="15.75" customHeight="1" x14ac:dyDescent="0.3">
      <c r="F344" s="2"/>
      <c r="G344" s="2"/>
      <c r="H344" s="2"/>
      <c r="S344" s="2"/>
    </row>
    <row r="345" spans="6:19" ht="15.75" customHeight="1" x14ac:dyDescent="0.3">
      <c r="F345" s="2"/>
      <c r="G345" s="2"/>
      <c r="H345" s="2"/>
      <c r="S345" s="2"/>
    </row>
    <row r="346" spans="6:19" ht="15.75" customHeight="1" x14ac:dyDescent="0.3">
      <c r="F346" s="2"/>
      <c r="G346" s="2"/>
      <c r="H346" s="2"/>
      <c r="S346" s="2"/>
    </row>
    <row r="347" spans="6:19" ht="15.75" customHeight="1" x14ac:dyDescent="0.3">
      <c r="F347" s="2"/>
      <c r="G347" s="2"/>
      <c r="H347" s="2"/>
      <c r="S347" s="2"/>
    </row>
    <row r="348" spans="6:19" ht="15.75" customHeight="1" x14ac:dyDescent="0.3">
      <c r="F348" s="2"/>
      <c r="G348" s="2"/>
      <c r="H348" s="2"/>
      <c r="S348" s="2"/>
    </row>
    <row r="349" spans="6:19" ht="15.75" customHeight="1" x14ac:dyDescent="0.3">
      <c r="F349" s="2"/>
      <c r="G349" s="2"/>
      <c r="H349" s="2"/>
      <c r="S349" s="2"/>
    </row>
    <row r="350" spans="6:19" ht="15.75" customHeight="1" x14ac:dyDescent="0.3">
      <c r="F350" s="2"/>
      <c r="G350" s="2"/>
      <c r="H350" s="2"/>
      <c r="S350" s="2"/>
    </row>
    <row r="351" spans="6:19" ht="15.75" customHeight="1" x14ac:dyDescent="0.3">
      <c r="F351" s="2"/>
      <c r="G351" s="2"/>
      <c r="H351" s="2"/>
      <c r="S351" s="2"/>
    </row>
    <row r="352" spans="6:19" ht="15.75" customHeight="1" x14ac:dyDescent="0.3">
      <c r="F352" s="2"/>
      <c r="G352" s="2"/>
      <c r="H352" s="2"/>
      <c r="S352" s="2"/>
    </row>
    <row r="353" spans="6:19" ht="15.75" customHeight="1" x14ac:dyDescent="0.3">
      <c r="F353" s="2"/>
      <c r="G353" s="2"/>
      <c r="H353" s="2"/>
      <c r="S353" s="2"/>
    </row>
    <row r="354" spans="6:19" ht="15.75" customHeight="1" x14ac:dyDescent="0.3">
      <c r="F354" s="2"/>
      <c r="G354" s="2"/>
      <c r="H354" s="2"/>
      <c r="S354" s="2"/>
    </row>
    <row r="355" spans="6:19" ht="15.75" customHeight="1" x14ac:dyDescent="0.3">
      <c r="F355" s="2"/>
      <c r="G355" s="2"/>
      <c r="H355" s="2"/>
      <c r="S355" s="2"/>
    </row>
    <row r="356" spans="6:19" ht="15.75" customHeight="1" x14ac:dyDescent="0.3">
      <c r="F356" s="2"/>
      <c r="G356" s="2"/>
      <c r="H356" s="2"/>
      <c r="S356" s="2"/>
    </row>
    <row r="357" spans="6:19" ht="15.75" customHeight="1" x14ac:dyDescent="0.3">
      <c r="F357" s="2"/>
      <c r="G357" s="2"/>
      <c r="H357" s="2"/>
      <c r="S357" s="2"/>
    </row>
    <row r="358" spans="6:19" ht="15.75" customHeight="1" x14ac:dyDescent="0.3">
      <c r="F358" s="2"/>
      <c r="G358" s="2"/>
      <c r="H358" s="2"/>
      <c r="S358" s="2"/>
    </row>
    <row r="359" spans="6:19" ht="15.75" customHeight="1" x14ac:dyDescent="0.3">
      <c r="F359" s="2"/>
      <c r="G359" s="2"/>
      <c r="H359" s="2"/>
      <c r="S359" s="2"/>
    </row>
    <row r="360" spans="6:19" ht="15.75" customHeight="1" x14ac:dyDescent="0.3">
      <c r="F360" s="2"/>
      <c r="G360" s="2"/>
      <c r="H360" s="2"/>
      <c r="S360" s="2"/>
    </row>
    <row r="361" spans="6:19" ht="15.75" customHeight="1" x14ac:dyDescent="0.3">
      <c r="F361" s="2"/>
      <c r="G361" s="2"/>
      <c r="H361" s="2"/>
      <c r="S361" s="2"/>
    </row>
    <row r="362" spans="6:19" ht="15.75" customHeight="1" x14ac:dyDescent="0.3">
      <c r="F362" s="2"/>
      <c r="G362" s="2"/>
      <c r="H362" s="2"/>
      <c r="S362" s="2"/>
    </row>
    <row r="363" spans="6:19" ht="15.75" customHeight="1" x14ac:dyDescent="0.3">
      <c r="F363" s="2"/>
      <c r="G363" s="2"/>
      <c r="H363" s="2"/>
      <c r="S363" s="2"/>
    </row>
    <row r="364" spans="6:19" ht="15.75" customHeight="1" x14ac:dyDescent="0.3">
      <c r="F364" s="2"/>
      <c r="G364" s="2"/>
      <c r="H364" s="2"/>
      <c r="S364" s="2"/>
    </row>
    <row r="365" spans="6:19" ht="15.75" customHeight="1" x14ac:dyDescent="0.3">
      <c r="F365" s="2"/>
      <c r="G365" s="2"/>
      <c r="H365" s="2"/>
      <c r="S365" s="2"/>
    </row>
    <row r="366" spans="6:19" ht="15.75" customHeight="1" x14ac:dyDescent="0.3">
      <c r="F366" s="2"/>
      <c r="G366" s="2"/>
      <c r="H366" s="2"/>
      <c r="S366" s="2"/>
    </row>
    <row r="367" spans="6:19" ht="15.75" customHeight="1" x14ac:dyDescent="0.3">
      <c r="F367" s="2"/>
      <c r="G367" s="2"/>
      <c r="H367" s="2"/>
      <c r="S367" s="2"/>
    </row>
    <row r="368" spans="6:19" ht="15.75" customHeight="1" x14ac:dyDescent="0.3">
      <c r="F368" s="2"/>
      <c r="G368" s="2"/>
      <c r="H368" s="2"/>
      <c r="S368" s="2"/>
    </row>
    <row r="369" spans="6:19" ht="15.75" customHeight="1" x14ac:dyDescent="0.3">
      <c r="F369" s="2"/>
      <c r="G369" s="2"/>
      <c r="H369" s="2"/>
      <c r="S369" s="2"/>
    </row>
    <row r="370" spans="6:19" ht="15.75" customHeight="1" x14ac:dyDescent="0.3">
      <c r="F370" s="2"/>
      <c r="G370" s="2"/>
      <c r="H370" s="2"/>
      <c r="S370" s="2"/>
    </row>
    <row r="371" spans="6:19" ht="15.75" customHeight="1" x14ac:dyDescent="0.3">
      <c r="F371" s="2"/>
      <c r="G371" s="2"/>
      <c r="H371" s="2"/>
      <c r="S371" s="2"/>
    </row>
    <row r="372" spans="6:19" ht="15.75" customHeight="1" x14ac:dyDescent="0.3">
      <c r="F372" s="2"/>
      <c r="G372" s="2"/>
      <c r="H372" s="2"/>
      <c r="S372" s="2"/>
    </row>
    <row r="373" spans="6:19" ht="15.75" customHeight="1" x14ac:dyDescent="0.3">
      <c r="F373" s="2"/>
      <c r="G373" s="2"/>
      <c r="H373" s="2"/>
      <c r="S373" s="2"/>
    </row>
    <row r="374" spans="6:19" ht="15.75" customHeight="1" x14ac:dyDescent="0.3">
      <c r="F374" s="2"/>
      <c r="G374" s="2"/>
      <c r="H374" s="2"/>
      <c r="S374" s="2"/>
    </row>
    <row r="375" spans="6:19" ht="15.75" customHeight="1" x14ac:dyDescent="0.3">
      <c r="F375" s="2"/>
      <c r="G375" s="2"/>
      <c r="H375" s="2"/>
      <c r="S375" s="2"/>
    </row>
    <row r="376" spans="6:19" ht="15.75" customHeight="1" x14ac:dyDescent="0.3">
      <c r="F376" s="2"/>
      <c r="G376" s="2"/>
      <c r="H376" s="2"/>
      <c r="S376" s="2"/>
    </row>
    <row r="377" spans="6:19" ht="15.75" customHeight="1" x14ac:dyDescent="0.3">
      <c r="F377" s="2"/>
      <c r="G377" s="2"/>
      <c r="H377" s="2"/>
      <c r="S377" s="2"/>
    </row>
    <row r="378" spans="6:19" ht="15.75" customHeight="1" x14ac:dyDescent="0.3">
      <c r="F378" s="2"/>
      <c r="G378" s="2"/>
      <c r="H378" s="2"/>
      <c r="S378" s="2"/>
    </row>
    <row r="379" spans="6:19" ht="15.75" customHeight="1" x14ac:dyDescent="0.3">
      <c r="F379" s="2"/>
      <c r="G379" s="2"/>
      <c r="H379" s="2"/>
      <c r="S379" s="2"/>
    </row>
    <row r="380" spans="6:19" ht="15.75" customHeight="1" x14ac:dyDescent="0.3">
      <c r="F380" s="2"/>
      <c r="G380" s="2"/>
      <c r="H380" s="2"/>
      <c r="S380" s="2"/>
    </row>
    <row r="381" spans="6:19" ht="15.75" customHeight="1" x14ac:dyDescent="0.3">
      <c r="F381" s="2"/>
      <c r="G381" s="2"/>
      <c r="H381" s="2"/>
      <c r="S381" s="2"/>
    </row>
    <row r="382" spans="6:19" ht="15.75" customHeight="1" x14ac:dyDescent="0.3">
      <c r="F382" s="2"/>
      <c r="G382" s="2"/>
      <c r="H382" s="2"/>
      <c r="S382" s="2"/>
    </row>
    <row r="383" spans="6:19" ht="15.75" customHeight="1" x14ac:dyDescent="0.3">
      <c r="F383" s="2"/>
      <c r="G383" s="2"/>
      <c r="H383" s="2"/>
      <c r="S383" s="2"/>
    </row>
    <row r="384" spans="6:19" ht="15.75" customHeight="1" x14ac:dyDescent="0.3">
      <c r="F384" s="2"/>
      <c r="G384" s="2"/>
      <c r="H384" s="2"/>
      <c r="S384" s="2"/>
    </row>
    <row r="385" spans="6:19" ht="15.75" customHeight="1" x14ac:dyDescent="0.3">
      <c r="F385" s="2"/>
      <c r="G385" s="2"/>
      <c r="H385" s="2"/>
      <c r="S385" s="2"/>
    </row>
    <row r="386" spans="6:19" ht="15.75" customHeight="1" x14ac:dyDescent="0.3">
      <c r="F386" s="2"/>
      <c r="G386" s="2"/>
      <c r="H386" s="2"/>
      <c r="S386" s="2"/>
    </row>
    <row r="387" spans="6:19" ht="15.75" customHeight="1" x14ac:dyDescent="0.3">
      <c r="F387" s="2"/>
      <c r="G387" s="2"/>
      <c r="H387" s="2"/>
      <c r="S387" s="2"/>
    </row>
    <row r="388" spans="6:19" ht="15.75" customHeight="1" x14ac:dyDescent="0.3">
      <c r="F388" s="2"/>
      <c r="G388" s="2"/>
      <c r="H388" s="2"/>
      <c r="S388" s="2"/>
    </row>
    <row r="389" spans="6:19" ht="15.75" customHeight="1" x14ac:dyDescent="0.3">
      <c r="F389" s="2"/>
      <c r="G389" s="2"/>
      <c r="H389" s="2"/>
      <c r="S389" s="2"/>
    </row>
    <row r="390" spans="6:19" ht="15.75" customHeight="1" x14ac:dyDescent="0.3">
      <c r="F390" s="2"/>
      <c r="G390" s="2"/>
      <c r="H390" s="2"/>
      <c r="S390" s="2"/>
    </row>
    <row r="391" spans="6:19" ht="15.75" customHeight="1" x14ac:dyDescent="0.3">
      <c r="F391" s="2"/>
      <c r="G391" s="2"/>
      <c r="H391" s="2"/>
      <c r="S391" s="2"/>
    </row>
    <row r="392" spans="6:19" ht="15.75" customHeight="1" x14ac:dyDescent="0.3">
      <c r="F392" s="2"/>
      <c r="G392" s="2"/>
      <c r="H392" s="2"/>
      <c r="S392" s="2"/>
    </row>
    <row r="393" spans="6:19" ht="15.75" customHeight="1" x14ac:dyDescent="0.3">
      <c r="F393" s="2"/>
      <c r="G393" s="2"/>
      <c r="H393" s="2"/>
      <c r="S393" s="2"/>
    </row>
    <row r="394" spans="6:19" ht="15.75" customHeight="1" x14ac:dyDescent="0.3">
      <c r="F394" s="2"/>
      <c r="G394" s="2"/>
      <c r="H394" s="2"/>
      <c r="S394" s="2"/>
    </row>
    <row r="395" spans="6:19" ht="15.75" customHeight="1" x14ac:dyDescent="0.3">
      <c r="F395" s="2"/>
      <c r="G395" s="2"/>
      <c r="H395" s="2"/>
      <c r="S395" s="2"/>
    </row>
    <row r="396" spans="6:19" ht="15.75" customHeight="1" x14ac:dyDescent="0.3">
      <c r="F396" s="2"/>
      <c r="G396" s="2"/>
      <c r="H396" s="2"/>
      <c r="S396" s="2"/>
    </row>
    <row r="397" spans="6:19" ht="15.75" customHeight="1" x14ac:dyDescent="0.3">
      <c r="F397" s="2"/>
      <c r="G397" s="2"/>
      <c r="H397" s="2"/>
      <c r="S397" s="2"/>
    </row>
    <row r="398" spans="6:19" ht="15.75" customHeight="1" x14ac:dyDescent="0.3">
      <c r="F398" s="2"/>
      <c r="G398" s="2"/>
      <c r="H398" s="2"/>
      <c r="S398" s="2"/>
    </row>
    <row r="399" spans="6:19" ht="15.75" customHeight="1" x14ac:dyDescent="0.3">
      <c r="F399" s="2"/>
      <c r="G399" s="2"/>
      <c r="H399" s="2"/>
      <c r="S399" s="2"/>
    </row>
    <row r="400" spans="6:19" ht="15.75" customHeight="1" x14ac:dyDescent="0.3">
      <c r="F400" s="2"/>
      <c r="G400" s="2"/>
      <c r="H400" s="2"/>
      <c r="S400" s="2"/>
    </row>
    <row r="401" spans="6:19" ht="15.75" customHeight="1" x14ac:dyDescent="0.3">
      <c r="F401" s="2"/>
      <c r="G401" s="2"/>
      <c r="H401" s="2"/>
      <c r="S401" s="2"/>
    </row>
    <row r="402" spans="6:19" ht="15.75" customHeight="1" x14ac:dyDescent="0.3">
      <c r="F402" s="2"/>
      <c r="G402" s="2"/>
      <c r="H402" s="2"/>
      <c r="S402" s="2"/>
    </row>
    <row r="403" spans="6:19" ht="15.75" customHeight="1" x14ac:dyDescent="0.3">
      <c r="F403" s="2"/>
      <c r="G403" s="2"/>
      <c r="H403" s="2"/>
      <c r="S403" s="2"/>
    </row>
    <row r="404" spans="6:19" ht="15.75" customHeight="1" x14ac:dyDescent="0.3">
      <c r="F404" s="2"/>
      <c r="G404" s="2"/>
      <c r="H404" s="2"/>
      <c r="S404" s="2"/>
    </row>
    <row r="405" spans="6:19" ht="15.75" customHeight="1" x14ac:dyDescent="0.3">
      <c r="F405" s="2"/>
      <c r="G405" s="2"/>
      <c r="H405" s="2"/>
      <c r="S405" s="2"/>
    </row>
    <row r="406" spans="6:19" ht="15.75" customHeight="1" x14ac:dyDescent="0.3">
      <c r="F406" s="2"/>
      <c r="G406" s="2"/>
      <c r="H406" s="2"/>
      <c r="S406" s="2"/>
    </row>
    <row r="407" spans="6:19" ht="15.75" customHeight="1" x14ac:dyDescent="0.3">
      <c r="F407" s="2"/>
      <c r="G407" s="2"/>
      <c r="H407" s="2"/>
      <c r="S407" s="2"/>
    </row>
    <row r="408" spans="6:19" ht="15.75" customHeight="1" x14ac:dyDescent="0.3">
      <c r="F408" s="2"/>
      <c r="G408" s="2"/>
      <c r="H408" s="2"/>
      <c r="S408" s="2"/>
    </row>
    <row r="409" spans="6:19" ht="15.75" customHeight="1" x14ac:dyDescent="0.3">
      <c r="F409" s="2"/>
      <c r="G409" s="2"/>
      <c r="H409" s="2"/>
      <c r="S409" s="2"/>
    </row>
    <row r="410" spans="6:19" ht="15.75" customHeight="1" x14ac:dyDescent="0.3">
      <c r="F410" s="2"/>
      <c r="G410" s="2"/>
      <c r="H410" s="2"/>
      <c r="S410" s="2"/>
    </row>
    <row r="411" spans="6:19" ht="15.75" customHeight="1" x14ac:dyDescent="0.3">
      <c r="F411" s="2"/>
      <c r="G411" s="2"/>
      <c r="H411" s="2"/>
      <c r="S411" s="2"/>
    </row>
    <row r="412" spans="6:19" ht="15.75" customHeight="1" x14ac:dyDescent="0.3">
      <c r="F412" s="2"/>
      <c r="G412" s="2"/>
      <c r="H412" s="2"/>
      <c r="S412" s="2"/>
    </row>
    <row r="413" spans="6:19" ht="15.75" customHeight="1" x14ac:dyDescent="0.3">
      <c r="F413" s="2"/>
      <c r="G413" s="2"/>
      <c r="H413" s="2"/>
      <c r="S413" s="2"/>
    </row>
    <row r="414" spans="6:19" ht="15.75" customHeight="1" x14ac:dyDescent="0.3">
      <c r="F414" s="2"/>
      <c r="G414" s="2"/>
      <c r="H414" s="2"/>
      <c r="S414" s="2"/>
    </row>
    <row r="415" spans="6:19" ht="15.75" customHeight="1" x14ac:dyDescent="0.3">
      <c r="F415" s="2"/>
      <c r="G415" s="2"/>
      <c r="H415" s="2"/>
      <c r="S415" s="2"/>
    </row>
    <row r="416" spans="6:19" ht="15.75" customHeight="1" x14ac:dyDescent="0.3">
      <c r="F416" s="2"/>
      <c r="G416" s="2"/>
      <c r="H416" s="2"/>
      <c r="S416" s="2"/>
    </row>
    <row r="417" spans="6:19" ht="15.75" customHeight="1" x14ac:dyDescent="0.3">
      <c r="F417" s="2"/>
      <c r="G417" s="2"/>
      <c r="H417" s="2"/>
      <c r="S417" s="2"/>
    </row>
    <row r="418" spans="6:19" ht="15.75" customHeight="1" x14ac:dyDescent="0.3">
      <c r="F418" s="2"/>
      <c r="G418" s="2"/>
      <c r="H418" s="2"/>
      <c r="S418" s="2"/>
    </row>
    <row r="419" spans="6:19" ht="15.75" customHeight="1" x14ac:dyDescent="0.3">
      <c r="F419" s="2"/>
      <c r="G419" s="2"/>
      <c r="H419" s="2"/>
      <c r="S419" s="2"/>
    </row>
    <row r="420" spans="6:19" ht="15.75" customHeight="1" x14ac:dyDescent="0.3">
      <c r="F420" s="2"/>
      <c r="G420" s="2"/>
      <c r="H420" s="2"/>
      <c r="S420" s="2"/>
    </row>
    <row r="421" spans="6:19" ht="15.75" customHeight="1" x14ac:dyDescent="0.3">
      <c r="F421" s="2"/>
      <c r="G421" s="2"/>
      <c r="H421" s="2"/>
      <c r="S421" s="2"/>
    </row>
    <row r="422" spans="6:19" ht="15.75" customHeight="1" x14ac:dyDescent="0.3">
      <c r="F422" s="2"/>
      <c r="G422" s="2"/>
      <c r="H422" s="2"/>
      <c r="S422" s="2"/>
    </row>
    <row r="423" spans="6:19" ht="15.75" customHeight="1" x14ac:dyDescent="0.3">
      <c r="F423" s="2"/>
      <c r="G423" s="2"/>
      <c r="H423" s="2"/>
      <c r="S423" s="2"/>
    </row>
    <row r="424" spans="6:19" ht="15.75" customHeight="1" x14ac:dyDescent="0.3">
      <c r="F424" s="2"/>
      <c r="G424" s="2"/>
      <c r="H424" s="2"/>
      <c r="S424" s="2"/>
    </row>
    <row r="425" spans="6:19" ht="15.75" customHeight="1" x14ac:dyDescent="0.3">
      <c r="F425" s="2"/>
      <c r="G425" s="2"/>
      <c r="H425" s="2"/>
      <c r="S425" s="2"/>
    </row>
    <row r="426" spans="6:19" ht="15.75" customHeight="1" x14ac:dyDescent="0.3">
      <c r="F426" s="2"/>
      <c r="G426" s="2"/>
      <c r="H426" s="2"/>
      <c r="S426" s="2"/>
    </row>
    <row r="427" spans="6:19" ht="15.75" customHeight="1" x14ac:dyDescent="0.3">
      <c r="F427" s="2"/>
      <c r="G427" s="2"/>
      <c r="H427" s="2"/>
      <c r="S427" s="2"/>
    </row>
    <row r="428" spans="6:19" ht="15.75" customHeight="1" x14ac:dyDescent="0.3">
      <c r="F428" s="2"/>
      <c r="G428" s="2"/>
      <c r="H428" s="2"/>
      <c r="S428" s="2"/>
    </row>
    <row r="429" spans="6:19" ht="15.75" customHeight="1" x14ac:dyDescent="0.3">
      <c r="F429" s="2"/>
      <c r="G429" s="2"/>
      <c r="H429" s="2"/>
      <c r="S429" s="2"/>
    </row>
    <row r="430" spans="6:19" ht="15.75" customHeight="1" x14ac:dyDescent="0.3">
      <c r="F430" s="2"/>
      <c r="G430" s="2"/>
      <c r="H430" s="2"/>
      <c r="S430" s="2"/>
    </row>
    <row r="431" spans="6:19" ht="15.75" customHeight="1" x14ac:dyDescent="0.3">
      <c r="F431" s="2"/>
      <c r="G431" s="2"/>
      <c r="H431" s="2"/>
      <c r="S431" s="2"/>
    </row>
    <row r="432" spans="6:19" ht="15.75" customHeight="1" x14ac:dyDescent="0.3">
      <c r="F432" s="2"/>
      <c r="G432" s="2"/>
      <c r="H432" s="2"/>
      <c r="S432" s="2"/>
    </row>
    <row r="433" spans="6:19" ht="15.75" customHeight="1" x14ac:dyDescent="0.3">
      <c r="F433" s="2"/>
      <c r="G433" s="2"/>
      <c r="H433" s="2"/>
      <c r="S433" s="2"/>
    </row>
    <row r="434" spans="6:19" ht="15.75" customHeight="1" x14ac:dyDescent="0.3">
      <c r="F434" s="2"/>
      <c r="G434" s="2"/>
      <c r="H434" s="2"/>
      <c r="S434" s="2"/>
    </row>
    <row r="435" spans="6:19" ht="15.75" customHeight="1" x14ac:dyDescent="0.3">
      <c r="F435" s="2"/>
      <c r="G435" s="2"/>
      <c r="H435" s="2"/>
      <c r="S435" s="2"/>
    </row>
    <row r="436" spans="6:19" ht="15.75" customHeight="1" x14ac:dyDescent="0.3">
      <c r="F436" s="2"/>
      <c r="G436" s="2"/>
      <c r="H436" s="2"/>
      <c r="S436" s="2"/>
    </row>
    <row r="437" spans="6:19" ht="15.75" customHeight="1" x14ac:dyDescent="0.3">
      <c r="F437" s="2"/>
      <c r="G437" s="2"/>
      <c r="H437" s="2"/>
      <c r="S437" s="2"/>
    </row>
    <row r="438" spans="6:19" ht="15.75" customHeight="1" x14ac:dyDescent="0.3">
      <c r="F438" s="2"/>
      <c r="G438" s="2"/>
      <c r="H438" s="2"/>
      <c r="S438" s="2"/>
    </row>
    <row r="439" spans="6:19" ht="15.75" customHeight="1" x14ac:dyDescent="0.3">
      <c r="F439" s="2"/>
      <c r="G439" s="2"/>
      <c r="H439" s="2"/>
      <c r="S439" s="2"/>
    </row>
    <row r="440" spans="6:19" ht="15.75" customHeight="1" x14ac:dyDescent="0.3">
      <c r="F440" s="2"/>
      <c r="G440" s="2"/>
      <c r="H440" s="2"/>
      <c r="S440" s="2"/>
    </row>
    <row r="441" spans="6:19" ht="15.75" customHeight="1" x14ac:dyDescent="0.3">
      <c r="F441" s="2"/>
      <c r="G441" s="2"/>
      <c r="H441" s="2"/>
      <c r="S441" s="2"/>
    </row>
    <row r="442" spans="6:19" ht="15.75" customHeight="1" x14ac:dyDescent="0.3">
      <c r="F442" s="2"/>
      <c r="G442" s="2"/>
      <c r="H442" s="2"/>
      <c r="S442" s="2"/>
    </row>
    <row r="443" spans="6:19" ht="15.75" customHeight="1" x14ac:dyDescent="0.3">
      <c r="F443" s="2"/>
      <c r="G443" s="2"/>
      <c r="H443" s="2"/>
      <c r="S443" s="2"/>
    </row>
    <row r="444" spans="6:19" ht="15.75" customHeight="1" x14ac:dyDescent="0.3">
      <c r="F444" s="2"/>
      <c r="G444" s="2"/>
      <c r="H444" s="2"/>
      <c r="S444" s="2"/>
    </row>
    <row r="445" spans="6:19" ht="15.75" customHeight="1" x14ac:dyDescent="0.3">
      <c r="F445" s="2"/>
      <c r="G445" s="2"/>
      <c r="H445" s="2"/>
      <c r="S445" s="2"/>
    </row>
    <row r="446" spans="6:19" ht="15.75" customHeight="1" x14ac:dyDescent="0.3">
      <c r="F446" s="2"/>
      <c r="G446" s="2"/>
      <c r="H446" s="2"/>
      <c r="S446" s="2"/>
    </row>
    <row r="447" spans="6:19" ht="15.75" customHeight="1" x14ac:dyDescent="0.3">
      <c r="F447" s="2"/>
      <c r="G447" s="2"/>
      <c r="H447" s="2"/>
      <c r="S447" s="2"/>
    </row>
    <row r="448" spans="6:19" ht="15.75" customHeight="1" x14ac:dyDescent="0.3">
      <c r="F448" s="2"/>
      <c r="G448" s="2"/>
      <c r="H448" s="2"/>
      <c r="S448" s="2"/>
    </row>
    <row r="449" spans="6:19" ht="15.75" customHeight="1" x14ac:dyDescent="0.3">
      <c r="F449" s="2"/>
      <c r="G449" s="2"/>
      <c r="H449" s="2"/>
      <c r="S449" s="2"/>
    </row>
    <row r="450" spans="6:19" ht="15.75" customHeight="1" x14ac:dyDescent="0.3">
      <c r="F450" s="2"/>
      <c r="G450" s="2"/>
      <c r="H450" s="2"/>
      <c r="S450" s="2"/>
    </row>
    <row r="451" spans="6:19" ht="15.75" customHeight="1" x14ac:dyDescent="0.3">
      <c r="F451" s="2"/>
      <c r="G451" s="2"/>
      <c r="H451" s="2"/>
      <c r="S451" s="2"/>
    </row>
    <row r="452" spans="6:19" ht="15.75" customHeight="1" x14ac:dyDescent="0.3">
      <c r="F452" s="2"/>
      <c r="G452" s="2"/>
      <c r="H452" s="2"/>
      <c r="S452" s="2"/>
    </row>
    <row r="453" spans="6:19" ht="15.75" customHeight="1" x14ac:dyDescent="0.3">
      <c r="F453" s="2"/>
      <c r="G453" s="2"/>
      <c r="H453" s="2"/>
      <c r="S453" s="2"/>
    </row>
    <row r="454" spans="6:19" ht="15.75" customHeight="1" x14ac:dyDescent="0.3">
      <c r="F454" s="2"/>
      <c r="G454" s="2"/>
      <c r="H454" s="2"/>
      <c r="S454" s="2"/>
    </row>
    <row r="455" spans="6:19" ht="15.75" customHeight="1" x14ac:dyDescent="0.3">
      <c r="F455" s="2"/>
      <c r="G455" s="2"/>
      <c r="H455" s="2"/>
      <c r="S455" s="2"/>
    </row>
    <row r="456" spans="6:19" ht="15.75" customHeight="1" x14ac:dyDescent="0.3">
      <c r="F456" s="2"/>
      <c r="G456" s="2"/>
      <c r="H456" s="2"/>
      <c r="S456" s="2"/>
    </row>
    <row r="457" spans="6:19" ht="15.75" customHeight="1" x14ac:dyDescent="0.3">
      <c r="F457" s="2"/>
      <c r="G457" s="2"/>
      <c r="H457" s="2"/>
      <c r="S457" s="2"/>
    </row>
    <row r="458" spans="6:19" ht="15.75" customHeight="1" x14ac:dyDescent="0.3">
      <c r="F458" s="2"/>
      <c r="G458" s="2"/>
      <c r="H458" s="2"/>
      <c r="S458" s="2"/>
    </row>
    <row r="459" spans="6:19" ht="15.75" customHeight="1" x14ac:dyDescent="0.3">
      <c r="F459" s="2"/>
      <c r="G459" s="2"/>
      <c r="H459" s="2"/>
      <c r="S459" s="2"/>
    </row>
    <row r="460" spans="6:19" ht="15.75" customHeight="1" x14ac:dyDescent="0.3">
      <c r="F460" s="2"/>
      <c r="G460" s="2"/>
      <c r="H460" s="2"/>
      <c r="S460" s="2"/>
    </row>
    <row r="461" spans="6:19" ht="15.75" customHeight="1" x14ac:dyDescent="0.3">
      <c r="F461" s="2"/>
      <c r="G461" s="2"/>
      <c r="H461" s="2"/>
      <c r="S461" s="2"/>
    </row>
    <row r="462" spans="6:19" ht="15.75" customHeight="1" x14ac:dyDescent="0.3">
      <c r="F462" s="2"/>
      <c r="G462" s="2"/>
      <c r="H462" s="2"/>
      <c r="S462" s="2"/>
    </row>
    <row r="463" spans="6:19" ht="15.75" customHeight="1" x14ac:dyDescent="0.3">
      <c r="F463" s="2"/>
      <c r="G463" s="2"/>
      <c r="H463" s="2"/>
      <c r="S463" s="2"/>
    </row>
    <row r="464" spans="6:19" ht="15.75" customHeight="1" x14ac:dyDescent="0.3">
      <c r="F464" s="2"/>
      <c r="G464" s="2"/>
      <c r="H464" s="2"/>
      <c r="S464" s="2"/>
    </row>
    <row r="465" spans="6:19" ht="15.75" customHeight="1" x14ac:dyDescent="0.3">
      <c r="F465" s="2"/>
      <c r="G465" s="2"/>
      <c r="H465" s="2"/>
      <c r="S465" s="2"/>
    </row>
    <row r="466" spans="6:19" ht="15.75" customHeight="1" x14ac:dyDescent="0.3">
      <c r="F466" s="2"/>
      <c r="G466" s="2"/>
      <c r="H466" s="2"/>
      <c r="S466" s="2"/>
    </row>
    <row r="467" spans="6:19" ht="15.75" customHeight="1" x14ac:dyDescent="0.3">
      <c r="F467" s="2"/>
      <c r="G467" s="2"/>
      <c r="H467" s="2"/>
      <c r="S467" s="2"/>
    </row>
    <row r="468" spans="6:19" ht="15.75" customHeight="1" x14ac:dyDescent="0.3">
      <c r="F468" s="2"/>
      <c r="G468" s="2"/>
      <c r="H468" s="2"/>
      <c r="S468" s="2"/>
    </row>
    <row r="469" spans="6:19" ht="15.75" customHeight="1" x14ac:dyDescent="0.3">
      <c r="F469" s="2"/>
      <c r="G469" s="2"/>
      <c r="H469" s="2"/>
      <c r="S469" s="2"/>
    </row>
    <row r="470" spans="6:19" ht="15.75" customHeight="1" x14ac:dyDescent="0.3">
      <c r="F470" s="2"/>
      <c r="G470" s="2"/>
      <c r="H470" s="2"/>
      <c r="S470" s="2"/>
    </row>
    <row r="471" spans="6:19" ht="15.75" customHeight="1" x14ac:dyDescent="0.3">
      <c r="F471" s="2"/>
      <c r="G471" s="2"/>
      <c r="H471" s="2"/>
      <c r="S471" s="2"/>
    </row>
    <row r="472" spans="6:19" ht="15.75" customHeight="1" x14ac:dyDescent="0.3">
      <c r="F472" s="2"/>
      <c r="G472" s="2"/>
      <c r="H472" s="2"/>
      <c r="S472" s="2"/>
    </row>
    <row r="473" spans="6:19" ht="15.75" customHeight="1" x14ac:dyDescent="0.3">
      <c r="F473" s="2"/>
      <c r="G473" s="2"/>
      <c r="H473" s="2"/>
      <c r="S473" s="2"/>
    </row>
    <row r="474" spans="6:19" ht="15.75" customHeight="1" x14ac:dyDescent="0.3">
      <c r="F474" s="2"/>
      <c r="G474" s="2"/>
      <c r="H474" s="2"/>
      <c r="S474" s="2"/>
    </row>
    <row r="475" spans="6:19" ht="15.75" customHeight="1" x14ac:dyDescent="0.3">
      <c r="F475" s="2"/>
      <c r="G475" s="2"/>
      <c r="H475" s="2"/>
      <c r="S475" s="2"/>
    </row>
    <row r="476" spans="6:19" ht="15.75" customHeight="1" x14ac:dyDescent="0.3">
      <c r="F476" s="2"/>
      <c r="G476" s="2"/>
      <c r="H476" s="2"/>
      <c r="S476" s="2"/>
    </row>
    <row r="477" spans="6:19" ht="15.75" customHeight="1" x14ac:dyDescent="0.3">
      <c r="F477" s="2"/>
      <c r="G477" s="2"/>
      <c r="H477" s="2"/>
      <c r="S477" s="2"/>
    </row>
    <row r="478" spans="6:19" ht="15.75" customHeight="1" x14ac:dyDescent="0.3">
      <c r="F478" s="2"/>
      <c r="G478" s="2"/>
      <c r="H478" s="2"/>
      <c r="S478" s="2"/>
    </row>
    <row r="479" spans="6:19" ht="15.75" customHeight="1" x14ac:dyDescent="0.3">
      <c r="F479" s="2"/>
      <c r="G479" s="2"/>
      <c r="H479" s="2"/>
      <c r="S479" s="2"/>
    </row>
    <row r="480" spans="6:19" ht="15.75" customHeight="1" x14ac:dyDescent="0.3">
      <c r="F480" s="2"/>
      <c r="G480" s="2"/>
      <c r="H480" s="2"/>
      <c r="S480" s="2"/>
    </row>
    <row r="481" spans="6:19" ht="15.75" customHeight="1" x14ac:dyDescent="0.3">
      <c r="F481" s="2"/>
      <c r="G481" s="2"/>
      <c r="H481" s="2"/>
      <c r="S481" s="2"/>
    </row>
    <row r="482" spans="6:19" ht="15.75" customHeight="1" x14ac:dyDescent="0.3">
      <c r="F482" s="2"/>
      <c r="G482" s="2"/>
      <c r="H482" s="2"/>
      <c r="S482" s="2"/>
    </row>
    <row r="483" spans="6:19" ht="15.75" customHeight="1" x14ac:dyDescent="0.3">
      <c r="F483" s="2"/>
      <c r="G483" s="2"/>
      <c r="H483" s="2"/>
      <c r="S483" s="2"/>
    </row>
    <row r="484" spans="6:19" ht="15.75" customHeight="1" x14ac:dyDescent="0.3">
      <c r="F484" s="2"/>
      <c r="G484" s="2"/>
      <c r="H484" s="2"/>
      <c r="S484" s="2"/>
    </row>
    <row r="485" spans="6:19" ht="15.75" customHeight="1" x14ac:dyDescent="0.3">
      <c r="F485" s="2"/>
      <c r="G485" s="2"/>
      <c r="H485" s="2"/>
      <c r="S485" s="2"/>
    </row>
    <row r="486" spans="6:19" ht="15.75" customHeight="1" x14ac:dyDescent="0.3">
      <c r="F486" s="2"/>
      <c r="G486" s="2"/>
      <c r="H486" s="2"/>
      <c r="S486" s="2"/>
    </row>
    <row r="487" spans="6:19" ht="15.75" customHeight="1" x14ac:dyDescent="0.3">
      <c r="F487" s="2"/>
      <c r="G487" s="2"/>
      <c r="H487" s="2"/>
      <c r="S487" s="2"/>
    </row>
    <row r="488" spans="6:19" ht="15.75" customHeight="1" x14ac:dyDescent="0.3">
      <c r="F488" s="2"/>
      <c r="G488" s="2"/>
      <c r="H488" s="2"/>
      <c r="S488" s="2"/>
    </row>
    <row r="489" spans="6:19" ht="15.75" customHeight="1" x14ac:dyDescent="0.3">
      <c r="F489" s="2"/>
      <c r="G489" s="2"/>
      <c r="H489" s="2"/>
      <c r="S489" s="2"/>
    </row>
    <row r="490" spans="6:19" ht="15.75" customHeight="1" x14ac:dyDescent="0.3">
      <c r="F490" s="2"/>
      <c r="G490" s="2"/>
      <c r="H490" s="2"/>
      <c r="S490" s="2"/>
    </row>
    <row r="491" spans="6:19" ht="15.75" customHeight="1" x14ac:dyDescent="0.3">
      <c r="F491" s="2"/>
      <c r="G491" s="2"/>
      <c r="H491" s="2"/>
      <c r="S491" s="2"/>
    </row>
    <row r="492" spans="6:19" ht="15.75" customHeight="1" x14ac:dyDescent="0.3">
      <c r="F492" s="2"/>
      <c r="G492" s="2"/>
      <c r="H492" s="2"/>
      <c r="S492" s="2"/>
    </row>
    <row r="493" spans="6:19" ht="15.75" customHeight="1" x14ac:dyDescent="0.3">
      <c r="F493" s="2"/>
      <c r="G493" s="2"/>
      <c r="H493" s="2"/>
      <c r="S493" s="2"/>
    </row>
    <row r="494" spans="6:19" ht="15.75" customHeight="1" x14ac:dyDescent="0.3">
      <c r="F494" s="2"/>
      <c r="G494" s="2"/>
      <c r="H494" s="2"/>
      <c r="S494" s="2"/>
    </row>
    <row r="495" spans="6:19" ht="15.75" customHeight="1" x14ac:dyDescent="0.3">
      <c r="F495" s="2"/>
      <c r="G495" s="2"/>
      <c r="H495" s="2"/>
      <c r="S495" s="2"/>
    </row>
    <row r="496" spans="6:19" ht="15.75" customHeight="1" x14ac:dyDescent="0.3">
      <c r="F496" s="2"/>
      <c r="G496" s="2"/>
      <c r="H496" s="2"/>
      <c r="S496" s="2"/>
    </row>
    <row r="497" spans="6:19" ht="15.75" customHeight="1" x14ac:dyDescent="0.3">
      <c r="F497" s="2"/>
      <c r="G497" s="2"/>
      <c r="H497" s="2"/>
      <c r="S497" s="2"/>
    </row>
    <row r="498" spans="6:19" ht="15.75" customHeight="1" x14ac:dyDescent="0.3">
      <c r="F498" s="2"/>
      <c r="G498" s="2"/>
      <c r="H498" s="2"/>
      <c r="S498" s="2"/>
    </row>
    <row r="499" spans="6:19" ht="15.75" customHeight="1" x14ac:dyDescent="0.3">
      <c r="F499" s="2"/>
      <c r="G499" s="2"/>
      <c r="H499" s="2"/>
      <c r="S499" s="2"/>
    </row>
    <row r="500" spans="6:19" ht="15.75" customHeight="1" x14ac:dyDescent="0.3">
      <c r="F500" s="2"/>
      <c r="G500" s="2"/>
      <c r="H500" s="2"/>
      <c r="S500" s="2"/>
    </row>
    <row r="501" spans="6:19" ht="15.75" customHeight="1" x14ac:dyDescent="0.3">
      <c r="F501" s="2"/>
      <c r="G501" s="2"/>
      <c r="H501" s="2"/>
      <c r="S501" s="2"/>
    </row>
    <row r="502" spans="6:19" ht="15.75" customHeight="1" x14ac:dyDescent="0.3">
      <c r="F502" s="2"/>
      <c r="G502" s="2"/>
      <c r="H502" s="2"/>
      <c r="S502" s="2"/>
    </row>
    <row r="503" spans="6:19" ht="15.75" customHeight="1" x14ac:dyDescent="0.3">
      <c r="F503" s="2"/>
      <c r="G503" s="2"/>
      <c r="H503" s="2"/>
      <c r="S503" s="2"/>
    </row>
    <row r="504" spans="6:19" ht="15.75" customHeight="1" x14ac:dyDescent="0.3">
      <c r="F504" s="2"/>
      <c r="G504" s="2"/>
      <c r="H504" s="2"/>
      <c r="S504" s="2"/>
    </row>
    <row r="505" spans="6:19" ht="15.75" customHeight="1" x14ac:dyDescent="0.3">
      <c r="F505" s="2"/>
      <c r="G505" s="2"/>
      <c r="H505" s="2"/>
      <c r="S505" s="2"/>
    </row>
    <row r="506" spans="6:19" ht="15.75" customHeight="1" x14ac:dyDescent="0.3">
      <c r="F506" s="2"/>
      <c r="G506" s="2"/>
      <c r="H506" s="2"/>
      <c r="S506" s="2"/>
    </row>
    <row r="507" spans="6:19" ht="15.75" customHeight="1" x14ac:dyDescent="0.3">
      <c r="F507" s="2"/>
      <c r="G507" s="2"/>
      <c r="H507" s="2"/>
      <c r="S507" s="2"/>
    </row>
    <row r="508" spans="6:19" ht="15.75" customHeight="1" x14ac:dyDescent="0.3">
      <c r="F508" s="2"/>
      <c r="G508" s="2"/>
      <c r="H508" s="2"/>
      <c r="S508" s="2"/>
    </row>
    <row r="509" spans="6:19" ht="15.75" customHeight="1" x14ac:dyDescent="0.3">
      <c r="F509" s="2"/>
      <c r="G509" s="2"/>
      <c r="H509" s="2"/>
      <c r="S509" s="2"/>
    </row>
    <row r="510" spans="6:19" ht="15.75" customHeight="1" x14ac:dyDescent="0.3">
      <c r="F510" s="2"/>
      <c r="G510" s="2"/>
      <c r="H510" s="2"/>
      <c r="S510" s="2"/>
    </row>
    <row r="511" spans="6:19" ht="15.75" customHeight="1" x14ac:dyDescent="0.3">
      <c r="F511" s="2"/>
      <c r="G511" s="2"/>
      <c r="H511" s="2"/>
      <c r="S511" s="2"/>
    </row>
    <row r="512" spans="6:19" ht="15.75" customHeight="1" x14ac:dyDescent="0.3">
      <c r="F512" s="2"/>
      <c r="G512" s="2"/>
      <c r="H512" s="2"/>
      <c r="S512" s="2"/>
    </row>
    <row r="513" spans="6:19" ht="15.75" customHeight="1" x14ac:dyDescent="0.3">
      <c r="F513" s="2"/>
      <c r="G513" s="2"/>
      <c r="H513" s="2"/>
      <c r="S513" s="2"/>
    </row>
    <row r="514" spans="6:19" ht="15.75" customHeight="1" x14ac:dyDescent="0.3">
      <c r="F514" s="2"/>
      <c r="G514" s="2"/>
      <c r="H514" s="2"/>
      <c r="S514" s="2"/>
    </row>
    <row r="515" spans="6:19" ht="15.75" customHeight="1" x14ac:dyDescent="0.3">
      <c r="F515" s="2"/>
      <c r="G515" s="2"/>
      <c r="H515" s="2"/>
      <c r="S515" s="2"/>
    </row>
    <row r="516" spans="6:19" ht="15.75" customHeight="1" x14ac:dyDescent="0.3">
      <c r="F516" s="2"/>
      <c r="G516" s="2"/>
      <c r="H516" s="2"/>
      <c r="S516" s="2"/>
    </row>
    <row r="517" spans="6:19" ht="15.75" customHeight="1" x14ac:dyDescent="0.3">
      <c r="F517" s="2"/>
      <c r="G517" s="2"/>
      <c r="H517" s="2"/>
      <c r="S517" s="2"/>
    </row>
    <row r="518" spans="6:19" ht="15.75" customHeight="1" x14ac:dyDescent="0.3">
      <c r="F518" s="2"/>
      <c r="G518" s="2"/>
      <c r="H518" s="2"/>
      <c r="S518" s="2"/>
    </row>
    <row r="519" spans="6:19" ht="15.75" customHeight="1" x14ac:dyDescent="0.3">
      <c r="F519" s="2"/>
      <c r="G519" s="2"/>
      <c r="H519" s="2"/>
      <c r="S519" s="2"/>
    </row>
    <row r="520" spans="6:19" ht="15.75" customHeight="1" x14ac:dyDescent="0.3">
      <c r="F520" s="2"/>
      <c r="G520" s="2"/>
      <c r="H520" s="2"/>
      <c r="S520" s="2"/>
    </row>
    <row r="521" spans="6:19" ht="15.75" customHeight="1" x14ac:dyDescent="0.3">
      <c r="F521" s="2"/>
      <c r="G521" s="2"/>
      <c r="H521" s="2"/>
      <c r="S521" s="2"/>
    </row>
    <row r="522" spans="6:19" ht="15.75" customHeight="1" x14ac:dyDescent="0.3">
      <c r="F522" s="2"/>
      <c r="G522" s="2"/>
      <c r="H522" s="2"/>
      <c r="S522" s="2"/>
    </row>
    <row r="523" spans="6:19" ht="15.75" customHeight="1" x14ac:dyDescent="0.3">
      <c r="F523" s="2"/>
      <c r="G523" s="2"/>
      <c r="H523" s="2"/>
      <c r="S523" s="2"/>
    </row>
    <row r="524" spans="6:19" ht="15.75" customHeight="1" x14ac:dyDescent="0.3">
      <c r="F524" s="2"/>
      <c r="G524" s="2"/>
      <c r="H524" s="2"/>
      <c r="S524" s="2"/>
    </row>
    <row r="525" spans="6:19" ht="15.75" customHeight="1" x14ac:dyDescent="0.3">
      <c r="F525" s="2"/>
      <c r="G525" s="2"/>
      <c r="H525" s="2"/>
      <c r="S525" s="2"/>
    </row>
    <row r="526" spans="6:19" ht="15.75" customHeight="1" x14ac:dyDescent="0.3">
      <c r="F526" s="2"/>
      <c r="G526" s="2"/>
      <c r="H526" s="2"/>
      <c r="S526" s="2"/>
    </row>
    <row r="527" spans="6:19" ht="15.75" customHeight="1" x14ac:dyDescent="0.3">
      <c r="F527" s="2"/>
      <c r="G527" s="2"/>
      <c r="H527" s="2"/>
      <c r="S527" s="2"/>
    </row>
    <row r="528" spans="6:19" ht="15.75" customHeight="1" x14ac:dyDescent="0.3">
      <c r="F528" s="2"/>
      <c r="G528" s="2"/>
      <c r="H528" s="2"/>
      <c r="S528" s="2"/>
    </row>
    <row r="529" spans="6:19" ht="15.75" customHeight="1" x14ac:dyDescent="0.3">
      <c r="F529" s="2"/>
      <c r="G529" s="2"/>
      <c r="H529" s="2"/>
      <c r="S529" s="2"/>
    </row>
    <row r="530" spans="6:19" ht="15.75" customHeight="1" x14ac:dyDescent="0.3">
      <c r="F530" s="2"/>
      <c r="G530" s="2"/>
      <c r="H530" s="2"/>
      <c r="S530" s="2"/>
    </row>
    <row r="531" spans="6:19" ht="15.75" customHeight="1" x14ac:dyDescent="0.3">
      <c r="F531" s="2"/>
      <c r="G531" s="2"/>
      <c r="H531" s="2"/>
      <c r="S531" s="2"/>
    </row>
    <row r="532" spans="6:19" ht="15.75" customHeight="1" x14ac:dyDescent="0.3">
      <c r="F532" s="2"/>
      <c r="G532" s="2"/>
      <c r="H532" s="2"/>
      <c r="S532" s="2"/>
    </row>
    <row r="533" spans="6:19" ht="15.75" customHeight="1" x14ac:dyDescent="0.3">
      <c r="F533" s="2"/>
      <c r="G533" s="2"/>
      <c r="H533" s="2"/>
      <c r="S533" s="2"/>
    </row>
    <row r="534" spans="6:19" ht="15.75" customHeight="1" x14ac:dyDescent="0.3">
      <c r="F534" s="2"/>
      <c r="G534" s="2"/>
      <c r="H534" s="2"/>
      <c r="S534" s="2"/>
    </row>
    <row r="535" spans="6:19" ht="15.75" customHeight="1" x14ac:dyDescent="0.3">
      <c r="F535" s="2"/>
      <c r="G535" s="2"/>
      <c r="H535" s="2"/>
      <c r="S535" s="2"/>
    </row>
    <row r="536" spans="6:19" ht="15.75" customHeight="1" x14ac:dyDescent="0.3">
      <c r="F536" s="2"/>
      <c r="G536" s="2"/>
      <c r="H536" s="2"/>
      <c r="S536" s="2"/>
    </row>
    <row r="537" spans="6:19" ht="15.75" customHeight="1" x14ac:dyDescent="0.3">
      <c r="F537" s="2"/>
      <c r="G537" s="2"/>
      <c r="H537" s="2"/>
      <c r="S537" s="2"/>
    </row>
    <row r="538" spans="6:19" ht="15.75" customHeight="1" x14ac:dyDescent="0.3">
      <c r="F538" s="2"/>
      <c r="G538" s="2"/>
      <c r="H538" s="2"/>
      <c r="S538" s="2"/>
    </row>
    <row r="539" spans="6:19" ht="15.75" customHeight="1" x14ac:dyDescent="0.3">
      <c r="F539" s="2"/>
      <c r="G539" s="2"/>
      <c r="H539" s="2"/>
      <c r="S539" s="2"/>
    </row>
    <row r="540" spans="6:19" ht="15.75" customHeight="1" x14ac:dyDescent="0.3">
      <c r="F540" s="2"/>
      <c r="G540" s="2"/>
      <c r="H540" s="2"/>
      <c r="S540" s="2"/>
    </row>
    <row r="541" spans="6:19" ht="15.75" customHeight="1" x14ac:dyDescent="0.3">
      <c r="F541" s="2"/>
      <c r="G541" s="2"/>
      <c r="H541" s="2"/>
      <c r="S541" s="2"/>
    </row>
    <row r="542" spans="6:19" ht="15.75" customHeight="1" x14ac:dyDescent="0.3">
      <c r="F542" s="2"/>
      <c r="G542" s="2"/>
      <c r="H542" s="2"/>
      <c r="S542" s="2"/>
    </row>
    <row r="543" spans="6:19" ht="15.75" customHeight="1" x14ac:dyDescent="0.3">
      <c r="F543" s="2"/>
      <c r="G543" s="2"/>
      <c r="H543" s="2"/>
      <c r="S543" s="2"/>
    </row>
    <row r="544" spans="6:19" ht="15.75" customHeight="1" x14ac:dyDescent="0.3">
      <c r="F544" s="2"/>
      <c r="G544" s="2"/>
      <c r="H544" s="2"/>
      <c r="S544" s="2"/>
    </row>
    <row r="545" spans="6:19" ht="15.75" customHeight="1" x14ac:dyDescent="0.3">
      <c r="F545" s="2"/>
      <c r="G545" s="2"/>
      <c r="H545" s="2"/>
      <c r="S545" s="2"/>
    </row>
    <row r="546" spans="6:19" ht="15.75" customHeight="1" x14ac:dyDescent="0.3">
      <c r="F546" s="2"/>
      <c r="G546" s="2"/>
      <c r="H546" s="2"/>
      <c r="S546" s="2"/>
    </row>
    <row r="547" spans="6:19" ht="15.75" customHeight="1" x14ac:dyDescent="0.3">
      <c r="F547" s="2"/>
      <c r="G547" s="2"/>
      <c r="H547" s="2"/>
      <c r="S547" s="2"/>
    </row>
    <row r="548" spans="6:19" ht="15.75" customHeight="1" x14ac:dyDescent="0.3">
      <c r="F548" s="2"/>
      <c r="G548" s="2"/>
      <c r="H548" s="2"/>
      <c r="S548" s="2"/>
    </row>
    <row r="549" spans="6:19" ht="15.75" customHeight="1" x14ac:dyDescent="0.3">
      <c r="F549" s="2"/>
      <c r="G549" s="2"/>
      <c r="H549" s="2"/>
      <c r="S549" s="2"/>
    </row>
    <row r="550" spans="6:19" ht="15.75" customHeight="1" x14ac:dyDescent="0.3">
      <c r="F550" s="2"/>
      <c r="G550" s="2"/>
      <c r="H550" s="2"/>
      <c r="S550" s="2"/>
    </row>
    <row r="551" spans="6:19" ht="15.75" customHeight="1" x14ac:dyDescent="0.3">
      <c r="F551" s="2"/>
      <c r="G551" s="2"/>
      <c r="H551" s="2"/>
      <c r="S551" s="2"/>
    </row>
    <row r="552" spans="6:19" ht="15.75" customHeight="1" x14ac:dyDescent="0.3">
      <c r="F552" s="2"/>
      <c r="G552" s="2"/>
      <c r="H552" s="2"/>
      <c r="S552" s="2"/>
    </row>
    <row r="553" spans="6:19" ht="15.75" customHeight="1" x14ac:dyDescent="0.3">
      <c r="F553" s="2"/>
      <c r="G553" s="2"/>
      <c r="H553" s="2"/>
      <c r="S553" s="2"/>
    </row>
    <row r="554" spans="6:19" ht="15.75" customHeight="1" x14ac:dyDescent="0.3">
      <c r="F554" s="2"/>
      <c r="G554" s="2"/>
      <c r="H554" s="2"/>
      <c r="S554" s="2"/>
    </row>
    <row r="555" spans="6:19" ht="15.75" customHeight="1" x14ac:dyDescent="0.3">
      <c r="F555" s="2"/>
      <c r="G555" s="2"/>
      <c r="H555" s="2"/>
      <c r="S555" s="2"/>
    </row>
    <row r="556" spans="6:19" ht="15.75" customHeight="1" x14ac:dyDescent="0.3">
      <c r="F556" s="2"/>
      <c r="G556" s="2"/>
      <c r="H556" s="2"/>
      <c r="S556" s="2"/>
    </row>
    <row r="557" spans="6:19" ht="15.75" customHeight="1" x14ac:dyDescent="0.3">
      <c r="F557" s="2"/>
      <c r="G557" s="2"/>
      <c r="H557" s="2"/>
      <c r="S557" s="2"/>
    </row>
    <row r="558" spans="6:19" ht="15.75" customHeight="1" x14ac:dyDescent="0.3">
      <c r="F558" s="2"/>
      <c r="G558" s="2"/>
      <c r="H558" s="2"/>
      <c r="S558" s="2"/>
    </row>
    <row r="559" spans="6:19" ht="15.75" customHeight="1" x14ac:dyDescent="0.3">
      <c r="F559" s="2"/>
      <c r="G559" s="2"/>
      <c r="H559" s="2"/>
      <c r="S559" s="2"/>
    </row>
    <row r="560" spans="6:19" ht="15.75" customHeight="1" x14ac:dyDescent="0.3">
      <c r="F560" s="2"/>
      <c r="G560" s="2"/>
      <c r="H560" s="2"/>
      <c r="S560" s="2"/>
    </row>
    <row r="561" spans="6:19" ht="15.75" customHeight="1" x14ac:dyDescent="0.3">
      <c r="F561" s="2"/>
      <c r="G561" s="2"/>
      <c r="H561" s="2"/>
      <c r="S561" s="2"/>
    </row>
    <row r="562" spans="6:19" ht="15.75" customHeight="1" x14ac:dyDescent="0.3">
      <c r="F562" s="2"/>
      <c r="G562" s="2"/>
      <c r="H562" s="2"/>
      <c r="S562" s="2"/>
    </row>
    <row r="563" spans="6:19" ht="15.75" customHeight="1" x14ac:dyDescent="0.3">
      <c r="F563" s="2"/>
      <c r="G563" s="2"/>
      <c r="H563" s="2"/>
      <c r="S563" s="2"/>
    </row>
    <row r="564" spans="6:19" ht="15.75" customHeight="1" x14ac:dyDescent="0.3">
      <c r="F564" s="2"/>
      <c r="G564" s="2"/>
      <c r="H564" s="2"/>
      <c r="S564" s="2"/>
    </row>
    <row r="565" spans="6:19" ht="15.75" customHeight="1" x14ac:dyDescent="0.3">
      <c r="F565" s="2"/>
      <c r="G565" s="2"/>
      <c r="H565" s="2"/>
      <c r="S565" s="2"/>
    </row>
    <row r="566" spans="6:19" ht="15.75" customHeight="1" x14ac:dyDescent="0.3">
      <c r="F566" s="2"/>
      <c r="G566" s="2"/>
      <c r="H566" s="2"/>
      <c r="S566" s="2"/>
    </row>
    <row r="567" spans="6:19" ht="15.75" customHeight="1" x14ac:dyDescent="0.3">
      <c r="F567" s="2"/>
      <c r="G567" s="2"/>
      <c r="H567" s="2"/>
      <c r="S567" s="2"/>
    </row>
    <row r="568" spans="6:19" ht="15.75" customHeight="1" x14ac:dyDescent="0.3">
      <c r="F568" s="2"/>
      <c r="G568" s="2"/>
      <c r="H568" s="2"/>
      <c r="S568" s="2"/>
    </row>
    <row r="569" spans="6:19" ht="15.75" customHeight="1" x14ac:dyDescent="0.3">
      <c r="F569" s="2"/>
      <c r="G569" s="2"/>
      <c r="H569" s="2"/>
      <c r="S569" s="2"/>
    </row>
    <row r="570" spans="6:19" ht="15.75" customHeight="1" x14ac:dyDescent="0.3">
      <c r="F570" s="2"/>
      <c r="G570" s="2"/>
      <c r="H570" s="2"/>
      <c r="S570" s="2"/>
    </row>
    <row r="571" spans="6:19" ht="15.75" customHeight="1" x14ac:dyDescent="0.3">
      <c r="F571" s="2"/>
      <c r="G571" s="2"/>
      <c r="H571" s="2"/>
      <c r="S571" s="2"/>
    </row>
    <row r="572" spans="6:19" ht="15.75" customHeight="1" x14ac:dyDescent="0.3">
      <c r="F572" s="2"/>
      <c r="G572" s="2"/>
      <c r="H572" s="2"/>
      <c r="S572" s="2"/>
    </row>
    <row r="573" spans="6:19" ht="15.75" customHeight="1" x14ac:dyDescent="0.3">
      <c r="F573" s="2"/>
      <c r="G573" s="2"/>
      <c r="H573" s="2"/>
      <c r="S573" s="2"/>
    </row>
    <row r="574" spans="6:19" ht="15.75" customHeight="1" x14ac:dyDescent="0.3">
      <c r="F574" s="2"/>
      <c r="G574" s="2"/>
      <c r="H574" s="2"/>
      <c r="S574" s="2"/>
    </row>
    <row r="575" spans="6:19" ht="15.75" customHeight="1" x14ac:dyDescent="0.3">
      <c r="F575" s="2"/>
      <c r="G575" s="2"/>
      <c r="H575" s="2"/>
      <c r="S575" s="2"/>
    </row>
    <row r="576" spans="6:19" ht="15.75" customHeight="1" x14ac:dyDescent="0.3">
      <c r="F576" s="2"/>
      <c r="G576" s="2"/>
      <c r="H576" s="2"/>
      <c r="S576" s="2"/>
    </row>
    <row r="577" spans="6:19" ht="15.75" customHeight="1" x14ac:dyDescent="0.3">
      <c r="F577" s="2"/>
      <c r="G577" s="2"/>
      <c r="H577" s="2"/>
      <c r="S577" s="2"/>
    </row>
    <row r="578" spans="6:19" ht="15.75" customHeight="1" x14ac:dyDescent="0.3">
      <c r="F578" s="2"/>
      <c r="G578" s="2"/>
      <c r="H578" s="2"/>
      <c r="S578" s="2"/>
    </row>
    <row r="579" spans="6:19" ht="15.75" customHeight="1" x14ac:dyDescent="0.3">
      <c r="F579" s="2"/>
      <c r="G579" s="2"/>
      <c r="H579" s="2"/>
      <c r="S579" s="2"/>
    </row>
    <row r="580" spans="6:19" ht="15.75" customHeight="1" x14ac:dyDescent="0.3">
      <c r="F580" s="2"/>
      <c r="G580" s="2"/>
      <c r="H580" s="2"/>
      <c r="S580" s="2"/>
    </row>
    <row r="581" spans="6:19" ht="15.75" customHeight="1" x14ac:dyDescent="0.3">
      <c r="F581" s="2"/>
      <c r="G581" s="2"/>
      <c r="H581" s="2"/>
      <c r="S581" s="2"/>
    </row>
    <row r="582" spans="6:19" ht="15.75" customHeight="1" x14ac:dyDescent="0.3">
      <c r="F582" s="2"/>
      <c r="G582" s="2"/>
      <c r="H582" s="2"/>
      <c r="S582" s="2"/>
    </row>
    <row r="583" spans="6:19" ht="15.75" customHeight="1" x14ac:dyDescent="0.3">
      <c r="F583" s="2"/>
      <c r="G583" s="2"/>
      <c r="H583" s="2"/>
      <c r="S583" s="2"/>
    </row>
    <row r="584" spans="6:19" ht="15.75" customHeight="1" x14ac:dyDescent="0.3">
      <c r="F584" s="2"/>
      <c r="G584" s="2"/>
      <c r="H584" s="2"/>
      <c r="S584" s="2"/>
    </row>
    <row r="585" spans="6:19" ht="15.75" customHeight="1" x14ac:dyDescent="0.3">
      <c r="F585" s="2"/>
      <c r="G585" s="2"/>
      <c r="H585" s="2"/>
      <c r="S585" s="2"/>
    </row>
    <row r="586" spans="6:19" ht="15.75" customHeight="1" x14ac:dyDescent="0.3">
      <c r="F586" s="2"/>
      <c r="G586" s="2"/>
      <c r="H586" s="2"/>
      <c r="S586" s="2"/>
    </row>
    <row r="587" spans="6:19" ht="15.75" customHeight="1" x14ac:dyDescent="0.3">
      <c r="F587" s="2"/>
      <c r="G587" s="2"/>
      <c r="H587" s="2"/>
      <c r="S587" s="2"/>
    </row>
    <row r="588" spans="6:19" ht="15.75" customHeight="1" x14ac:dyDescent="0.3">
      <c r="F588" s="2"/>
      <c r="G588" s="2"/>
      <c r="H588" s="2"/>
      <c r="S588" s="2"/>
    </row>
    <row r="589" spans="6:19" ht="15.75" customHeight="1" x14ac:dyDescent="0.3">
      <c r="F589" s="2"/>
      <c r="G589" s="2"/>
      <c r="H589" s="2"/>
      <c r="S589" s="2"/>
    </row>
    <row r="590" spans="6:19" ht="15.75" customHeight="1" x14ac:dyDescent="0.3">
      <c r="F590" s="2"/>
      <c r="G590" s="2"/>
      <c r="H590" s="2"/>
      <c r="S590" s="2"/>
    </row>
    <row r="591" spans="6:19" ht="15.75" customHeight="1" x14ac:dyDescent="0.3">
      <c r="F591" s="2"/>
      <c r="G591" s="2"/>
      <c r="H591" s="2"/>
      <c r="S591" s="2"/>
    </row>
    <row r="592" spans="6:19" ht="15.75" customHeight="1" x14ac:dyDescent="0.3">
      <c r="F592" s="2"/>
      <c r="G592" s="2"/>
      <c r="H592" s="2"/>
      <c r="S592" s="2"/>
    </row>
    <row r="593" spans="6:19" ht="15.75" customHeight="1" x14ac:dyDescent="0.3">
      <c r="F593" s="2"/>
      <c r="G593" s="2"/>
      <c r="H593" s="2"/>
      <c r="S593" s="2"/>
    </row>
    <row r="594" spans="6:19" ht="15.75" customHeight="1" x14ac:dyDescent="0.3">
      <c r="F594" s="2"/>
      <c r="G594" s="2"/>
      <c r="H594" s="2"/>
      <c r="S594" s="2"/>
    </row>
    <row r="595" spans="6:19" ht="15.75" customHeight="1" x14ac:dyDescent="0.3">
      <c r="F595" s="2"/>
      <c r="G595" s="2"/>
      <c r="H595" s="2"/>
      <c r="S595" s="2"/>
    </row>
    <row r="596" spans="6:19" ht="15.75" customHeight="1" x14ac:dyDescent="0.3">
      <c r="F596" s="2"/>
      <c r="G596" s="2"/>
      <c r="H596" s="2"/>
      <c r="S596" s="2"/>
    </row>
    <row r="597" spans="6:19" ht="15.75" customHeight="1" x14ac:dyDescent="0.3">
      <c r="F597" s="2"/>
      <c r="G597" s="2"/>
      <c r="H597" s="2"/>
      <c r="S597" s="2"/>
    </row>
    <row r="598" spans="6:19" ht="15.75" customHeight="1" x14ac:dyDescent="0.3">
      <c r="F598" s="2"/>
      <c r="G598" s="2"/>
      <c r="H598" s="2"/>
      <c r="S598" s="2"/>
    </row>
    <row r="599" spans="6:19" ht="15.75" customHeight="1" x14ac:dyDescent="0.3">
      <c r="F599" s="2"/>
      <c r="G599" s="2"/>
      <c r="H599" s="2"/>
      <c r="S599" s="2"/>
    </row>
    <row r="600" spans="6:19" ht="15.75" customHeight="1" x14ac:dyDescent="0.3">
      <c r="F600" s="2"/>
      <c r="G600" s="2"/>
      <c r="H600" s="2"/>
      <c r="S600" s="2"/>
    </row>
    <row r="601" spans="6:19" ht="15.75" customHeight="1" x14ac:dyDescent="0.3">
      <c r="F601" s="2"/>
      <c r="G601" s="2"/>
      <c r="H601" s="2"/>
      <c r="S601" s="2"/>
    </row>
    <row r="602" spans="6:19" ht="15.75" customHeight="1" x14ac:dyDescent="0.3">
      <c r="F602" s="2"/>
      <c r="G602" s="2"/>
      <c r="H602" s="2"/>
      <c r="S602" s="2"/>
    </row>
    <row r="603" spans="6:19" ht="15.75" customHeight="1" x14ac:dyDescent="0.3">
      <c r="F603" s="2"/>
      <c r="G603" s="2"/>
      <c r="H603" s="2"/>
      <c r="S603" s="2"/>
    </row>
    <row r="604" spans="6:19" ht="15.75" customHeight="1" x14ac:dyDescent="0.3">
      <c r="F604" s="2"/>
      <c r="G604" s="2"/>
      <c r="H604" s="2"/>
      <c r="S604" s="2"/>
    </row>
    <row r="605" spans="6:19" ht="15.75" customHeight="1" x14ac:dyDescent="0.3">
      <c r="F605" s="2"/>
      <c r="G605" s="2"/>
      <c r="H605" s="2"/>
      <c r="S605" s="2"/>
    </row>
    <row r="606" spans="6:19" ht="15.75" customHeight="1" x14ac:dyDescent="0.3">
      <c r="F606" s="2"/>
      <c r="G606" s="2"/>
      <c r="H606" s="2"/>
      <c r="S606" s="2"/>
    </row>
    <row r="607" spans="6:19" ht="15.75" customHeight="1" x14ac:dyDescent="0.3">
      <c r="F607" s="2"/>
      <c r="G607" s="2"/>
      <c r="H607" s="2"/>
      <c r="S607" s="2"/>
    </row>
    <row r="608" spans="6:19" ht="15.75" customHeight="1" x14ac:dyDescent="0.3">
      <c r="F608" s="2"/>
      <c r="G608" s="2"/>
      <c r="H608" s="2"/>
      <c r="S608" s="2"/>
    </row>
    <row r="609" spans="6:19" ht="15.75" customHeight="1" x14ac:dyDescent="0.3">
      <c r="F609" s="2"/>
      <c r="G609" s="2"/>
      <c r="H609" s="2"/>
      <c r="S609" s="2"/>
    </row>
    <row r="610" spans="6:19" ht="15.75" customHeight="1" x14ac:dyDescent="0.3">
      <c r="F610" s="2"/>
      <c r="G610" s="2"/>
      <c r="H610" s="2"/>
      <c r="S610" s="2"/>
    </row>
    <row r="611" spans="6:19" ht="15.75" customHeight="1" x14ac:dyDescent="0.3">
      <c r="F611" s="2"/>
      <c r="G611" s="2"/>
      <c r="H611" s="2"/>
      <c r="S611" s="2"/>
    </row>
    <row r="612" spans="6:19" ht="15.75" customHeight="1" x14ac:dyDescent="0.3">
      <c r="F612" s="2"/>
      <c r="G612" s="2"/>
      <c r="H612" s="2"/>
      <c r="S612" s="2"/>
    </row>
    <row r="613" spans="6:19" ht="15.75" customHeight="1" x14ac:dyDescent="0.3">
      <c r="F613" s="2"/>
      <c r="G613" s="2"/>
      <c r="H613" s="2"/>
      <c r="S613" s="2"/>
    </row>
    <row r="614" spans="6:19" ht="15.75" customHeight="1" x14ac:dyDescent="0.3">
      <c r="F614" s="2"/>
      <c r="G614" s="2"/>
      <c r="H614" s="2"/>
      <c r="S614" s="2"/>
    </row>
    <row r="615" spans="6:19" ht="15.75" customHeight="1" x14ac:dyDescent="0.3">
      <c r="F615" s="2"/>
      <c r="G615" s="2"/>
      <c r="H615" s="2"/>
      <c r="S615" s="2"/>
    </row>
    <row r="616" spans="6:19" ht="15.75" customHeight="1" x14ac:dyDescent="0.3">
      <c r="F616" s="2"/>
      <c r="G616" s="2"/>
      <c r="H616" s="2"/>
      <c r="S616" s="2"/>
    </row>
    <row r="617" spans="6:19" ht="15.75" customHeight="1" x14ac:dyDescent="0.3">
      <c r="F617" s="2"/>
      <c r="G617" s="2"/>
      <c r="H617" s="2"/>
      <c r="S617" s="2"/>
    </row>
    <row r="618" spans="6:19" ht="15.75" customHeight="1" x14ac:dyDescent="0.3">
      <c r="F618" s="2"/>
      <c r="G618" s="2"/>
      <c r="H618" s="2"/>
      <c r="S618" s="2"/>
    </row>
    <row r="619" spans="6:19" ht="15.75" customHeight="1" x14ac:dyDescent="0.3">
      <c r="F619" s="2"/>
      <c r="G619" s="2"/>
      <c r="H619" s="2"/>
      <c r="S619" s="2"/>
    </row>
    <row r="620" spans="6:19" ht="15.75" customHeight="1" x14ac:dyDescent="0.3">
      <c r="F620" s="2"/>
      <c r="G620" s="2"/>
      <c r="H620" s="2"/>
      <c r="S620" s="2"/>
    </row>
    <row r="621" spans="6:19" ht="15.75" customHeight="1" x14ac:dyDescent="0.3">
      <c r="F621" s="2"/>
      <c r="G621" s="2"/>
      <c r="H621" s="2"/>
      <c r="S621" s="2"/>
    </row>
    <row r="622" spans="6:19" ht="15.75" customHeight="1" x14ac:dyDescent="0.3">
      <c r="F622" s="2"/>
      <c r="G622" s="2"/>
      <c r="H622" s="2"/>
      <c r="S622" s="2"/>
    </row>
    <row r="623" spans="6:19" ht="15.75" customHeight="1" x14ac:dyDescent="0.3">
      <c r="F623" s="2"/>
      <c r="G623" s="2"/>
      <c r="H623" s="2"/>
      <c r="S623" s="2"/>
    </row>
    <row r="624" spans="6:19" ht="15.75" customHeight="1" x14ac:dyDescent="0.3">
      <c r="F624" s="2"/>
      <c r="G624" s="2"/>
      <c r="H624" s="2"/>
      <c r="S624" s="2"/>
    </row>
    <row r="625" spans="6:19" ht="15.75" customHeight="1" x14ac:dyDescent="0.3">
      <c r="F625" s="2"/>
      <c r="G625" s="2"/>
      <c r="H625" s="2"/>
      <c r="S625" s="2"/>
    </row>
    <row r="626" spans="6:19" ht="15.75" customHeight="1" x14ac:dyDescent="0.3">
      <c r="F626" s="2"/>
      <c r="G626" s="2"/>
      <c r="H626" s="2"/>
      <c r="S626" s="2"/>
    </row>
    <row r="627" spans="6:19" ht="15.75" customHeight="1" x14ac:dyDescent="0.3">
      <c r="F627" s="2"/>
      <c r="G627" s="2"/>
      <c r="H627" s="2"/>
      <c r="S627" s="2"/>
    </row>
    <row r="628" spans="6:19" ht="15.75" customHeight="1" x14ac:dyDescent="0.3">
      <c r="F628" s="2"/>
      <c r="G628" s="2"/>
      <c r="H628" s="2"/>
      <c r="S628" s="2"/>
    </row>
    <row r="629" spans="6:19" ht="15.75" customHeight="1" x14ac:dyDescent="0.3">
      <c r="F629" s="2"/>
      <c r="G629" s="2"/>
      <c r="H629" s="2"/>
      <c r="S629" s="2"/>
    </row>
    <row r="630" spans="6:19" ht="15.75" customHeight="1" x14ac:dyDescent="0.3">
      <c r="F630" s="2"/>
      <c r="G630" s="2"/>
      <c r="H630" s="2"/>
      <c r="S630" s="2"/>
    </row>
    <row r="631" spans="6:19" ht="15.75" customHeight="1" x14ac:dyDescent="0.3">
      <c r="F631" s="2"/>
      <c r="G631" s="2"/>
      <c r="H631" s="2"/>
      <c r="S631" s="2"/>
    </row>
    <row r="632" spans="6:19" ht="15.75" customHeight="1" x14ac:dyDescent="0.3">
      <c r="F632" s="2"/>
      <c r="G632" s="2"/>
      <c r="H632" s="2"/>
      <c r="S632" s="2"/>
    </row>
    <row r="633" spans="6:19" ht="15.75" customHeight="1" x14ac:dyDescent="0.3">
      <c r="F633" s="2"/>
      <c r="G633" s="2"/>
      <c r="H633" s="2"/>
      <c r="S633" s="2"/>
    </row>
    <row r="634" spans="6:19" ht="15.75" customHeight="1" x14ac:dyDescent="0.3">
      <c r="F634" s="2"/>
      <c r="G634" s="2"/>
      <c r="H634" s="2"/>
      <c r="S634" s="2"/>
    </row>
    <row r="635" spans="6:19" ht="15.75" customHeight="1" x14ac:dyDescent="0.3">
      <c r="F635" s="2"/>
      <c r="G635" s="2"/>
      <c r="H635" s="2"/>
      <c r="S635" s="2"/>
    </row>
    <row r="636" spans="6:19" ht="15.75" customHeight="1" x14ac:dyDescent="0.3">
      <c r="F636" s="2"/>
      <c r="G636" s="2"/>
      <c r="H636" s="2"/>
      <c r="S636" s="2"/>
    </row>
    <row r="637" spans="6:19" ht="15.75" customHeight="1" x14ac:dyDescent="0.3">
      <c r="F637" s="2"/>
      <c r="G637" s="2"/>
      <c r="H637" s="2"/>
      <c r="S637" s="2"/>
    </row>
    <row r="638" spans="6:19" ht="15.75" customHeight="1" x14ac:dyDescent="0.3">
      <c r="F638" s="2"/>
      <c r="G638" s="2"/>
      <c r="H638" s="2"/>
      <c r="S638" s="2"/>
    </row>
    <row r="639" spans="6:19" ht="15.75" customHeight="1" x14ac:dyDescent="0.3">
      <c r="F639" s="2"/>
      <c r="G639" s="2"/>
      <c r="H639" s="2"/>
      <c r="S639" s="2"/>
    </row>
    <row r="640" spans="6:19" ht="15.75" customHeight="1" x14ac:dyDescent="0.3">
      <c r="F640" s="2"/>
      <c r="G640" s="2"/>
      <c r="H640" s="2"/>
      <c r="S640" s="2"/>
    </row>
    <row r="641" spans="6:19" ht="15.75" customHeight="1" x14ac:dyDescent="0.3">
      <c r="F641" s="2"/>
      <c r="G641" s="2"/>
      <c r="H641" s="2"/>
      <c r="S641" s="2"/>
    </row>
    <row r="642" spans="6:19" ht="15.75" customHeight="1" x14ac:dyDescent="0.3">
      <c r="F642" s="2"/>
      <c r="G642" s="2"/>
      <c r="H642" s="2"/>
      <c r="S642" s="2"/>
    </row>
    <row r="643" spans="6:19" ht="15.75" customHeight="1" x14ac:dyDescent="0.3">
      <c r="F643" s="2"/>
      <c r="G643" s="2"/>
      <c r="H643" s="2"/>
      <c r="S643" s="2"/>
    </row>
    <row r="644" spans="6:19" ht="15.75" customHeight="1" x14ac:dyDescent="0.3">
      <c r="F644" s="2"/>
      <c r="G644" s="2"/>
      <c r="H644" s="2"/>
      <c r="S644" s="2"/>
    </row>
    <row r="645" spans="6:19" ht="15.75" customHeight="1" x14ac:dyDescent="0.3">
      <c r="F645" s="2"/>
      <c r="G645" s="2"/>
      <c r="H645" s="2"/>
      <c r="S645" s="2"/>
    </row>
    <row r="646" spans="6:19" ht="15.75" customHeight="1" x14ac:dyDescent="0.3">
      <c r="F646" s="2"/>
      <c r="G646" s="2"/>
      <c r="H646" s="2"/>
      <c r="S646" s="2"/>
    </row>
    <row r="647" spans="6:19" ht="15.75" customHeight="1" x14ac:dyDescent="0.3">
      <c r="F647" s="2"/>
      <c r="G647" s="2"/>
      <c r="H647" s="2"/>
      <c r="S647" s="2"/>
    </row>
    <row r="648" spans="6:19" ht="15.75" customHeight="1" x14ac:dyDescent="0.3">
      <c r="F648" s="2"/>
      <c r="G648" s="2"/>
      <c r="H648" s="2"/>
      <c r="S648" s="2"/>
    </row>
    <row r="649" spans="6:19" ht="15.75" customHeight="1" x14ac:dyDescent="0.3">
      <c r="F649" s="2"/>
      <c r="G649" s="2"/>
      <c r="H649" s="2"/>
      <c r="S649" s="2"/>
    </row>
    <row r="650" spans="6:19" ht="15.75" customHeight="1" x14ac:dyDescent="0.3">
      <c r="F650" s="2"/>
      <c r="G650" s="2"/>
      <c r="H650" s="2"/>
      <c r="S650" s="2"/>
    </row>
    <row r="651" spans="6:19" ht="15.75" customHeight="1" x14ac:dyDescent="0.3">
      <c r="F651" s="2"/>
      <c r="G651" s="2"/>
      <c r="H651" s="2"/>
      <c r="S651" s="2"/>
    </row>
    <row r="652" spans="6:19" ht="15.75" customHeight="1" x14ac:dyDescent="0.3">
      <c r="F652" s="2"/>
      <c r="G652" s="2"/>
      <c r="H652" s="2"/>
      <c r="S652" s="2"/>
    </row>
    <row r="653" spans="6:19" ht="15.75" customHeight="1" x14ac:dyDescent="0.3">
      <c r="F653" s="2"/>
      <c r="G653" s="2"/>
      <c r="H653" s="2"/>
      <c r="S653" s="2"/>
    </row>
    <row r="654" spans="6:19" ht="15.75" customHeight="1" x14ac:dyDescent="0.3">
      <c r="F654" s="2"/>
      <c r="G654" s="2"/>
      <c r="H654" s="2"/>
      <c r="S654" s="2"/>
    </row>
    <row r="655" spans="6:19" ht="15.75" customHeight="1" x14ac:dyDescent="0.3">
      <c r="F655" s="2"/>
      <c r="G655" s="2"/>
      <c r="H655" s="2"/>
      <c r="S655" s="2"/>
    </row>
    <row r="656" spans="6:19" ht="15.75" customHeight="1" x14ac:dyDescent="0.3">
      <c r="F656" s="2"/>
      <c r="G656" s="2"/>
      <c r="H656" s="2"/>
      <c r="S656" s="2"/>
    </row>
    <row r="657" spans="6:19" ht="15.75" customHeight="1" x14ac:dyDescent="0.3">
      <c r="F657" s="2"/>
      <c r="G657" s="2"/>
      <c r="H657" s="2"/>
      <c r="S657" s="2"/>
    </row>
    <row r="658" spans="6:19" ht="15.75" customHeight="1" x14ac:dyDescent="0.3">
      <c r="F658" s="2"/>
      <c r="G658" s="2"/>
      <c r="H658" s="2"/>
      <c r="S658" s="2"/>
    </row>
    <row r="659" spans="6:19" ht="15.75" customHeight="1" x14ac:dyDescent="0.3">
      <c r="F659" s="2"/>
      <c r="G659" s="2"/>
      <c r="H659" s="2"/>
      <c r="S659" s="2"/>
    </row>
    <row r="660" spans="6:19" ht="15.75" customHeight="1" x14ac:dyDescent="0.3">
      <c r="F660" s="2"/>
      <c r="G660" s="2"/>
      <c r="H660" s="2"/>
      <c r="S660" s="2"/>
    </row>
    <row r="661" spans="6:19" ht="15.75" customHeight="1" x14ac:dyDescent="0.3">
      <c r="F661" s="2"/>
      <c r="G661" s="2"/>
      <c r="H661" s="2"/>
      <c r="S661" s="2"/>
    </row>
    <row r="662" spans="6:19" ht="15.75" customHeight="1" x14ac:dyDescent="0.3">
      <c r="F662" s="2"/>
      <c r="G662" s="2"/>
      <c r="H662" s="2"/>
      <c r="S662" s="2"/>
    </row>
    <row r="663" spans="6:19" ht="15.75" customHeight="1" x14ac:dyDescent="0.3">
      <c r="F663" s="2"/>
      <c r="G663" s="2"/>
      <c r="H663" s="2"/>
      <c r="S663" s="2"/>
    </row>
    <row r="664" spans="6:19" ht="15.75" customHeight="1" x14ac:dyDescent="0.3">
      <c r="F664" s="2"/>
      <c r="G664" s="2"/>
      <c r="H664" s="2"/>
      <c r="S664" s="2"/>
    </row>
    <row r="665" spans="6:19" ht="15.75" customHeight="1" x14ac:dyDescent="0.3">
      <c r="F665" s="2"/>
      <c r="G665" s="2"/>
      <c r="H665" s="2"/>
      <c r="S665" s="2"/>
    </row>
    <row r="666" spans="6:19" ht="15.75" customHeight="1" x14ac:dyDescent="0.3">
      <c r="F666" s="2"/>
      <c r="G666" s="2"/>
      <c r="H666" s="2"/>
      <c r="S666" s="2"/>
    </row>
    <row r="667" spans="6:19" ht="15.75" customHeight="1" x14ac:dyDescent="0.3">
      <c r="F667" s="2"/>
      <c r="G667" s="2"/>
      <c r="H667" s="2"/>
      <c r="S667" s="2"/>
    </row>
    <row r="668" spans="6:19" ht="15.75" customHeight="1" x14ac:dyDescent="0.3">
      <c r="F668" s="2"/>
      <c r="G668" s="2"/>
      <c r="H668" s="2"/>
      <c r="S668" s="2"/>
    </row>
    <row r="669" spans="6:19" ht="15.75" customHeight="1" x14ac:dyDescent="0.3">
      <c r="F669" s="2"/>
      <c r="G669" s="2"/>
      <c r="H669" s="2"/>
      <c r="S669" s="2"/>
    </row>
    <row r="670" spans="6:19" ht="15.75" customHeight="1" x14ac:dyDescent="0.3">
      <c r="F670" s="2"/>
      <c r="G670" s="2"/>
      <c r="H670" s="2"/>
      <c r="S670" s="2"/>
    </row>
    <row r="671" spans="6:19" ht="15.75" customHeight="1" x14ac:dyDescent="0.3">
      <c r="F671" s="2"/>
      <c r="G671" s="2"/>
      <c r="H671" s="2"/>
      <c r="S671" s="2"/>
    </row>
    <row r="672" spans="6:19" ht="15.75" customHeight="1" x14ac:dyDescent="0.3">
      <c r="F672" s="2"/>
      <c r="G672" s="2"/>
      <c r="H672" s="2"/>
      <c r="S672" s="2"/>
    </row>
    <row r="673" spans="6:19" ht="15.75" customHeight="1" x14ac:dyDescent="0.3">
      <c r="F673" s="2"/>
      <c r="G673" s="2"/>
      <c r="H673" s="2"/>
      <c r="S673" s="2"/>
    </row>
    <row r="674" spans="6:19" ht="15.75" customHeight="1" x14ac:dyDescent="0.3">
      <c r="F674" s="2"/>
      <c r="G674" s="2"/>
      <c r="H674" s="2"/>
      <c r="S674" s="2"/>
    </row>
    <row r="675" spans="6:19" ht="15.75" customHeight="1" x14ac:dyDescent="0.3">
      <c r="F675" s="2"/>
      <c r="G675" s="2"/>
      <c r="H675" s="2"/>
      <c r="S675" s="2"/>
    </row>
    <row r="676" spans="6:19" ht="15.75" customHeight="1" x14ac:dyDescent="0.3">
      <c r="F676" s="2"/>
      <c r="G676" s="2"/>
      <c r="H676" s="2"/>
      <c r="S676" s="2"/>
    </row>
    <row r="677" spans="6:19" ht="15.75" customHeight="1" x14ac:dyDescent="0.3">
      <c r="F677" s="2"/>
      <c r="G677" s="2"/>
      <c r="H677" s="2"/>
      <c r="S677" s="2"/>
    </row>
    <row r="678" spans="6:19" ht="15.75" customHeight="1" x14ac:dyDescent="0.3">
      <c r="F678" s="2"/>
      <c r="G678" s="2"/>
      <c r="H678" s="2"/>
      <c r="S678" s="2"/>
    </row>
    <row r="679" spans="6:19" ht="15.75" customHeight="1" x14ac:dyDescent="0.3">
      <c r="F679" s="2"/>
      <c r="G679" s="2"/>
      <c r="H679" s="2"/>
      <c r="S679" s="2"/>
    </row>
    <row r="680" spans="6:19" ht="15.75" customHeight="1" x14ac:dyDescent="0.3">
      <c r="F680" s="2"/>
      <c r="G680" s="2"/>
      <c r="H680" s="2"/>
      <c r="S680" s="2"/>
    </row>
    <row r="681" spans="6:19" ht="15.75" customHeight="1" x14ac:dyDescent="0.3">
      <c r="F681" s="2"/>
      <c r="G681" s="2"/>
      <c r="H681" s="2"/>
      <c r="S681" s="2"/>
    </row>
    <row r="682" spans="6:19" ht="15.75" customHeight="1" x14ac:dyDescent="0.3">
      <c r="F682" s="2"/>
      <c r="G682" s="2"/>
      <c r="H682" s="2"/>
      <c r="S682" s="2"/>
    </row>
    <row r="683" spans="6:19" ht="15.75" customHeight="1" x14ac:dyDescent="0.3">
      <c r="F683" s="2"/>
      <c r="G683" s="2"/>
      <c r="H683" s="2"/>
      <c r="S683" s="2"/>
    </row>
    <row r="684" spans="6:19" ht="15.75" customHeight="1" x14ac:dyDescent="0.3">
      <c r="F684" s="2"/>
      <c r="G684" s="2"/>
      <c r="H684" s="2"/>
      <c r="S684" s="2"/>
    </row>
    <row r="685" spans="6:19" ht="15.75" customHeight="1" x14ac:dyDescent="0.3">
      <c r="F685" s="2"/>
      <c r="G685" s="2"/>
      <c r="H685" s="2"/>
      <c r="S685" s="2"/>
    </row>
    <row r="686" spans="6:19" ht="15.75" customHeight="1" x14ac:dyDescent="0.3">
      <c r="F686" s="2"/>
      <c r="G686" s="2"/>
      <c r="H686" s="2"/>
      <c r="S686" s="2"/>
    </row>
    <row r="687" spans="6:19" ht="15.75" customHeight="1" x14ac:dyDescent="0.3">
      <c r="F687" s="2"/>
      <c r="G687" s="2"/>
      <c r="H687" s="2"/>
      <c r="S687" s="2"/>
    </row>
    <row r="688" spans="6:19" ht="15.75" customHeight="1" x14ac:dyDescent="0.3">
      <c r="F688" s="2"/>
      <c r="G688" s="2"/>
      <c r="H688" s="2"/>
      <c r="S688" s="2"/>
    </row>
    <row r="689" spans="6:19" ht="15.75" customHeight="1" x14ac:dyDescent="0.3">
      <c r="F689" s="2"/>
      <c r="G689" s="2"/>
      <c r="H689" s="2"/>
      <c r="S689" s="2"/>
    </row>
    <row r="690" spans="6:19" ht="15.75" customHeight="1" x14ac:dyDescent="0.3">
      <c r="F690" s="2"/>
      <c r="G690" s="2"/>
      <c r="H690" s="2"/>
      <c r="S690" s="2"/>
    </row>
    <row r="691" spans="6:19" ht="15.75" customHeight="1" x14ac:dyDescent="0.3">
      <c r="F691" s="2"/>
      <c r="G691" s="2"/>
      <c r="H691" s="2"/>
      <c r="S691" s="2"/>
    </row>
    <row r="692" spans="6:19" ht="15.75" customHeight="1" x14ac:dyDescent="0.3">
      <c r="F692" s="2"/>
      <c r="G692" s="2"/>
      <c r="H692" s="2"/>
      <c r="S692" s="2"/>
    </row>
    <row r="693" spans="6:19" ht="15.75" customHeight="1" x14ac:dyDescent="0.3">
      <c r="F693" s="2"/>
      <c r="G693" s="2"/>
      <c r="H693" s="2"/>
      <c r="S693" s="2"/>
    </row>
    <row r="694" spans="6:19" ht="15.75" customHeight="1" x14ac:dyDescent="0.3">
      <c r="F694" s="2"/>
      <c r="G694" s="2"/>
      <c r="H694" s="2"/>
      <c r="S694" s="2"/>
    </row>
    <row r="695" spans="6:19" ht="15.75" customHeight="1" x14ac:dyDescent="0.3">
      <c r="F695" s="2"/>
      <c r="G695" s="2"/>
      <c r="H695" s="2"/>
      <c r="S695" s="2"/>
    </row>
    <row r="696" spans="6:19" ht="15.75" customHeight="1" x14ac:dyDescent="0.3">
      <c r="F696" s="2"/>
      <c r="G696" s="2"/>
      <c r="H696" s="2"/>
      <c r="S696" s="2"/>
    </row>
    <row r="697" spans="6:19" ht="15.75" customHeight="1" x14ac:dyDescent="0.3">
      <c r="F697" s="2"/>
      <c r="G697" s="2"/>
      <c r="H697" s="2"/>
      <c r="S697" s="2"/>
    </row>
    <row r="698" spans="6:19" ht="15.75" customHeight="1" x14ac:dyDescent="0.3">
      <c r="F698" s="2"/>
      <c r="G698" s="2"/>
      <c r="H698" s="2"/>
      <c r="S698" s="2"/>
    </row>
    <row r="699" spans="6:19" ht="15.75" customHeight="1" x14ac:dyDescent="0.3">
      <c r="F699" s="2"/>
      <c r="G699" s="2"/>
      <c r="H699" s="2"/>
      <c r="S699" s="2"/>
    </row>
    <row r="700" spans="6:19" ht="15.75" customHeight="1" x14ac:dyDescent="0.3">
      <c r="F700" s="2"/>
      <c r="G700" s="2"/>
      <c r="H700" s="2"/>
      <c r="S700" s="2"/>
    </row>
    <row r="701" spans="6:19" ht="15.75" customHeight="1" x14ac:dyDescent="0.3">
      <c r="F701" s="2"/>
      <c r="G701" s="2"/>
      <c r="H701" s="2"/>
      <c r="S701" s="2"/>
    </row>
    <row r="702" spans="6:19" ht="15.75" customHeight="1" x14ac:dyDescent="0.3">
      <c r="F702" s="2"/>
      <c r="G702" s="2"/>
      <c r="H702" s="2"/>
      <c r="S702" s="2"/>
    </row>
    <row r="703" spans="6:19" ht="15.75" customHeight="1" x14ac:dyDescent="0.3">
      <c r="F703" s="2"/>
      <c r="G703" s="2"/>
      <c r="H703" s="2"/>
      <c r="S703" s="2"/>
    </row>
    <row r="704" spans="6:19" ht="15.75" customHeight="1" x14ac:dyDescent="0.3">
      <c r="F704" s="2"/>
      <c r="G704" s="2"/>
      <c r="H704" s="2"/>
      <c r="S704" s="2"/>
    </row>
    <row r="705" spans="6:19" ht="15.75" customHeight="1" x14ac:dyDescent="0.3">
      <c r="F705" s="2"/>
      <c r="G705" s="2"/>
      <c r="H705" s="2"/>
      <c r="S705" s="2"/>
    </row>
    <row r="706" spans="6:19" ht="15.75" customHeight="1" x14ac:dyDescent="0.3">
      <c r="F706" s="2"/>
      <c r="G706" s="2"/>
      <c r="H706" s="2"/>
      <c r="S706" s="2"/>
    </row>
    <row r="707" spans="6:19" ht="15.75" customHeight="1" x14ac:dyDescent="0.3">
      <c r="F707" s="2"/>
      <c r="G707" s="2"/>
      <c r="H707" s="2"/>
      <c r="S707" s="2"/>
    </row>
    <row r="708" spans="6:19" ht="15.75" customHeight="1" x14ac:dyDescent="0.3">
      <c r="F708" s="2"/>
      <c r="G708" s="2"/>
      <c r="H708" s="2"/>
      <c r="S708" s="2"/>
    </row>
    <row r="709" spans="6:19" ht="15.75" customHeight="1" x14ac:dyDescent="0.3">
      <c r="F709" s="2"/>
      <c r="G709" s="2"/>
      <c r="H709" s="2"/>
      <c r="S709" s="2"/>
    </row>
    <row r="710" spans="6:19" ht="15.75" customHeight="1" x14ac:dyDescent="0.3">
      <c r="F710" s="2"/>
      <c r="G710" s="2"/>
      <c r="H710" s="2"/>
      <c r="S710" s="2"/>
    </row>
    <row r="711" spans="6:19" ht="15.75" customHeight="1" x14ac:dyDescent="0.3">
      <c r="F711" s="2"/>
      <c r="G711" s="2"/>
      <c r="H711" s="2"/>
      <c r="S711" s="2"/>
    </row>
    <row r="712" spans="6:19" ht="15.75" customHeight="1" x14ac:dyDescent="0.3">
      <c r="F712" s="2"/>
      <c r="G712" s="2"/>
      <c r="H712" s="2"/>
      <c r="S712" s="2"/>
    </row>
    <row r="713" spans="6:19" ht="15.75" customHeight="1" x14ac:dyDescent="0.3">
      <c r="F713" s="2"/>
      <c r="G713" s="2"/>
      <c r="H713" s="2"/>
      <c r="S713" s="2"/>
    </row>
    <row r="714" spans="6:19" ht="15.75" customHeight="1" x14ac:dyDescent="0.3">
      <c r="F714" s="2"/>
      <c r="G714" s="2"/>
      <c r="H714" s="2"/>
      <c r="S714" s="2"/>
    </row>
    <row r="715" spans="6:19" ht="15.75" customHeight="1" x14ac:dyDescent="0.3">
      <c r="F715" s="2"/>
      <c r="G715" s="2"/>
      <c r="H715" s="2"/>
      <c r="S715" s="2"/>
    </row>
    <row r="716" spans="6:19" ht="15.75" customHeight="1" x14ac:dyDescent="0.3">
      <c r="F716" s="2"/>
      <c r="G716" s="2"/>
      <c r="H716" s="2"/>
      <c r="S716" s="2"/>
    </row>
    <row r="717" spans="6:19" ht="15.75" customHeight="1" x14ac:dyDescent="0.3">
      <c r="F717" s="2"/>
      <c r="G717" s="2"/>
      <c r="H717" s="2"/>
      <c r="S717" s="2"/>
    </row>
    <row r="718" spans="6:19" ht="15.75" customHeight="1" x14ac:dyDescent="0.3">
      <c r="F718" s="2"/>
      <c r="G718" s="2"/>
      <c r="H718" s="2"/>
      <c r="S718" s="2"/>
    </row>
    <row r="719" spans="6:19" ht="15.75" customHeight="1" x14ac:dyDescent="0.3">
      <c r="F719" s="2"/>
      <c r="G719" s="2"/>
      <c r="H719" s="2"/>
      <c r="S719" s="2"/>
    </row>
    <row r="720" spans="6:19" ht="15.75" customHeight="1" x14ac:dyDescent="0.3">
      <c r="F720" s="2"/>
      <c r="G720" s="2"/>
      <c r="H720" s="2"/>
      <c r="S720" s="2"/>
    </row>
    <row r="721" spans="6:19" ht="15.75" customHeight="1" x14ac:dyDescent="0.3">
      <c r="F721" s="2"/>
      <c r="G721" s="2"/>
      <c r="H721" s="2"/>
      <c r="S721" s="2"/>
    </row>
    <row r="722" spans="6:19" ht="15.75" customHeight="1" x14ac:dyDescent="0.3">
      <c r="F722" s="2"/>
      <c r="G722" s="2"/>
      <c r="H722" s="2"/>
      <c r="S722" s="2"/>
    </row>
    <row r="723" spans="6:19" ht="15.75" customHeight="1" x14ac:dyDescent="0.3">
      <c r="F723" s="2"/>
      <c r="G723" s="2"/>
      <c r="H723" s="2"/>
      <c r="S723" s="2"/>
    </row>
    <row r="724" spans="6:19" ht="15.75" customHeight="1" x14ac:dyDescent="0.3">
      <c r="F724" s="2"/>
      <c r="G724" s="2"/>
      <c r="H724" s="2"/>
      <c r="S724" s="2"/>
    </row>
    <row r="725" spans="6:19" ht="15.75" customHeight="1" x14ac:dyDescent="0.3">
      <c r="F725" s="2"/>
      <c r="G725" s="2"/>
      <c r="H725" s="2"/>
      <c r="S725" s="2"/>
    </row>
    <row r="726" spans="6:19" ht="15.75" customHeight="1" x14ac:dyDescent="0.3">
      <c r="F726" s="2"/>
      <c r="G726" s="2"/>
      <c r="H726" s="2"/>
      <c r="S726" s="2"/>
    </row>
    <row r="727" spans="6:19" ht="15.75" customHeight="1" x14ac:dyDescent="0.3">
      <c r="F727" s="2"/>
      <c r="G727" s="2"/>
      <c r="H727" s="2"/>
      <c r="S727" s="2"/>
    </row>
    <row r="728" spans="6:19" ht="15.75" customHeight="1" x14ac:dyDescent="0.3">
      <c r="F728" s="2"/>
      <c r="G728" s="2"/>
      <c r="H728" s="2"/>
      <c r="S728" s="2"/>
    </row>
    <row r="729" spans="6:19" ht="15.75" customHeight="1" x14ac:dyDescent="0.3">
      <c r="F729" s="2"/>
      <c r="G729" s="2"/>
      <c r="H729" s="2"/>
      <c r="S729" s="2"/>
    </row>
    <row r="730" spans="6:19" ht="15.75" customHeight="1" x14ac:dyDescent="0.3">
      <c r="F730" s="2"/>
      <c r="G730" s="2"/>
      <c r="H730" s="2"/>
      <c r="S730" s="2"/>
    </row>
    <row r="731" spans="6:19" ht="15.75" customHeight="1" x14ac:dyDescent="0.3">
      <c r="F731" s="2"/>
      <c r="G731" s="2"/>
      <c r="H731" s="2"/>
      <c r="S731" s="2"/>
    </row>
    <row r="732" spans="6:19" ht="15.75" customHeight="1" x14ac:dyDescent="0.3">
      <c r="F732" s="2"/>
      <c r="G732" s="2"/>
      <c r="H732" s="2"/>
      <c r="S732" s="2"/>
    </row>
    <row r="733" spans="6:19" ht="15.75" customHeight="1" x14ac:dyDescent="0.3">
      <c r="F733" s="2"/>
      <c r="G733" s="2"/>
      <c r="H733" s="2"/>
      <c r="S733" s="2"/>
    </row>
    <row r="734" spans="6:19" ht="15.75" customHeight="1" x14ac:dyDescent="0.3">
      <c r="F734" s="2"/>
      <c r="G734" s="2"/>
      <c r="H734" s="2"/>
      <c r="S734" s="2"/>
    </row>
    <row r="735" spans="6:19" ht="15.75" customHeight="1" x14ac:dyDescent="0.3">
      <c r="F735" s="2"/>
      <c r="G735" s="2"/>
      <c r="H735" s="2"/>
      <c r="S735" s="2"/>
    </row>
    <row r="736" spans="6:19" ht="15.75" customHeight="1" x14ac:dyDescent="0.3">
      <c r="F736" s="2"/>
      <c r="G736" s="2"/>
      <c r="H736" s="2"/>
      <c r="S736" s="2"/>
    </row>
    <row r="737" spans="6:19" ht="15.75" customHeight="1" x14ac:dyDescent="0.3">
      <c r="F737" s="2"/>
      <c r="G737" s="2"/>
      <c r="H737" s="2"/>
      <c r="S737" s="2"/>
    </row>
    <row r="738" spans="6:19" ht="15.75" customHeight="1" x14ac:dyDescent="0.3">
      <c r="F738" s="2"/>
      <c r="G738" s="2"/>
      <c r="H738" s="2"/>
      <c r="S738" s="2"/>
    </row>
    <row r="739" spans="6:19" ht="15.75" customHeight="1" x14ac:dyDescent="0.3">
      <c r="F739" s="2"/>
      <c r="G739" s="2"/>
      <c r="H739" s="2"/>
      <c r="S739" s="2"/>
    </row>
    <row r="740" spans="6:19" ht="15.75" customHeight="1" x14ac:dyDescent="0.3">
      <c r="F740" s="2"/>
      <c r="G740" s="2"/>
      <c r="H740" s="2"/>
      <c r="S740" s="2"/>
    </row>
    <row r="741" spans="6:19" ht="15.75" customHeight="1" x14ac:dyDescent="0.3">
      <c r="F741" s="2"/>
      <c r="G741" s="2"/>
      <c r="H741" s="2"/>
      <c r="S741" s="2"/>
    </row>
    <row r="742" spans="6:19" ht="15.75" customHeight="1" x14ac:dyDescent="0.3">
      <c r="F742" s="2"/>
      <c r="G742" s="2"/>
      <c r="H742" s="2"/>
      <c r="S742" s="2"/>
    </row>
    <row r="743" spans="6:19" ht="15.75" customHeight="1" x14ac:dyDescent="0.3">
      <c r="F743" s="2"/>
      <c r="G743" s="2"/>
      <c r="H743" s="2"/>
      <c r="S743" s="2"/>
    </row>
    <row r="744" spans="6:19" ht="15.75" customHeight="1" x14ac:dyDescent="0.3">
      <c r="F744" s="2"/>
      <c r="G744" s="2"/>
      <c r="H744" s="2"/>
      <c r="S744" s="2"/>
    </row>
    <row r="745" spans="6:19" ht="15.75" customHeight="1" x14ac:dyDescent="0.3">
      <c r="F745" s="2"/>
      <c r="G745" s="2"/>
      <c r="H745" s="2"/>
      <c r="S745" s="2"/>
    </row>
    <row r="746" spans="6:19" ht="15.75" customHeight="1" x14ac:dyDescent="0.3">
      <c r="F746" s="2"/>
      <c r="G746" s="2"/>
      <c r="H746" s="2"/>
      <c r="S746" s="2"/>
    </row>
    <row r="747" spans="6:19" ht="15.75" customHeight="1" x14ac:dyDescent="0.3">
      <c r="F747" s="2"/>
      <c r="G747" s="2"/>
      <c r="H747" s="2"/>
      <c r="S747" s="2"/>
    </row>
    <row r="748" spans="6:19" ht="15.75" customHeight="1" x14ac:dyDescent="0.3">
      <c r="F748" s="2"/>
      <c r="G748" s="2"/>
      <c r="H748" s="2"/>
      <c r="S748" s="2"/>
    </row>
    <row r="749" spans="6:19" ht="15.75" customHeight="1" x14ac:dyDescent="0.3">
      <c r="F749" s="2"/>
      <c r="G749" s="2"/>
      <c r="H749" s="2"/>
      <c r="S749" s="2"/>
    </row>
    <row r="750" spans="6:19" ht="15.75" customHeight="1" x14ac:dyDescent="0.3">
      <c r="F750" s="2"/>
      <c r="G750" s="2"/>
      <c r="H750" s="2"/>
      <c r="S750" s="2"/>
    </row>
    <row r="751" spans="6:19" ht="15.75" customHeight="1" x14ac:dyDescent="0.3">
      <c r="F751" s="2"/>
      <c r="G751" s="2"/>
      <c r="H751" s="2"/>
      <c r="S751" s="2"/>
    </row>
    <row r="752" spans="6:19" ht="15.75" customHeight="1" x14ac:dyDescent="0.3">
      <c r="F752" s="2"/>
      <c r="G752" s="2"/>
      <c r="H752" s="2"/>
      <c r="S752" s="2"/>
    </row>
    <row r="753" spans="6:19" ht="15.75" customHeight="1" x14ac:dyDescent="0.3">
      <c r="F753" s="2"/>
      <c r="G753" s="2"/>
      <c r="H753" s="2"/>
      <c r="S753" s="2"/>
    </row>
    <row r="754" spans="6:19" ht="15.75" customHeight="1" x14ac:dyDescent="0.3">
      <c r="F754" s="2"/>
      <c r="G754" s="2"/>
      <c r="H754" s="2"/>
      <c r="S754" s="2"/>
    </row>
    <row r="755" spans="6:19" ht="15.75" customHeight="1" x14ac:dyDescent="0.3">
      <c r="F755" s="2"/>
      <c r="G755" s="2"/>
      <c r="H755" s="2"/>
      <c r="S755" s="2"/>
    </row>
    <row r="756" spans="6:19" ht="15.75" customHeight="1" x14ac:dyDescent="0.3">
      <c r="F756" s="2"/>
      <c r="G756" s="2"/>
      <c r="H756" s="2"/>
      <c r="S756" s="2"/>
    </row>
    <row r="757" spans="6:19" ht="15.75" customHeight="1" x14ac:dyDescent="0.3">
      <c r="F757" s="2"/>
      <c r="G757" s="2"/>
      <c r="H757" s="2"/>
      <c r="S757" s="2"/>
    </row>
    <row r="758" spans="6:19" ht="15.75" customHeight="1" x14ac:dyDescent="0.3">
      <c r="F758" s="2"/>
      <c r="G758" s="2"/>
      <c r="H758" s="2"/>
      <c r="S758" s="2"/>
    </row>
    <row r="759" spans="6:19" ht="15.75" customHeight="1" x14ac:dyDescent="0.3">
      <c r="F759" s="2"/>
      <c r="G759" s="2"/>
      <c r="H759" s="2"/>
      <c r="S759" s="2"/>
    </row>
    <row r="760" spans="6:19" ht="15.75" customHeight="1" x14ac:dyDescent="0.3">
      <c r="F760" s="2"/>
      <c r="G760" s="2"/>
      <c r="H760" s="2"/>
      <c r="S760" s="2"/>
    </row>
    <row r="761" spans="6:19" ht="15.75" customHeight="1" x14ac:dyDescent="0.3">
      <c r="F761" s="2"/>
      <c r="G761" s="2"/>
      <c r="H761" s="2"/>
      <c r="S761" s="2"/>
    </row>
    <row r="762" spans="6:19" ht="15.75" customHeight="1" x14ac:dyDescent="0.3">
      <c r="F762" s="2"/>
      <c r="G762" s="2"/>
      <c r="H762" s="2"/>
      <c r="S762" s="2"/>
    </row>
    <row r="763" spans="6:19" ht="15.75" customHeight="1" x14ac:dyDescent="0.3">
      <c r="F763" s="2"/>
      <c r="G763" s="2"/>
      <c r="H763" s="2"/>
      <c r="S763" s="2"/>
    </row>
    <row r="764" spans="6:19" ht="15.75" customHeight="1" x14ac:dyDescent="0.3">
      <c r="F764" s="2"/>
      <c r="G764" s="2"/>
      <c r="H764" s="2"/>
      <c r="S764" s="2"/>
    </row>
    <row r="765" spans="6:19" ht="15.75" customHeight="1" x14ac:dyDescent="0.3">
      <c r="F765" s="2"/>
      <c r="G765" s="2"/>
      <c r="H765" s="2"/>
      <c r="S765" s="2"/>
    </row>
    <row r="766" spans="6:19" ht="15.75" customHeight="1" x14ac:dyDescent="0.3">
      <c r="F766" s="2"/>
      <c r="G766" s="2"/>
      <c r="H766" s="2"/>
      <c r="S766" s="2"/>
    </row>
    <row r="767" spans="6:19" ht="15.75" customHeight="1" x14ac:dyDescent="0.3">
      <c r="F767" s="2"/>
      <c r="G767" s="2"/>
      <c r="H767" s="2"/>
      <c r="S767" s="2"/>
    </row>
    <row r="768" spans="6:19" ht="15.75" customHeight="1" x14ac:dyDescent="0.3">
      <c r="F768" s="2"/>
      <c r="G768" s="2"/>
      <c r="H768" s="2"/>
      <c r="S768" s="2"/>
    </row>
    <row r="769" spans="6:19" ht="15.75" customHeight="1" x14ac:dyDescent="0.3">
      <c r="F769" s="2"/>
      <c r="G769" s="2"/>
      <c r="H769" s="2"/>
      <c r="S769" s="2"/>
    </row>
    <row r="770" spans="6:19" ht="15.75" customHeight="1" x14ac:dyDescent="0.3">
      <c r="F770" s="2"/>
      <c r="G770" s="2"/>
      <c r="H770" s="2"/>
      <c r="S770" s="2"/>
    </row>
    <row r="771" spans="6:19" ht="15.75" customHeight="1" x14ac:dyDescent="0.3">
      <c r="F771" s="2"/>
      <c r="G771" s="2"/>
      <c r="H771" s="2"/>
      <c r="S771" s="2"/>
    </row>
    <row r="772" spans="6:19" ht="15.75" customHeight="1" x14ac:dyDescent="0.3">
      <c r="F772" s="2"/>
      <c r="G772" s="2"/>
      <c r="H772" s="2"/>
      <c r="S772" s="2"/>
    </row>
    <row r="773" spans="6:19" ht="15.75" customHeight="1" x14ac:dyDescent="0.3">
      <c r="F773" s="2"/>
      <c r="G773" s="2"/>
      <c r="H773" s="2"/>
      <c r="S773" s="2"/>
    </row>
    <row r="774" spans="6:19" ht="15.75" customHeight="1" x14ac:dyDescent="0.3">
      <c r="F774" s="2"/>
      <c r="G774" s="2"/>
      <c r="H774" s="2"/>
      <c r="S774" s="2"/>
    </row>
    <row r="775" spans="6:19" ht="15.75" customHeight="1" x14ac:dyDescent="0.3">
      <c r="F775" s="2"/>
      <c r="G775" s="2"/>
      <c r="H775" s="2"/>
      <c r="S775" s="2"/>
    </row>
    <row r="776" spans="6:19" ht="15.75" customHeight="1" x14ac:dyDescent="0.3">
      <c r="F776" s="2"/>
      <c r="G776" s="2"/>
      <c r="H776" s="2"/>
      <c r="S776" s="2"/>
    </row>
    <row r="777" spans="6:19" ht="15.75" customHeight="1" x14ac:dyDescent="0.3">
      <c r="F777" s="2"/>
      <c r="G777" s="2"/>
      <c r="H777" s="2"/>
      <c r="S777" s="2"/>
    </row>
    <row r="778" spans="6:19" ht="15.75" customHeight="1" x14ac:dyDescent="0.3">
      <c r="F778" s="2"/>
      <c r="G778" s="2"/>
      <c r="H778" s="2"/>
      <c r="S778" s="2"/>
    </row>
    <row r="779" spans="6:19" ht="15.75" customHeight="1" x14ac:dyDescent="0.3">
      <c r="F779" s="2"/>
      <c r="G779" s="2"/>
      <c r="H779" s="2"/>
      <c r="S779" s="2"/>
    </row>
    <row r="780" spans="6:19" ht="15.75" customHeight="1" x14ac:dyDescent="0.3">
      <c r="F780" s="2"/>
      <c r="G780" s="2"/>
      <c r="H780" s="2"/>
      <c r="S780" s="2"/>
    </row>
    <row r="781" spans="6:19" ht="15.75" customHeight="1" x14ac:dyDescent="0.3">
      <c r="F781" s="2"/>
      <c r="G781" s="2"/>
      <c r="H781" s="2"/>
      <c r="S781" s="2"/>
    </row>
    <row r="782" spans="6:19" ht="15.75" customHeight="1" x14ac:dyDescent="0.3">
      <c r="F782" s="2"/>
      <c r="G782" s="2"/>
      <c r="H782" s="2"/>
      <c r="S782" s="2"/>
    </row>
    <row r="783" spans="6:19" ht="15.75" customHeight="1" x14ac:dyDescent="0.3">
      <c r="F783" s="2"/>
      <c r="G783" s="2"/>
      <c r="H783" s="2"/>
      <c r="S783" s="2"/>
    </row>
    <row r="784" spans="6:19" ht="15.75" customHeight="1" x14ac:dyDescent="0.3">
      <c r="F784" s="2"/>
      <c r="G784" s="2"/>
      <c r="H784" s="2"/>
      <c r="S784" s="2"/>
    </row>
    <row r="785" spans="6:19" ht="15.75" customHeight="1" x14ac:dyDescent="0.3">
      <c r="F785" s="2"/>
      <c r="G785" s="2"/>
      <c r="H785" s="2"/>
      <c r="S785" s="2"/>
    </row>
    <row r="786" spans="6:19" ht="15.75" customHeight="1" x14ac:dyDescent="0.3">
      <c r="F786" s="2"/>
      <c r="G786" s="2"/>
      <c r="H786" s="2"/>
      <c r="S786" s="2"/>
    </row>
    <row r="787" spans="6:19" ht="15.75" customHeight="1" x14ac:dyDescent="0.3">
      <c r="F787" s="2"/>
      <c r="G787" s="2"/>
      <c r="H787" s="2"/>
      <c r="S787" s="2"/>
    </row>
    <row r="788" spans="6:19" ht="15.75" customHeight="1" x14ac:dyDescent="0.3">
      <c r="F788" s="2"/>
      <c r="G788" s="2"/>
      <c r="H788" s="2"/>
      <c r="S788" s="2"/>
    </row>
    <row r="789" spans="6:19" ht="15.75" customHeight="1" x14ac:dyDescent="0.3">
      <c r="F789" s="2"/>
      <c r="G789" s="2"/>
      <c r="H789" s="2"/>
      <c r="S789" s="2"/>
    </row>
    <row r="790" spans="6:19" ht="15.75" customHeight="1" x14ac:dyDescent="0.3">
      <c r="F790" s="2"/>
      <c r="G790" s="2"/>
      <c r="H790" s="2"/>
      <c r="S790" s="2"/>
    </row>
    <row r="791" spans="6:19" ht="15.75" customHeight="1" x14ac:dyDescent="0.3">
      <c r="F791" s="2"/>
      <c r="G791" s="2"/>
      <c r="H791" s="2"/>
      <c r="S791" s="2"/>
    </row>
    <row r="792" spans="6:19" ht="15.75" customHeight="1" x14ac:dyDescent="0.3">
      <c r="F792" s="2"/>
      <c r="G792" s="2"/>
      <c r="H792" s="2"/>
      <c r="S792" s="2"/>
    </row>
    <row r="793" spans="6:19" ht="15.75" customHeight="1" x14ac:dyDescent="0.3">
      <c r="F793" s="2"/>
      <c r="G793" s="2"/>
      <c r="H793" s="2"/>
      <c r="S793" s="2"/>
    </row>
    <row r="794" spans="6:19" ht="15.75" customHeight="1" x14ac:dyDescent="0.3">
      <c r="F794" s="2"/>
      <c r="G794" s="2"/>
      <c r="H794" s="2"/>
      <c r="S794" s="2"/>
    </row>
    <row r="795" spans="6:19" ht="15.75" customHeight="1" x14ac:dyDescent="0.3">
      <c r="F795" s="2"/>
      <c r="G795" s="2"/>
      <c r="H795" s="2"/>
      <c r="S795" s="2"/>
    </row>
    <row r="796" spans="6:19" ht="15.75" customHeight="1" x14ac:dyDescent="0.3">
      <c r="F796" s="2"/>
      <c r="G796" s="2"/>
      <c r="H796" s="2"/>
      <c r="S796" s="2"/>
    </row>
    <row r="797" spans="6:19" ht="15.75" customHeight="1" x14ac:dyDescent="0.3">
      <c r="F797" s="2"/>
      <c r="G797" s="2"/>
      <c r="H797" s="2"/>
      <c r="S797" s="2"/>
    </row>
    <row r="798" spans="6:19" ht="15.75" customHeight="1" x14ac:dyDescent="0.3">
      <c r="F798" s="2"/>
      <c r="G798" s="2"/>
      <c r="H798" s="2"/>
      <c r="S798" s="2"/>
    </row>
    <row r="799" spans="6:19" ht="15.75" customHeight="1" x14ac:dyDescent="0.3">
      <c r="F799" s="2"/>
      <c r="G799" s="2"/>
      <c r="H799" s="2"/>
      <c r="S799" s="2"/>
    </row>
    <row r="800" spans="6:19" ht="15.75" customHeight="1" x14ac:dyDescent="0.3">
      <c r="F800" s="2"/>
      <c r="G800" s="2"/>
      <c r="H800" s="2"/>
      <c r="S800" s="2"/>
    </row>
    <row r="801" spans="6:19" ht="15.75" customHeight="1" x14ac:dyDescent="0.3">
      <c r="F801" s="2"/>
      <c r="G801" s="2"/>
      <c r="H801" s="2"/>
      <c r="S801" s="2"/>
    </row>
    <row r="802" spans="6:19" ht="15.75" customHeight="1" x14ac:dyDescent="0.3">
      <c r="F802" s="2"/>
      <c r="G802" s="2"/>
      <c r="H802" s="2"/>
      <c r="S802" s="2"/>
    </row>
    <row r="803" spans="6:19" ht="15.75" customHeight="1" x14ac:dyDescent="0.3">
      <c r="F803" s="2"/>
      <c r="G803" s="2"/>
      <c r="H803" s="2"/>
      <c r="S803" s="2"/>
    </row>
    <row r="804" spans="6:19" ht="15.75" customHeight="1" x14ac:dyDescent="0.3">
      <c r="F804" s="2"/>
      <c r="G804" s="2"/>
      <c r="H804" s="2"/>
      <c r="S804" s="2"/>
    </row>
    <row r="805" spans="6:19" ht="15.75" customHeight="1" x14ac:dyDescent="0.3">
      <c r="F805" s="2"/>
      <c r="G805" s="2"/>
      <c r="H805" s="2"/>
      <c r="S805" s="2"/>
    </row>
    <row r="806" spans="6:19" ht="15.75" customHeight="1" x14ac:dyDescent="0.3">
      <c r="F806" s="2"/>
      <c r="G806" s="2"/>
      <c r="H806" s="2"/>
      <c r="S806" s="2"/>
    </row>
    <row r="807" spans="6:19" ht="15.75" customHeight="1" x14ac:dyDescent="0.3">
      <c r="F807" s="2"/>
      <c r="G807" s="2"/>
      <c r="H807" s="2"/>
      <c r="S807" s="2"/>
    </row>
    <row r="808" spans="6:19" ht="15.75" customHeight="1" x14ac:dyDescent="0.3">
      <c r="F808" s="2"/>
      <c r="G808" s="2"/>
      <c r="H808" s="2"/>
      <c r="S808" s="2"/>
    </row>
    <row r="809" spans="6:19" ht="15.75" customHeight="1" x14ac:dyDescent="0.3">
      <c r="F809" s="2"/>
      <c r="G809" s="2"/>
      <c r="H809" s="2"/>
      <c r="S809" s="2"/>
    </row>
    <row r="810" spans="6:19" ht="15.75" customHeight="1" x14ac:dyDescent="0.3">
      <c r="F810" s="2"/>
      <c r="G810" s="2"/>
      <c r="H810" s="2"/>
      <c r="S810" s="2"/>
    </row>
    <row r="811" spans="6:19" ht="15.75" customHeight="1" x14ac:dyDescent="0.3">
      <c r="F811" s="2"/>
      <c r="G811" s="2"/>
      <c r="H811" s="2"/>
      <c r="S811" s="2"/>
    </row>
    <row r="812" spans="6:19" ht="15.75" customHeight="1" x14ac:dyDescent="0.3">
      <c r="F812" s="2"/>
      <c r="G812" s="2"/>
      <c r="H812" s="2"/>
      <c r="S812" s="2"/>
    </row>
    <row r="813" spans="6:19" ht="15.75" customHeight="1" x14ac:dyDescent="0.3">
      <c r="F813" s="2"/>
      <c r="G813" s="2"/>
      <c r="H813" s="2"/>
      <c r="S813" s="2"/>
    </row>
    <row r="814" spans="6:19" ht="15.75" customHeight="1" x14ac:dyDescent="0.3">
      <c r="F814" s="2"/>
      <c r="G814" s="2"/>
      <c r="H814" s="2"/>
      <c r="S814" s="2"/>
    </row>
    <row r="815" spans="6:19" ht="15.75" customHeight="1" x14ac:dyDescent="0.3">
      <c r="F815" s="2"/>
      <c r="G815" s="2"/>
      <c r="H815" s="2"/>
      <c r="S815" s="2"/>
    </row>
    <row r="816" spans="6:19" ht="15.75" customHeight="1" x14ac:dyDescent="0.3">
      <c r="F816" s="2"/>
      <c r="G816" s="2"/>
      <c r="H816" s="2"/>
      <c r="S816" s="2"/>
    </row>
    <row r="817" spans="6:19" ht="15.75" customHeight="1" x14ac:dyDescent="0.3">
      <c r="F817" s="2"/>
      <c r="G817" s="2"/>
      <c r="H817" s="2"/>
      <c r="S817" s="2"/>
    </row>
    <row r="818" spans="6:19" ht="15.75" customHeight="1" x14ac:dyDescent="0.3">
      <c r="F818" s="2"/>
      <c r="G818" s="2"/>
      <c r="H818" s="2"/>
      <c r="S818" s="2"/>
    </row>
    <row r="819" spans="6:19" ht="15.75" customHeight="1" x14ac:dyDescent="0.3">
      <c r="F819" s="2"/>
      <c r="G819" s="2"/>
      <c r="H819" s="2"/>
      <c r="S819" s="2"/>
    </row>
    <row r="820" spans="6:19" ht="15.75" customHeight="1" x14ac:dyDescent="0.3">
      <c r="F820" s="2"/>
      <c r="G820" s="2"/>
      <c r="H820" s="2"/>
      <c r="S820" s="2"/>
    </row>
    <row r="821" spans="6:19" ht="15.75" customHeight="1" x14ac:dyDescent="0.3">
      <c r="F821" s="2"/>
      <c r="G821" s="2"/>
      <c r="H821" s="2"/>
      <c r="S821" s="2"/>
    </row>
    <row r="822" spans="6:19" ht="15.75" customHeight="1" x14ac:dyDescent="0.3">
      <c r="F822" s="2"/>
      <c r="G822" s="2"/>
      <c r="H822" s="2"/>
      <c r="S822" s="2"/>
    </row>
    <row r="823" spans="6:19" ht="15.75" customHeight="1" x14ac:dyDescent="0.3">
      <c r="F823" s="2"/>
      <c r="G823" s="2"/>
      <c r="H823" s="2"/>
      <c r="S823" s="2"/>
    </row>
    <row r="824" spans="6:19" ht="15.75" customHeight="1" x14ac:dyDescent="0.3">
      <c r="F824" s="2"/>
      <c r="G824" s="2"/>
      <c r="H824" s="2"/>
      <c r="S824" s="2"/>
    </row>
    <row r="825" spans="6:19" ht="15.75" customHeight="1" x14ac:dyDescent="0.3">
      <c r="F825" s="2"/>
      <c r="G825" s="2"/>
      <c r="H825" s="2"/>
      <c r="S825" s="2"/>
    </row>
    <row r="826" spans="6:19" ht="15.75" customHeight="1" x14ac:dyDescent="0.3">
      <c r="F826" s="2"/>
      <c r="G826" s="2"/>
      <c r="H826" s="2"/>
      <c r="S826" s="2"/>
    </row>
    <row r="827" spans="6:19" ht="15.75" customHeight="1" x14ac:dyDescent="0.3">
      <c r="F827" s="2"/>
      <c r="G827" s="2"/>
      <c r="H827" s="2"/>
      <c r="S827" s="2"/>
    </row>
    <row r="828" spans="6:19" ht="15.75" customHeight="1" x14ac:dyDescent="0.3">
      <c r="F828" s="2"/>
      <c r="G828" s="2"/>
      <c r="H828" s="2"/>
      <c r="S828" s="2"/>
    </row>
    <row r="829" spans="6:19" ht="15.75" customHeight="1" x14ac:dyDescent="0.3">
      <c r="F829" s="2"/>
      <c r="G829" s="2"/>
      <c r="H829" s="2"/>
      <c r="S829" s="2"/>
    </row>
    <row r="830" spans="6:19" ht="15.75" customHeight="1" x14ac:dyDescent="0.3">
      <c r="F830" s="2"/>
      <c r="G830" s="2"/>
      <c r="H830" s="2"/>
      <c r="S830" s="2"/>
    </row>
    <row r="831" spans="6:19" ht="15.75" customHeight="1" x14ac:dyDescent="0.3">
      <c r="F831" s="2"/>
      <c r="G831" s="2"/>
      <c r="H831" s="2"/>
      <c r="S831" s="2"/>
    </row>
    <row r="832" spans="6:19" ht="15.75" customHeight="1" x14ac:dyDescent="0.3">
      <c r="F832" s="2"/>
      <c r="G832" s="2"/>
      <c r="H832" s="2"/>
      <c r="S832" s="2"/>
    </row>
    <row r="833" spans="6:19" ht="15.75" customHeight="1" x14ac:dyDescent="0.3">
      <c r="F833" s="2"/>
      <c r="G833" s="2"/>
      <c r="H833" s="2"/>
      <c r="S833" s="2"/>
    </row>
    <row r="834" spans="6:19" ht="15.75" customHeight="1" x14ac:dyDescent="0.3">
      <c r="F834" s="2"/>
      <c r="G834" s="2"/>
      <c r="H834" s="2"/>
      <c r="S834" s="2"/>
    </row>
    <row r="835" spans="6:19" ht="15.75" customHeight="1" x14ac:dyDescent="0.3">
      <c r="F835" s="2"/>
      <c r="G835" s="2"/>
      <c r="H835" s="2"/>
      <c r="S835" s="2"/>
    </row>
    <row r="836" spans="6:19" ht="15.75" customHeight="1" x14ac:dyDescent="0.3">
      <c r="F836" s="2"/>
      <c r="G836" s="2"/>
      <c r="H836" s="2"/>
      <c r="S836" s="2"/>
    </row>
    <row r="837" spans="6:19" ht="15.75" customHeight="1" x14ac:dyDescent="0.3">
      <c r="F837" s="2"/>
      <c r="G837" s="2"/>
      <c r="H837" s="2"/>
      <c r="S837" s="2"/>
    </row>
    <row r="838" spans="6:19" ht="15.75" customHeight="1" x14ac:dyDescent="0.3">
      <c r="F838" s="2"/>
      <c r="G838" s="2"/>
      <c r="H838" s="2"/>
      <c r="S838" s="2"/>
    </row>
    <row r="839" spans="6:19" ht="15.75" customHeight="1" x14ac:dyDescent="0.3">
      <c r="F839" s="2"/>
      <c r="G839" s="2"/>
      <c r="H839" s="2"/>
      <c r="S839" s="2"/>
    </row>
    <row r="840" spans="6:19" ht="15.75" customHeight="1" x14ac:dyDescent="0.3">
      <c r="F840" s="2"/>
      <c r="G840" s="2"/>
      <c r="H840" s="2"/>
      <c r="S840" s="2"/>
    </row>
    <row r="841" spans="6:19" ht="15.75" customHeight="1" x14ac:dyDescent="0.3">
      <c r="F841" s="2"/>
      <c r="G841" s="2"/>
      <c r="H841" s="2"/>
      <c r="S841" s="2"/>
    </row>
    <row r="842" spans="6:19" ht="15.75" customHeight="1" x14ac:dyDescent="0.3">
      <c r="F842" s="2"/>
      <c r="G842" s="2"/>
      <c r="H842" s="2"/>
      <c r="S842" s="2"/>
    </row>
    <row r="843" spans="6:19" ht="15.75" customHeight="1" x14ac:dyDescent="0.3">
      <c r="F843" s="2"/>
      <c r="G843" s="2"/>
      <c r="H843" s="2"/>
      <c r="S843" s="2"/>
    </row>
    <row r="844" spans="6:19" ht="15.75" customHeight="1" x14ac:dyDescent="0.3">
      <c r="F844" s="2"/>
      <c r="G844" s="2"/>
      <c r="H844" s="2"/>
      <c r="S844" s="2"/>
    </row>
    <row r="845" spans="6:19" ht="15.75" customHeight="1" x14ac:dyDescent="0.3">
      <c r="F845" s="2"/>
      <c r="G845" s="2"/>
      <c r="H845" s="2"/>
      <c r="S845" s="2"/>
    </row>
    <row r="846" spans="6:19" ht="15.75" customHeight="1" x14ac:dyDescent="0.3">
      <c r="F846" s="2"/>
      <c r="G846" s="2"/>
      <c r="H846" s="2"/>
      <c r="S846" s="2"/>
    </row>
    <row r="847" spans="6:19" ht="15.75" customHeight="1" x14ac:dyDescent="0.3">
      <c r="F847" s="2"/>
      <c r="G847" s="2"/>
      <c r="H847" s="2"/>
      <c r="S847" s="2"/>
    </row>
    <row r="848" spans="6:19" ht="15.75" customHeight="1" x14ac:dyDescent="0.3">
      <c r="F848" s="2"/>
      <c r="G848" s="2"/>
      <c r="H848" s="2"/>
      <c r="S848" s="2"/>
    </row>
    <row r="849" spans="6:19" ht="15.75" customHeight="1" x14ac:dyDescent="0.3">
      <c r="F849" s="2"/>
      <c r="G849" s="2"/>
      <c r="H849" s="2"/>
      <c r="S849" s="2"/>
    </row>
    <row r="850" spans="6:19" ht="15.75" customHeight="1" x14ac:dyDescent="0.3">
      <c r="F850" s="2"/>
      <c r="G850" s="2"/>
      <c r="H850" s="2"/>
      <c r="S850" s="2"/>
    </row>
    <row r="851" spans="6:19" ht="15.75" customHeight="1" x14ac:dyDescent="0.3">
      <c r="F851" s="2"/>
      <c r="G851" s="2"/>
      <c r="H851" s="2"/>
      <c r="S851" s="2"/>
    </row>
    <row r="852" spans="6:19" ht="15.75" customHeight="1" x14ac:dyDescent="0.3">
      <c r="F852" s="2"/>
      <c r="G852" s="2"/>
      <c r="H852" s="2"/>
      <c r="S852" s="2"/>
    </row>
    <row r="853" spans="6:19" ht="15.75" customHeight="1" x14ac:dyDescent="0.3">
      <c r="F853" s="2"/>
      <c r="G853" s="2"/>
      <c r="H853" s="2"/>
      <c r="S853" s="2"/>
    </row>
    <row r="854" spans="6:19" ht="15.75" customHeight="1" x14ac:dyDescent="0.3">
      <c r="F854" s="2"/>
      <c r="G854" s="2"/>
      <c r="H854" s="2"/>
      <c r="S854" s="2"/>
    </row>
    <row r="855" spans="6:19" ht="15.75" customHeight="1" x14ac:dyDescent="0.3">
      <c r="F855" s="2"/>
      <c r="G855" s="2"/>
      <c r="H855" s="2"/>
      <c r="S855" s="2"/>
    </row>
    <row r="856" spans="6:19" ht="15.75" customHeight="1" x14ac:dyDescent="0.3">
      <c r="F856" s="2"/>
      <c r="G856" s="2"/>
      <c r="H856" s="2"/>
      <c r="S856" s="2"/>
    </row>
    <row r="857" spans="6:19" ht="15.75" customHeight="1" x14ac:dyDescent="0.3">
      <c r="F857" s="2"/>
      <c r="G857" s="2"/>
      <c r="H857" s="2"/>
      <c r="S857" s="2"/>
    </row>
    <row r="858" spans="6:19" ht="15.75" customHeight="1" x14ac:dyDescent="0.3">
      <c r="F858" s="2"/>
      <c r="G858" s="2"/>
      <c r="H858" s="2"/>
      <c r="S858" s="2"/>
    </row>
    <row r="859" spans="6:19" ht="15.75" customHeight="1" x14ac:dyDescent="0.3">
      <c r="F859" s="2"/>
      <c r="G859" s="2"/>
      <c r="H859" s="2"/>
      <c r="S859" s="2"/>
    </row>
    <row r="860" spans="6:19" ht="15.75" customHeight="1" x14ac:dyDescent="0.3">
      <c r="F860" s="2"/>
      <c r="G860" s="2"/>
      <c r="H860" s="2"/>
      <c r="S860" s="2"/>
    </row>
    <row r="861" spans="6:19" ht="15.75" customHeight="1" x14ac:dyDescent="0.3">
      <c r="F861" s="2"/>
      <c r="G861" s="2"/>
      <c r="H861" s="2"/>
      <c r="S861" s="2"/>
    </row>
    <row r="862" spans="6:19" ht="15.75" customHeight="1" x14ac:dyDescent="0.3">
      <c r="F862" s="2"/>
      <c r="G862" s="2"/>
      <c r="H862" s="2"/>
      <c r="S862" s="2"/>
    </row>
    <row r="863" spans="6:19" ht="15.75" customHeight="1" x14ac:dyDescent="0.3">
      <c r="F863" s="2"/>
      <c r="G863" s="2"/>
      <c r="H863" s="2"/>
      <c r="S863" s="2"/>
    </row>
    <row r="864" spans="6:19" ht="15.75" customHeight="1" x14ac:dyDescent="0.3">
      <c r="F864" s="2"/>
      <c r="G864" s="2"/>
      <c r="H864" s="2"/>
      <c r="S864" s="2"/>
    </row>
    <row r="865" spans="6:19" ht="15.75" customHeight="1" x14ac:dyDescent="0.3">
      <c r="F865" s="2"/>
      <c r="G865" s="2"/>
      <c r="H865" s="2"/>
      <c r="S865" s="2"/>
    </row>
    <row r="866" spans="6:19" ht="15.75" customHeight="1" x14ac:dyDescent="0.3">
      <c r="F866" s="2"/>
      <c r="G866" s="2"/>
      <c r="H866" s="2"/>
      <c r="S866" s="2"/>
    </row>
    <row r="867" spans="6:19" ht="15.75" customHeight="1" x14ac:dyDescent="0.3">
      <c r="F867" s="2"/>
      <c r="G867" s="2"/>
      <c r="H867" s="2"/>
      <c r="S867" s="2"/>
    </row>
    <row r="868" spans="6:19" ht="15.75" customHeight="1" x14ac:dyDescent="0.3">
      <c r="F868" s="2"/>
      <c r="G868" s="2"/>
      <c r="H868" s="2"/>
      <c r="S868" s="2"/>
    </row>
    <row r="869" spans="6:19" ht="15.75" customHeight="1" x14ac:dyDescent="0.3">
      <c r="F869" s="2"/>
      <c r="G869" s="2"/>
      <c r="H869" s="2"/>
      <c r="S869" s="2"/>
    </row>
    <row r="870" spans="6:19" ht="15.75" customHeight="1" x14ac:dyDescent="0.3">
      <c r="F870" s="2"/>
      <c r="G870" s="2"/>
      <c r="H870" s="2"/>
      <c r="S870" s="2"/>
    </row>
    <row r="871" spans="6:19" ht="15.75" customHeight="1" x14ac:dyDescent="0.3">
      <c r="F871" s="2"/>
      <c r="G871" s="2"/>
      <c r="H871" s="2"/>
      <c r="S871" s="2"/>
    </row>
    <row r="872" spans="6:19" ht="15.75" customHeight="1" x14ac:dyDescent="0.3">
      <c r="F872" s="2"/>
      <c r="G872" s="2"/>
      <c r="H872" s="2"/>
      <c r="S872" s="2"/>
    </row>
    <row r="873" spans="6:19" ht="15.75" customHeight="1" x14ac:dyDescent="0.3">
      <c r="F873" s="2"/>
      <c r="G873" s="2"/>
      <c r="H873" s="2"/>
      <c r="S873" s="2"/>
    </row>
    <row r="874" spans="6:19" ht="15.75" customHeight="1" x14ac:dyDescent="0.3">
      <c r="F874" s="2"/>
      <c r="G874" s="2"/>
      <c r="H874" s="2"/>
      <c r="S874" s="2"/>
    </row>
    <row r="875" spans="6:19" ht="15.75" customHeight="1" x14ac:dyDescent="0.3">
      <c r="F875" s="2"/>
      <c r="G875" s="2"/>
      <c r="H875" s="2"/>
      <c r="S875" s="2"/>
    </row>
    <row r="876" spans="6:19" ht="15.75" customHeight="1" x14ac:dyDescent="0.3">
      <c r="F876" s="2"/>
      <c r="G876" s="2"/>
      <c r="H876" s="2"/>
      <c r="S876" s="2"/>
    </row>
    <row r="877" spans="6:19" ht="15.75" customHeight="1" x14ac:dyDescent="0.3">
      <c r="F877" s="2"/>
      <c r="G877" s="2"/>
      <c r="H877" s="2"/>
      <c r="S877" s="2"/>
    </row>
    <row r="878" spans="6:19" ht="15.75" customHeight="1" x14ac:dyDescent="0.3">
      <c r="F878" s="2"/>
      <c r="G878" s="2"/>
      <c r="H878" s="2"/>
      <c r="S878" s="2"/>
    </row>
    <row r="879" spans="6:19" ht="15.75" customHeight="1" x14ac:dyDescent="0.3">
      <c r="F879" s="2"/>
      <c r="G879" s="2"/>
      <c r="H879" s="2"/>
      <c r="S879" s="2"/>
    </row>
    <row r="880" spans="6:19" ht="15.75" customHeight="1" x14ac:dyDescent="0.3">
      <c r="F880" s="2"/>
      <c r="G880" s="2"/>
      <c r="H880" s="2"/>
      <c r="S880" s="2"/>
    </row>
    <row r="881" spans="6:19" ht="15.75" customHeight="1" x14ac:dyDescent="0.3">
      <c r="F881" s="2"/>
      <c r="G881" s="2"/>
      <c r="H881" s="2"/>
      <c r="S881" s="2"/>
    </row>
    <row r="882" spans="6:19" ht="15.75" customHeight="1" x14ac:dyDescent="0.3">
      <c r="F882" s="2"/>
      <c r="G882" s="2"/>
      <c r="H882" s="2"/>
      <c r="S882" s="2"/>
    </row>
    <row r="883" spans="6:19" ht="15.75" customHeight="1" x14ac:dyDescent="0.3">
      <c r="F883" s="2"/>
      <c r="G883" s="2"/>
      <c r="H883" s="2"/>
      <c r="S883" s="2"/>
    </row>
    <row r="884" spans="6:19" ht="15.75" customHeight="1" x14ac:dyDescent="0.3">
      <c r="F884" s="2"/>
      <c r="G884" s="2"/>
      <c r="H884" s="2"/>
      <c r="S884" s="2"/>
    </row>
    <row r="885" spans="6:19" ht="15.75" customHeight="1" x14ac:dyDescent="0.3">
      <c r="F885" s="2"/>
      <c r="G885" s="2"/>
      <c r="H885" s="2"/>
      <c r="S885" s="2"/>
    </row>
    <row r="886" spans="6:19" ht="15.75" customHeight="1" x14ac:dyDescent="0.3">
      <c r="F886" s="2"/>
      <c r="G886" s="2"/>
      <c r="H886" s="2"/>
      <c r="S886" s="2"/>
    </row>
    <row r="887" spans="6:19" ht="15.75" customHeight="1" x14ac:dyDescent="0.3">
      <c r="F887" s="2"/>
      <c r="G887" s="2"/>
      <c r="H887" s="2"/>
      <c r="S887" s="2"/>
    </row>
    <row r="888" spans="6:19" ht="15.75" customHeight="1" x14ac:dyDescent="0.3">
      <c r="F888" s="2"/>
      <c r="G888" s="2"/>
      <c r="H888" s="2"/>
      <c r="S888" s="2"/>
    </row>
    <row r="889" spans="6:19" ht="15.75" customHeight="1" x14ac:dyDescent="0.3">
      <c r="F889" s="2"/>
      <c r="G889" s="2"/>
      <c r="H889" s="2"/>
      <c r="S889" s="2"/>
    </row>
    <row r="890" spans="6:19" ht="15.75" customHeight="1" x14ac:dyDescent="0.3">
      <c r="F890" s="2"/>
      <c r="G890" s="2"/>
      <c r="H890" s="2"/>
      <c r="S890" s="2"/>
    </row>
    <row r="891" spans="6:19" ht="15.75" customHeight="1" x14ac:dyDescent="0.3">
      <c r="F891" s="2"/>
      <c r="G891" s="2"/>
      <c r="H891" s="2"/>
      <c r="S891" s="2"/>
    </row>
    <row r="892" spans="6:19" ht="15.75" customHeight="1" x14ac:dyDescent="0.3">
      <c r="F892" s="2"/>
      <c r="G892" s="2"/>
      <c r="H892" s="2"/>
      <c r="S892" s="2"/>
    </row>
    <row r="893" spans="6:19" ht="15.75" customHeight="1" x14ac:dyDescent="0.3">
      <c r="F893" s="2"/>
      <c r="G893" s="2"/>
      <c r="H893" s="2"/>
      <c r="S893" s="2"/>
    </row>
    <row r="894" spans="6:19" ht="15.75" customHeight="1" x14ac:dyDescent="0.3">
      <c r="F894" s="2"/>
      <c r="G894" s="2"/>
      <c r="H894" s="2"/>
      <c r="S894" s="2"/>
    </row>
    <row r="895" spans="6:19" ht="15.75" customHeight="1" x14ac:dyDescent="0.3">
      <c r="F895" s="2"/>
      <c r="G895" s="2"/>
      <c r="H895" s="2"/>
      <c r="S895" s="2"/>
    </row>
    <row r="896" spans="6:19" ht="15.75" customHeight="1" x14ac:dyDescent="0.3">
      <c r="F896" s="2"/>
      <c r="G896" s="2"/>
      <c r="H896" s="2"/>
      <c r="S896" s="2"/>
    </row>
    <row r="897" spans="6:19" ht="15.75" customHeight="1" x14ac:dyDescent="0.3">
      <c r="F897" s="2"/>
      <c r="G897" s="2"/>
      <c r="H897" s="2"/>
      <c r="S897" s="2"/>
    </row>
    <row r="898" spans="6:19" ht="15.75" customHeight="1" x14ac:dyDescent="0.3">
      <c r="F898" s="2"/>
      <c r="G898" s="2"/>
      <c r="H898" s="2"/>
      <c r="S898" s="2"/>
    </row>
    <row r="899" spans="6:19" ht="15.75" customHeight="1" x14ac:dyDescent="0.3">
      <c r="F899" s="2"/>
      <c r="G899" s="2"/>
      <c r="H899" s="2"/>
      <c r="S899" s="2"/>
    </row>
    <row r="900" spans="6:19" ht="15.75" customHeight="1" x14ac:dyDescent="0.3">
      <c r="F900" s="2"/>
      <c r="G900" s="2"/>
      <c r="H900" s="2"/>
      <c r="S900" s="2"/>
    </row>
    <row r="901" spans="6:19" ht="15.75" customHeight="1" x14ac:dyDescent="0.3">
      <c r="F901" s="2"/>
      <c r="G901" s="2"/>
      <c r="H901" s="2"/>
      <c r="S901" s="2"/>
    </row>
    <row r="902" spans="6:19" ht="15.75" customHeight="1" x14ac:dyDescent="0.3">
      <c r="F902" s="2"/>
      <c r="G902" s="2"/>
      <c r="H902" s="2"/>
      <c r="S902" s="2"/>
    </row>
    <row r="903" spans="6:19" ht="15.75" customHeight="1" x14ac:dyDescent="0.3">
      <c r="F903" s="2"/>
      <c r="G903" s="2"/>
      <c r="H903" s="2"/>
      <c r="S903" s="2"/>
    </row>
    <row r="904" spans="6:19" ht="15.75" customHeight="1" x14ac:dyDescent="0.3">
      <c r="F904" s="2"/>
      <c r="G904" s="2"/>
      <c r="H904" s="2"/>
      <c r="S904" s="2"/>
    </row>
    <row r="905" spans="6:19" ht="15.75" customHeight="1" x14ac:dyDescent="0.3">
      <c r="F905" s="2"/>
      <c r="G905" s="2"/>
      <c r="H905" s="2"/>
      <c r="S905" s="2"/>
    </row>
    <row r="906" spans="6:19" ht="15.75" customHeight="1" x14ac:dyDescent="0.3">
      <c r="F906" s="2"/>
      <c r="G906" s="2"/>
      <c r="H906" s="2"/>
      <c r="S906" s="2"/>
    </row>
    <row r="907" spans="6:19" ht="15.75" customHeight="1" x14ac:dyDescent="0.3">
      <c r="F907" s="2"/>
      <c r="G907" s="2"/>
      <c r="H907" s="2"/>
      <c r="S907" s="2"/>
    </row>
    <row r="908" spans="6:19" ht="15.75" customHeight="1" x14ac:dyDescent="0.3">
      <c r="F908" s="2"/>
      <c r="G908" s="2"/>
      <c r="H908" s="2"/>
      <c r="S908" s="2"/>
    </row>
    <row r="909" spans="6:19" ht="15.75" customHeight="1" x14ac:dyDescent="0.3">
      <c r="F909" s="2"/>
      <c r="G909" s="2"/>
      <c r="H909" s="2"/>
      <c r="S909" s="2"/>
    </row>
    <row r="910" spans="6:19" ht="15.75" customHeight="1" x14ac:dyDescent="0.3">
      <c r="F910" s="2"/>
      <c r="G910" s="2"/>
      <c r="H910" s="2"/>
      <c r="S910" s="2"/>
    </row>
    <row r="911" spans="6:19" ht="15.75" customHeight="1" x14ac:dyDescent="0.3">
      <c r="F911" s="2"/>
      <c r="G911" s="2"/>
      <c r="H911" s="2"/>
      <c r="S911" s="2"/>
    </row>
    <row r="912" spans="6:19" ht="15.75" customHeight="1" x14ac:dyDescent="0.3">
      <c r="F912" s="2"/>
      <c r="G912" s="2"/>
      <c r="H912" s="2"/>
      <c r="S912" s="2"/>
    </row>
    <row r="913" spans="6:19" ht="15.75" customHeight="1" x14ac:dyDescent="0.3">
      <c r="F913" s="2"/>
      <c r="G913" s="2"/>
      <c r="H913" s="2"/>
      <c r="S913" s="2"/>
    </row>
    <row r="914" spans="6:19" ht="15.75" customHeight="1" x14ac:dyDescent="0.3">
      <c r="F914" s="2"/>
      <c r="G914" s="2"/>
      <c r="H914" s="2"/>
      <c r="S914" s="2"/>
    </row>
    <row r="915" spans="6:19" ht="15.75" customHeight="1" x14ac:dyDescent="0.3">
      <c r="F915" s="2"/>
      <c r="G915" s="2"/>
      <c r="H915" s="2"/>
      <c r="S915" s="2"/>
    </row>
    <row r="916" spans="6:19" ht="15.75" customHeight="1" x14ac:dyDescent="0.3">
      <c r="F916" s="2"/>
      <c r="G916" s="2"/>
      <c r="H916" s="2"/>
      <c r="S916" s="2"/>
    </row>
    <row r="917" spans="6:19" ht="15.75" customHeight="1" x14ac:dyDescent="0.3">
      <c r="F917" s="2"/>
      <c r="G917" s="2"/>
      <c r="H917" s="2"/>
      <c r="S917" s="2"/>
    </row>
    <row r="918" spans="6:19" ht="15.75" customHeight="1" x14ac:dyDescent="0.3">
      <c r="F918" s="2"/>
      <c r="G918" s="2"/>
      <c r="H918" s="2"/>
      <c r="S918" s="2"/>
    </row>
    <row r="919" spans="6:19" ht="15.75" customHeight="1" x14ac:dyDescent="0.3">
      <c r="F919" s="2"/>
      <c r="G919" s="2"/>
      <c r="H919" s="2"/>
      <c r="S919" s="2"/>
    </row>
    <row r="920" spans="6:19" ht="15.75" customHeight="1" x14ac:dyDescent="0.3">
      <c r="F920" s="2"/>
      <c r="G920" s="2"/>
      <c r="H920" s="2"/>
      <c r="S920" s="2"/>
    </row>
    <row r="921" spans="6:19" ht="15.75" customHeight="1" x14ac:dyDescent="0.3">
      <c r="F921" s="2"/>
      <c r="G921" s="2"/>
      <c r="H921" s="2"/>
      <c r="S921" s="2"/>
    </row>
    <row r="922" spans="6:19" ht="15.75" customHeight="1" x14ac:dyDescent="0.3">
      <c r="F922" s="2"/>
      <c r="G922" s="2"/>
      <c r="H922" s="2"/>
      <c r="S922" s="2"/>
    </row>
    <row r="923" spans="6:19" ht="15.75" customHeight="1" x14ac:dyDescent="0.3">
      <c r="F923" s="2"/>
      <c r="G923" s="2"/>
      <c r="H923" s="2"/>
      <c r="S923" s="2"/>
    </row>
    <row r="924" spans="6:19" ht="15.75" customHeight="1" x14ac:dyDescent="0.3">
      <c r="F924" s="2"/>
      <c r="G924" s="2"/>
      <c r="H924" s="2"/>
      <c r="S924" s="2"/>
    </row>
    <row r="925" spans="6:19" ht="15.75" customHeight="1" x14ac:dyDescent="0.3">
      <c r="F925" s="2"/>
      <c r="G925" s="2"/>
      <c r="H925" s="2"/>
      <c r="S925" s="2"/>
    </row>
    <row r="926" spans="6:19" ht="15.75" customHeight="1" x14ac:dyDescent="0.3">
      <c r="F926" s="2"/>
      <c r="G926" s="2"/>
      <c r="H926" s="2"/>
      <c r="S926" s="2"/>
    </row>
    <row r="927" spans="6:19" ht="15.75" customHeight="1" x14ac:dyDescent="0.3">
      <c r="F927" s="2"/>
      <c r="G927" s="2"/>
      <c r="H927" s="2"/>
      <c r="S927" s="2"/>
    </row>
    <row r="928" spans="6:19" ht="15.75" customHeight="1" x14ac:dyDescent="0.3">
      <c r="F928" s="2"/>
      <c r="G928" s="2"/>
      <c r="H928" s="2"/>
      <c r="S928" s="2"/>
    </row>
    <row r="929" spans="6:19" ht="15.75" customHeight="1" x14ac:dyDescent="0.3">
      <c r="F929" s="2"/>
      <c r="G929" s="2"/>
      <c r="H929" s="2"/>
      <c r="S929" s="2"/>
    </row>
    <row r="930" spans="6:19" ht="15.75" customHeight="1" x14ac:dyDescent="0.3">
      <c r="F930" s="2"/>
      <c r="G930" s="2"/>
      <c r="H930" s="2"/>
      <c r="S930" s="2"/>
    </row>
    <row r="931" spans="6:19" ht="15.75" customHeight="1" x14ac:dyDescent="0.3">
      <c r="F931" s="2"/>
      <c r="G931" s="2"/>
      <c r="H931" s="2"/>
      <c r="S931" s="2"/>
    </row>
    <row r="932" spans="6:19" ht="15.75" customHeight="1" x14ac:dyDescent="0.3">
      <c r="F932" s="2"/>
      <c r="G932" s="2"/>
      <c r="H932" s="2"/>
      <c r="S932" s="2"/>
    </row>
    <row r="933" spans="6:19" ht="15.75" customHeight="1" x14ac:dyDescent="0.3">
      <c r="F933" s="2"/>
      <c r="G933" s="2"/>
      <c r="H933" s="2"/>
      <c r="S933" s="2"/>
    </row>
    <row r="934" spans="6:19" ht="15.75" customHeight="1" x14ac:dyDescent="0.3">
      <c r="F934" s="2"/>
      <c r="G934" s="2"/>
      <c r="H934" s="2"/>
      <c r="S934" s="2"/>
    </row>
    <row r="935" spans="6:19" ht="15.75" customHeight="1" x14ac:dyDescent="0.3">
      <c r="F935" s="2"/>
      <c r="G935" s="2"/>
      <c r="H935" s="2"/>
      <c r="S935" s="2"/>
    </row>
    <row r="936" spans="6:19" ht="15.75" customHeight="1" x14ac:dyDescent="0.3">
      <c r="F936" s="2"/>
      <c r="G936" s="2"/>
      <c r="H936" s="2"/>
      <c r="S936" s="2"/>
    </row>
    <row r="937" spans="6:19" ht="15.75" customHeight="1" x14ac:dyDescent="0.3">
      <c r="F937" s="2"/>
      <c r="G937" s="2"/>
      <c r="H937" s="2"/>
      <c r="S937" s="2"/>
    </row>
    <row r="938" spans="6:19" ht="15.75" customHeight="1" x14ac:dyDescent="0.3">
      <c r="F938" s="2"/>
      <c r="G938" s="2"/>
      <c r="H938" s="2"/>
      <c r="S938" s="2"/>
    </row>
    <row r="939" spans="6:19" ht="15.75" customHeight="1" x14ac:dyDescent="0.3">
      <c r="F939" s="2"/>
      <c r="G939" s="2"/>
      <c r="H939" s="2"/>
      <c r="S939" s="2"/>
    </row>
    <row r="940" spans="6:19" ht="15.75" customHeight="1" x14ac:dyDescent="0.3">
      <c r="F940" s="2"/>
      <c r="G940" s="2"/>
      <c r="H940" s="2"/>
      <c r="S940" s="2"/>
    </row>
    <row r="941" spans="6:19" ht="15.75" customHeight="1" x14ac:dyDescent="0.3">
      <c r="F941" s="2"/>
      <c r="G941" s="2"/>
      <c r="H941" s="2"/>
      <c r="S941" s="2"/>
    </row>
    <row r="942" spans="6:19" ht="15.75" customHeight="1" x14ac:dyDescent="0.3">
      <c r="F942" s="2"/>
      <c r="G942" s="2"/>
      <c r="H942" s="2"/>
      <c r="S942" s="2"/>
    </row>
    <row r="943" spans="6:19" ht="15.75" customHeight="1" x14ac:dyDescent="0.3">
      <c r="F943" s="2"/>
      <c r="G943" s="2"/>
      <c r="H943" s="2"/>
      <c r="S943" s="2"/>
    </row>
    <row r="944" spans="6:19" ht="15.75" customHeight="1" x14ac:dyDescent="0.3">
      <c r="F944" s="2"/>
      <c r="G944" s="2"/>
      <c r="H944" s="2"/>
      <c r="S944" s="2"/>
    </row>
    <row r="945" spans="6:19" ht="15.75" customHeight="1" x14ac:dyDescent="0.3">
      <c r="F945" s="2"/>
      <c r="G945" s="2"/>
      <c r="H945" s="2"/>
      <c r="S945" s="2"/>
    </row>
    <row r="946" spans="6:19" ht="15.75" customHeight="1" x14ac:dyDescent="0.3">
      <c r="F946" s="2"/>
      <c r="G946" s="2"/>
      <c r="H946" s="2"/>
      <c r="S946" s="2"/>
    </row>
    <row r="947" spans="6:19" ht="15.75" customHeight="1" x14ac:dyDescent="0.3">
      <c r="F947" s="2"/>
      <c r="G947" s="2"/>
      <c r="H947" s="2"/>
      <c r="S947" s="2"/>
    </row>
    <row r="948" spans="6:19" ht="15.75" customHeight="1" x14ac:dyDescent="0.3">
      <c r="F948" s="2"/>
      <c r="G948" s="2"/>
      <c r="H948" s="2"/>
      <c r="S948" s="2"/>
    </row>
    <row r="949" spans="6:19" ht="15.75" customHeight="1" x14ac:dyDescent="0.3">
      <c r="F949" s="2"/>
      <c r="G949" s="2"/>
      <c r="H949" s="2"/>
      <c r="S949" s="2"/>
    </row>
    <row r="950" spans="6:19" ht="15.75" customHeight="1" x14ac:dyDescent="0.3">
      <c r="F950" s="2"/>
      <c r="G950" s="2"/>
      <c r="H950" s="2"/>
      <c r="S950" s="2"/>
    </row>
    <row r="951" spans="6:19" ht="15.75" customHeight="1" x14ac:dyDescent="0.3">
      <c r="F951" s="2"/>
      <c r="G951" s="2"/>
      <c r="H951" s="2"/>
      <c r="S951" s="2"/>
    </row>
    <row r="952" spans="6:19" ht="15.75" customHeight="1" x14ac:dyDescent="0.3">
      <c r="F952" s="2"/>
      <c r="G952" s="2"/>
      <c r="H952" s="2"/>
      <c r="S952" s="2"/>
    </row>
    <row r="953" spans="6:19" ht="15.75" customHeight="1" x14ac:dyDescent="0.3">
      <c r="F953" s="2"/>
      <c r="G953" s="2"/>
      <c r="H953" s="2"/>
      <c r="S953" s="2"/>
    </row>
    <row r="954" spans="6:19" ht="15.75" customHeight="1" x14ac:dyDescent="0.3">
      <c r="F954" s="2"/>
      <c r="G954" s="2"/>
      <c r="H954" s="2"/>
      <c r="S954" s="2"/>
    </row>
    <row r="955" spans="6:19" ht="15.75" customHeight="1" x14ac:dyDescent="0.3">
      <c r="F955" s="2"/>
      <c r="G955" s="2"/>
      <c r="H955" s="2"/>
      <c r="S955" s="2"/>
    </row>
    <row r="956" spans="6:19" ht="15.75" customHeight="1" x14ac:dyDescent="0.3">
      <c r="F956" s="2"/>
      <c r="G956" s="2"/>
      <c r="H956" s="2"/>
      <c r="S956" s="2"/>
    </row>
    <row r="957" spans="6:19" ht="15.75" customHeight="1" x14ac:dyDescent="0.3">
      <c r="F957" s="2"/>
      <c r="G957" s="2"/>
      <c r="H957" s="2"/>
      <c r="S957" s="2"/>
    </row>
    <row r="958" spans="6:19" ht="15.75" customHeight="1" x14ac:dyDescent="0.3">
      <c r="F958" s="2"/>
      <c r="G958" s="2"/>
      <c r="H958" s="2"/>
      <c r="S958" s="2"/>
    </row>
    <row r="959" spans="6:19" ht="15.75" customHeight="1" x14ac:dyDescent="0.3">
      <c r="F959" s="2"/>
      <c r="G959" s="2"/>
      <c r="H959" s="2"/>
      <c r="S959" s="2"/>
    </row>
    <row r="960" spans="6:19" ht="15.75" customHeight="1" x14ac:dyDescent="0.3">
      <c r="F960" s="2"/>
      <c r="G960" s="2"/>
      <c r="H960" s="2"/>
      <c r="S960" s="2"/>
    </row>
    <row r="961" spans="6:19" ht="15.75" customHeight="1" x14ac:dyDescent="0.3">
      <c r="F961" s="2"/>
      <c r="G961" s="2"/>
      <c r="H961" s="2"/>
      <c r="S961" s="2"/>
    </row>
    <row r="962" spans="6:19" ht="15.75" customHeight="1" x14ac:dyDescent="0.3">
      <c r="F962" s="2"/>
      <c r="G962" s="2"/>
      <c r="H962" s="2"/>
      <c r="S962" s="2"/>
    </row>
    <row r="963" spans="6:19" ht="15.75" customHeight="1" x14ac:dyDescent="0.3">
      <c r="F963" s="2"/>
      <c r="G963" s="2"/>
      <c r="H963" s="2"/>
      <c r="S963" s="2"/>
    </row>
    <row r="964" spans="6:19" ht="15.75" customHeight="1" x14ac:dyDescent="0.3">
      <c r="F964" s="2"/>
      <c r="G964" s="2"/>
      <c r="H964" s="2"/>
      <c r="S964" s="2"/>
    </row>
    <row r="965" spans="6:19" ht="15.75" customHeight="1" x14ac:dyDescent="0.3">
      <c r="F965" s="2"/>
      <c r="G965" s="2"/>
      <c r="H965" s="2"/>
      <c r="S965" s="2"/>
    </row>
    <row r="966" spans="6:19" ht="15.75" customHeight="1" x14ac:dyDescent="0.3">
      <c r="F966" s="2"/>
      <c r="G966" s="2"/>
      <c r="H966" s="2"/>
      <c r="S966" s="2"/>
    </row>
    <row r="967" spans="6:19" ht="15.75" customHeight="1" x14ac:dyDescent="0.3">
      <c r="F967" s="2"/>
      <c r="G967" s="2"/>
      <c r="H967" s="2"/>
      <c r="S967" s="2"/>
    </row>
    <row r="968" spans="6:19" ht="15.75" customHeight="1" x14ac:dyDescent="0.3">
      <c r="F968" s="2"/>
      <c r="G968" s="2"/>
      <c r="H968" s="2"/>
      <c r="S968" s="2"/>
    </row>
    <row r="969" spans="6:19" ht="15.75" customHeight="1" x14ac:dyDescent="0.3">
      <c r="F969" s="2"/>
      <c r="G969" s="2"/>
      <c r="H969" s="2"/>
      <c r="S969" s="2"/>
    </row>
    <row r="970" spans="6:19" ht="15.75" customHeight="1" x14ac:dyDescent="0.3">
      <c r="F970" s="2"/>
      <c r="G970" s="2"/>
      <c r="H970" s="2"/>
      <c r="S970" s="2"/>
    </row>
    <row r="971" spans="6:19" ht="15.75" customHeight="1" x14ac:dyDescent="0.3">
      <c r="F971" s="2"/>
      <c r="G971" s="2"/>
      <c r="H971" s="2"/>
      <c r="S971" s="2"/>
    </row>
    <row r="972" spans="6:19" ht="15.75" customHeight="1" x14ac:dyDescent="0.3">
      <c r="F972" s="2"/>
      <c r="G972" s="2"/>
      <c r="H972" s="2"/>
      <c r="S972" s="2"/>
    </row>
    <row r="973" spans="6:19" ht="15.75" customHeight="1" x14ac:dyDescent="0.3">
      <c r="F973" s="2"/>
      <c r="G973" s="2"/>
      <c r="H973" s="2"/>
      <c r="S973" s="2"/>
    </row>
    <row r="974" spans="6:19" ht="15.75" customHeight="1" x14ac:dyDescent="0.3">
      <c r="F974" s="2"/>
      <c r="G974" s="2"/>
      <c r="H974" s="2"/>
      <c r="S974" s="2"/>
    </row>
    <row r="975" spans="6:19" ht="15.75" customHeight="1" x14ac:dyDescent="0.3">
      <c r="F975" s="2"/>
      <c r="G975" s="2"/>
      <c r="H975" s="2"/>
      <c r="S975" s="2"/>
    </row>
    <row r="976" spans="6:19" ht="15.75" customHeight="1" x14ac:dyDescent="0.3">
      <c r="F976" s="2"/>
      <c r="G976" s="2"/>
      <c r="H976" s="2"/>
      <c r="S976" s="2"/>
    </row>
    <row r="977" spans="6:19" ht="15.75" customHeight="1" x14ac:dyDescent="0.3">
      <c r="F977" s="2"/>
      <c r="G977" s="2"/>
      <c r="H977" s="2"/>
      <c r="S977" s="2"/>
    </row>
    <row r="978" spans="6:19" ht="15.75" customHeight="1" x14ac:dyDescent="0.3">
      <c r="F978" s="2"/>
      <c r="G978" s="2"/>
      <c r="H978" s="2"/>
      <c r="S978" s="2"/>
    </row>
    <row r="979" spans="6:19" ht="15.75" customHeight="1" x14ac:dyDescent="0.3">
      <c r="F979" s="2"/>
      <c r="G979" s="2"/>
      <c r="H979" s="2"/>
      <c r="S979" s="2"/>
    </row>
    <row r="980" spans="6:19" ht="15.75" customHeight="1" x14ac:dyDescent="0.3">
      <c r="F980" s="2"/>
      <c r="G980" s="2"/>
      <c r="H980" s="2"/>
      <c r="S980" s="2"/>
    </row>
    <row r="981" spans="6:19" ht="15.75" customHeight="1" x14ac:dyDescent="0.3">
      <c r="F981" s="2"/>
      <c r="G981" s="2"/>
      <c r="H981" s="2"/>
      <c r="S981" s="2"/>
    </row>
    <row r="982" spans="6:19" ht="15.75" customHeight="1" x14ac:dyDescent="0.3">
      <c r="F982" s="2"/>
      <c r="G982" s="2"/>
      <c r="H982" s="2"/>
      <c r="S982" s="2"/>
    </row>
    <row r="983" spans="6:19" ht="15.75" customHeight="1" x14ac:dyDescent="0.3">
      <c r="F983" s="2"/>
      <c r="G983" s="2"/>
      <c r="H983" s="2"/>
      <c r="S983" s="2"/>
    </row>
    <row r="984" spans="6:19" ht="15.75" customHeight="1" x14ac:dyDescent="0.3">
      <c r="F984" s="2"/>
      <c r="G984" s="2"/>
      <c r="H984" s="2"/>
      <c r="S984" s="2"/>
    </row>
    <row r="985" spans="6:19" ht="15.75" customHeight="1" x14ac:dyDescent="0.3">
      <c r="F985" s="2"/>
      <c r="G985" s="2"/>
      <c r="H985" s="2"/>
      <c r="S985" s="2"/>
    </row>
    <row r="986" spans="6:19" ht="15.75" customHeight="1" x14ac:dyDescent="0.3">
      <c r="F986" s="2"/>
      <c r="G986" s="2"/>
      <c r="H986" s="2"/>
      <c r="S986" s="2"/>
    </row>
    <row r="987" spans="6:19" ht="15.75" customHeight="1" x14ac:dyDescent="0.3">
      <c r="F987" s="2"/>
      <c r="G987" s="2"/>
      <c r="H987" s="2"/>
      <c r="S987" s="2"/>
    </row>
    <row r="988" spans="6:19" ht="15.75" customHeight="1" x14ac:dyDescent="0.3">
      <c r="F988" s="2"/>
      <c r="G988" s="2"/>
      <c r="H988" s="2"/>
      <c r="S988" s="2"/>
    </row>
    <row r="989" spans="6:19" ht="15.75" customHeight="1" x14ac:dyDescent="0.3">
      <c r="F989" s="2"/>
      <c r="G989" s="2"/>
      <c r="H989" s="2"/>
      <c r="S989" s="2"/>
    </row>
    <row r="990" spans="6:19" ht="15.75" customHeight="1" x14ac:dyDescent="0.3">
      <c r="F990" s="2"/>
      <c r="G990" s="2"/>
      <c r="H990" s="2"/>
      <c r="S990" s="2"/>
    </row>
    <row r="991" spans="6:19" ht="15.75" customHeight="1" x14ac:dyDescent="0.3">
      <c r="F991" s="2"/>
      <c r="G991" s="2"/>
      <c r="H991" s="2"/>
      <c r="S991" s="2"/>
    </row>
    <row r="992" spans="6:19" ht="15.75" customHeight="1" x14ac:dyDescent="0.3">
      <c r="F992" s="2"/>
      <c r="G992" s="2"/>
      <c r="H992" s="2"/>
      <c r="S992" s="2"/>
    </row>
    <row r="993" spans="6:19" ht="15.75" customHeight="1" x14ac:dyDescent="0.3">
      <c r="F993" s="2"/>
      <c r="G993" s="2"/>
      <c r="H993" s="2"/>
      <c r="S993" s="2"/>
    </row>
    <row r="994" spans="6:19" ht="15.75" customHeight="1" x14ac:dyDescent="0.3">
      <c r="F994" s="2"/>
      <c r="G994" s="2"/>
      <c r="H994" s="2"/>
      <c r="S994" s="2"/>
    </row>
    <row r="995" spans="6:19" ht="15.75" customHeight="1" x14ac:dyDescent="0.3">
      <c r="F995" s="2"/>
      <c r="G995" s="2"/>
      <c r="H995" s="2"/>
      <c r="S995" s="2"/>
    </row>
    <row r="996" spans="6:19" ht="15.75" customHeight="1" x14ac:dyDescent="0.3">
      <c r="F996" s="2"/>
      <c r="G996" s="2"/>
      <c r="H996" s="2"/>
      <c r="S996" s="2"/>
    </row>
    <row r="997" spans="6:19" ht="15.75" customHeight="1" x14ac:dyDescent="0.3">
      <c r="F997" s="2"/>
      <c r="G997" s="2"/>
      <c r="H997" s="2"/>
      <c r="S997" s="2"/>
    </row>
    <row r="998" spans="6:19" ht="15.75" customHeight="1" x14ac:dyDescent="0.3">
      <c r="F998" s="2"/>
      <c r="G998" s="2"/>
      <c r="H998" s="2"/>
      <c r="S998" s="2"/>
    </row>
    <row r="999" spans="6:19" ht="15.75" customHeight="1" x14ac:dyDescent="0.3">
      <c r="F999" s="2"/>
      <c r="G999" s="2"/>
      <c r="H999" s="2"/>
      <c r="S999" s="2"/>
    </row>
    <row r="1000" spans="6:19" ht="15.75" customHeight="1" x14ac:dyDescent="0.3">
      <c r="F1000" s="2"/>
      <c r="G1000" s="2"/>
      <c r="H1000" s="2"/>
      <c r="S1000" s="2"/>
    </row>
  </sheetData>
  <sortState xmlns:xlrd2="http://schemas.microsoft.com/office/spreadsheetml/2017/richdata2" ref="U4:U34">
    <sortCondition ref="U4:U34"/>
  </sortState>
  <mergeCells count="3">
    <mergeCell ref="N2:Q2"/>
    <mergeCell ref="V11:V12"/>
    <mergeCell ref="V26:V27"/>
  </mergeCell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C3EA-9C37-4269-8BAC-C01EB0C30015}">
  <dimension ref="A1:F52"/>
  <sheetViews>
    <sheetView topLeftCell="A23" zoomScale="85" zoomScaleNormal="85" workbookViewId="0">
      <selection activeCell="C44" sqref="C44"/>
    </sheetView>
  </sheetViews>
  <sheetFormatPr defaultRowHeight="14.4" x14ac:dyDescent="0.3"/>
  <cols>
    <col min="1" max="1" width="11.88671875" bestFit="1" customWidth="1"/>
    <col min="2" max="2" width="11.21875" bestFit="1" customWidth="1"/>
    <col min="3" max="7" width="15.5546875" bestFit="1" customWidth="1"/>
    <col min="8" max="8" width="10.77734375" bestFit="1" customWidth="1"/>
  </cols>
  <sheetData>
    <row r="1" spans="1:2" x14ac:dyDescent="0.3">
      <c r="A1" s="73"/>
    </row>
    <row r="2" spans="1:2" x14ac:dyDescent="0.3">
      <c r="A2" t="s">
        <v>278</v>
      </c>
    </row>
    <row r="3" spans="1:2" x14ac:dyDescent="0.3">
      <c r="A3" s="74">
        <v>31</v>
      </c>
    </row>
    <row r="5" spans="1:2" x14ac:dyDescent="0.3">
      <c r="A5" s="75" t="s">
        <v>271</v>
      </c>
      <c r="B5" t="s">
        <v>270</v>
      </c>
    </row>
    <row r="6" spans="1:2" x14ac:dyDescent="0.3">
      <c r="A6" s="76" t="s">
        <v>134</v>
      </c>
      <c r="B6" s="74">
        <v>1</v>
      </c>
    </row>
    <row r="7" spans="1:2" x14ac:dyDescent="0.3">
      <c r="A7" s="76" t="s">
        <v>65</v>
      </c>
      <c r="B7" s="74">
        <v>3</v>
      </c>
    </row>
    <row r="8" spans="1:2" x14ac:dyDescent="0.3">
      <c r="A8" s="76" t="s">
        <v>163</v>
      </c>
      <c r="B8" s="74">
        <v>2</v>
      </c>
    </row>
    <row r="9" spans="1:2" x14ac:dyDescent="0.3">
      <c r="A9" s="76" t="s">
        <v>49</v>
      </c>
      <c r="B9" s="74">
        <v>6</v>
      </c>
    </row>
    <row r="10" spans="1:2" x14ac:dyDescent="0.3">
      <c r="A10" s="76" t="s">
        <v>23</v>
      </c>
      <c r="B10" s="74">
        <v>13</v>
      </c>
    </row>
    <row r="11" spans="1:2" x14ac:dyDescent="0.3">
      <c r="A11" s="76" t="s">
        <v>154</v>
      </c>
      <c r="B11" s="74">
        <v>3</v>
      </c>
    </row>
    <row r="12" spans="1:2" x14ac:dyDescent="0.3">
      <c r="A12" s="76" t="s">
        <v>142</v>
      </c>
      <c r="B12" s="74">
        <v>3</v>
      </c>
    </row>
    <row r="13" spans="1:2" x14ac:dyDescent="0.3">
      <c r="A13" s="76" t="s">
        <v>269</v>
      </c>
      <c r="B13" s="74">
        <v>31</v>
      </c>
    </row>
    <row r="15" spans="1:2" x14ac:dyDescent="0.3">
      <c r="A15" s="75" t="s">
        <v>272</v>
      </c>
      <c r="B15" t="s">
        <v>270</v>
      </c>
    </row>
    <row r="16" spans="1:2" x14ac:dyDescent="0.3">
      <c r="A16" s="76" t="s">
        <v>135</v>
      </c>
      <c r="B16" s="74">
        <v>1</v>
      </c>
    </row>
    <row r="17" spans="1:2" x14ac:dyDescent="0.3">
      <c r="A17" s="76" t="s">
        <v>50</v>
      </c>
      <c r="B17" s="74">
        <v>6</v>
      </c>
    </row>
    <row r="18" spans="1:2" x14ac:dyDescent="0.3">
      <c r="A18" s="76" t="s">
        <v>71</v>
      </c>
      <c r="B18" s="74">
        <v>5</v>
      </c>
    </row>
    <row r="19" spans="1:2" x14ac:dyDescent="0.3">
      <c r="A19" s="76" t="s">
        <v>24</v>
      </c>
      <c r="B19" s="74">
        <v>12</v>
      </c>
    </row>
    <row r="20" spans="1:2" x14ac:dyDescent="0.3">
      <c r="A20" s="76" t="s">
        <v>36</v>
      </c>
      <c r="B20" s="74">
        <v>7</v>
      </c>
    </row>
    <row r="21" spans="1:2" x14ac:dyDescent="0.3">
      <c r="A21" s="76" t="s">
        <v>269</v>
      </c>
      <c r="B21" s="74">
        <v>31</v>
      </c>
    </row>
    <row r="23" spans="1:2" x14ac:dyDescent="0.3">
      <c r="A23" s="75" t="s">
        <v>276</v>
      </c>
      <c r="B23" t="s">
        <v>270</v>
      </c>
    </row>
    <row r="24" spans="1:2" x14ac:dyDescent="0.3">
      <c r="A24" s="76" t="s">
        <v>274</v>
      </c>
      <c r="B24" s="74">
        <v>24</v>
      </c>
    </row>
    <row r="25" spans="1:2" x14ac:dyDescent="0.3">
      <c r="A25" s="76" t="s">
        <v>275</v>
      </c>
      <c r="B25" s="74">
        <v>7</v>
      </c>
    </row>
    <row r="26" spans="1:2" x14ac:dyDescent="0.3">
      <c r="A26" s="76" t="s">
        <v>269</v>
      </c>
      <c r="B26" s="74">
        <v>31</v>
      </c>
    </row>
    <row r="28" spans="1:2" x14ac:dyDescent="0.3">
      <c r="A28" s="75" t="s">
        <v>279</v>
      </c>
      <c r="B28" t="s">
        <v>270</v>
      </c>
    </row>
    <row r="29" spans="1:2" x14ac:dyDescent="0.3">
      <c r="A29" s="76" t="s">
        <v>144</v>
      </c>
      <c r="B29" s="74">
        <v>9</v>
      </c>
    </row>
    <row r="30" spans="1:2" x14ac:dyDescent="0.3">
      <c r="A30" s="76" t="s">
        <v>93</v>
      </c>
      <c r="B30" s="74">
        <v>8</v>
      </c>
    </row>
    <row r="31" spans="1:2" x14ac:dyDescent="0.3">
      <c r="A31" s="76" t="s">
        <v>55</v>
      </c>
      <c r="B31" s="74">
        <v>8</v>
      </c>
    </row>
    <row r="32" spans="1:2" x14ac:dyDescent="0.3">
      <c r="A32" s="76" t="s">
        <v>26</v>
      </c>
      <c r="B32" s="74">
        <v>6</v>
      </c>
    </row>
    <row r="33" spans="1:6" x14ac:dyDescent="0.3">
      <c r="A33" s="76" t="s">
        <v>269</v>
      </c>
      <c r="B33" s="74">
        <v>31</v>
      </c>
    </row>
    <row r="37" spans="1:6" x14ac:dyDescent="0.3">
      <c r="A37" s="75" t="s">
        <v>279</v>
      </c>
      <c r="B37" t="s">
        <v>270</v>
      </c>
    </row>
    <row r="38" spans="1:6" x14ac:dyDescent="0.3">
      <c r="A38" s="79" t="s">
        <v>280</v>
      </c>
      <c r="B38" s="74">
        <v>9</v>
      </c>
      <c r="C38" t="s">
        <v>280</v>
      </c>
    </row>
    <row r="39" spans="1:6" x14ac:dyDescent="0.3">
      <c r="A39" s="79" t="s">
        <v>281</v>
      </c>
      <c r="B39" s="74">
        <v>11</v>
      </c>
      <c r="C39" t="s">
        <v>281</v>
      </c>
      <c r="E39" s="73">
        <v>26</v>
      </c>
      <c r="F39">
        <v>30</v>
      </c>
    </row>
    <row r="40" spans="1:6" x14ac:dyDescent="0.3">
      <c r="A40" s="79" t="s">
        <v>282</v>
      </c>
      <c r="B40" s="74">
        <v>7</v>
      </c>
      <c r="C40" t="s">
        <v>282</v>
      </c>
      <c r="E40">
        <v>31</v>
      </c>
      <c r="F40">
        <v>35</v>
      </c>
    </row>
    <row r="41" spans="1:6" x14ac:dyDescent="0.3">
      <c r="A41" s="79" t="s">
        <v>283</v>
      </c>
      <c r="B41" s="74">
        <v>1</v>
      </c>
      <c r="C41" t="s">
        <v>283</v>
      </c>
      <c r="E41">
        <v>36</v>
      </c>
      <c r="F41">
        <v>40</v>
      </c>
    </row>
    <row r="42" spans="1:6" x14ac:dyDescent="0.3">
      <c r="A42" s="79" t="s">
        <v>284</v>
      </c>
      <c r="B42" s="74">
        <v>3</v>
      </c>
      <c r="C42" t="s">
        <v>284</v>
      </c>
      <c r="E42">
        <v>41</v>
      </c>
      <c r="F42">
        <v>45</v>
      </c>
    </row>
    <row r="43" spans="1:6" x14ac:dyDescent="0.3">
      <c r="A43" s="79" t="s">
        <v>269</v>
      </c>
      <c r="B43" s="74">
        <v>31</v>
      </c>
      <c r="C43" s="73" t="s">
        <v>289</v>
      </c>
      <c r="E43">
        <v>46</v>
      </c>
      <c r="F43">
        <v>50</v>
      </c>
    </row>
    <row r="45" spans="1:6" ht="15" thickBot="1" x14ac:dyDescent="0.35"/>
    <row r="46" spans="1:6" x14ac:dyDescent="0.3">
      <c r="A46" s="86" t="s">
        <v>288</v>
      </c>
      <c r="B46" s="86" t="s">
        <v>286</v>
      </c>
      <c r="C46" s="86" t="s">
        <v>287</v>
      </c>
      <c r="D46" s="86" t="s">
        <v>288</v>
      </c>
      <c r="E46" s="86" t="s">
        <v>286</v>
      </c>
      <c r="F46" s="86" t="s">
        <v>287</v>
      </c>
    </row>
    <row r="47" spans="1:6" x14ac:dyDescent="0.3">
      <c r="A47" s="80">
        <v>30</v>
      </c>
      <c r="B47" s="81">
        <v>9</v>
      </c>
      <c r="C47" s="82">
        <v>0.29032258064516131</v>
      </c>
      <c r="D47" s="80">
        <v>35</v>
      </c>
      <c r="E47" s="81">
        <v>11</v>
      </c>
      <c r="F47" s="82">
        <v>0.35483870967741937</v>
      </c>
    </row>
    <row r="48" spans="1:6" x14ac:dyDescent="0.3">
      <c r="A48" s="80">
        <v>35</v>
      </c>
      <c r="B48" s="81">
        <v>11</v>
      </c>
      <c r="C48" s="82">
        <v>0.64516129032258063</v>
      </c>
      <c r="D48" s="80">
        <v>30</v>
      </c>
      <c r="E48" s="81">
        <v>9</v>
      </c>
      <c r="F48" s="82">
        <v>0.64516129032258063</v>
      </c>
    </row>
    <row r="49" spans="1:6" x14ac:dyDescent="0.3">
      <c r="A49" s="80">
        <v>40</v>
      </c>
      <c r="B49" s="81">
        <v>7</v>
      </c>
      <c r="C49" s="82">
        <v>0.87096774193548387</v>
      </c>
      <c r="D49" s="80">
        <v>40</v>
      </c>
      <c r="E49" s="81">
        <v>7</v>
      </c>
      <c r="F49" s="82">
        <v>0.87096774193548387</v>
      </c>
    </row>
    <row r="50" spans="1:6" x14ac:dyDescent="0.3">
      <c r="A50" s="80">
        <v>45</v>
      </c>
      <c r="B50" s="81">
        <v>1</v>
      </c>
      <c r="C50" s="82">
        <v>0.90322580645161288</v>
      </c>
      <c r="D50" s="80">
        <v>50</v>
      </c>
      <c r="E50" s="81">
        <v>3</v>
      </c>
      <c r="F50" s="82">
        <v>0.967741935483871</v>
      </c>
    </row>
    <row r="51" spans="1:6" x14ac:dyDescent="0.3">
      <c r="A51" s="80">
        <v>50</v>
      </c>
      <c r="B51" s="81">
        <v>3</v>
      </c>
      <c r="C51" s="82">
        <v>1</v>
      </c>
      <c r="D51" s="80">
        <v>45</v>
      </c>
      <c r="E51" s="81">
        <v>1</v>
      </c>
      <c r="F51" s="82">
        <v>1</v>
      </c>
    </row>
    <row r="52" spans="1:6" ht="15" thickBot="1" x14ac:dyDescent="0.35">
      <c r="A52" s="83" t="s">
        <v>285</v>
      </c>
      <c r="B52" s="83">
        <v>0</v>
      </c>
      <c r="C52" s="84">
        <v>1</v>
      </c>
      <c r="D52" s="85" t="s">
        <v>285</v>
      </c>
      <c r="E52" s="83">
        <v>0</v>
      </c>
      <c r="F52" s="84">
        <v>1</v>
      </c>
    </row>
  </sheetData>
  <sortState xmlns:xlrd2="http://schemas.microsoft.com/office/spreadsheetml/2017/richdata2" ref="D47:E52">
    <sortCondition descending="1" ref="E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501E-853C-4A73-A34A-CE0E405AA51B}">
  <dimension ref="A1:M1"/>
  <sheetViews>
    <sheetView showGridLines="0" tabSelected="1" topLeftCell="A43" workbookViewId="0">
      <selection activeCell="N1" sqref="N1:XFD1048576"/>
    </sheetView>
  </sheetViews>
  <sheetFormatPr defaultRowHeight="14.4" x14ac:dyDescent="0.3"/>
  <sheetData>
    <row r="1" spans="1:13" ht="34.799999999999997" x14ac:dyDescent="1.2">
      <c r="A1" s="78" t="s">
        <v>277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9484-DE0C-4554-98F5-7920F2447726}">
  <dimension ref="A1"/>
  <sheetViews>
    <sheetView workbookViewId="0">
      <selection activeCell="I31" sqref="I31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927-D40B-4135-A899-6C9E1CDC3B75}">
  <dimension ref="A1:J54"/>
  <sheetViews>
    <sheetView workbookViewId="0">
      <selection activeCell="L12" sqref="L12"/>
    </sheetView>
  </sheetViews>
  <sheetFormatPr defaultRowHeight="14.4" x14ac:dyDescent="0.3"/>
  <cols>
    <col min="7" max="7" width="18.44140625" customWidth="1"/>
  </cols>
  <sheetData>
    <row r="1" spans="1:10" ht="15.6" x14ac:dyDescent="0.3">
      <c r="A1" s="54" t="s">
        <v>257</v>
      </c>
    </row>
    <row r="2" spans="1:10" x14ac:dyDescent="0.3">
      <c r="A2" s="55" t="s">
        <v>258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3">
      <c r="A3" s="55"/>
      <c r="B3" s="40"/>
      <c r="C3" s="40"/>
      <c r="D3" s="40"/>
      <c r="E3" s="40"/>
      <c r="F3" s="40"/>
      <c r="G3" s="40"/>
      <c r="H3" s="40"/>
      <c r="I3" s="40"/>
      <c r="J3" s="40"/>
    </row>
    <row r="4" spans="1:10" ht="18" x14ac:dyDescent="0.35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G4" t="s">
        <v>264</v>
      </c>
      <c r="H4" s="56">
        <f>H5/H6</f>
        <v>0.32500000000000001</v>
      </c>
    </row>
    <row r="5" spans="1:10" x14ac:dyDescent="0.3">
      <c r="A5">
        <v>1</v>
      </c>
      <c r="B5" t="s">
        <v>265</v>
      </c>
      <c r="C5" t="s">
        <v>265</v>
      </c>
      <c r="D5" t="b">
        <f t="shared" ref="D5:D36" si="0">IF(LEN(C5)=0,"",EXACT(B5,C5))</f>
        <v>1</v>
      </c>
      <c r="E5">
        <f t="shared" ref="E5:E36" si="1">IF(LEN(C5)=0,"",IF(D5=TRUE,1,0))</f>
        <v>1</v>
      </c>
      <c r="G5" t="s">
        <v>266</v>
      </c>
      <c r="H5">
        <f>SUM(E5:E44)</f>
        <v>13</v>
      </c>
    </row>
    <row r="6" spans="1:10" x14ac:dyDescent="0.3">
      <c r="A6">
        <v>2</v>
      </c>
      <c r="B6" t="s">
        <v>265</v>
      </c>
      <c r="C6" t="s">
        <v>267</v>
      </c>
      <c r="D6" t="b">
        <f t="shared" si="0"/>
        <v>0</v>
      </c>
      <c r="E6">
        <f t="shared" si="1"/>
        <v>0</v>
      </c>
      <c r="G6" t="s">
        <v>268</v>
      </c>
      <c r="H6">
        <f>COUNT(E5:E44)</f>
        <v>40</v>
      </c>
    </row>
    <row r="7" spans="1:10" x14ac:dyDescent="0.3">
      <c r="A7" s="40">
        <v>3</v>
      </c>
      <c r="B7" t="s">
        <v>267</v>
      </c>
      <c r="C7" t="s">
        <v>265</v>
      </c>
      <c r="D7" t="b">
        <f t="shared" si="0"/>
        <v>0</v>
      </c>
      <c r="E7">
        <f t="shared" si="1"/>
        <v>0</v>
      </c>
    </row>
    <row r="8" spans="1:10" x14ac:dyDescent="0.3">
      <c r="A8" s="40">
        <v>4</v>
      </c>
      <c r="B8" t="s">
        <v>265</v>
      </c>
      <c r="C8" t="s">
        <v>265</v>
      </c>
      <c r="D8" t="b">
        <f t="shared" si="0"/>
        <v>1</v>
      </c>
      <c r="E8">
        <f t="shared" si="1"/>
        <v>1</v>
      </c>
    </row>
    <row r="9" spans="1:10" x14ac:dyDescent="0.3">
      <c r="A9" s="40">
        <v>5</v>
      </c>
      <c r="B9" t="s">
        <v>267</v>
      </c>
      <c r="C9" t="s">
        <v>267</v>
      </c>
      <c r="D9" t="b">
        <f t="shared" si="0"/>
        <v>1</v>
      </c>
      <c r="E9">
        <f t="shared" si="1"/>
        <v>1</v>
      </c>
    </row>
    <row r="10" spans="1:10" x14ac:dyDescent="0.3">
      <c r="A10" s="40">
        <v>6</v>
      </c>
      <c r="B10" t="s">
        <v>267</v>
      </c>
      <c r="C10" t="s">
        <v>265</v>
      </c>
      <c r="D10" t="b">
        <f t="shared" si="0"/>
        <v>0</v>
      </c>
      <c r="E10">
        <f t="shared" si="1"/>
        <v>0</v>
      </c>
    </row>
    <row r="11" spans="1:10" x14ac:dyDescent="0.3">
      <c r="A11" s="40">
        <v>7</v>
      </c>
      <c r="B11" t="s">
        <v>265</v>
      </c>
      <c r="C11" t="s">
        <v>265</v>
      </c>
      <c r="D11" t="b">
        <f t="shared" si="0"/>
        <v>1</v>
      </c>
      <c r="E11">
        <f t="shared" si="1"/>
        <v>1</v>
      </c>
    </row>
    <row r="12" spans="1:10" x14ac:dyDescent="0.3">
      <c r="A12" s="40">
        <v>8</v>
      </c>
      <c r="B12" t="s">
        <v>267</v>
      </c>
      <c r="C12" t="s">
        <v>267</v>
      </c>
      <c r="D12" t="b">
        <f t="shared" si="0"/>
        <v>1</v>
      </c>
      <c r="E12">
        <f t="shared" si="1"/>
        <v>1</v>
      </c>
    </row>
    <row r="13" spans="1:10" x14ac:dyDescent="0.3">
      <c r="A13" s="40">
        <v>9</v>
      </c>
      <c r="B13" t="s">
        <v>267</v>
      </c>
      <c r="C13" t="s">
        <v>265</v>
      </c>
      <c r="D13" t="b">
        <f t="shared" si="0"/>
        <v>0</v>
      </c>
      <c r="E13">
        <f t="shared" si="1"/>
        <v>0</v>
      </c>
    </row>
    <row r="14" spans="1:10" x14ac:dyDescent="0.3">
      <c r="A14" s="40">
        <v>10</v>
      </c>
      <c r="B14" t="s">
        <v>267</v>
      </c>
      <c r="C14" t="s">
        <v>267</v>
      </c>
      <c r="D14" t="b">
        <f t="shared" si="0"/>
        <v>1</v>
      </c>
      <c r="E14">
        <f t="shared" si="1"/>
        <v>1</v>
      </c>
    </row>
    <row r="15" spans="1:10" x14ac:dyDescent="0.3">
      <c r="A15" s="40">
        <v>11</v>
      </c>
      <c r="B15" t="s">
        <v>267</v>
      </c>
      <c r="C15" t="s">
        <v>267</v>
      </c>
      <c r="D15" t="b">
        <f t="shared" si="0"/>
        <v>1</v>
      </c>
      <c r="E15">
        <f t="shared" si="1"/>
        <v>1</v>
      </c>
    </row>
    <row r="16" spans="1:10" x14ac:dyDescent="0.3">
      <c r="A16" s="40">
        <v>12</v>
      </c>
      <c r="B16" t="s">
        <v>265</v>
      </c>
      <c r="C16" t="s">
        <v>267</v>
      </c>
      <c r="D16" t="b">
        <f t="shared" si="0"/>
        <v>0</v>
      </c>
      <c r="E16">
        <f t="shared" si="1"/>
        <v>0</v>
      </c>
    </row>
    <row r="17" spans="1:5" x14ac:dyDescent="0.3">
      <c r="A17" s="40">
        <v>13</v>
      </c>
      <c r="B17" t="s">
        <v>267</v>
      </c>
      <c r="C17" t="s">
        <v>265</v>
      </c>
      <c r="D17" t="b">
        <f t="shared" si="0"/>
        <v>0</v>
      </c>
      <c r="E17">
        <f t="shared" si="1"/>
        <v>0</v>
      </c>
    </row>
    <row r="18" spans="1:5" x14ac:dyDescent="0.3">
      <c r="A18" s="40">
        <v>14</v>
      </c>
      <c r="B18" t="s">
        <v>267</v>
      </c>
      <c r="C18" t="s">
        <v>265</v>
      </c>
      <c r="D18" t="b">
        <f t="shared" si="0"/>
        <v>0</v>
      </c>
      <c r="E18">
        <f t="shared" si="1"/>
        <v>0</v>
      </c>
    </row>
    <row r="19" spans="1:5" x14ac:dyDescent="0.3">
      <c r="A19" s="40">
        <v>15</v>
      </c>
      <c r="B19" t="s">
        <v>265</v>
      </c>
      <c r="C19" t="s">
        <v>265</v>
      </c>
      <c r="D19" t="b">
        <f t="shared" si="0"/>
        <v>1</v>
      </c>
      <c r="E19">
        <f t="shared" si="1"/>
        <v>1</v>
      </c>
    </row>
    <row r="20" spans="1:5" x14ac:dyDescent="0.3">
      <c r="A20" s="40">
        <v>16</v>
      </c>
      <c r="B20" t="s">
        <v>267</v>
      </c>
      <c r="C20" t="s">
        <v>267</v>
      </c>
      <c r="D20" t="b">
        <f t="shared" si="0"/>
        <v>1</v>
      </c>
      <c r="E20">
        <f t="shared" si="1"/>
        <v>1</v>
      </c>
    </row>
    <row r="21" spans="1:5" x14ac:dyDescent="0.3">
      <c r="A21" s="40">
        <v>17</v>
      </c>
      <c r="B21" t="s">
        <v>265</v>
      </c>
      <c r="C21" t="s">
        <v>267</v>
      </c>
      <c r="D21" t="b">
        <f t="shared" si="0"/>
        <v>0</v>
      </c>
      <c r="E21">
        <f t="shared" si="1"/>
        <v>0</v>
      </c>
    </row>
    <row r="22" spans="1:5" x14ac:dyDescent="0.3">
      <c r="A22" s="40">
        <v>18</v>
      </c>
      <c r="B22" t="s">
        <v>265</v>
      </c>
      <c r="C22" t="s">
        <v>267</v>
      </c>
      <c r="D22" t="b">
        <f t="shared" si="0"/>
        <v>0</v>
      </c>
      <c r="E22">
        <f t="shared" si="1"/>
        <v>0</v>
      </c>
    </row>
    <row r="23" spans="1:5" x14ac:dyDescent="0.3">
      <c r="A23" s="40">
        <v>19</v>
      </c>
      <c r="B23" t="s">
        <v>265</v>
      </c>
      <c r="C23" t="s">
        <v>267</v>
      </c>
      <c r="D23" t="b">
        <f t="shared" si="0"/>
        <v>0</v>
      </c>
      <c r="E23">
        <f t="shared" si="1"/>
        <v>0</v>
      </c>
    </row>
    <row r="24" spans="1:5" x14ac:dyDescent="0.3">
      <c r="A24" s="40">
        <v>20</v>
      </c>
      <c r="B24" t="s">
        <v>265</v>
      </c>
      <c r="C24" t="s">
        <v>267</v>
      </c>
      <c r="D24" t="b">
        <f t="shared" si="0"/>
        <v>0</v>
      </c>
      <c r="E24">
        <f t="shared" si="1"/>
        <v>0</v>
      </c>
    </row>
    <row r="25" spans="1:5" x14ac:dyDescent="0.3">
      <c r="A25" s="40">
        <v>21</v>
      </c>
      <c r="B25" t="s">
        <v>267</v>
      </c>
      <c r="C25" t="s">
        <v>265</v>
      </c>
      <c r="D25" t="b">
        <f t="shared" si="0"/>
        <v>0</v>
      </c>
      <c r="E25">
        <f t="shared" si="1"/>
        <v>0</v>
      </c>
    </row>
    <row r="26" spans="1:5" x14ac:dyDescent="0.3">
      <c r="A26" s="40">
        <v>22</v>
      </c>
      <c r="B26" t="s">
        <v>267</v>
      </c>
      <c r="C26" t="s">
        <v>265</v>
      </c>
      <c r="D26" t="b">
        <f t="shared" si="0"/>
        <v>0</v>
      </c>
      <c r="E26">
        <f t="shared" si="1"/>
        <v>0</v>
      </c>
    </row>
    <row r="27" spans="1:5" x14ac:dyDescent="0.3">
      <c r="A27" s="40">
        <v>23</v>
      </c>
      <c r="B27" t="s">
        <v>267</v>
      </c>
      <c r="C27" t="s">
        <v>267</v>
      </c>
      <c r="D27" t="b">
        <f t="shared" si="0"/>
        <v>1</v>
      </c>
      <c r="E27">
        <f t="shared" si="1"/>
        <v>1</v>
      </c>
    </row>
    <row r="28" spans="1:5" x14ac:dyDescent="0.3">
      <c r="A28" s="40">
        <v>24</v>
      </c>
      <c r="B28" t="s">
        <v>267</v>
      </c>
      <c r="C28" t="s">
        <v>265</v>
      </c>
      <c r="D28" t="b">
        <f t="shared" si="0"/>
        <v>0</v>
      </c>
      <c r="E28">
        <f t="shared" si="1"/>
        <v>0</v>
      </c>
    </row>
    <row r="29" spans="1:5" x14ac:dyDescent="0.3">
      <c r="A29" s="40">
        <v>25</v>
      </c>
      <c r="B29" t="s">
        <v>267</v>
      </c>
      <c r="C29" t="s">
        <v>265</v>
      </c>
      <c r="D29" t="b">
        <f t="shared" si="0"/>
        <v>0</v>
      </c>
      <c r="E29">
        <f t="shared" si="1"/>
        <v>0</v>
      </c>
    </row>
    <row r="30" spans="1:5" x14ac:dyDescent="0.3">
      <c r="A30" s="40">
        <v>26</v>
      </c>
      <c r="B30" t="s">
        <v>265</v>
      </c>
      <c r="C30" t="s">
        <v>267</v>
      </c>
      <c r="D30" t="b">
        <f t="shared" si="0"/>
        <v>0</v>
      </c>
      <c r="E30">
        <f t="shared" si="1"/>
        <v>0</v>
      </c>
    </row>
    <row r="31" spans="1:5" x14ac:dyDescent="0.3">
      <c r="A31" s="40">
        <v>27</v>
      </c>
      <c r="B31" t="s">
        <v>265</v>
      </c>
      <c r="C31" t="s">
        <v>267</v>
      </c>
      <c r="D31" t="b">
        <f t="shared" si="0"/>
        <v>0</v>
      </c>
      <c r="E31">
        <f t="shared" si="1"/>
        <v>0</v>
      </c>
    </row>
    <row r="32" spans="1:5" x14ac:dyDescent="0.3">
      <c r="A32" s="40">
        <v>28</v>
      </c>
      <c r="B32" t="s">
        <v>267</v>
      </c>
      <c r="C32" t="s">
        <v>265</v>
      </c>
      <c r="D32" t="b">
        <f t="shared" si="0"/>
        <v>0</v>
      </c>
      <c r="E32">
        <f t="shared" si="1"/>
        <v>0</v>
      </c>
    </row>
    <row r="33" spans="1:5" x14ac:dyDescent="0.3">
      <c r="A33" s="40">
        <v>29</v>
      </c>
      <c r="B33" t="s">
        <v>267</v>
      </c>
      <c r="C33" t="s">
        <v>265</v>
      </c>
      <c r="D33" t="b">
        <f t="shared" si="0"/>
        <v>0</v>
      </c>
      <c r="E33">
        <f t="shared" si="1"/>
        <v>0</v>
      </c>
    </row>
    <row r="34" spans="1:5" x14ac:dyDescent="0.3">
      <c r="A34" s="40">
        <v>30</v>
      </c>
      <c r="B34" t="s">
        <v>265</v>
      </c>
      <c r="C34" t="s">
        <v>265</v>
      </c>
      <c r="D34" t="b">
        <f t="shared" si="0"/>
        <v>1</v>
      </c>
      <c r="E34">
        <f t="shared" si="1"/>
        <v>1</v>
      </c>
    </row>
    <row r="35" spans="1:5" x14ac:dyDescent="0.3">
      <c r="A35" s="40">
        <v>31</v>
      </c>
      <c r="B35" t="s">
        <v>267</v>
      </c>
      <c r="C35" t="s">
        <v>265</v>
      </c>
      <c r="D35" t="b">
        <f t="shared" si="0"/>
        <v>0</v>
      </c>
      <c r="E35">
        <f t="shared" si="1"/>
        <v>0</v>
      </c>
    </row>
    <row r="36" spans="1:5" x14ac:dyDescent="0.3">
      <c r="A36" s="40">
        <v>32</v>
      </c>
      <c r="B36" t="s">
        <v>267</v>
      </c>
      <c r="C36" t="s">
        <v>265</v>
      </c>
      <c r="D36" t="b">
        <f t="shared" si="0"/>
        <v>0</v>
      </c>
      <c r="E36">
        <f t="shared" si="1"/>
        <v>0</v>
      </c>
    </row>
    <row r="37" spans="1:5" x14ac:dyDescent="0.3">
      <c r="A37" s="40">
        <v>33</v>
      </c>
      <c r="B37" t="s">
        <v>265</v>
      </c>
      <c r="C37" t="s">
        <v>267</v>
      </c>
      <c r="D37" t="b">
        <f t="shared" ref="D37:D68" si="2">IF(LEN(C37)=0,"",EXACT(B37,C37))</f>
        <v>0</v>
      </c>
      <c r="E37">
        <f t="shared" ref="E37:E68" si="3">IF(LEN(C37)=0,"",IF(D37=TRUE,1,0))</f>
        <v>0</v>
      </c>
    </row>
    <row r="38" spans="1:5" x14ac:dyDescent="0.3">
      <c r="A38" s="40">
        <v>34</v>
      </c>
      <c r="B38" t="s">
        <v>265</v>
      </c>
      <c r="C38" t="s">
        <v>267</v>
      </c>
      <c r="D38" t="b">
        <f t="shared" si="2"/>
        <v>0</v>
      </c>
      <c r="E38">
        <f t="shared" si="3"/>
        <v>0</v>
      </c>
    </row>
    <row r="39" spans="1:5" x14ac:dyDescent="0.3">
      <c r="A39" s="40">
        <v>35</v>
      </c>
      <c r="B39" t="s">
        <v>267</v>
      </c>
      <c r="C39" t="s">
        <v>267</v>
      </c>
      <c r="D39" t="b">
        <f t="shared" si="2"/>
        <v>1</v>
      </c>
      <c r="E39">
        <f t="shared" si="3"/>
        <v>1</v>
      </c>
    </row>
    <row r="40" spans="1:5" x14ac:dyDescent="0.3">
      <c r="A40" s="40">
        <v>36</v>
      </c>
      <c r="B40" t="s">
        <v>267</v>
      </c>
      <c r="C40" t="s">
        <v>265</v>
      </c>
      <c r="D40" t="b">
        <f t="shared" si="2"/>
        <v>0</v>
      </c>
      <c r="E40">
        <f t="shared" si="3"/>
        <v>0</v>
      </c>
    </row>
    <row r="41" spans="1:5" x14ac:dyDescent="0.3">
      <c r="A41" s="40">
        <v>37</v>
      </c>
      <c r="B41" t="s">
        <v>267</v>
      </c>
      <c r="C41" t="s">
        <v>267</v>
      </c>
      <c r="D41" t="b">
        <f t="shared" si="2"/>
        <v>1</v>
      </c>
      <c r="E41">
        <f t="shared" si="3"/>
        <v>1</v>
      </c>
    </row>
    <row r="42" spans="1:5" x14ac:dyDescent="0.3">
      <c r="A42" s="40">
        <v>38</v>
      </c>
      <c r="B42" t="s">
        <v>265</v>
      </c>
      <c r="C42" t="s">
        <v>267</v>
      </c>
      <c r="D42" t="b">
        <f t="shared" si="2"/>
        <v>0</v>
      </c>
      <c r="E42">
        <f t="shared" si="3"/>
        <v>0</v>
      </c>
    </row>
    <row r="43" spans="1:5" x14ac:dyDescent="0.3">
      <c r="A43" s="40">
        <v>39</v>
      </c>
      <c r="B43" t="s">
        <v>267</v>
      </c>
      <c r="C43" t="s">
        <v>265</v>
      </c>
      <c r="D43" t="b">
        <f t="shared" si="2"/>
        <v>0</v>
      </c>
      <c r="E43">
        <f t="shared" si="3"/>
        <v>0</v>
      </c>
    </row>
    <row r="44" spans="1:5" x14ac:dyDescent="0.3">
      <c r="A44" s="40">
        <v>40</v>
      </c>
      <c r="B44" t="s">
        <v>267</v>
      </c>
      <c r="C44" t="s">
        <v>265</v>
      </c>
      <c r="D44" t="b">
        <f t="shared" si="2"/>
        <v>0</v>
      </c>
      <c r="E44">
        <f t="shared" si="3"/>
        <v>0</v>
      </c>
    </row>
    <row r="45" spans="1:5" x14ac:dyDescent="0.3">
      <c r="A45" s="40">
        <v>41</v>
      </c>
      <c r="B45" t="s">
        <v>267</v>
      </c>
      <c r="C45" t="s">
        <v>265</v>
      </c>
      <c r="D45" t="b">
        <f t="shared" si="2"/>
        <v>0</v>
      </c>
      <c r="E45">
        <f t="shared" si="3"/>
        <v>0</v>
      </c>
    </row>
    <row r="46" spans="1:5" x14ac:dyDescent="0.3">
      <c r="A46" s="40">
        <v>42</v>
      </c>
      <c r="B46" t="s">
        <v>267</v>
      </c>
      <c r="C46" t="s">
        <v>265</v>
      </c>
      <c r="D46" t="b">
        <f t="shared" si="2"/>
        <v>0</v>
      </c>
      <c r="E46">
        <f t="shared" si="3"/>
        <v>0</v>
      </c>
    </row>
    <row r="47" spans="1:5" x14ac:dyDescent="0.3">
      <c r="A47" s="40">
        <v>43</v>
      </c>
      <c r="B47" t="s">
        <v>265</v>
      </c>
      <c r="C47" t="s">
        <v>267</v>
      </c>
      <c r="D47" t="b">
        <f t="shared" si="2"/>
        <v>0</v>
      </c>
      <c r="E47">
        <f t="shared" si="3"/>
        <v>0</v>
      </c>
    </row>
    <row r="48" spans="1:5" x14ac:dyDescent="0.3">
      <c r="A48" s="40">
        <v>44</v>
      </c>
      <c r="B48" t="s">
        <v>267</v>
      </c>
      <c r="C48" t="s">
        <v>265</v>
      </c>
      <c r="D48" t="b">
        <f t="shared" si="2"/>
        <v>0</v>
      </c>
      <c r="E48">
        <f t="shared" si="3"/>
        <v>0</v>
      </c>
    </row>
    <row r="49" spans="1:5" x14ac:dyDescent="0.3">
      <c r="A49" s="40">
        <v>45</v>
      </c>
      <c r="B49" t="s">
        <v>265</v>
      </c>
      <c r="C49" t="s">
        <v>267</v>
      </c>
      <c r="D49" t="b">
        <f t="shared" si="2"/>
        <v>0</v>
      </c>
      <c r="E49">
        <f t="shared" si="3"/>
        <v>0</v>
      </c>
    </row>
    <row r="50" spans="1:5" x14ac:dyDescent="0.3">
      <c r="A50" s="40">
        <v>46</v>
      </c>
      <c r="B50" t="s">
        <v>265</v>
      </c>
      <c r="C50" t="s">
        <v>265</v>
      </c>
      <c r="D50" t="b">
        <f t="shared" si="2"/>
        <v>1</v>
      </c>
      <c r="E50">
        <f t="shared" si="3"/>
        <v>1</v>
      </c>
    </row>
    <row r="51" spans="1:5" x14ac:dyDescent="0.3">
      <c r="A51" s="40">
        <v>47</v>
      </c>
      <c r="B51" t="s">
        <v>267</v>
      </c>
      <c r="C51" t="s">
        <v>267</v>
      </c>
      <c r="D51" t="b">
        <f t="shared" si="2"/>
        <v>1</v>
      </c>
      <c r="E51">
        <f t="shared" si="3"/>
        <v>1</v>
      </c>
    </row>
    <row r="52" spans="1:5" x14ac:dyDescent="0.3">
      <c r="A52" s="40">
        <v>48</v>
      </c>
      <c r="B52" t="s">
        <v>267</v>
      </c>
      <c r="C52" t="s">
        <v>265</v>
      </c>
      <c r="D52" t="b">
        <f t="shared" si="2"/>
        <v>0</v>
      </c>
      <c r="E52">
        <f t="shared" si="3"/>
        <v>0</v>
      </c>
    </row>
    <row r="53" spans="1:5" x14ac:dyDescent="0.3">
      <c r="A53" s="40">
        <v>49</v>
      </c>
      <c r="B53" t="s">
        <v>265</v>
      </c>
      <c r="C53" t="s">
        <v>267</v>
      </c>
      <c r="D53" t="b">
        <f t="shared" si="2"/>
        <v>0</v>
      </c>
      <c r="E53">
        <f t="shared" si="3"/>
        <v>0</v>
      </c>
    </row>
    <row r="54" spans="1:5" x14ac:dyDescent="0.3">
      <c r="A54" s="40">
        <v>50</v>
      </c>
      <c r="B54" t="s">
        <v>267</v>
      </c>
      <c r="C54" t="s">
        <v>267</v>
      </c>
      <c r="D54" t="b">
        <f t="shared" si="2"/>
        <v>1</v>
      </c>
      <c r="E54">
        <f t="shared" si="3"/>
        <v>1</v>
      </c>
    </row>
  </sheetData>
  <hyperlinks>
    <hyperlink ref="A2" r:id="rId1" display="https://www.random.org/playing-cards/?cards=2&amp;decks=1&amp;spades=on&amp;hearts=on&amp;diamonds=on&amp;clubs=on&amp;aces=on&amp;remaining=on" xr:uid="{0944A2BF-5E1C-4BF4-A5AF-A91E0C4ACE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EEDA081BF1F408AAB8D5B239C3987" ma:contentTypeVersion="2" ma:contentTypeDescription="Create a new document." ma:contentTypeScope="" ma:versionID="d5525096d92b15f5535ce42f4cdce36b">
  <xsd:schema xmlns:xsd="http://www.w3.org/2001/XMLSchema" xmlns:xs="http://www.w3.org/2001/XMLSchema" xmlns:p="http://schemas.microsoft.com/office/2006/metadata/properties" xmlns:ns2="0292f133-7a09-4a66-b08d-3ae74d4bae5f" targetNamespace="http://schemas.microsoft.com/office/2006/metadata/properties" ma:root="true" ma:fieldsID="287ed632b8f37af5dca5afbf714d818b" ns2:_="">
    <xsd:import namespace="0292f133-7a09-4a66-b08d-3ae74d4b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f133-7a09-4a66-b08d-3ae74d4ba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625DA-EA1E-4FE7-9970-E20EDF01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2f133-7a09-4a66-b08d-3ae74d4b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D2952B-59EE-4706-9490-7BB0EAE14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6AB5F-3C6D-4E2D-9450-9D0C63C27F01}">
  <ds:schemaRefs>
    <ds:schemaRef ds:uri="0292f133-7a09-4a66-b08d-3ae74d4bae5f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Data Peserta PJJ DAS IV</vt:lpstr>
      <vt:lpstr>Lembar1</vt:lpstr>
      <vt:lpstr>Tipe Data</vt:lpstr>
      <vt:lpstr>Ukuran Pemusatan &amp; Penyebaran</vt:lpstr>
      <vt:lpstr>Data_Prep</vt:lpstr>
      <vt:lpstr>Visualisasi Data</vt:lpstr>
      <vt:lpstr>Sheet4</vt:lpstr>
      <vt:lpstr>Peluang Four Ace</vt:lpstr>
      <vt:lpstr>bln_lhr</vt:lpstr>
      <vt:lpstr>masa_pengabdian</vt:lpstr>
      <vt:lpstr>tgl_lhr</vt:lpstr>
      <vt:lpstr>tgl_lht</vt:lpstr>
      <vt:lpstr>thn_gabung</vt:lpstr>
      <vt:lpstr>thn_lhr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 GraciaD3</dc:creator>
  <cp:keywords/>
  <dc:description/>
  <cp:lastModifiedBy>Aldi</cp:lastModifiedBy>
  <cp:revision/>
  <dcterms:created xsi:type="dcterms:W3CDTF">2022-07-08T02:49:15Z</dcterms:created>
  <dcterms:modified xsi:type="dcterms:W3CDTF">2022-09-29T09:26:15Z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0x01010059BEEDA081BF1F408AAB8D5B239C3987</vt:lpwstr>
  </property>
</Properties>
</file>