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A:\AntirShadow\Documents\GitHub\ProyectoRedes\Ventas\Propuesta Económica\"/>
    </mc:Choice>
  </mc:AlternateContent>
  <xr:revisionPtr revIDLastSave="0" documentId="13_ncr:1_{1EA36B24-2EF2-4609-A043-47B40D1E5EAA}" xr6:coauthVersionLast="47" xr6:coauthVersionMax="47" xr10:uidLastSave="{00000000-0000-0000-0000-000000000000}"/>
  <bookViews>
    <workbookView xWindow="-28920" yWindow="-234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F18" i="1"/>
  <c r="F19" i="1"/>
  <c r="G19" i="1"/>
  <c r="H19" i="1" s="1"/>
  <c r="D16" i="1"/>
  <c r="G16" i="1" s="1"/>
  <c r="H16" i="1" s="1"/>
  <c r="D17" i="1"/>
  <c r="G17" i="1" s="1"/>
  <c r="H17" i="1" s="1"/>
  <c r="D15" i="1"/>
  <c r="G15" i="1" s="1"/>
  <c r="H15" i="1" s="1"/>
  <c r="D14" i="1"/>
  <c r="G14" i="1" s="1"/>
  <c r="H14" i="1" s="1"/>
  <c r="F13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F12" i="1"/>
  <c r="F7" i="1"/>
  <c r="F8" i="1"/>
  <c r="F9" i="1"/>
  <c r="F10" i="1"/>
  <c r="F11" i="1"/>
  <c r="F5" i="1"/>
  <c r="F6" i="1"/>
  <c r="G13" i="1"/>
  <c r="H13" i="1" s="1"/>
  <c r="G18" i="1"/>
  <c r="H18" i="1" s="1"/>
  <c r="G12" i="1"/>
  <c r="H12" i="1" s="1"/>
  <c r="F4" i="1"/>
  <c r="F3" i="1"/>
  <c r="B32" i="1" l="1"/>
  <c r="H20" i="1"/>
  <c r="B24" i="1"/>
  <c r="H3" i="1"/>
  <c r="F17" i="1"/>
  <c r="F16" i="1"/>
  <c r="F15" i="1"/>
  <c r="F14" i="1"/>
  <c r="C24" i="1" l="1"/>
  <c r="C32" i="1"/>
  <c r="B33" i="1"/>
  <c r="C33" i="1" l="1"/>
  <c r="B45" i="1" s="1"/>
  <c r="B40" i="1" s="1"/>
  <c r="B34" i="1"/>
  <c r="B35" i="1" l="1"/>
  <c r="C34" i="1"/>
  <c r="B43" i="1"/>
  <c r="B42" i="1"/>
  <c r="B44" i="1"/>
  <c r="B41" i="1"/>
  <c r="C35" i="1" l="1"/>
  <c r="B36" i="1"/>
  <c r="C36" i="1" l="1"/>
  <c r="B37" i="1"/>
  <c r="C37" i="1" s="1"/>
</calcChain>
</file>

<file path=xl/sharedStrings.xml><?xml version="1.0" encoding="utf-8"?>
<sst xmlns="http://schemas.openxmlformats.org/spreadsheetml/2006/main" count="73" uniqueCount="67">
  <si>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</si>
  <si>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</si>
  <si>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</si>
  <si>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</si>
  <si>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</si>
  <si>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</si>
  <si>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</si>
  <si>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</si>
  <si>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</si>
  <si>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</si>
  <si>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</si>
  <si>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</si>
  <si>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</si>
  <si>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</si>
  <si>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</si>
  <si>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Conector RJ45 Cat7 (100 piezas)</t>
  </si>
  <si>
    <t>https://articulo.mercadolibre.com.mx/MLM-1300594446-100-piezas-cable-cat6-rj45-conectores-cat6-cat5e-rj45utp-_JM#position=5&amp;search_layout=grid&amp;type=item&amp;tracking_id=d26aa09f-a4f7-44a7-b455-ec3998c093b6</t>
  </si>
  <si>
    <t>Viáticos diarios P/Persona</t>
  </si>
  <si>
    <t>DESCUENTOS</t>
  </si>
  <si>
    <t>https://paquetes.cityexpress.com/reservar/detalle-reservacion-paquetes</t>
  </si>
  <si>
    <t>Veracruz Vuelo y Hospedaje Con Desayuno 2 Personas</t>
  </si>
  <si>
    <t>Guadalajara Vuelo y Hospedaje Con Desayuno 2 Personas</t>
  </si>
  <si>
    <t>Querétaro Vuelo y Hospedaje Con Desayuno 2 Personas</t>
  </si>
  <si>
    <t>Monterrey Vuelo y Hospedaje Con Desayuno 2 Personas</t>
  </si>
  <si>
    <t>https://www.priceline.com/rentalcars/Mexico%20City%20Mexico/Mexico%20City%20Mexico/20230516-10%3A00/20230530-10%3A00/list?detailsKey=MEXC001~MEXC001~R~N~~18822ce833f~~refCode-22-a769e839-1bbd-4f9f-b851-b7d56fef1fd1~20230516T10%3A00~20230530T10%3A00~AV~FQMR~USD~1068.52~~~~~878.00~1187.55~~*&amp;preferredPartnerCode=AV&amp;refid=PLKAYAK&amp;refclickid=CSR_RC%7CAvis%20Rent%20a%20Car%7C*Q**%7CMEXC001%7CMEXC001%7CPL%7C000%7C14%7Ctrue%7CRT%7CKC%3AsZFr71f8tJ8qTJz_MDLToA&amp;utm_medium=SHOP_PPC&amp;utm_source=PLKAYAK&amp;utm_term=CSR_RC%7CAvis%20Rent%20a%20Car%7C*Q**%7CMEXC001%7CMEXC001%7CPL%7C000%7C14%7Ctrue%7CRT%7CKC%3AsZFr71f8tJ8qTJz_MDLToA&amp;utm_content=CMP2&amp;utm_campaign=Car_Contract&amp;currencycode=USD&amp;carclass=FQMR&amp;dct=&amp;locale=&amp;pos=US&amp;currencyCode=USD&amp;slingshot=1774</t>
  </si>
  <si>
    <t>Gasolina Monterrey ida y vuelta</t>
  </si>
  <si>
    <t>Gasolina Guadalajara ida y vuelta</t>
  </si>
  <si>
    <t>Gasolina Querétaro ida y vuelta</t>
  </si>
  <si>
    <t>Gasolina Veracruz ida y vuelta</t>
  </si>
  <si>
    <t>Gastos movilidad</t>
  </si>
  <si>
    <t>https://www.distancial.com/Map/Ciudad%20de%20mexico/Queretaro</t>
  </si>
  <si>
    <t>https://www.distancial.com/Map/Ciudad%20de%20mexico/Veracruz</t>
  </si>
  <si>
    <t>https://www.distancial.com/Map/Ciudad%20de%20mexico/Jalisco</t>
  </si>
  <si>
    <t>https://www.distancial.com/distancia-de-cdmx-a-monterrey</t>
  </si>
  <si>
    <t>Pago chofer 15 días</t>
  </si>
  <si>
    <t>Porcentaje de error</t>
  </si>
  <si>
    <t>Camioneta transporte Accesorios y Movilidad</t>
  </si>
  <si>
    <t>Porcentaje Ganancia</t>
  </si>
  <si>
    <t>Venta</t>
  </si>
  <si>
    <t>Ganacia</t>
  </si>
  <si>
    <t>Ganancia Bruta Por Persona</t>
  </si>
  <si>
    <t>Dolares</t>
  </si>
  <si>
    <t>Tipo de cambio</t>
  </si>
  <si>
    <t>Pesos</t>
  </si>
  <si>
    <t>Suma</t>
  </si>
  <si>
    <t>Vigencia</t>
  </si>
  <si>
    <t>2 semanas</t>
  </si>
  <si>
    <t>Dólares</t>
  </si>
  <si>
    <t>Total</t>
  </si>
  <si>
    <t>Total USD</t>
  </si>
  <si>
    <t>Pago inicial: 25%</t>
  </si>
  <si>
    <t>Diseño de red: 30%</t>
  </si>
  <si>
    <t>Mantenimiento Preventivo</t>
  </si>
  <si>
    <t>Compra e instalación de equipos de red: 40%</t>
  </si>
  <si>
    <t>Monitoreo 1: 2.5%</t>
  </si>
  <si>
    <t>Monitoreo 2: 2.5%</t>
  </si>
  <si>
    <t>Total Proyecto Peso y Dolar</t>
  </si>
  <si>
    <t>Porcentajes</t>
  </si>
  <si>
    <t>Ganancia por Persona</t>
  </si>
  <si>
    <t>Ganancias del Proyecto</t>
  </si>
  <si>
    <t>Pagos Desglozados</t>
  </si>
  <si>
    <t>Descripción Planes de Pago</t>
  </si>
  <si>
    <t>Pago inicial: 25% del costo total del proyecto ($33,189.54 USD) al momento de firmar el contrato.
Diseño de red: 30% del costo total del proyecto ($39,827.443 USD) al completar el diseño de red y entregarlo al cliente para su aprobación.
Compra e instalación de equipos de red: 40% del costo total del proyecto ($53,103.26 USD) al completar la compra e instalación de los equipos de red en los 5 diferentes centros de la república.
Monitoreo preventivo: 2.5% del costo total del proyecto ($3,318.95 USD) al completar el primer monitoreo preventivo, medio año después de la instalación de los equipos de red.
Pago final: 2.5% del costo total del proyecto ($3,318.95) al completar el segundo monitoreo preventivo, 1 año después de la instalación de los equipos de red.</t>
  </si>
  <si>
    <t>Medios De Pago</t>
  </si>
  <si>
    <t>Tarjeta de débito</t>
  </si>
  <si>
    <t>Tarjeta de Crédito</t>
  </si>
  <si>
    <t>Pago total: 100% del pago al momento de firmar contrato (Se aplica 5% de descuento al total del proyecto. De $53,103.26 USD a $50,448.10 USD).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</si>
</sst>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2" applyNumberFormat="0" applyAlignment="0" applyProtection="0"/>
    <xf numFmtId="9" fontId="6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6">
    <xf numFmtId="0" fontId="0" fillId="0" borderId="0" xfId="0"/>
    <xf numFmtId="0" fontId="3" fillId="3" borderId="0" xfId="0" applyFont="1" applyFill="1" applyAlignment="1">
      <alignment horizontal="center" vertical="top" wrapText="1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5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5" borderId="3" xfId="4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44" fontId="7" fillId="0" borderId="0" xfId="2" applyFont="1" applyAlignment="1">
      <alignment horizontal="center" vertical="center"/>
    </xf>
    <xf numFmtId="0" fontId="13" fillId="3" borderId="0" xfId="0" applyFont="1" applyFill="1" applyAlignment="1">
      <alignment horizontal="center" vertical="top" wrapText="1"/>
    </xf>
    <xf numFmtId="1" fontId="4" fillId="0" borderId="0" xfId="5" applyNumberFormat="1" applyFont="1" applyAlignment="1">
      <alignment horizontal="center" vertical="center"/>
    </xf>
    <xf numFmtId="1" fontId="0" fillId="0" borderId="0" xfId="5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2" fillId="5" borderId="3" xfId="4" applyBorder="1"/>
    <xf numFmtId="9" fontId="11" fillId="4" borderId="3" xfId="3" applyNumberFormat="1" applyBorder="1"/>
    <xf numFmtId="44" fontId="0" fillId="0" borderId="0" xfId="0" applyNumberFormat="1"/>
    <xf numFmtId="44" fontId="11" fillId="4" borderId="3" xfId="3" applyNumberFormat="1" applyBorder="1"/>
    <xf numFmtId="0" fontId="11" fillId="4" borderId="3" xfId="3" applyBorder="1"/>
    <xf numFmtId="0" fontId="12" fillId="5" borderId="2" xfId="4" applyAlignment="1">
      <alignment horizontal="center" vertical="center"/>
    </xf>
    <xf numFmtId="1" fontId="12" fillId="5" borderId="3" xfId="4" applyNumberFormat="1" applyBorder="1" applyAlignment="1">
      <alignment horizontal="center" vertical="center"/>
    </xf>
    <xf numFmtId="164" fontId="11" fillId="4" borderId="3" xfId="3" applyNumberFormat="1" applyBorder="1" applyAlignment="1">
      <alignment horizontal="center" vertical="center"/>
    </xf>
    <xf numFmtId="0" fontId="12" fillId="5" borderId="3" xfId="4" applyBorder="1" applyAlignment="1">
      <alignment horizontal="left" vertical="center"/>
    </xf>
    <xf numFmtId="164" fontId="11" fillId="4" borderId="3" xfId="2" applyNumberFormat="1" applyFont="1" applyFill="1" applyBorder="1" applyAlignment="1">
      <alignment horizontal="center" vertical="center"/>
    </xf>
    <xf numFmtId="164" fontId="11" fillId="4" borderId="3" xfId="3" applyNumberFormat="1" applyBorder="1"/>
    <xf numFmtId="0" fontId="12" fillId="8" borderId="2" xfId="4" applyFill="1" applyAlignment="1">
      <alignment horizontal="center" vertical="center"/>
    </xf>
    <xf numFmtId="0" fontId="12" fillId="8" borderId="2" xfId="4" applyFill="1" applyAlignment="1">
      <alignment horizontal="center"/>
    </xf>
    <xf numFmtId="0" fontId="12" fillId="8" borderId="4" xfId="4" applyFill="1" applyBorder="1" applyAlignment="1">
      <alignment horizontal="center"/>
    </xf>
    <xf numFmtId="0" fontId="12" fillId="8" borderId="5" xfId="4" applyFill="1" applyBorder="1" applyAlignment="1">
      <alignment horizontal="center"/>
    </xf>
    <xf numFmtId="0" fontId="12" fillId="8" borderId="6" xfId="4" applyFill="1" applyBorder="1" applyAlignment="1">
      <alignment horizontal="center"/>
    </xf>
    <xf numFmtId="14" fontId="12" fillId="8" borderId="2" xfId="4" applyNumberFormat="1" applyFill="1" applyAlignment="1">
      <alignment horizontal="center" vertical="center"/>
    </xf>
    <xf numFmtId="0" fontId="1" fillId="6" borderId="0" xfId="6" applyAlignment="1">
      <alignment horizontal="center" vertical="center" wrapText="1"/>
    </xf>
    <xf numFmtId="0" fontId="1" fillId="0" borderId="0" xfId="6" applyFill="1" applyAlignment="1">
      <alignment vertical="top" wrapText="1"/>
    </xf>
    <xf numFmtId="0" fontId="12" fillId="8" borderId="0" xfId="4" applyFill="1" applyBorder="1" applyAlignment="1">
      <alignment horizontal="center"/>
    </xf>
    <xf numFmtId="0" fontId="1" fillId="0" borderId="0" xfId="7" applyFill="1" applyAlignment="1">
      <alignment vertical="top" wrapText="1"/>
    </xf>
    <xf numFmtId="0" fontId="12" fillId="8" borderId="7" xfId="4" applyFill="1" applyBorder="1" applyAlignment="1">
      <alignment horizontal="center"/>
    </xf>
    <xf numFmtId="0" fontId="1" fillId="7" borderId="0" xfId="7" applyAlignment="1">
      <alignment horizontal="center" vertical="center" wrapText="1"/>
    </xf>
    <xf numFmtId="164" fontId="12" fillId="5" borderId="2" xfId="4" applyNumberFormat="1" applyAlignment="1">
      <alignment horizontal="center" vertical="center"/>
    </xf>
    <xf numFmtId="164" fontId="12" fillId="9" borderId="2" xfId="4" applyNumberFormat="1" applyFill="1" applyAlignment="1">
      <alignment horizontal="center" vertical="center"/>
    </xf>
  </cellXfs>
  <cellStyles count="8">
    <cellStyle name="20% - Énfasis1" xfId="6" builtinId="30"/>
    <cellStyle name="40% - Énfasis6" xfId="7" builtinId="51"/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  <cellStyle name="Porcentaje" xfId="5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I20" totalsRowShown="0" headerRowDxfId="8">
  <autoFilter ref="A2:I20" xr:uid="{260CAE73-387D-4728-94B4-6CA7A8B0F168}"/>
  <tableColumns count="9">
    <tableColumn id="1" xr3:uid="{F6F1872D-62D6-465A-9EB6-D1E64C7FD1EA}" name="N ITEM" dataDxfId="7"/>
    <tableColumn id="2" xr3:uid="{05A4D583-BEEA-420F-8DC9-DB385506B921}" name="DESCRIPCIÓN" dataDxfId="6"/>
    <tableColumn id="3" xr3:uid="{16119888-3FB2-48ED-BB90-CB4798528804}" name="NO. DE PARTE" dataDxfId="5" dataCellStyle="Moneda"/>
    <tableColumn id="4" xr3:uid="{17DCB875-5E51-4C91-B16E-78560646B0A5}" name="PRECIO UNITARIO" dataDxfId="4" dataCellStyle="Moneda"/>
    <tableColumn id="8" xr3:uid="{9504F072-2CE8-4154-ADE6-5071E962149C}" name="DESCUENTOS"/>
    <tableColumn id="5" xr3:uid="{DAECB143-E7A2-4C29-91CB-3EBCE0FFA4CA}" name="SUBTOTAL" dataDxfId="3" dataCellStyle="Moneda"/>
    <tableColumn id="10" xr3:uid="{B913AF07-4667-4467-8BAC-58B0321E83ED}" name="TOTAL" dataDxfId="1" dataCellStyle="Moneda">
      <calculatedColumnFormula>(C3*D3)*(100/100)</calculatedColumnFormula>
    </tableColumn>
    <tableColumn id="9" xr3:uid="{1ADA9541-18CA-4B01-BDAC-D6008F0FAA29}" name="Dolares" dataDxfId="0" dataCellStyle="Moneda">
      <calculatedColumnFormula>G3/$F23</calculatedColumnFormula>
    </tableColumn>
    <tableColumn id="6" xr3:uid="{CDC3B595-CE04-4E68-9C64-2BFC0D49CE76}" name="LINK" dataDxfId="2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6" Type="http://schemas.openxmlformats.org/officeDocument/2006/relationships/hyperlink" Target="https://paquetes.cityexpress.com/reservar/detalle-reservacion-paquetes" TargetMode="External"/><Relationship Id="rId5" Type="http://schemas.openxmlformats.org/officeDocument/2006/relationships/hyperlink" Target="https://paquetes.cityexpress.com/reservar/detalle-reservacion-paquetes" TargetMode="External"/><Relationship Id="rId4" Type="http://schemas.openxmlformats.org/officeDocument/2006/relationships/hyperlink" Target="https://paquetes.cityexpress.com/reservar/detalle-reservacion-paque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6"/>
  <sheetViews>
    <sheetView tabSelected="1" topLeftCell="A30" zoomScaleNormal="100" workbookViewId="0">
      <selection activeCell="F48" sqref="F48"/>
    </sheetView>
  </sheetViews>
  <sheetFormatPr baseColWidth="10" defaultColWidth="12.5703125" defaultRowHeight="15.75" customHeight="1" x14ac:dyDescent="0.2"/>
  <cols>
    <col min="1" max="1" width="47.42578125" bestFit="1" customWidth="1"/>
    <col min="2" max="2" width="52.5703125" bestFit="1" customWidth="1"/>
    <col min="3" max="3" width="29.28515625" bestFit="1" customWidth="1"/>
    <col min="4" max="4" width="28.5703125" bestFit="1" customWidth="1"/>
    <col min="5" max="5" width="23.7109375" bestFit="1" customWidth="1"/>
    <col min="6" max="6" width="19.85546875" bestFit="1" customWidth="1"/>
    <col min="7" max="7" width="14.42578125" bestFit="1" customWidth="1"/>
    <col min="8" max="8" width="19.5703125" bestFit="1" customWidth="1"/>
    <col min="10" max="10" width="2.5703125" customWidth="1"/>
  </cols>
  <sheetData>
    <row r="1" spans="1:9" ht="46.5" x14ac:dyDescent="0.7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6" t="s">
        <v>18</v>
      </c>
      <c r="F2" s="1" t="s">
        <v>5</v>
      </c>
      <c r="G2" s="16" t="s">
        <v>6</v>
      </c>
      <c r="H2" s="16" t="s">
        <v>41</v>
      </c>
      <c r="I2" s="1" t="s">
        <v>7</v>
      </c>
    </row>
    <row r="3" spans="1:9" ht="15.75" customHeight="1" x14ac:dyDescent="0.2">
      <c r="A3" s="3">
        <v>1</v>
      </c>
      <c r="B3" s="4" t="s">
        <v>9</v>
      </c>
      <c r="C3" s="7">
        <v>15</v>
      </c>
      <c r="D3" s="13">
        <v>8969</v>
      </c>
      <c r="E3" s="17">
        <v>15</v>
      </c>
      <c r="F3" s="11">
        <f>C3*D3</f>
        <v>134535</v>
      </c>
      <c r="G3" s="12">
        <f t="shared" ref="G3:G11" si="0">(C3*D3)*(100/100)</f>
        <v>134535</v>
      </c>
      <c r="H3" s="12">
        <f>G3/F23</f>
        <v>7705.3264604810993</v>
      </c>
      <c r="I3" s="8" t="s">
        <v>8</v>
      </c>
    </row>
    <row r="4" spans="1:9" ht="15.75" customHeight="1" x14ac:dyDescent="0.2">
      <c r="A4" s="3">
        <v>2</v>
      </c>
      <c r="B4" s="5" t="s">
        <v>11</v>
      </c>
      <c r="C4" s="7">
        <v>5</v>
      </c>
      <c r="D4" s="13">
        <v>11310</v>
      </c>
      <c r="E4" s="17">
        <v>5</v>
      </c>
      <c r="F4" s="11">
        <f>C4*D4</f>
        <v>56550</v>
      </c>
      <c r="G4" s="12">
        <f t="shared" si="0"/>
        <v>56550</v>
      </c>
      <c r="H4" s="12">
        <f>G4/F23</f>
        <v>3238.8316151202748</v>
      </c>
      <c r="I4" s="8" t="s">
        <v>10</v>
      </c>
    </row>
    <row r="5" spans="1:9" ht="15.75" customHeight="1" x14ac:dyDescent="0.2">
      <c r="A5" s="3">
        <v>3</v>
      </c>
      <c r="B5" s="3" t="s">
        <v>12</v>
      </c>
      <c r="C5" s="7">
        <v>3</v>
      </c>
      <c r="D5" s="11">
        <v>30000</v>
      </c>
      <c r="E5" s="17">
        <v>0</v>
      </c>
      <c r="F5" s="11">
        <f>C5*D5</f>
        <v>90000</v>
      </c>
      <c r="G5" s="12">
        <f t="shared" si="0"/>
        <v>90000</v>
      </c>
      <c r="H5" s="12">
        <f>G5/F23</f>
        <v>5154.6391752577319</v>
      </c>
      <c r="I5" s="9"/>
    </row>
    <row r="6" spans="1:9" ht="12.75" x14ac:dyDescent="0.2">
      <c r="A6" s="3">
        <v>4</v>
      </c>
      <c r="B6" s="6" t="s">
        <v>13</v>
      </c>
      <c r="C6" s="7">
        <v>9</v>
      </c>
      <c r="D6" s="11">
        <v>1149</v>
      </c>
      <c r="E6" s="17">
        <v>10</v>
      </c>
      <c r="F6" s="11">
        <f>C6*D6</f>
        <v>10341</v>
      </c>
      <c r="G6" s="12">
        <f t="shared" si="0"/>
        <v>10341</v>
      </c>
      <c r="H6" s="12">
        <f>G6/F23</f>
        <v>592.26804123711338</v>
      </c>
      <c r="I6" s="8" t="s">
        <v>14</v>
      </c>
    </row>
    <row r="7" spans="1:9" ht="12.75" x14ac:dyDescent="0.2">
      <c r="A7" s="3">
        <v>5</v>
      </c>
      <c r="B7" s="6" t="s">
        <v>15</v>
      </c>
      <c r="C7" s="7">
        <v>5</v>
      </c>
      <c r="D7" s="11">
        <v>152.28</v>
      </c>
      <c r="E7" s="17">
        <v>0</v>
      </c>
      <c r="F7" s="11">
        <f t="shared" ref="F7:F20" si="1">C7*D7</f>
        <v>761.4</v>
      </c>
      <c r="G7" s="12">
        <f t="shared" si="0"/>
        <v>761.4</v>
      </c>
      <c r="H7" s="12">
        <f>G7/F23</f>
        <v>43.608247422680407</v>
      </c>
      <c r="I7" s="8" t="s">
        <v>16</v>
      </c>
    </row>
    <row r="8" spans="1:9" ht="12.75" x14ac:dyDescent="0.2">
      <c r="A8" s="3">
        <v>6</v>
      </c>
      <c r="B8" s="6" t="s">
        <v>17</v>
      </c>
      <c r="C8" s="7">
        <v>120</v>
      </c>
      <c r="D8" s="11">
        <v>500</v>
      </c>
      <c r="E8" s="17">
        <v>0</v>
      </c>
      <c r="F8" s="11">
        <f t="shared" si="1"/>
        <v>60000</v>
      </c>
      <c r="G8" s="12">
        <f t="shared" si="0"/>
        <v>60000</v>
      </c>
      <c r="H8" s="12">
        <f>G8/F23</f>
        <v>3436.4261168384878</v>
      </c>
      <c r="I8" s="8"/>
    </row>
    <row r="9" spans="1:9" ht="12.75" x14ac:dyDescent="0.2">
      <c r="A9" s="3">
        <v>7</v>
      </c>
      <c r="B9" s="6" t="s">
        <v>20</v>
      </c>
      <c r="C9" s="7">
        <v>15</v>
      </c>
      <c r="D9" s="11">
        <v>2034.933</v>
      </c>
      <c r="E9" s="18">
        <v>0</v>
      </c>
      <c r="F9" s="11">
        <f t="shared" si="1"/>
        <v>30523.994999999999</v>
      </c>
      <c r="G9" s="12">
        <f t="shared" si="0"/>
        <v>30523.994999999999</v>
      </c>
      <c r="H9" s="12">
        <f>G9/F23</f>
        <v>1748.2242268041236</v>
      </c>
      <c r="I9" s="8" t="s">
        <v>19</v>
      </c>
    </row>
    <row r="10" spans="1:9" ht="12.75" x14ac:dyDescent="0.2">
      <c r="A10" s="3">
        <v>8</v>
      </c>
      <c r="B10" s="6" t="s">
        <v>21</v>
      </c>
      <c r="C10" s="14">
        <v>15</v>
      </c>
      <c r="D10" s="12">
        <v>1939.4</v>
      </c>
      <c r="E10" s="18">
        <v>0</v>
      </c>
      <c r="F10" s="11">
        <f t="shared" si="1"/>
        <v>29091</v>
      </c>
      <c r="G10" s="12">
        <f t="shared" si="0"/>
        <v>29091</v>
      </c>
      <c r="H10" s="12">
        <f>G10/F23</f>
        <v>1666.1512027491408</v>
      </c>
      <c r="I10" s="8" t="s">
        <v>19</v>
      </c>
    </row>
    <row r="11" spans="1:9" ht="12.75" x14ac:dyDescent="0.2">
      <c r="A11" s="3">
        <v>9</v>
      </c>
      <c r="B11" s="6" t="s">
        <v>22</v>
      </c>
      <c r="C11" s="14">
        <v>15</v>
      </c>
      <c r="D11" s="12">
        <v>1945.93</v>
      </c>
      <c r="E11" s="18">
        <v>0</v>
      </c>
      <c r="F11" s="11">
        <f t="shared" si="1"/>
        <v>29188.95</v>
      </c>
      <c r="G11" s="12">
        <f t="shared" si="0"/>
        <v>29188.95</v>
      </c>
      <c r="H11" s="12">
        <f>G11/F23</f>
        <v>1671.7611683848797</v>
      </c>
      <c r="I11" s="8" t="s">
        <v>19</v>
      </c>
    </row>
    <row r="12" spans="1:9" ht="12.75" x14ac:dyDescent="0.2">
      <c r="A12" s="3">
        <v>10</v>
      </c>
      <c r="B12" s="6" t="s">
        <v>23</v>
      </c>
      <c r="C12" s="14">
        <v>15</v>
      </c>
      <c r="D12" s="12">
        <v>2141.3330000000001</v>
      </c>
      <c r="E12" s="18">
        <v>0</v>
      </c>
      <c r="F12" s="11">
        <f t="shared" si="1"/>
        <v>32119.995000000003</v>
      </c>
      <c r="G12" s="12">
        <f t="shared" ref="G12" si="2">(C12*D12)*(100/100)</f>
        <v>32119.995000000003</v>
      </c>
      <c r="H12" s="12">
        <f>G12/F23</f>
        <v>1839.6331615120275</v>
      </c>
      <c r="I12" s="8" t="s">
        <v>19</v>
      </c>
    </row>
    <row r="13" spans="1:9" ht="12.75" x14ac:dyDescent="0.2">
      <c r="A13" s="3">
        <v>11</v>
      </c>
      <c r="B13" s="6" t="s">
        <v>36</v>
      </c>
      <c r="C13" s="14">
        <v>4</v>
      </c>
      <c r="D13" s="12">
        <v>21834.65</v>
      </c>
      <c r="E13" s="18">
        <v>0</v>
      </c>
      <c r="F13" s="11">
        <f t="shared" si="1"/>
        <v>87338.6</v>
      </c>
      <c r="G13" s="12">
        <f t="shared" ref="G13:G18" si="3">(C13*D13)*(100/100)</f>
        <v>87338.6</v>
      </c>
      <c r="H13" s="12">
        <f>G13/F23</f>
        <v>5002.2107674684994</v>
      </c>
      <c r="I13" s="8" t="s">
        <v>24</v>
      </c>
    </row>
    <row r="14" spans="1:9" ht="12.75" x14ac:dyDescent="0.2">
      <c r="A14" s="3">
        <v>12</v>
      </c>
      <c r="B14" s="6" t="s">
        <v>25</v>
      </c>
      <c r="C14" s="7">
        <v>1</v>
      </c>
      <c r="D14" s="12">
        <f>1312.51*2</f>
        <v>2625.02</v>
      </c>
      <c r="E14" s="18">
        <v>0</v>
      </c>
      <c r="F14" s="11">
        <f t="shared" si="1"/>
        <v>2625.02</v>
      </c>
      <c r="G14" s="11">
        <f>(C14*D14)*(100/100)</f>
        <v>2625.02</v>
      </c>
      <c r="H14" s="12">
        <f>G14/F23</f>
        <v>150.34478808705612</v>
      </c>
      <c r="I14" s="8" t="s">
        <v>33</v>
      </c>
    </row>
    <row r="15" spans="1:9" ht="12.75" x14ac:dyDescent="0.2">
      <c r="A15" s="3">
        <v>13</v>
      </c>
      <c r="B15" s="6" t="s">
        <v>26</v>
      </c>
      <c r="C15" s="7">
        <v>1</v>
      </c>
      <c r="D15" s="11">
        <f>2*826.18</f>
        <v>1652.36</v>
      </c>
      <c r="E15" s="18">
        <v>0</v>
      </c>
      <c r="F15" s="11">
        <f t="shared" si="1"/>
        <v>1652.36</v>
      </c>
      <c r="G15" s="11">
        <f>(C15*D15)*(100/100)</f>
        <v>1652.36</v>
      </c>
      <c r="H15" s="12">
        <f>G15/F23</f>
        <v>94.636884306987383</v>
      </c>
      <c r="I15" s="8" t="s">
        <v>32</v>
      </c>
    </row>
    <row r="16" spans="1:9" ht="12.75" x14ac:dyDescent="0.2">
      <c r="A16" s="3">
        <v>14</v>
      </c>
      <c r="B16" s="6" t="s">
        <v>27</v>
      </c>
      <c r="C16" s="7">
        <v>1</v>
      </c>
      <c r="D16" s="12">
        <f>294.35 * 2</f>
        <v>588.70000000000005</v>
      </c>
      <c r="E16" s="18">
        <v>0</v>
      </c>
      <c r="F16" s="11">
        <f t="shared" si="1"/>
        <v>588.70000000000005</v>
      </c>
      <c r="G16" s="11">
        <f>(C16*D16)*(100/100)</f>
        <v>588.70000000000005</v>
      </c>
      <c r="H16" s="12">
        <f>G16/F23</f>
        <v>33.717067583046962</v>
      </c>
      <c r="I16" s="8" t="s">
        <v>30</v>
      </c>
    </row>
    <row r="17" spans="1:10" ht="12.75" x14ac:dyDescent="0.2">
      <c r="A17" s="3">
        <v>15</v>
      </c>
      <c r="B17" s="6" t="s">
        <v>28</v>
      </c>
      <c r="C17" s="7">
        <v>1</v>
      </c>
      <c r="D17" s="12">
        <f>464.99*2</f>
        <v>929.98</v>
      </c>
      <c r="E17" s="18">
        <v>0</v>
      </c>
      <c r="F17" s="11">
        <f t="shared" si="1"/>
        <v>929.98</v>
      </c>
      <c r="G17" s="11">
        <f>(C17*D17)*(100/100)</f>
        <v>929.98</v>
      </c>
      <c r="H17" s="12">
        <f>G17/F23</f>
        <v>53.263459335624283</v>
      </c>
      <c r="I17" s="8" t="s">
        <v>31</v>
      </c>
    </row>
    <row r="18" spans="1:10" ht="12.75" x14ac:dyDescent="0.2">
      <c r="A18" s="3">
        <v>16</v>
      </c>
      <c r="B18" s="6" t="s">
        <v>29</v>
      </c>
      <c r="C18" s="14">
        <v>4</v>
      </c>
      <c r="D18" s="12">
        <v>15000</v>
      </c>
      <c r="E18" s="18">
        <v>0</v>
      </c>
      <c r="F18" s="11">
        <f t="shared" si="1"/>
        <v>60000</v>
      </c>
      <c r="G18" s="12">
        <f t="shared" si="3"/>
        <v>60000</v>
      </c>
      <c r="H18" s="12">
        <f>G18/F23</f>
        <v>3436.4261168384878</v>
      </c>
      <c r="I18" s="8"/>
    </row>
    <row r="19" spans="1:10" ht="13.5" customHeight="1" x14ac:dyDescent="0.2">
      <c r="A19" s="3">
        <v>17</v>
      </c>
      <c r="B19" s="6" t="s">
        <v>34</v>
      </c>
      <c r="C19" s="14">
        <v>4</v>
      </c>
      <c r="D19" s="12">
        <v>30000</v>
      </c>
      <c r="E19" s="18">
        <v>0</v>
      </c>
      <c r="F19" s="11">
        <f t="shared" si="1"/>
        <v>120000</v>
      </c>
      <c r="G19" s="12">
        <f>(C19*D19)*(100/100)</f>
        <v>120000</v>
      </c>
      <c r="H19" s="12">
        <f>G19/F23</f>
        <v>6872.8522336769756</v>
      </c>
      <c r="I19" s="8"/>
    </row>
    <row r="20" spans="1:10" ht="13.5" customHeight="1" x14ac:dyDescent="0.2">
      <c r="A20" s="3">
        <v>18</v>
      </c>
      <c r="B20" s="6" t="s">
        <v>52</v>
      </c>
      <c r="C20" s="14">
        <v>2</v>
      </c>
      <c r="D20" s="12">
        <v>30000</v>
      </c>
      <c r="E20" s="18"/>
      <c r="F20" s="11">
        <f t="shared" si="1"/>
        <v>60000</v>
      </c>
      <c r="G20" s="12">
        <f>(C20*D20)*(100/100)</f>
        <v>60000</v>
      </c>
      <c r="H20" s="12">
        <f>G20/F23</f>
        <v>3436.4261168384878</v>
      </c>
      <c r="I20" s="8"/>
    </row>
    <row r="21" spans="1:10" ht="13.5" customHeight="1" thickBot="1" x14ac:dyDescent="0.25">
      <c r="A21" s="3"/>
      <c r="B21" s="6"/>
      <c r="C21" s="14"/>
      <c r="D21" s="12"/>
      <c r="E21" s="18"/>
      <c r="F21" s="11"/>
      <c r="G21" s="12"/>
      <c r="H21" s="12"/>
      <c r="I21" s="8"/>
    </row>
    <row r="22" spans="1:10" ht="16.5" thickTop="1" thickBot="1" x14ac:dyDescent="0.25">
      <c r="A22" s="32" t="s">
        <v>56</v>
      </c>
      <c r="B22" s="32"/>
      <c r="C22" s="32"/>
      <c r="D22" s="12"/>
      <c r="E22" s="37">
        <v>45061</v>
      </c>
      <c r="F22" s="37"/>
      <c r="G22" s="12"/>
      <c r="H22" s="45" t="s">
        <v>63</v>
      </c>
      <c r="I22" s="8"/>
    </row>
    <row r="23" spans="1:10" ht="16.5" thickTop="1" thickBot="1" x14ac:dyDescent="0.3">
      <c r="A23" s="26"/>
      <c r="B23" s="10" t="s">
        <v>43</v>
      </c>
      <c r="C23" s="27" t="s">
        <v>41</v>
      </c>
      <c r="D23" s="12"/>
      <c r="E23" s="21" t="s">
        <v>42</v>
      </c>
      <c r="F23" s="25">
        <v>17.46</v>
      </c>
      <c r="G23" s="12"/>
      <c r="H23" s="44" t="s">
        <v>64</v>
      </c>
      <c r="I23" s="8"/>
    </row>
    <row r="24" spans="1:10" ht="16.5" thickTop="1" thickBot="1" x14ac:dyDescent="0.3">
      <c r="A24" s="10" t="s">
        <v>48</v>
      </c>
      <c r="B24" s="28">
        <f>SUM(Tabla1[TOTAL])</f>
        <v>806246</v>
      </c>
      <c r="C24" s="30">
        <f>SUM(Tabla1[Dolares])</f>
        <v>46176.74684994272</v>
      </c>
      <c r="D24" s="12"/>
      <c r="E24" s="21" t="s">
        <v>45</v>
      </c>
      <c r="F24" s="25" t="s">
        <v>46</v>
      </c>
      <c r="G24" s="12"/>
      <c r="H24" s="44" t="s">
        <v>65</v>
      </c>
      <c r="I24" s="8"/>
    </row>
    <row r="25" spans="1:10" ht="14.25" thickTop="1" thickBot="1" x14ac:dyDescent="0.25">
      <c r="C25" s="14"/>
      <c r="D25" s="15"/>
      <c r="E25" s="15"/>
    </row>
    <row r="26" spans="1:10" ht="16.5" thickTop="1" thickBot="1" x14ac:dyDescent="0.3">
      <c r="A26" s="33" t="s">
        <v>57</v>
      </c>
      <c r="B26" s="33"/>
      <c r="C26" s="14"/>
      <c r="D26" s="15"/>
      <c r="E26" s="15"/>
    </row>
    <row r="27" spans="1:10" thickTop="1" x14ac:dyDescent="0.25">
      <c r="A27" s="21" t="s">
        <v>35</v>
      </c>
      <c r="B27" s="22">
        <v>0.15</v>
      </c>
      <c r="E27" s="42" t="s">
        <v>61</v>
      </c>
      <c r="F27" s="40"/>
      <c r="G27" s="40"/>
      <c r="H27" s="40"/>
      <c r="I27" s="40"/>
      <c r="J27" s="40"/>
    </row>
    <row r="28" spans="1:10" ht="12.75" customHeight="1" x14ac:dyDescent="0.25">
      <c r="A28" s="21" t="s">
        <v>37</v>
      </c>
      <c r="B28" s="22">
        <v>2.25</v>
      </c>
      <c r="E28" s="43" t="s">
        <v>62</v>
      </c>
      <c r="F28" s="43"/>
      <c r="G28" s="43"/>
      <c r="H28" s="43"/>
      <c r="I28" s="43"/>
      <c r="J28" s="43"/>
    </row>
    <row r="29" spans="1:10" ht="15.75" customHeight="1" thickBot="1" x14ac:dyDescent="0.25">
      <c r="E29" s="43"/>
      <c r="F29" s="43"/>
      <c r="G29" s="43"/>
      <c r="H29" s="43"/>
      <c r="I29" s="43"/>
      <c r="J29" s="43"/>
    </row>
    <row r="30" spans="1:10" ht="15.75" customHeight="1" thickTop="1" thickBot="1" x14ac:dyDescent="0.3">
      <c r="A30" s="34" t="s">
        <v>59</v>
      </c>
      <c r="B30" s="35"/>
      <c r="C30" s="36"/>
      <c r="E30" s="43"/>
      <c r="F30" s="43"/>
      <c r="G30" s="43"/>
      <c r="H30" s="43"/>
      <c r="I30" s="43"/>
      <c r="J30" s="43"/>
    </row>
    <row r="31" spans="1:10" ht="15.75" customHeight="1" thickTop="1" x14ac:dyDescent="0.25">
      <c r="B31" s="21" t="s">
        <v>43</v>
      </c>
      <c r="C31" s="21" t="s">
        <v>47</v>
      </c>
      <c r="E31" s="43"/>
      <c r="F31" s="43"/>
      <c r="G31" s="43"/>
      <c r="H31" s="43"/>
      <c r="I31" s="43"/>
      <c r="J31" s="43"/>
    </row>
    <row r="32" spans="1:10" ht="15" x14ac:dyDescent="0.2">
      <c r="A32" s="29" t="s">
        <v>44</v>
      </c>
      <c r="B32" s="24">
        <f>SUM(G3:G20)*1.15</f>
        <v>927182.89999999991</v>
      </c>
      <c r="C32" s="24">
        <f>B32/F23</f>
        <v>53103.258877434127</v>
      </c>
      <c r="D32" s="23"/>
      <c r="E32" s="43"/>
      <c r="F32" s="43"/>
      <c r="G32" s="43"/>
      <c r="H32" s="43"/>
      <c r="I32" s="43"/>
      <c r="J32" s="43"/>
    </row>
    <row r="33" spans="1:10" ht="15.75" customHeight="1" x14ac:dyDescent="0.25">
      <c r="A33" s="21" t="s">
        <v>38</v>
      </c>
      <c r="B33" s="24">
        <f>B32*2*1.25</f>
        <v>2317957.25</v>
      </c>
      <c r="C33" s="24">
        <f>B33/F23</f>
        <v>132758.14719358532</v>
      </c>
      <c r="E33" s="43"/>
      <c r="F33" s="43"/>
      <c r="G33" s="43"/>
      <c r="H33" s="43"/>
      <c r="I33" s="43"/>
      <c r="J33" s="43"/>
    </row>
    <row r="34" spans="1:10" ht="15.75" customHeight="1" x14ac:dyDescent="0.25">
      <c r="A34" s="21" t="s">
        <v>39</v>
      </c>
      <c r="B34" s="24">
        <f>B33-B32</f>
        <v>1390774.35</v>
      </c>
      <c r="C34" s="24">
        <f>B34/F23</f>
        <v>79654.888316151206</v>
      </c>
      <c r="E34" s="43"/>
      <c r="F34" s="43"/>
      <c r="G34" s="43"/>
      <c r="H34" s="43"/>
      <c r="I34" s="43"/>
      <c r="J34" s="43"/>
    </row>
    <row r="35" spans="1:10" ht="15.75" customHeight="1" x14ac:dyDescent="0.25">
      <c r="A35" s="21" t="s">
        <v>58</v>
      </c>
      <c r="B35" s="24">
        <f>B34/30</f>
        <v>46359.145000000004</v>
      </c>
      <c r="C35" s="24">
        <f>B35/F23</f>
        <v>2655.1629438717068</v>
      </c>
      <c r="E35" s="43"/>
      <c r="F35" s="43"/>
      <c r="G35" s="43"/>
      <c r="H35" s="43"/>
      <c r="I35" s="43"/>
      <c r="J35" s="43"/>
    </row>
    <row r="36" spans="1:10" ht="15.75" customHeight="1" x14ac:dyDescent="0.25">
      <c r="A36" s="21" t="s">
        <v>40</v>
      </c>
      <c r="B36" s="24">
        <f>B35*0.3</f>
        <v>13907.7435</v>
      </c>
      <c r="C36" s="24">
        <f>B36/F23</f>
        <v>796.54888316151198</v>
      </c>
      <c r="E36" s="43"/>
      <c r="F36" s="43"/>
      <c r="G36" s="43"/>
      <c r="H36" s="43"/>
      <c r="I36" s="43"/>
      <c r="J36" s="43"/>
    </row>
    <row r="37" spans="1:10" ht="15" x14ac:dyDescent="0.25">
      <c r="A37" s="21" t="s">
        <v>40</v>
      </c>
      <c r="B37" s="24">
        <f>B35-B36</f>
        <v>32451.401500000004</v>
      </c>
      <c r="C37" s="24">
        <f>B37/F23</f>
        <v>1858.6140607101947</v>
      </c>
      <c r="E37" s="43"/>
      <c r="F37" s="43"/>
      <c r="G37" s="43"/>
      <c r="H37" s="43"/>
      <c r="I37" s="43"/>
      <c r="J37" s="43"/>
    </row>
    <row r="38" spans="1:10" ht="12.75" customHeight="1" thickBot="1" x14ac:dyDescent="0.25">
      <c r="E38" s="43"/>
      <c r="F38" s="43"/>
      <c r="G38" s="43"/>
      <c r="H38" s="43"/>
      <c r="I38" s="43"/>
      <c r="J38" s="43"/>
    </row>
    <row r="39" spans="1:10" ht="12.75" customHeight="1" thickTop="1" thickBot="1" x14ac:dyDescent="0.3">
      <c r="A39" s="34" t="s">
        <v>60</v>
      </c>
      <c r="B39" s="36"/>
      <c r="E39" s="43"/>
      <c r="F39" s="43"/>
      <c r="G39" s="43"/>
      <c r="H39" s="43"/>
      <c r="I39" s="43"/>
      <c r="J39" s="43"/>
    </row>
    <row r="40" spans="1:10" ht="12.75" customHeight="1" thickTop="1" x14ac:dyDescent="0.25">
      <c r="A40" s="21" t="s">
        <v>50</v>
      </c>
      <c r="B40" s="31">
        <f>B45*0.25</f>
        <v>33189.53679839633</v>
      </c>
      <c r="E40" s="43"/>
      <c r="F40" s="43"/>
      <c r="G40" s="43"/>
      <c r="H40" s="43"/>
      <c r="I40" s="43"/>
      <c r="J40" s="43"/>
    </row>
    <row r="41" spans="1:10" ht="15.75" customHeight="1" x14ac:dyDescent="0.25">
      <c r="A41" s="21" t="s">
        <v>51</v>
      </c>
      <c r="B41" s="31">
        <f>B45*0.3</f>
        <v>39827.444158075596</v>
      </c>
      <c r="E41" s="43"/>
      <c r="F41" s="43"/>
      <c r="G41" s="43"/>
      <c r="H41" s="43"/>
      <c r="I41" s="43"/>
      <c r="J41" s="43"/>
    </row>
    <row r="42" spans="1:10" ht="15.75" customHeight="1" x14ac:dyDescent="0.25">
      <c r="A42" s="21" t="s">
        <v>53</v>
      </c>
      <c r="B42" s="31">
        <f>B45*0.4</f>
        <v>53103.258877434127</v>
      </c>
      <c r="E42" s="38" t="s">
        <v>66</v>
      </c>
      <c r="F42" s="38"/>
      <c r="G42" s="38"/>
      <c r="H42" s="38"/>
      <c r="I42" s="38"/>
      <c r="J42" s="38"/>
    </row>
    <row r="43" spans="1:10" ht="15.75" customHeight="1" x14ac:dyDescent="0.25">
      <c r="A43" s="21" t="s">
        <v>54</v>
      </c>
      <c r="B43" s="31">
        <f>B45*0.025</f>
        <v>3318.953679839633</v>
      </c>
      <c r="E43" s="38"/>
      <c r="F43" s="38"/>
      <c r="G43" s="38"/>
      <c r="H43" s="38"/>
      <c r="I43" s="38"/>
      <c r="J43" s="38"/>
    </row>
    <row r="44" spans="1:10" ht="15.75" customHeight="1" x14ac:dyDescent="0.25">
      <c r="A44" s="21" t="s">
        <v>55</v>
      </c>
      <c r="B44" s="31">
        <f>B45*0.025</f>
        <v>3318.953679839633</v>
      </c>
      <c r="E44" s="38"/>
      <c r="F44" s="38"/>
      <c r="G44" s="38"/>
      <c r="H44" s="38"/>
      <c r="I44" s="38"/>
      <c r="J44" s="38"/>
    </row>
    <row r="45" spans="1:10" ht="15.75" customHeight="1" x14ac:dyDescent="0.25">
      <c r="A45" s="21" t="s">
        <v>49</v>
      </c>
      <c r="B45" s="31">
        <f>C33</f>
        <v>132758.14719358532</v>
      </c>
      <c r="E45" s="38"/>
      <c r="F45" s="38"/>
      <c r="G45" s="38"/>
      <c r="H45" s="38"/>
      <c r="I45" s="38"/>
      <c r="J45" s="38"/>
    </row>
    <row r="46" spans="1:10" ht="15.75" customHeight="1" x14ac:dyDescent="0.2">
      <c r="E46" s="41"/>
      <c r="F46" s="41"/>
      <c r="G46" s="41"/>
      <c r="H46" s="41"/>
      <c r="I46" s="41"/>
      <c r="J46" s="41"/>
    </row>
    <row r="47" spans="1:10" ht="15.75" customHeight="1" x14ac:dyDescent="0.2">
      <c r="E47" s="41"/>
      <c r="F47" s="41"/>
      <c r="G47" s="41"/>
      <c r="H47" s="41"/>
      <c r="I47" s="41"/>
      <c r="J47" s="41"/>
    </row>
    <row r="48" spans="1:10" ht="15.75" customHeight="1" x14ac:dyDescent="0.2">
      <c r="F48" s="2"/>
    </row>
    <row r="52" spans="5:10" ht="15.75" customHeight="1" x14ac:dyDescent="0.2">
      <c r="E52" s="39"/>
      <c r="F52" s="39"/>
      <c r="G52" s="39"/>
      <c r="H52" s="39"/>
      <c r="I52" s="39"/>
      <c r="J52" s="39"/>
    </row>
    <row r="53" spans="5:10" ht="15.75" customHeight="1" x14ac:dyDescent="0.2">
      <c r="E53" s="39"/>
      <c r="F53" s="39"/>
      <c r="G53" s="39"/>
      <c r="H53" s="39"/>
      <c r="I53" s="39"/>
      <c r="J53" s="39"/>
    </row>
    <row r="54" spans="5:10" ht="15.75" customHeight="1" x14ac:dyDescent="0.2">
      <c r="E54" s="39"/>
      <c r="F54" s="39"/>
      <c r="G54" s="39"/>
      <c r="H54" s="39"/>
      <c r="I54" s="39"/>
      <c r="J54" s="39"/>
    </row>
    <row r="55" spans="5:10" ht="15.75" customHeight="1" x14ac:dyDescent="0.2">
      <c r="E55" s="39"/>
      <c r="F55" s="39"/>
      <c r="G55" s="39"/>
      <c r="H55" s="39"/>
      <c r="I55" s="39"/>
      <c r="J55" s="39"/>
    </row>
    <row r="56" spans="5:10" ht="15.75" customHeight="1" x14ac:dyDescent="0.2">
      <c r="E56" s="39"/>
      <c r="F56" s="39"/>
      <c r="G56" s="39"/>
      <c r="H56" s="39"/>
      <c r="I56" s="39"/>
      <c r="J56" s="39"/>
    </row>
  </sheetData>
  <mergeCells count="9">
    <mergeCell ref="A39:B39"/>
    <mergeCell ref="E42:J45"/>
    <mergeCell ref="E28:J41"/>
    <mergeCell ref="E27:J27"/>
    <mergeCell ref="A1:I1"/>
    <mergeCell ref="E22:F22"/>
    <mergeCell ref="A22:C22"/>
    <mergeCell ref="A26:B26"/>
    <mergeCell ref="A30:C30"/>
  </mergeCells>
  <hyperlinks>
    <hyperlink ref="I3" r:id="rId1" xr:uid="{2421FD61-C521-45B2-8DF5-B7B485BF9E38}"/>
    <hyperlink ref="I4" r:id="rId2" xr:uid="{D9DB3FEB-3A05-490A-A601-E4659876CB25}"/>
    <hyperlink ref="I6" r:id="rId3" xr:uid="{D18119C8-5FA6-4F43-8CD8-2A77CC41275D}"/>
    <hyperlink ref="I10" r:id="rId4" xr:uid="{9BE40A90-D202-4C44-8466-BCB4BDBFE904}"/>
    <hyperlink ref="I12" r:id="rId5" xr:uid="{A7BF6B39-7EEC-4D0C-A1BF-9776AEF5C3D7}"/>
    <hyperlink ref="I9" r:id="rId6" xr:uid="{9B74B351-3DA7-4DEA-A4D6-66E406BFB56F}"/>
  </hyperlinks>
  <pageMargins left="0.7" right="0.7" top="0.75" bottom="0.75" header="0.3" footer="0.3"/>
  <pageSetup orientation="portrait" r:id="rId7"/>
  <ignoredErrors>
    <ignoredError sqref="H3:H5" calculatedColumn="1"/>
  </ignoredErrors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2023-05-16T16:49:25Z</dcterms:modified>
</cp:coreProperties>
</file>