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08" windowWidth="22692" windowHeight="9264"/>
  </bookViews>
  <sheets>
    <sheet name="SQLT0017" sheetId="1" r:id="rId1"/>
  </sheets>
  <calcPr calcId="0"/>
</workbook>
</file>

<file path=xl/calcChain.xml><?xml version="1.0" encoding="utf-8"?>
<calcChain xmlns="http://schemas.openxmlformats.org/spreadsheetml/2006/main">
  <c r="A1" i="1"/>
  <c r="B1"/>
  <c r="C1"/>
  <c r="D1"/>
  <c r="E1"/>
  <c r="F1"/>
  <c r="A2"/>
  <c r="B2"/>
  <c r="E2"/>
  <c r="F2"/>
  <c r="A3"/>
  <c r="B3"/>
  <c r="E3"/>
  <c r="F3"/>
  <c r="A4"/>
  <c r="B4"/>
  <c r="E4"/>
  <c r="F4"/>
  <c r="A5"/>
  <c r="B5"/>
  <c r="E5"/>
  <c r="F5"/>
  <c r="A6"/>
  <c r="B6"/>
  <c r="E6"/>
  <c r="F6"/>
  <c r="A7"/>
  <c r="B7"/>
  <c r="E7"/>
  <c r="F7"/>
  <c r="A8"/>
  <c r="B8"/>
  <c r="E8"/>
  <c r="F8"/>
  <c r="A9"/>
  <c r="B9"/>
  <c r="E9"/>
  <c r="F9"/>
  <c r="A10"/>
  <c r="B10"/>
  <c r="E10"/>
  <c r="F10"/>
  <c r="A11"/>
  <c r="B11"/>
  <c r="E11"/>
  <c r="F11"/>
  <c r="A12"/>
  <c r="B12"/>
  <c r="E12"/>
  <c r="F12"/>
  <c r="A13"/>
  <c r="B13"/>
  <c r="E13"/>
  <c r="F13"/>
  <c r="A14"/>
  <c r="B14"/>
  <c r="E14"/>
  <c r="F14"/>
  <c r="A15"/>
  <c r="B15"/>
  <c r="E15"/>
  <c r="F15"/>
  <c r="A16"/>
  <c r="B16"/>
  <c r="E16"/>
  <c r="F16"/>
  <c r="A17"/>
  <c r="B17"/>
  <c r="E17"/>
  <c r="F17"/>
  <c r="A18"/>
  <c r="B18"/>
  <c r="E18"/>
  <c r="F18"/>
  <c r="A19"/>
  <c r="B19"/>
  <c r="E19"/>
  <c r="F19"/>
  <c r="A20"/>
  <c r="B20"/>
  <c r="E20"/>
  <c r="F20"/>
  <c r="A21"/>
  <c r="B21"/>
  <c r="E21"/>
  <c r="F21"/>
  <c r="A22"/>
  <c r="B22"/>
  <c r="E22"/>
  <c r="F22"/>
  <c r="A23"/>
  <c r="B23"/>
  <c r="E23"/>
  <c r="F23"/>
  <c r="A24"/>
  <c r="B24"/>
  <c r="E24"/>
  <c r="F24"/>
  <c r="A25"/>
  <c r="B25"/>
  <c r="E25"/>
  <c r="F25"/>
  <c r="A26"/>
  <c r="B26"/>
  <c r="E26"/>
  <c r="F26"/>
  <c r="A27"/>
  <c r="B27"/>
  <c r="E27"/>
  <c r="F27"/>
  <c r="A28"/>
  <c r="B28"/>
  <c r="E28"/>
  <c r="F28"/>
  <c r="A29"/>
  <c r="B29"/>
  <c r="E29"/>
  <c r="F29"/>
  <c r="A30"/>
  <c r="B30"/>
  <c r="E30"/>
  <c r="F30"/>
  <c r="A31"/>
  <c r="B31"/>
  <c r="E31"/>
  <c r="F31"/>
  <c r="A32"/>
  <c r="B32"/>
  <c r="E32"/>
  <c r="F32"/>
  <c r="A33"/>
  <c r="B33"/>
  <c r="E33"/>
  <c r="F33"/>
  <c r="A34"/>
  <c r="B34"/>
  <c r="E34"/>
  <c r="F34"/>
  <c r="A35"/>
  <c r="B35"/>
  <c r="E35"/>
  <c r="F35"/>
  <c r="A36"/>
  <c r="B36"/>
  <c r="E36"/>
  <c r="F36"/>
  <c r="A37"/>
  <c r="B37"/>
  <c r="E37"/>
  <c r="F37"/>
  <c r="A38"/>
  <c r="B38"/>
  <c r="E38"/>
  <c r="F38"/>
  <c r="A39"/>
  <c r="B39"/>
  <c r="E39"/>
  <c r="F39"/>
  <c r="A40"/>
  <c r="B40"/>
  <c r="E40"/>
  <c r="F40"/>
  <c r="A41"/>
  <c r="B41"/>
  <c r="E41"/>
  <c r="F41"/>
  <c r="A42"/>
  <c r="B42"/>
  <c r="E42"/>
  <c r="F42"/>
  <c r="A43"/>
  <c r="B43"/>
  <c r="E43"/>
  <c r="F43"/>
  <c r="A44"/>
  <c r="B44"/>
  <c r="E44"/>
  <c r="F44"/>
  <c r="A45"/>
  <c r="B45"/>
  <c r="E45"/>
  <c r="F45"/>
  <c r="A46"/>
  <c r="B46"/>
  <c r="E46"/>
  <c r="F46"/>
  <c r="A47"/>
  <c r="B47"/>
  <c r="E47"/>
  <c r="F47"/>
  <c r="A48"/>
  <c r="B48"/>
  <c r="E48"/>
  <c r="F48"/>
  <c r="A49"/>
  <c r="B49"/>
  <c r="E49"/>
  <c r="F49"/>
  <c r="A50"/>
  <c r="B50"/>
  <c r="E50"/>
  <c r="F50"/>
  <c r="A51"/>
  <c r="B51"/>
  <c r="E51"/>
  <c r="F51"/>
  <c r="A52"/>
  <c r="B52"/>
  <c r="E52"/>
  <c r="F52"/>
  <c r="A53"/>
  <c r="B53"/>
  <c r="E53"/>
  <c r="F53"/>
  <c r="A54"/>
  <c r="B54"/>
  <c r="E54"/>
  <c r="F54"/>
  <c r="A55"/>
  <c r="B55"/>
  <c r="E55"/>
  <c r="F55"/>
  <c r="A56"/>
  <c r="B56"/>
  <c r="E56"/>
  <c r="F56"/>
  <c r="A57"/>
  <c r="B57"/>
  <c r="E57"/>
  <c r="F57"/>
  <c r="A58"/>
  <c r="B58"/>
  <c r="E58"/>
  <c r="F58"/>
  <c r="A59"/>
  <c r="B59"/>
  <c r="E59"/>
  <c r="F59"/>
  <c r="A60"/>
  <c r="B60"/>
  <c r="E60"/>
  <c r="F60"/>
  <c r="A61"/>
  <c r="B61"/>
  <c r="E61"/>
  <c r="F61"/>
  <c r="A62"/>
  <c r="B62"/>
  <c r="E62"/>
  <c r="F62"/>
  <c r="A63"/>
  <c r="B63"/>
  <c r="E63"/>
  <c r="F63"/>
  <c r="A64"/>
  <c r="B64"/>
  <c r="E64"/>
  <c r="F64"/>
  <c r="A65"/>
  <c r="B65"/>
  <c r="E65"/>
  <c r="F65"/>
  <c r="A66"/>
  <c r="B66"/>
  <c r="E66"/>
  <c r="F66"/>
  <c r="A67"/>
  <c r="B67"/>
  <c r="E67"/>
  <c r="F67"/>
  <c r="A68"/>
  <c r="B68"/>
  <c r="E68"/>
  <c r="F68"/>
  <c r="A69"/>
  <c r="B69"/>
  <c r="E69"/>
  <c r="F69"/>
  <c r="A70"/>
  <c r="B70"/>
  <c r="E70"/>
  <c r="F70"/>
  <c r="A71"/>
  <c r="B71"/>
  <c r="E71"/>
  <c r="F71"/>
  <c r="A72"/>
  <c r="B72"/>
  <c r="E72"/>
  <c r="F72"/>
  <c r="A73"/>
  <c r="B73"/>
  <c r="E73"/>
  <c r="F73"/>
  <c r="A74"/>
  <c r="B74"/>
  <c r="E74"/>
  <c r="F74"/>
  <c r="A75"/>
  <c r="B75"/>
  <c r="E75"/>
  <c r="F75"/>
  <c r="A76"/>
  <c r="B76"/>
  <c r="E76"/>
  <c r="F76"/>
  <c r="A77"/>
  <c r="B77"/>
  <c r="E77"/>
  <c r="F77"/>
  <c r="A78"/>
  <c r="B78"/>
  <c r="E78"/>
  <c r="F78"/>
  <c r="A79"/>
  <c r="B79"/>
  <c r="E79"/>
  <c r="F79"/>
  <c r="A80"/>
  <c r="B80"/>
  <c r="E80"/>
  <c r="F80"/>
  <c r="A81"/>
  <c r="B81"/>
  <c r="E81"/>
  <c r="F81"/>
  <c r="A82"/>
  <c r="B82"/>
  <c r="E82"/>
  <c r="F82"/>
  <c r="A83"/>
  <c r="B83"/>
  <c r="E83"/>
  <c r="F83"/>
  <c r="A84"/>
  <c r="B84"/>
  <c r="E84"/>
  <c r="F84"/>
  <c r="A85"/>
  <c r="B85"/>
  <c r="E85"/>
  <c r="F85"/>
  <c r="A86"/>
  <c r="B86"/>
  <c r="E86"/>
  <c r="F86"/>
  <c r="A87"/>
  <c r="B87"/>
  <c r="E87"/>
  <c r="F87"/>
  <c r="A88"/>
  <c r="B88"/>
  <c r="E88"/>
  <c r="F88"/>
  <c r="A89"/>
  <c r="B89"/>
  <c r="E89"/>
  <c r="F89"/>
  <c r="A90"/>
  <c r="B90"/>
  <c r="E90"/>
  <c r="F90"/>
  <c r="A91"/>
  <c r="B91"/>
  <c r="E91"/>
  <c r="F91"/>
  <c r="A92"/>
  <c r="B92"/>
  <c r="E92"/>
  <c r="F92"/>
  <c r="A93"/>
  <c r="B93"/>
  <c r="E93"/>
  <c r="F93"/>
  <c r="A94"/>
  <c r="B94"/>
  <c r="E94"/>
  <c r="F94"/>
  <c r="A95"/>
  <c r="B95"/>
  <c r="E95"/>
  <c r="F95"/>
  <c r="A96"/>
  <c r="B96"/>
  <c r="E96"/>
  <c r="F96"/>
  <c r="A97"/>
  <c r="B97"/>
  <c r="E97"/>
  <c r="F97"/>
  <c r="A98"/>
  <c r="B98"/>
  <c r="E98"/>
  <c r="F98"/>
  <c r="A99"/>
  <c r="B99"/>
  <c r="E99"/>
  <c r="F99"/>
  <c r="A100"/>
  <c r="B100"/>
  <c r="E100"/>
  <c r="F100"/>
  <c r="A101"/>
  <c r="B101"/>
  <c r="E101"/>
  <c r="F101"/>
  <c r="A102"/>
  <c r="B102"/>
  <c r="E102"/>
  <c r="F102"/>
  <c r="A103"/>
  <c r="B103"/>
  <c r="E103"/>
  <c r="F103"/>
  <c r="A104"/>
  <c r="B104"/>
  <c r="E104"/>
  <c r="F104"/>
  <c r="A105"/>
  <c r="B105"/>
  <c r="E105"/>
  <c r="F105"/>
  <c r="A106"/>
  <c r="B106"/>
  <c r="E106"/>
  <c r="F106"/>
  <c r="A107"/>
  <c r="B107"/>
  <c r="E107"/>
  <c r="F107"/>
  <c r="A108"/>
  <c r="B108"/>
  <c r="E108"/>
  <c r="F108"/>
  <c r="A109"/>
  <c r="B109"/>
  <c r="E109"/>
  <c r="F109"/>
  <c r="A110"/>
  <c r="B110"/>
  <c r="E110"/>
  <c r="F110"/>
  <c r="A111"/>
  <c r="B111"/>
  <c r="E111"/>
  <c r="F111"/>
  <c r="A112"/>
  <c r="B112"/>
  <c r="E112"/>
  <c r="F112"/>
  <c r="A113"/>
  <c r="B113"/>
  <c r="E113"/>
  <c r="F113"/>
  <c r="A114"/>
  <c r="B114"/>
  <c r="E114"/>
  <c r="F114"/>
  <c r="A115"/>
  <c r="B115"/>
  <c r="E115"/>
  <c r="F115"/>
  <c r="A116"/>
  <c r="B116"/>
  <c r="E116"/>
  <c r="F116"/>
  <c r="A117"/>
  <c r="B117"/>
  <c r="E117"/>
  <c r="F117"/>
  <c r="A118"/>
  <c r="B118"/>
  <c r="E118"/>
  <c r="F118"/>
  <c r="A119"/>
  <c r="B119"/>
  <c r="E119"/>
  <c r="F119"/>
  <c r="A120"/>
  <c r="B120"/>
  <c r="E120"/>
  <c r="F120"/>
  <c r="A121"/>
  <c r="B121"/>
  <c r="E121"/>
  <c r="F121"/>
  <c r="A122"/>
  <c r="B122"/>
  <c r="E122"/>
  <c r="F122"/>
  <c r="A123"/>
  <c r="B123"/>
  <c r="E123"/>
  <c r="F123"/>
  <c r="A124"/>
  <c r="B124"/>
  <c r="E124"/>
  <c r="F124"/>
  <c r="A125"/>
  <c r="B125"/>
  <c r="E125"/>
  <c r="F125"/>
  <c r="A126"/>
  <c r="B126"/>
  <c r="E126"/>
  <c r="F126"/>
  <c r="A127"/>
  <c r="B127"/>
  <c r="E127"/>
  <c r="F127"/>
  <c r="A128"/>
  <c r="B128"/>
  <c r="E128"/>
  <c r="F128"/>
  <c r="A129"/>
  <c r="B129"/>
  <c r="E129"/>
  <c r="F129"/>
  <c r="A130"/>
  <c r="B130"/>
  <c r="E130"/>
  <c r="F130"/>
  <c r="A131"/>
  <c r="B131"/>
  <c r="E131"/>
  <c r="F131"/>
  <c r="A132"/>
  <c r="B132"/>
  <c r="E132"/>
  <c r="F132"/>
  <c r="A133"/>
  <c r="B133"/>
  <c r="E133"/>
  <c r="F133"/>
  <c r="A134"/>
  <c r="B134"/>
  <c r="E134"/>
  <c r="F134"/>
  <c r="A135"/>
  <c r="B135"/>
  <c r="E135"/>
  <c r="F135"/>
  <c r="A136"/>
  <c r="B136"/>
  <c r="E136"/>
  <c r="F136"/>
  <c r="A137"/>
  <c r="B137"/>
  <c r="E137"/>
  <c r="F137"/>
  <c r="A138"/>
  <c r="B138"/>
  <c r="E138"/>
  <c r="F138"/>
  <c r="A139"/>
  <c r="B139"/>
  <c r="E139"/>
  <c r="F139"/>
  <c r="A140"/>
  <c r="B140"/>
  <c r="E140"/>
  <c r="F140"/>
  <c r="A141"/>
  <c r="B141"/>
  <c r="E141"/>
  <c r="F141"/>
  <c r="A142"/>
  <c r="B142"/>
  <c r="E142"/>
  <c r="F142"/>
  <c r="A143"/>
  <c r="B143"/>
  <c r="E143"/>
  <c r="F143"/>
  <c r="A144"/>
  <c r="B144"/>
  <c r="E144"/>
  <c r="F144"/>
  <c r="A145"/>
  <c r="B145"/>
  <c r="E145"/>
  <c r="F145"/>
  <c r="A146"/>
  <c r="B146"/>
  <c r="E146"/>
  <c r="F146"/>
  <c r="A147"/>
  <c r="B147"/>
  <c r="E147"/>
  <c r="F147"/>
  <c r="A148"/>
  <c r="B148"/>
  <c r="E148"/>
  <c r="F148"/>
  <c r="A149"/>
  <c r="B149"/>
  <c r="E149"/>
  <c r="F149"/>
  <c r="A150"/>
  <c r="B150"/>
  <c r="E150"/>
  <c r="F150"/>
  <c r="A151"/>
  <c r="B151"/>
  <c r="E151"/>
  <c r="F151"/>
  <c r="A152"/>
  <c r="B152"/>
  <c r="E152"/>
  <c r="F152"/>
  <c r="A153"/>
  <c r="B153"/>
  <c r="E153"/>
  <c r="F153"/>
  <c r="A154"/>
  <c r="B154"/>
  <c r="E154"/>
  <c r="F154"/>
  <c r="A155"/>
  <c r="B155"/>
  <c r="E155"/>
  <c r="F155"/>
  <c r="A156"/>
  <c r="B156"/>
  <c r="E156"/>
  <c r="F156"/>
  <c r="A157"/>
  <c r="B157"/>
  <c r="E157"/>
  <c r="F157"/>
  <c r="A158"/>
  <c r="B158"/>
  <c r="E158"/>
  <c r="F158"/>
  <c r="A159"/>
  <c r="B159"/>
  <c r="E159"/>
  <c r="F159"/>
  <c r="A160"/>
  <c r="B160"/>
  <c r="E160"/>
  <c r="F160"/>
  <c r="A161"/>
  <c r="B161"/>
  <c r="E161"/>
  <c r="F161"/>
  <c r="A162"/>
  <c r="B162"/>
  <c r="E162"/>
  <c r="F162"/>
  <c r="A163"/>
  <c r="B163"/>
  <c r="E163"/>
  <c r="F163"/>
  <c r="A164"/>
  <c r="B164"/>
  <c r="E164"/>
  <c r="F164"/>
  <c r="A165"/>
  <c r="B165"/>
  <c r="E165"/>
  <c r="F165"/>
  <c r="A166"/>
  <c r="B166"/>
  <c r="E166"/>
  <c r="F166"/>
  <c r="A167"/>
  <c r="B167"/>
  <c r="E167"/>
  <c r="F167"/>
  <c r="A168"/>
  <c r="B168"/>
  <c r="E168"/>
  <c r="F168"/>
  <c r="A169"/>
  <c r="B169"/>
  <c r="E169"/>
  <c r="F169"/>
  <c r="A170"/>
  <c r="B170"/>
  <c r="E170"/>
  <c r="F170"/>
  <c r="A171"/>
  <c r="B171"/>
  <c r="E171"/>
  <c r="F171"/>
  <c r="A172"/>
  <c r="B172"/>
  <c r="E172"/>
  <c r="F172"/>
  <c r="A173"/>
  <c r="B173"/>
  <c r="E173"/>
  <c r="F173"/>
  <c r="A174"/>
  <c r="B174"/>
  <c r="E174"/>
  <c r="F174"/>
  <c r="A175"/>
  <c r="B175"/>
  <c r="E175"/>
  <c r="F175"/>
  <c r="A176"/>
  <c r="B176"/>
  <c r="E176"/>
  <c r="F176"/>
  <c r="A177"/>
  <c r="B177"/>
  <c r="E177"/>
  <c r="F177"/>
  <c r="A178"/>
  <c r="B178"/>
  <c r="E178"/>
  <c r="F178"/>
  <c r="A179"/>
  <c r="B179"/>
  <c r="E179"/>
  <c r="F179"/>
  <c r="A180"/>
  <c r="B180"/>
  <c r="E180"/>
  <c r="F180"/>
  <c r="A181"/>
  <c r="B181"/>
  <c r="E181"/>
  <c r="F181"/>
  <c r="A182"/>
  <c r="B182"/>
  <c r="E182"/>
  <c r="F182"/>
  <c r="A183"/>
  <c r="B183"/>
  <c r="E183"/>
  <c r="F183"/>
  <c r="A184"/>
  <c r="B184"/>
  <c r="E184"/>
  <c r="F184"/>
  <c r="A185"/>
  <c r="B185"/>
  <c r="E185"/>
  <c r="F185"/>
  <c r="A186"/>
  <c r="B186"/>
  <c r="E186"/>
  <c r="F186"/>
  <c r="A187"/>
  <c r="B187"/>
  <c r="E187"/>
  <c r="F187"/>
  <c r="A188"/>
  <c r="B188"/>
  <c r="E188"/>
  <c r="F188"/>
  <c r="A189"/>
  <c r="B189"/>
  <c r="E189"/>
  <c r="F189"/>
  <c r="A190"/>
  <c r="B190"/>
  <c r="E190"/>
  <c r="F190"/>
  <c r="A191"/>
  <c r="B191"/>
  <c r="E191"/>
  <c r="F191"/>
  <c r="A192"/>
  <c r="B192"/>
  <c r="E192"/>
  <c r="F192"/>
  <c r="A193"/>
  <c r="B193"/>
  <c r="E193"/>
  <c r="F193"/>
  <c r="A194"/>
  <c r="B194"/>
  <c r="E194"/>
  <c r="F194"/>
  <c r="A195"/>
  <c r="B195"/>
  <c r="E195"/>
  <c r="F195"/>
  <c r="A196"/>
  <c r="B196"/>
  <c r="E196"/>
  <c r="F196"/>
  <c r="A197"/>
  <c r="B197"/>
  <c r="E197"/>
  <c r="F197"/>
  <c r="A198"/>
  <c r="B198"/>
  <c r="E198"/>
  <c r="F198"/>
  <c r="A199"/>
  <c r="B199"/>
  <c r="E199"/>
  <c r="F199"/>
  <c r="A200"/>
  <c r="B200"/>
  <c r="E200"/>
  <c r="F200"/>
  <c r="A201"/>
  <c r="B201"/>
  <c r="E201"/>
  <c r="F201"/>
  <c r="A202"/>
  <c r="B202"/>
  <c r="E202"/>
  <c r="F202"/>
  <c r="A203"/>
  <c r="B203"/>
  <c r="E203"/>
  <c r="F203"/>
  <c r="A204"/>
  <c r="B204"/>
  <c r="E204"/>
  <c r="F204"/>
  <c r="A205"/>
  <c r="B205"/>
  <c r="E205"/>
  <c r="F205"/>
  <c r="A206"/>
  <c r="B206"/>
  <c r="E206"/>
  <c r="F206"/>
  <c r="A207"/>
  <c r="B207"/>
  <c r="E207"/>
  <c r="F207"/>
  <c r="A208"/>
  <c r="B208"/>
  <c r="E208"/>
  <c r="F208"/>
  <c r="A209"/>
  <c r="B209"/>
  <c r="E209"/>
  <c r="F209"/>
  <c r="A210"/>
  <c r="B210"/>
  <c r="E210"/>
  <c r="F210"/>
  <c r="A211"/>
  <c r="B211"/>
  <c r="E211"/>
  <c r="F211"/>
  <c r="A212"/>
  <c r="B212"/>
  <c r="E212"/>
  <c r="F212"/>
  <c r="A213"/>
  <c r="B213"/>
  <c r="E213"/>
  <c r="F213"/>
  <c r="A214"/>
  <c r="B214"/>
  <c r="E214"/>
  <c r="F214"/>
  <c r="A215"/>
  <c r="B215"/>
  <c r="E215"/>
  <c r="F215"/>
  <c r="A216"/>
  <c r="B216"/>
  <c r="E216"/>
  <c r="F216"/>
  <c r="A217"/>
  <c r="B217"/>
  <c r="E217"/>
  <c r="F217"/>
  <c r="A218"/>
  <c r="B218"/>
  <c r="E218"/>
  <c r="F218"/>
  <c r="A219"/>
  <c r="B219"/>
  <c r="E219"/>
  <c r="F219"/>
  <c r="A220"/>
  <c r="B220"/>
  <c r="E220"/>
  <c r="F220"/>
  <c r="A221"/>
  <c r="B221"/>
  <c r="E221"/>
  <c r="F221"/>
  <c r="A222"/>
  <c r="B222"/>
  <c r="E222"/>
  <c r="F222"/>
  <c r="A223"/>
  <c r="B223"/>
  <c r="E223"/>
  <c r="F223"/>
  <c r="A224"/>
  <c r="B224"/>
  <c r="E224"/>
  <c r="F224"/>
  <c r="A225"/>
  <c r="B225"/>
  <c r="E225"/>
  <c r="F225"/>
  <c r="A226"/>
  <c r="B226"/>
  <c r="E226"/>
  <c r="F226"/>
  <c r="A227"/>
  <c r="B227"/>
  <c r="E227"/>
  <c r="F227"/>
  <c r="A228"/>
  <c r="B228"/>
  <c r="E228"/>
  <c r="F228"/>
  <c r="A229"/>
  <c r="B229"/>
  <c r="E229"/>
  <c r="F229"/>
  <c r="A230"/>
  <c r="B230"/>
  <c r="E230"/>
  <c r="F230"/>
  <c r="A231"/>
  <c r="B231"/>
  <c r="E231"/>
  <c r="F231"/>
  <c r="A232"/>
  <c r="B232"/>
  <c r="E232"/>
  <c r="F232"/>
  <c r="A233"/>
  <c r="B233"/>
  <c r="E233"/>
  <c r="F233"/>
  <c r="A234"/>
  <c r="B234"/>
  <c r="E234"/>
  <c r="F234"/>
  <c r="A235"/>
  <c r="B235"/>
  <c r="E235"/>
  <c r="F235"/>
  <c r="A236"/>
  <c r="B236"/>
  <c r="E236"/>
  <c r="F236"/>
  <c r="A237"/>
  <c r="B237"/>
  <c r="E237"/>
  <c r="F237"/>
  <c r="A238"/>
  <c r="B238"/>
  <c r="E238"/>
  <c r="F238"/>
  <c r="A239"/>
  <c r="B239"/>
  <c r="E239"/>
  <c r="F239"/>
  <c r="A240"/>
  <c r="B240"/>
  <c r="E240"/>
  <c r="F240"/>
  <c r="A241"/>
  <c r="B241"/>
  <c r="E241"/>
  <c r="F241"/>
  <c r="A242"/>
  <c r="B242"/>
  <c r="E242"/>
  <c r="F242"/>
  <c r="A243"/>
  <c r="B243"/>
  <c r="E243"/>
  <c r="F243"/>
  <c r="A244"/>
  <c r="B244"/>
  <c r="E244"/>
  <c r="F244"/>
  <c r="A245"/>
  <c r="B245"/>
  <c r="E245"/>
  <c r="F245"/>
  <c r="A246"/>
  <c r="B246"/>
  <c r="E246"/>
  <c r="F246"/>
  <c r="A247"/>
  <c r="B247"/>
  <c r="E247"/>
  <c r="F247"/>
  <c r="A248"/>
  <c r="B248"/>
  <c r="E248"/>
  <c r="F248"/>
  <c r="A249"/>
  <c r="B249"/>
  <c r="E249"/>
  <c r="F249"/>
  <c r="A250"/>
  <c r="B250"/>
  <c r="E250"/>
  <c r="F250"/>
  <c r="A251"/>
  <c r="B251"/>
  <c r="E251"/>
  <c r="F251"/>
  <c r="A252"/>
  <c r="B252"/>
  <c r="E252"/>
  <c r="F252"/>
  <c r="A253"/>
  <c r="B253"/>
  <c r="E253"/>
  <c r="F253"/>
  <c r="A254"/>
  <c r="B254"/>
  <c r="E254"/>
  <c r="F254"/>
  <c r="A255"/>
  <c r="B255"/>
  <c r="E255"/>
  <c r="F255"/>
  <c r="A256"/>
  <c r="B256"/>
  <c r="E256"/>
  <c r="F256"/>
  <c r="A257"/>
  <c r="B257"/>
  <c r="E257"/>
  <c r="F257"/>
  <c r="A258"/>
  <c r="B258"/>
  <c r="E258"/>
  <c r="F258"/>
  <c r="A259"/>
  <c r="B259"/>
  <c r="E259"/>
  <c r="F259"/>
  <c r="A260"/>
  <c r="B260"/>
  <c r="E260"/>
  <c r="F260"/>
  <c r="A261"/>
  <c r="B261"/>
  <c r="E261"/>
  <c r="F261"/>
  <c r="A262"/>
  <c r="B262"/>
  <c r="E262"/>
  <c r="F262"/>
  <c r="A263"/>
  <c r="B263"/>
  <c r="E263"/>
  <c r="F263"/>
  <c r="A264"/>
  <c r="B264"/>
  <c r="E264"/>
  <c r="F264"/>
  <c r="A265"/>
  <c r="B265"/>
  <c r="E265"/>
  <c r="F265"/>
  <c r="A266"/>
  <c r="B266"/>
  <c r="E266"/>
  <c r="F266"/>
  <c r="A267"/>
  <c r="B267"/>
  <c r="E267"/>
  <c r="F267"/>
  <c r="A268"/>
  <c r="B268"/>
  <c r="E268"/>
  <c r="F268"/>
  <c r="A269"/>
  <c r="B269"/>
  <c r="E269"/>
  <c r="F269"/>
  <c r="A270"/>
  <c r="B270"/>
  <c r="E270"/>
  <c r="F270"/>
  <c r="A271"/>
  <c r="B271"/>
  <c r="E271"/>
  <c r="F271"/>
  <c r="A272"/>
  <c r="B272"/>
  <c r="E272"/>
  <c r="F272"/>
  <c r="A273"/>
  <c r="B273"/>
  <c r="E273"/>
  <c r="F273"/>
  <c r="A274"/>
  <c r="B274"/>
  <c r="E274"/>
  <c r="F274"/>
  <c r="A275"/>
  <c r="B275"/>
  <c r="E275"/>
  <c r="F275"/>
  <c r="A276"/>
  <c r="B276"/>
  <c r="E276"/>
  <c r="F276"/>
  <c r="A277"/>
  <c r="B277"/>
  <c r="E277"/>
  <c r="F277"/>
  <c r="A278"/>
  <c r="B278"/>
  <c r="E278"/>
  <c r="F278"/>
  <c r="A279"/>
  <c r="B279"/>
  <c r="E279"/>
  <c r="F279"/>
  <c r="A280"/>
  <c r="B280"/>
  <c r="E280"/>
  <c r="F280"/>
  <c r="A281"/>
  <c r="B281"/>
  <c r="E281"/>
  <c r="F281"/>
  <c r="A282"/>
  <c r="B282"/>
  <c r="E282"/>
  <c r="F282"/>
  <c r="A283"/>
  <c r="B283"/>
  <c r="E283"/>
  <c r="F283"/>
  <c r="A284"/>
  <c r="B284"/>
  <c r="E284"/>
  <c r="F284"/>
  <c r="A285"/>
  <c r="B285"/>
  <c r="E285"/>
  <c r="F285"/>
  <c r="A286"/>
  <c r="B286"/>
  <c r="E286"/>
  <c r="F286"/>
  <c r="A287"/>
  <c r="B287"/>
  <c r="E287"/>
  <c r="F287"/>
  <c r="A288"/>
  <c r="B288"/>
  <c r="E288"/>
  <c r="F288"/>
  <c r="A289"/>
  <c r="B289"/>
  <c r="E289"/>
  <c r="F289"/>
  <c r="A290"/>
  <c r="B290"/>
  <c r="E290"/>
  <c r="F290"/>
  <c r="A291"/>
  <c r="B291"/>
  <c r="E291"/>
  <c r="F291"/>
  <c r="A292"/>
  <c r="B292"/>
  <c r="E292"/>
  <c r="F292"/>
  <c r="A293"/>
  <c r="B293"/>
  <c r="E293"/>
  <c r="F293"/>
  <c r="A294"/>
  <c r="B294"/>
  <c r="E294"/>
  <c r="F294"/>
  <c r="A295"/>
  <c r="B295"/>
  <c r="E295"/>
  <c r="F295"/>
  <c r="A296"/>
  <c r="B296"/>
  <c r="E296"/>
  <c r="F296"/>
  <c r="A297"/>
  <c r="B297"/>
  <c r="E297"/>
  <c r="F297"/>
  <c r="A298"/>
  <c r="B298"/>
  <c r="E298"/>
  <c r="F298"/>
  <c r="A299"/>
  <c r="B299"/>
  <c r="E299"/>
  <c r="F299"/>
  <c r="A300"/>
  <c r="B300"/>
  <c r="E300"/>
  <c r="F300"/>
  <c r="A301"/>
  <c r="B301"/>
  <c r="E301"/>
  <c r="F301"/>
  <c r="A302"/>
  <c r="B302"/>
  <c r="E302"/>
  <c r="F302"/>
  <c r="A303"/>
  <c r="B303"/>
  <c r="E303"/>
  <c r="F303"/>
  <c r="A304"/>
  <c r="B304"/>
  <c r="E304"/>
  <c r="F304"/>
  <c r="A305"/>
  <c r="B305"/>
  <c r="E305"/>
  <c r="F305"/>
  <c r="A306"/>
  <c r="B306"/>
  <c r="E306"/>
  <c r="F306"/>
  <c r="A307"/>
  <c r="B307"/>
  <c r="E307"/>
  <c r="F307"/>
  <c r="A308"/>
  <c r="B308"/>
  <c r="E308"/>
  <c r="F308"/>
  <c r="A309"/>
  <c r="B309"/>
  <c r="E309"/>
  <c r="F309"/>
  <c r="A310"/>
  <c r="B310"/>
  <c r="E310"/>
  <c r="F310"/>
  <c r="A311"/>
  <c r="B311"/>
  <c r="E311"/>
  <c r="F311"/>
  <c r="A312"/>
  <c r="B312"/>
  <c r="E312"/>
  <c r="F312"/>
  <c r="A313"/>
  <c r="B313"/>
  <c r="E313"/>
  <c r="F313"/>
  <c r="A314"/>
  <c r="B314"/>
  <c r="E314"/>
  <c r="F314"/>
  <c r="A315"/>
  <c r="B315"/>
  <c r="E315"/>
  <c r="F315"/>
  <c r="A316"/>
  <c r="B316"/>
  <c r="E316"/>
  <c r="F316"/>
  <c r="A317"/>
  <c r="B317"/>
  <c r="E317"/>
  <c r="F317"/>
  <c r="A318"/>
  <c r="B318"/>
  <c r="E318"/>
  <c r="F318"/>
  <c r="A319"/>
  <c r="B319"/>
  <c r="E319"/>
  <c r="F319"/>
  <c r="A320"/>
  <c r="B320"/>
  <c r="E320"/>
  <c r="F320"/>
  <c r="A321"/>
  <c r="B321"/>
  <c r="E321"/>
  <c r="F321"/>
  <c r="A322"/>
  <c r="B322"/>
  <c r="E322"/>
  <c r="F322"/>
  <c r="A323"/>
  <c r="B323"/>
  <c r="E323"/>
  <c r="F323"/>
  <c r="A324"/>
  <c r="B324"/>
  <c r="E324"/>
  <c r="F324"/>
  <c r="A325"/>
  <c r="B325"/>
  <c r="E325"/>
  <c r="F325"/>
  <c r="A326"/>
  <c r="B326"/>
  <c r="E326"/>
  <c r="F326"/>
  <c r="A327"/>
  <c r="B327"/>
  <c r="E327"/>
  <c r="F327"/>
  <c r="A328"/>
  <c r="B328"/>
  <c r="E328"/>
  <c r="F328"/>
  <c r="A329"/>
  <c r="B329"/>
  <c r="E329"/>
  <c r="F329"/>
  <c r="A330"/>
  <c r="B330"/>
  <c r="E330"/>
  <c r="F330"/>
  <c r="A331"/>
  <c r="B331"/>
  <c r="E331"/>
  <c r="F331"/>
  <c r="A332"/>
  <c r="B332"/>
  <c r="E332"/>
  <c r="F332"/>
  <c r="A333"/>
  <c r="B333"/>
  <c r="E333"/>
  <c r="F333"/>
  <c r="A334"/>
  <c r="B334"/>
  <c r="E334"/>
  <c r="F334"/>
  <c r="A335"/>
  <c r="B335"/>
  <c r="E335"/>
  <c r="F335"/>
  <c r="A336"/>
  <c r="B336"/>
  <c r="E336"/>
  <c r="F336"/>
  <c r="A337"/>
  <c r="B337"/>
  <c r="E337"/>
  <c r="F337"/>
  <c r="A338"/>
  <c r="B338"/>
  <c r="E338"/>
  <c r="F338"/>
  <c r="A339"/>
  <c r="B339"/>
  <c r="E339"/>
  <c r="F339"/>
  <c r="A340"/>
  <c r="B340"/>
  <c r="E340"/>
  <c r="F340"/>
  <c r="A341"/>
  <c r="B341"/>
  <c r="E341"/>
  <c r="F341"/>
  <c r="A342"/>
  <c r="B342"/>
  <c r="E342"/>
  <c r="F342"/>
  <c r="A343"/>
  <c r="B343"/>
  <c r="E343"/>
  <c r="F343"/>
  <c r="A344"/>
  <c r="B344"/>
  <c r="E344"/>
  <c r="F344"/>
  <c r="A345"/>
  <c r="B345"/>
  <c r="E345"/>
  <c r="F345"/>
  <c r="A346"/>
  <c r="B346"/>
  <c r="E346"/>
  <c r="F346"/>
  <c r="A347"/>
  <c r="B347"/>
  <c r="E347"/>
  <c r="F347"/>
  <c r="A348"/>
  <c r="B348"/>
  <c r="E348"/>
  <c r="F348"/>
  <c r="A349"/>
  <c r="B349"/>
  <c r="E349"/>
  <c r="F349"/>
  <c r="A350"/>
  <c r="B350"/>
  <c r="E350"/>
  <c r="F350"/>
  <c r="A351"/>
  <c r="B351"/>
  <c r="E351"/>
  <c r="F351"/>
  <c r="A352"/>
  <c r="B352"/>
  <c r="E352"/>
  <c r="F352"/>
  <c r="A353"/>
  <c r="B353"/>
  <c r="E353"/>
  <c r="F353"/>
  <c r="A354"/>
  <c r="B354"/>
  <c r="E354"/>
  <c r="F354"/>
  <c r="A355"/>
  <c r="B355"/>
  <c r="E355"/>
  <c r="F355"/>
  <c r="A356"/>
  <c r="B356"/>
  <c r="E356"/>
  <c r="F356"/>
  <c r="A357"/>
  <c r="B357"/>
  <c r="E357"/>
  <c r="F357"/>
  <c r="A358"/>
  <c r="B358"/>
  <c r="E358"/>
  <c r="F358"/>
  <c r="A359"/>
  <c r="B359"/>
  <c r="E359"/>
  <c r="F359"/>
  <c r="A360"/>
  <c r="B360"/>
  <c r="E360"/>
  <c r="F360"/>
  <c r="A361"/>
  <c r="B361"/>
  <c r="E361"/>
  <c r="F361"/>
  <c r="A362"/>
  <c r="B362"/>
  <c r="E362"/>
  <c r="F362"/>
  <c r="A363"/>
  <c r="B363"/>
  <c r="E363"/>
  <c r="F363"/>
  <c r="A364"/>
  <c r="B364"/>
  <c r="E364"/>
  <c r="F364"/>
  <c r="A365"/>
  <c r="B365"/>
  <c r="E365"/>
  <c r="F365"/>
  <c r="A366"/>
  <c r="B366"/>
  <c r="E366"/>
  <c r="F366"/>
  <c r="A367"/>
  <c r="B367"/>
  <c r="E367"/>
  <c r="F367"/>
  <c r="A368"/>
  <c r="B368"/>
  <c r="E368"/>
  <c r="F368"/>
  <c r="A369"/>
  <c r="B369"/>
  <c r="E369"/>
  <c r="F369"/>
  <c r="A370"/>
  <c r="B370"/>
  <c r="E370"/>
  <c r="F370"/>
  <c r="A371"/>
  <c r="B371"/>
  <c r="E371"/>
  <c r="F371"/>
  <c r="A372"/>
  <c r="B372"/>
  <c r="E372"/>
  <c r="F372"/>
  <c r="A373"/>
  <c r="B373"/>
  <c r="E373"/>
  <c r="F373"/>
  <c r="A374"/>
  <c r="B374"/>
  <c r="E374"/>
  <c r="F374"/>
  <c r="A375"/>
  <c r="B375"/>
  <c r="E375"/>
  <c r="F375"/>
  <c r="A376"/>
  <c r="B376"/>
  <c r="E376"/>
  <c r="F376"/>
  <c r="A377"/>
  <c r="B377"/>
  <c r="E377"/>
  <c r="F377"/>
  <c r="A378"/>
  <c r="B378"/>
  <c r="E378"/>
  <c r="F378"/>
  <c r="A379"/>
  <c r="B379"/>
  <c r="E379"/>
  <c r="F379"/>
  <c r="A380"/>
  <c r="B380"/>
  <c r="E380"/>
  <c r="F380"/>
  <c r="A381"/>
  <c r="B381"/>
  <c r="E381"/>
  <c r="F381"/>
  <c r="A382"/>
  <c r="B382"/>
  <c r="E382"/>
  <c r="F382"/>
  <c r="A383"/>
  <c r="B383"/>
  <c r="E383"/>
  <c r="F383"/>
  <c r="A384"/>
  <c r="B384"/>
  <c r="E384"/>
  <c r="F384"/>
  <c r="A385"/>
  <c r="B385"/>
  <c r="E385"/>
  <c r="F385"/>
  <c r="A386"/>
  <c r="B386"/>
  <c r="E386"/>
  <c r="F386"/>
  <c r="A387"/>
  <c r="B387"/>
  <c r="E387"/>
  <c r="F387"/>
  <c r="A388"/>
  <c r="B388"/>
  <c r="E388"/>
  <c r="F388"/>
  <c r="A389"/>
  <c r="B389"/>
  <c r="E389"/>
  <c r="F389"/>
  <c r="A390"/>
  <c r="B390"/>
  <c r="E390"/>
  <c r="F390"/>
  <c r="A391"/>
  <c r="B391"/>
  <c r="E391"/>
  <c r="F391"/>
  <c r="A392"/>
  <c r="B392"/>
  <c r="E392"/>
  <c r="F392"/>
  <c r="A393"/>
  <c r="B393"/>
  <c r="E393"/>
  <c r="F393"/>
  <c r="A394"/>
  <c r="B394"/>
  <c r="E394"/>
  <c r="F394"/>
  <c r="A395"/>
  <c r="B395"/>
  <c r="E395"/>
  <c r="F395"/>
  <c r="A396"/>
  <c r="B396"/>
  <c r="E396"/>
  <c r="F396"/>
  <c r="A397"/>
  <c r="B397"/>
  <c r="E397"/>
  <c r="F397"/>
  <c r="A398"/>
  <c r="B398"/>
  <c r="E398"/>
  <c r="F398"/>
  <c r="A399"/>
  <c r="B399"/>
  <c r="E399"/>
  <c r="F399"/>
  <c r="A400"/>
  <c r="B400"/>
  <c r="E400"/>
  <c r="F400"/>
  <c r="A401"/>
  <c r="B401"/>
  <c r="E401"/>
  <c r="F401"/>
  <c r="A402"/>
  <c r="B402"/>
  <c r="E402"/>
  <c r="F402"/>
  <c r="A403"/>
  <c r="B403"/>
  <c r="E403"/>
  <c r="F403"/>
  <c r="A404"/>
  <c r="B404"/>
  <c r="E404"/>
  <c r="F404"/>
  <c r="A405"/>
  <c r="B405"/>
  <c r="E405"/>
  <c r="F405"/>
  <c r="A406"/>
  <c r="B406"/>
  <c r="E406"/>
  <c r="F406"/>
  <c r="A407"/>
  <c r="B407"/>
  <c r="E407"/>
  <c r="F407"/>
  <c r="A408"/>
  <c r="B408"/>
  <c r="E408"/>
  <c r="F408"/>
  <c r="A409"/>
  <c r="B409"/>
  <c r="E409"/>
  <c r="F409"/>
  <c r="A410"/>
  <c r="B410"/>
  <c r="E410"/>
  <c r="F410"/>
  <c r="A411"/>
  <c r="B411"/>
  <c r="E411"/>
  <c r="F411"/>
  <c r="A412"/>
  <c r="B412"/>
  <c r="E412"/>
  <c r="F412"/>
  <c r="A413"/>
  <c r="B413"/>
  <c r="E413"/>
  <c r="F413"/>
  <c r="A414"/>
  <c r="B414"/>
  <c r="E414"/>
  <c r="F414"/>
  <c r="A415"/>
  <c r="B415"/>
  <c r="E415"/>
  <c r="F415"/>
  <c r="A416"/>
  <c r="B416"/>
  <c r="E416"/>
  <c r="F416"/>
  <c r="A417"/>
  <c r="B417"/>
  <c r="E417"/>
  <c r="F417"/>
  <c r="A418"/>
  <c r="B418"/>
  <c r="E418"/>
  <c r="F418"/>
  <c r="A419"/>
  <c r="B419"/>
  <c r="E419"/>
  <c r="F419"/>
  <c r="A420"/>
  <c r="B420"/>
  <c r="E420"/>
  <c r="F420"/>
  <c r="A421"/>
  <c r="B421"/>
  <c r="E421"/>
  <c r="F421"/>
  <c r="A422"/>
  <c r="B422"/>
  <c r="E422"/>
  <c r="F422"/>
  <c r="A423"/>
  <c r="B423"/>
  <c r="E423"/>
  <c r="F423"/>
  <c r="A424"/>
  <c r="B424"/>
  <c r="E424"/>
  <c r="F424"/>
  <c r="A425"/>
  <c r="B425"/>
  <c r="E425"/>
  <c r="F425"/>
  <c r="A426"/>
  <c r="B426"/>
  <c r="E426"/>
  <c r="F426"/>
  <c r="A427"/>
  <c r="B427"/>
  <c r="E427"/>
  <c r="F427"/>
  <c r="A428"/>
  <c r="B428"/>
  <c r="E428"/>
  <c r="F428"/>
  <c r="A429"/>
  <c r="B429"/>
  <c r="E429"/>
  <c r="F429"/>
  <c r="A430"/>
  <c r="B430"/>
  <c r="E430"/>
  <c r="F430"/>
  <c r="A431"/>
  <c r="B431"/>
  <c r="E431"/>
  <c r="F431"/>
  <c r="A432"/>
  <c r="B432"/>
  <c r="E432"/>
  <c r="F432"/>
  <c r="A433"/>
  <c r="B433"/>
  <c r="E433"/>
  <c r="F433"/>
  <c r="A434"/>
  <c r="B434"/>
  <c r="E434"/>
  <c r="F434"/>
  <c r="A435"/>
  <c r="B435"/>
  <c r="E435"/>
  <c r="F435"/>
  <c r="A436"/>
  <c r="B436"/>
  <c r="E436"/>
  <c r="F436"/>
  <c r="A437"/>
  <c r="B437"/>
  <c r="E437"/>
  <c r="F437"/>
  <c r="A438"/>
  <c r="B438"/>
  <c r="E438"/>
  <c r="F438"/>
  <c r="A439"/>
  <c r="B439"/>
  <c r="E439"/>
  <c r="F439"/>
  <c r="A440"/>
  <c r="B440"/>
  <c r="E440"/>
  <c r="F440"/>
  <c r="A441"/>
  <c r="B441"/>
  <c r="E441"/>
  <c r="F441"/>
  <c r="A442"/>
  <c r="B442"/>
  <c r="E442"/>
  <c r="F442"/>
  <c r="A443"/>
  <c r="B443"/>
  <c r="E443"/>
  <c r="F443"/>
  <c r="A444"/>
  <c r="B444"/>
  <c r="E444"/>
  <c r="F444"/>
  <c r="A445"/>
  <c r="B445"/>
  <c r="E445"/>
  <c r="F445"/>
  <c r="A446"/>
  <c r="B446"/>
  <c r="E446"/>
  <c r="F446"/>
  <c r="A447"/>
  <c r="B447"/>
  <c r="E447"/>
  <c r="F447"/>
  <c r="A448"/>
  <c r="B448"/>
  <c r="E448"/>
  <c r="F448"/>
  <c r="A449"/>
  <c r="B449"/>
  <c r="E449"/>
  <c r="F449"/>
  <c r="A450"/>
  <c r="B450"/>
  <c r="E450"/>
  <c r="F450"/>
  <c r="A451"/>
  <c r="B451"/>
  <c r="E451"/>
  <c r="F451"/>
  <c r="A452"/>
  <c r="B452"/>
  <c r="E452"/>
  <c r="F452"/>
  <c r="A453"/>
  <c r="B453"/>
  <c r="E453"/>
  <c r="F453"/>
  <c r="A454"/>
  <c r="B454"/>
  <c r="E454"/>
  <c r="F454"/>
  <c r="A455"/>
  <c r="B455"/>
  <c r="E455"/>
  <c r="F455"/>
  <c r="A456"/>
  <c r="B456"/>
  <c r="E456"/>
  <c r="F456"/>
  <c r="A457"/>
  <c r="B457"/>
  <c r="E457"/>
  <c r="F457"/>
  <c r="A458"/>
  <c r="B458"/>
  <c r="E458"/>
  <c r="F458"/>
  <c r="A459"/>
  <c r="B459"/>
  <c r="E459"/>
  <c r="F459"/>
  <c r="A460"/>
  <c r="B460"/>
  <c r="E460"/>
  <c r="F460"/>
  <c r="A461"/>
  <c r="B461"/>
  <c r="E461"/>
  <c r="F461"/>
  <c r="A462"/>
  <c r="B462"/>
  <c r="E462"/>
  <c r="F462"/>
  <c r="A463"/>
  <c r="B463"/>
  <c r="E463"/>
  <c r="F463"/>
  <c r="A464"/>
  <c r="B464"/>
  <c r="E464"/>
  <c r="F464"/>
  <c r="A465"/>
  <c r="B465"/>
  <c r="E465"/>
  <c r="F465"/>
  <c r="A466"/>
  <c r="B466"/>
  <c r="E466"/>
  <c r="F466"/>
  <c r="A467"/>
  <c r="B467"/>
  <c r="E467"/>
  <c r="F467"/>
  <c r="A468"/>
  <c r="B468"/>
  <c r="E468"/>
  <c r="F468"/>
  <c r="A469"/>
  <c r="B469"/>
  <c r="E469"/>
  <c r="F469"/>
  <c r="A470"/>
  <c r="B470"/>
  <c r="E470"/>
  <c r="F470"/>
  <c r="A471"/>
  <c r="B471"/>
  <c r="E471"/>
  <c r="F471"/>
  <c r="A472"/>
  <c r="B472"/>
  <c r="E472"/>
  <c r="F472"/>
  <c r="A473"/>
  <c r="B473"/>
  <c r="E473"/>
  <c r="F473"/>
  <c r="A474"/>
  <c r="B474"/>
  <c r="E474"/>
  <c r="F474"/>
  <c r="A475"/>
  <c r="B475"/>
  <c r="E475"/>
  <c r="F475"/>
  <c r="A476"/>
  <c r="B476"/>
  <c r="E476"/>
  <c r="F476"/>
  <c r="A477"/>
  <c r="B477"/>
  <c r="E477"/>
  <c r="F477"/>
  <c r="A478"/>
  <c r="B478"/>
  <c r="E478"/>
  <c r="F478"/>
  <c r="A479"/>
  <c r="B479"/>
  <c r="E479"/>
  <c r="F479"/>
  <c r="A480"/>
  <c r="B480"/>
  <c r="E480"/>
  <c r="F480"/>
  <c r="A481"/>
  <c r="B481"/>
  <c r="E481"/>
  <c r="F481"/>
  <c r="A482"/>
  <c r="B482"/>
  <c r="E482"/>
  <c r="F482"/>
  <c r="A483"/>
  <c r="B483"/>
  <c r="E483"/>
  <c r="F483"/>
  <c r="A484"/>
  <c r="B484"/>
  <c r="E484"/>
  <c r="F484"/>
  <c r="A485"/>
  <c r="B485"/>
  <c r="E485"/>
  <c r="F485"/>
  <c r="A486"/>
  <c r="B486"/>
  <c r="E486"/>
  <c r="F486"/>
  <c r="A487"/>
  <c r="B487"/>
  <c r="E487"/>
  <c r="F487"/>
  <c r="A488"/>
  <c r="B488"/>
  <c r="E488"/>
  <c r="F488"/>
  <c r="A489"/>
  <c r="B489"/>
  <c r="E489"/>
  <c r="F489"/>
  <c r="A490"/>
  <c r="B490"/>
  <c r="E490"/>
  <c r="F490"/>
  <c r="A491"/>
  <c r="B491"/>
  <c r="E491"/>
  <c r="F491"/>
  <c r="A492"/>
  <c r="B492"/>
  <c r="E492"/>
  <c r="F492"/>
  <c r="A493"/>
  <c r="B493"/>
  <c r="E493"/>
  <c r="F493"/>
  <c r="A494"/>
  <c r="B494"/>
  <c r="E494"/>
  <c r="F494"/>
  <c r="A495"/>
  <c r="B495"/>
  <c r="E495"/>
  <c r="F495"/>
  <c r="A496"/>
  <c r="B496"/>
  <c r="E496"/>
  <c r="F496"/>
  <c r="A497"/>
  <c r="B497"/>
  <c r="E497"/>
  <c r="F497"/>
  <c r="A498"/>
  <c r="B498"/>
  <c r="E498"/>
  <c r="F498"/>
  <c r="A499"/>
  <c r="B499"/>
  <c r="E499"/>
  <c r="F499"/>
  <c r="A500"/>
  <c r="B500"/>
  <c r="E500"/>
  <c r="F500"/>
  <c r="A501"/>
  <c r="B501"/>
  <c r="E501"/>
  <c r="F501"/>
  <c r="A502"/>
  <c r="B502"/>
  <c r="E502"/>
  <c r="F502"/>
  <c r="A503"/>
  <c r="B503"/>
  <c r="E503"/>
  <c r="F503"/>
  <c r="A504"/>
  <c r="B504"/>
  <c r="E504"/>
  <c r="F504"/>
  <c r="A505"/>
  <c r="B505"/>
  <c r="E505"/>
  <c r="F505"/>
  <c r="A506"/>
  <c r="B506"/>
  <c r="E506"/>
  <c r="F506"/>
  <c r="A507"/>
  <c r="B507"/>
  <c r="E507"/>
  <c r="F507"/>
  <c r="A508"/>
  <c r="B508"/>
  <c r="E508"/>
  <c r="F508"/>
  <c r="A509"/>
  <c r="B509"/>
  <c r="E509"/>
  <c r="F509"/>
  <c r="A510"/>
  <c r="B510"/>
  <c r="E510"/>
  <c r="F510"/>
  <c r="A511"/>
  <c r="B511"/>
  <c r="E511"/>
  <c r="F511"/>
  <c r="A512"/>
  <c r="B512"/>
  <c r="E512"/>
  <c r="F512"/>
  <c r="A513"/>
  <c r="B513"/>
  <c r="E513"/>
  <c r="F513"/>
  <c r="A514"/>
  <c r="B514"/>
  <c r="E514"/>
  <c r="F514"/>
  <c r="A515"/>
  <c r="B515"/>
  <c r="E515"/>
  <c r="F515"/>
  <c r="A516"/>
  <c r="B516"/>
  <c r="E516"/>
  <c r="F516"/>
  <c r="A517"/>
  <c r="B517"/>
  <c r="E517"/>
  <c r="F517"/>
  <c r="A518"/>
  <c r="B518"/>
  <c r="E518"/>
  <c r="F518"/>
  <c r="A519"/>
  <c r="B519"/>
  <c r="E519"/>
  <c r="F519"/>
  <c r="A520"/>
  <c r="B520"/>
  <c r="E520"/>
  <c r="F520"/>
  <c r="A521"/>
  <c r="B521"/>
  <c r="E521"/>
  <c r="F521"/>
  <c r="A522"/>
  <c r="B522"/>
  <c r="E522"/>
  <c r="F522"/>
  <c r="A523"/>
  <c r="B523"/>
  <c r="E523"/>
  <c r="F523"/>
  <c r="A524"/>
  <c r="B524"/>
  <c r="E524"/>
  <c r="F524"/>
  <c r="A525"/>
  <c r="B525"/>
  <c r="E525"/>
  <c r="F525"/>
  <c r="A526"/>
  <c r="B526"/>
  <c r="E526"/>
  <c r="F526"/>
  <c r="A527"/>
  <c r="B527"/>
  <c r="E527"/>
  <c r="F527"/>
  <c r="A528"/>
  <c r="B528"/>
  <c r="E528"/>
  <c r="F528"/>
  <c r="A529"/>
  <c r="B529"/>
  <c r="E529"/>
  <c r="F529"/>
  <c r="A530"/>
  <c r="B530"/>
  <c r="E530"/>
  <c r="F530"/>
  <c r="A531"/>
  <c r="B531"/>
  <c r="E531"/>
  <c r="F531"/>
  <c r="A532"/>
  <c r="B532"/>
  <c r="E532"/>
  <c r="F532"/>
  <c r="A533"/>
  <c r="B533"/>
  <c r="E533"/>
  <c r="F533"/>
  <c r="A534"/>
  <c r="B534"/>
  <c r="E534"/>
  <c r="F534"/>
  <c r="A535"/>
  <c r="B535"/>
  <c r="E535"/>
  <c r="F535"/>
  <c r="A536"/>
  <c r="B536"/>
  <c r="E536"/>
  <c r="F536"/>
  <c r="A537"/>
  <c r="B537"/>
  <c r="E537"/>
  <c r="F537"/>
  <c r="A538"/>
  <c r="B538"/>
  <c r="E538"/>
  <c r="F538"/>
  <c r="A539"/>
  <c r="B539"/>
  <c r="E539"/>
  <c r="F539"/>
  <c r="A540"/>
  <c r="B540"/>
  <c r="E540"/>
  <c r="F540"/>
  <c r="A541"/>
  <c r="B541"/>
  <c r="E541"/>
  <c r="F541"/>
  <c r="A542"/>
  <c r="B542"/>
  <c r="E542"/>
  <c r="F542"/>
  <c r="A543"/>
  <c r="B543"/>
  <c r="E543"/>
  <c r="F543"/>
  <c r="A544"/>
  <c r="B544"/>
  <c r="E544"/>
  <c r="F544"/>
  <c r="A545"/>
  <c r="B545"/>
  <c r="E545"/>
  <c r="F545"/>
  <c r="A546"/>
  <c r="B546"/>
  <c r="E546"/>
  <c r="F546"/>
  <c r="A547"/>
  <c r="B547"/>
  <c r="E547"/>
  <c r="F547"/>
  <c r="A548"/>
  <c r="B548"/>
  <c r="E548"/>
  <c r="F548"/>
  <c r="A549"/>
  <c r="B549"/>
  <c r="E549"/>
  <c r="F549"/>
  <c r="A550"/>
  <c r="B550"/>
  <c r="E550"/>
  <c r="F550"/>
  <c r="A551"/>
  <c r="B551"/>
  <c r="E551"/>
  <c r="F551"/>
  <c r="A552"/>
  <c r="B552"/>
  <c r="E552"/>
  <c r="F552"/>
  <c r="A553"/>
  <c r="B553"/>
  <c r="E553"/>
  <c r="F553"/>
  <c r="A554"/>
  <c r="B554"/>
  <c r="E554"/>
  <c r="F554"/>
  <c r="A555"/>
  <c r="B555"/>
  <c r="E555"/>
  <c r="F555"/>
  <c r="A556"/>
  <c r="B556"/>
  <c r="E556"/>
  <c r="F556"/>
  <c r="A557"/>
  <c r="B557"/>
  <c r="E557"/>
  <c r="F557"/>
  <c r="A558"/>
  <c r="B558"/>
  <c r="E558"/>
  <c r="F558"/>
  <c r="A559"/>
  <c r="B559"/>
  <c r="E559"/>
  <c r="F559"/>
  <c r="A560"/>
  <c r="B560"/>
  <c r="E560"/>
  <c r="F560"/>
  <c r="A561"/>
  <c r="B561"/>
  <c r="E561"/>
  <c r="F561"/>
  <c r="A562"/>
  <c r="B562"/>
  <c r="E562"/>
  <c r="F562"/>
  <c r="A563"/>
  <c r="B563"/>
  <c r="E563"/>
  <c r="F563"/>
  <c r="A564"/>
  <c r="B564"/>
  <c r="E564"/>
  <c r="F564"/>
  <c r="A565"/>
  <c r="B565"/>
  <c r="E565"/>
  <c r="F565"/>
  <c r="A566"/>
  <c r="B566"/>
  <c r="E566"/>
  <c r="F566"/>
  <c r="A567"/>
  <c r="B567"/>
  <c r="E567"/>
  <c r="F567"/>
  <c r="A568"/>
  <c r="B568"/>
  <c r="E568"/>
  <c r="F568"/>
  <c r="A569"/>
  <c r="B569"/>
  <c r="E569"/>
  <c r="F569"/>
  <c r="A570"/>
  <c r="B570"/>
  <c r="E570"/>
  <c r="F570"/>
  <c r="A571"/>
  <c r="B571"/>
  <c r="E571"/>
  <c r="F571"/>
  <c r="A572"/>
  <c r="B572"/>
  <c r="E572"/>
  <c r="F572"/>
  <c r="A573"/>
  <c r="B573"/>
  <c r="E573"/>
  <c r="F573"/>
  <c r="A574"/>
  <c r="B574"/>
  <c r="E574"/>
  <c r="F574"/>
  <c r="A575"/>
  <c r="B575"/>
  <c r="E575"/>
  <c r="F575"/>
  <c r="A576"/>
  <c r="B576"/>
  <c r="E576"/>
  <c r="F576"/>
  <c r="A577"/>
  <c r="B577"/>
  <c r="E577"/>
  <c r="F577"/>
  <c r="A578"/>
  <c r="B578"/>
  <c r="E578"/>
  <c r="F578"/>
  <c r="A579"/>
  <c r="B579"/>
  <c r="E579"/>
  <c r="F579"/>
  <c r="A580"/>
  <c r="B580"/>
  <c r="E580"/>
  <c r="F580"/>
  <c r="A581"/>
  <c r="B581"/>
  <c r="E581"/>
  <c r="F581"/>
  <c r="A582"/>
  <c r="B582"/>
  <c r="E582"/>
  <c r="F582"/>
  <c r="A583"/>
  <c r="B583"/>
  <c r="E583"/>
  <c r="F583"/>
  <c r="A584"/>
  <c r="B584"/>
  <c r="E584"/>
  <c r="F584"/>
  <c r="A585"/>
  <c r="B585"/>
  <c r="E585"/>
  <c r="F585"/>
  <c r="A586"/>
  <c r="B586"/>
  <c r="E586"/>
  <c r="F586"/>
  <c r="A587"/>
  <c r="B587"/>
  <c r="E587"/>
  <c r="F587"/>
  <c r="A588"/>
  <c r="B588"/>
  <c r="E588"/>
  <c r="F588"/>
  <c r="A589"/>
  <c r="B589"/>
  <c r="E589"/>
  <c r="F589"/>
  <c r="A590"/>
  <c r="B590"/>
  <c r="E590"/>
  <c r="F590"/>
  <c r="A591"/>
  <c r="B591"/>
  <c r="E591"/>
  <c r="F591"/>
  <c r="A592"/>
  <c r="B592"/>
  <c r="E592"/>
  <c r="F592"/>
  <c r="A593"/>
  <c r="B593"/>
  <c r="E593"/>
  <c r="F593"/>
  <c r="A594"/>
  <c r="B594"/>
  <c r="E594"/>
  <c r="F594"/>
  <c r="A595"/>
  <c r="B595"/>
  <c r="E595"/>
  <c r="F595"/>
  <c r="A596"/>
  <c r="B596"/>
  <c r="E596"/>
  <c r="F596"/>
  <c r="A597"/>
  <c r="B597"/>
  <c r="E597"/>
  <c r="F597"/>
  <c r="A598"/>
  <c r="B598"/>
  <c r="E598"/>
  <c r="F598"/>
  <c r="A599"/>
  <c r="B599"/>
  <c r="E599"/>
  <c r="F599"/>
  <c r="A600"/>
  <c r="B600"/>
  <c r="E600"/>
  <c r="F600"/>
  <c r="A601"/>
  <c r="B601"/>
  <c r="E601"/>
  <c r="F601"/>
  <c r="A602"/>
  <c r="B602"/>
  <c r="E602"/>
  <c r="F602"/>
  <c r="A603"/>
  <c r="B603"/>
  <c r="E603"/>
  <c r="F603"/>
  <c r="A604"/>
  <c r="B604"/>
  <c r="E604"/>
  <c r="F604"/>
  <c r="A605"/>
  <c r="B605"/>
  <c r="E605"/>
  <c r="F605"/>
  <c r="A606"/>
  <c r="B606"/>
  <c r="E606"/>
  <c r="F606"/>
  <c r="A607"/>
  <c r="B607"/>
  <c r="E607"/>
  <c r="F607"/>
  <c r="A608"/>
  <c r="B608"/>
  <c r="E608"/>
  <c r="F608"/>
  <c r="A609"/>
  <c r="B609"/>
  <c r="E609"/>
  <c r="F609"/>
  <c r="A610"/>
  <c r="B610"/>
  <c r="E610"/>
  <c r="F610"/>
  <c r="A611"/>
  <c r="B611"/>
  <c r="E611"/>
  <c r="F611"/>
  <c r="A612"/>
  <c r="B612"/>
  <c r="E612"/>
  <c r="F612"/>
  <c r="A613"/>
  <c r="B613"/>
  <c r="E613"/>
  <c r="F613"/>
  <c r="A614"/>
  <c r="B614"/>
  <c r="E614"/>
  <c r="F614"/>
  <c r="A615"/>
  <c r="B615"/>
  <c r="E615"/>
  <c r="F615"/>
  <c r="A616"/>
  <c r="B616"/>
  <c r="E616"/>
  <c r="F616"/>
  <c r="A617"/>
  <c r="B617"/>
  <c r="E617"/>
  <c r="F617"/>
  <c r="A618"/>
  <c r="B618"/>
  <c r="E618"/>
  <c r="F618"/>
  <c r="A619"/>
  <c r="B619"/>
  <c r="E619"/>
  <c r="F619"/>
  <c r="A620"/>
  <c r="B620"/>
  <c r="E620"/>
  <c r="F620"/>
  <c r="A621"/>
  <c r="B621"/>
  <c r="E621"/>
  <c r="F621"/>
  <c r="A622"/>
  <c r="B622"/>
  <c r="E622"/>
  <c r="F622"/>
  <c r="A623"/>
  <c r="B623"/>
  <c r="E623"/>
  <c r="F623"/>
  <c r="A624"/>
  <c r="B624"/>
  <c r="E624"/>
  <c r="F624"/>
  <c r="A625"/>
  <c r="B625"/>
  <c r="E625"/>
  <c r="F625"/>
  <c r="A626"/>
  <c r="B626"/>
  <c r="E626"/>
  <c r="F626"/>
  <c r="A627"/>
  <c r="B627"/>
  <c r="E627"/>
  <c r="F627"/>
  <c r="A628"/>
  <c r="B628"/>
  <c r="E628"/>
  <c r="F628"/>
  <c r="A629"/>
  <c r="B629"/>
  <c r="E629"/>
  <c r="F629"/>
  <c r="A630"/>
  <c r="B630"/>
  <c r="E630"/>
  <c r="F630"/>
  <c r="A631"/>
  <c r="B631"/>
  <c r="E631"/>
  <c r="F631"/>
  <c r="A632"/>
  <c r="B632"/>
  <c r="E632"/>
  <c r="F632"/>
  <c r="A633"/>
  <c r="B633"/>
  <c r="E633"/>
  <c r="F633"/>
  <c r="A634"/>
  <c r="B634"/>
  <c r="E634"/>
  <c r="F634"/>
  <c r="A635"/>
  <c r="B635"/>
  <c r="E635"/>
  <c r="F635"/>
  <c r="A636"/>
  <c r="B636"/>
  <c r="E636"/>
  <c r="F636"/>
  <c r="A637"/>
  <c r="B637"/>
  <c r="E637"/>
  <c r="F637"/>
  <c r="A638"/>
  <c r="B638"/>
  <c r="E638"/>
  <c r="F638"/>
  <c r="A639"/>
  <c r="B639"/>
  <c r="E639"/>
  <c r="F639"/>
  <c r="A640"/>
  <c r="B640"/>
  <c r="E640"/>
  <c r="F640"/>
  <c r="A641"/>
  <c r="B641"/>
  <c r="E641"/>
  <c r="F641"/>
  <c r="A642"/>
  <c r="B642"/>
  <c r="E642"/>
  <c r="F642"/>
  <c r="A643"/>
  <c r="B643"/>
  <c r="E643"/>
  <c r="F643"/>
  <c r="A644"/>
  <c r="B644"/>
  <c r="E644"/>
  <c r="F644"/>
  <c r="A645"/>
  <c r="B645"/>
  <c r="E645"/>
  <c r="F645"/>
  <c r="A646"/>
  <c r="B646"/>
  <c r="E646"/>
  <c r="F646"/>
  <c r="A647"/>
  <c r="B647"/>
  <c r="E647"/>
  <c r="F647"/>
  <c r="A648"/>
  <c r="B648"/>
  <c r="E648"/>
  <c r="F648"/>
  <c r="A649"/>
  <c r="B649"/>
  <c r="E649"/>
  <c r="F649"/>
  <c r="A650"/>
  <c r="B650"/>
  <c r="E650"/>
  <c r="F650"/>
  <c r="A651"/>
  <c r="B651"/>
  <c r="E651"/>
  <c r="F651"/>
  <c r="A652"/>
  <c r="B652"/>
  <c r="E652"/>
  <c r="F652"/>
  <c r="A653"/>
  <c r="B653"/>
  <c r="E653"/>
  <c r="F653"/>
  <c r="A654"/>
  <c r="B654"/>
  <c r="E654"/>
  <c r="F654"/>
  <c r="A655"/>
  <c r="B655"/>
  <c r="E655"/>
  <c r="F655"/>
  <c r="A656"/>
  <c r="B656"/>
  <c r="E656"/>
  <c r="F656"/>
  <c r="A657"/>
  <c r="B657"/>
  <c r="E657"/>
  <c r="F657"/>
  <c r="A658"/>
  <c r="B658"/>
  <c r="E658"/>
  <c r="F658"/>
  <c r="A659"/>
  <c r="B659"/>
  <c r="E659"/>
  <c r="F659"/>
  <c r="A660"/>
  <c r="B660"/>
  <c r="E660"/>
  <c r="F660"/>
  <c r="A661"/>
  <c r="B661"/>
  <c r="E661"/>
  <c r="F661"/>
  <c r="A662"/>
  <c r="B662"/>
  <c r="E662"/>
  <c r="F662"/>
  <c r="A663"/>
  <c r="B663"/>
  <c r="E663"/>
  <c r="F663"/>
  <c r="A664"/>
  <c r="B664"/>
  <c r="E664"/>
  <c r="F664"/>
  <c r="A665"/>
  <c r="B665"/>
  <c r="E665"/>
  <c r="F665"/>
  <c r="A666"/>
  <c r="B666"/>
  <c r="E666"/>
  <c r="F666"/>
  <c r="A667"/>
  <c r="B667"/>
  <c r="E667"/>
  <c r="F667"/>
  <c r="A668"/>
  <c r="B668"/>
  <c r="E668"/>
  <c r="F668"/>
  <c r="A669"/>
  <c r="B669"/>
  <c r="E669"/>
  <c r="F669"/>
  <c r="A670"/>
  <c r="B670"/>
  <c r="E670"/>
  <c r="F670"/>
  <c r="A671"/>
  <c r="B671"/>
  <c r="E671"/>
  <c r="F671"/>
  <c r="A672"/>
  <c r="B672"/>
  <c r="E672"/>
  <c r="F672"/>
  <c r="A673"/>
  <c r="B673"/>
  <c r="E673"/>
  <c r="F673"/>
  <c r="A674"/>
  <c r="B674"/>
  <c r="E674"/>
  <c r="F674"/>
  <c r="A675"/>
  <c r="B675"/>
  <c r="E675"/>
  <c r="F675"/>
  <c r="A676"/>
  <c r="B676"/>
  <c r="E676"/>
  <c r="F676"/>
  <c r="A677"/>
  <c r="B677"/>
  <c r="E677"/>
  <c r="F677"/>
  <c r="A678"/>
  <c r="B678"/>
  <c r="E678"/>
  <c r="F678"/>
  <c r="A679"/>
  <c r="B679"/>
  <c r="E679"/>
  <c r="F679"/>
  <c r="A680"/>
  <c r="B680"/>
  <c r="E680"/>
  <c r="F680"/>
  <c r="A681"/>
  <c r="B681"/>
  <c r="E681"/>
  <c r="F681"/>
  <c r="A682"/>
  <c r="B682"/>
  <c r="E682"/>
  <c r="F682"/>
  <c r="A683"/>
  <c r="B683"/>
  <c r="E683"/>
  <c r="F683"/>
  <c r="A684"/>
  <c r="B684"/>
  <c r="E684"/>
  <c r="F684"/>
  <c r="A685"/>
  <c r="B685"/>
  <c r="E685"/>
  <c r="F685"/>
  <c r="A686"/>
  <c r="B686"/>
  <c r="E686"/>
  <c r="F686"/>
  <c r="A687"/>
  <c r="B687"/>
  <c r="E687"/>
  <c r="F687"/>
  <c r="A688"/>
  <c r="B688"/>
  <c r="E688"/>
  <c r="F688"/>
  <c r="A689"/>
  <c r="B689"/>
  <c r="E689"/>
  <c r="F689"/>
  <c r="A690"/>
  <c r="B690"/>
  <c r="E690"/>
  <c r="F690"/>
  <c r="A691"/>
  <c r="B691"/>
  <c r="E691"/>
  <c r="F691"/>
  <c r="A692"/>
  <c r="B692"/>
  <c r="E692"/>
  <c r="F692"/>
  <c r="A693"/>
  <c r="B693"/>
  <c r="E693"/>
  <c r="F693"/>
  <c r="A694"/>
  <c r="B694"/>
  <c r="E694"/>
  <c r="F694"/>
  <c r="A695"/>
  <c r="B695"/>
  <c r="E695"/>
  <c r="F695"/>
  <c r="A696"/>
  <c r="B696"/>
  <c r="E696"/>
  <c r="F696"/>
  <c r="A697"/>
  <c r="B697"/>
  <c r="E697"/>
  <c r="F697"/>
  <c r="A698"/>
  <c r="B698"/>
  <c r="E698"/>
  <c r="F698"/>
  <c r="A699"/>
  <c r="B699"/>
  <c r="E699"/>
  <c r="F699"/>
  <c r="A700"/>
  <c r="B700"/>
  <c r="E700"/>
  <c r="F700"/>
  <c r="A701"/>
  <c r="B701"/>
  <c r="E701"/>
  <c r="F701"/>
  <c r="A702"/>
  <c r="B702"/>
  <c r="E702"/>
  <c r="F702"/>
  <c r="A703"/>
  <c r="B703"/>
  <c r="E703"/>
  <c r="F703"/>
  <c r="A704"/>
  <c r="B704"/>
  <c r="E704"/>
  <c r="F704"/>
  <c r="A705"/>
  <c r="B705"/>
  <c r="E705"/>
  <c r="F705"/>
  <c r="A706"/>
  <c r="B706"/>
  <c r="E706"/>
  <c r="F706"/>
  <c r="A707"/>
  <c r="B707"/>
  <c r="E707"/>
  <c r="F707"/>
  <c r="A708"/>
  <c r="B708"/>
  <c r="E708"/>
  <c r="F708"/>
  <c r="A709"/>
  <c r="B709"/>
  <c r="E709"/>
  <c r="F709"/>
  <c r="A710"/>
  <c r="B710"/>
  <c r="E710"/>
  <c r="F710"/>
  <c r="A711"/>
  <c r="B711"/>
  <c r="E711"/>
  <c r="F711"/>
  <c r="A712"/>
  <c r="B712"/>
  <c r="E712"/>
  <c r="F712"/>
  <c r="A713"/>
  <c r="B713"/>
  <c r="E713"/>
  <c r="F713"/>
  <c r="A714"/>
  <c r="B714"/>
  <c r="E714"/>
  <c r="F714"/>
  <c r="A715"/>
  <c r="B715"/>
  <c r="E715"/>
  <c r="F715"/>
  <c r="A716"/>
  <c r="B716"/>
  <c r="E716"/>
  <c r="F716"/>
  <c r="A717"/>
  <c r="B717"/>
  <c r="E717"/>
  <c r="F717"/>
  <c r="A718"/>
  <c r="B718"/>
  <c r="E718"/>
  <c r="F718"/>
  <c r="A719"/>
  <c r="B719"/>
  <c r="E719"/>
  <c r="F719"/>
  <c r="A720"/>
  <c r="B720"/>
  <c r="E720"/>
  <c r="F720"/>
  <c r="A721"/>
  <c r="B721"/>
  <c r="E721"/>
  <c r="F721"/>
  <c r="A722"/>
  <c r="B722"/>
  <c r="E722"/>
  <c r="F722"/>
  <c r="A723"/>
  <c r="B723"/>
  <c r="E723"/>
  <c r="F723"/>
  <c r="A724"/>
  <c r="B724"/>
  <c r="E724"/>
  <c r="F724"/>
  <c r="A725"/>
  <c r="B725"/>
  <c r="E725"/>
  <c r="F725"/>
  <c r="A726"/>
  <c r="B726"/>
  <c r="E726"/>
  <c r="F726"/>
  <c r="A727"/>
  <c r="B727"/>
  <c r="E727"/>
  <c r="F727"/>
  <c r="A728"/>
  <c r="B728"/>
  <c r="E728"/>
  <c r="F728"/>
  <c r="A729"/>
  <c r="B729"/>
  <c r="E729"/>
  <c r="F729"/>
  <c r="A730"/>
  <c r="B730"/>
  <c r="E730"/>
  <c r="F730"/>
  <c r="A731"/>
  <c r="B731"/>
  <c r="E731"/>
  <c r="F731"/>
  <c r="A732"/>
  <c r="B732"/>
  <c r="E732"/>
  <c r="F732"/>
  <c r="A733"/>
  <c r="B733"/>
  <c r="E733"/>
  <c r="F733"/>
  <c r="A734"/>
  <c r="B734"/>
  <c r="E734"/>
  <c r="F734"/>
  <c r="A735"/>
  <c r="B735"/>
  <c r="E735"/>
  <c r="F735"/>
  <c r="A736"/>
  <c r="B736"/>
  <c r="E736"/>
  <c r="F736"/>
  <c r="A737"/>
  <c r="B737"/>
  <c r="E737"/>
  <c r="F737"/>
  <c r="A738"/>
  <c r="B738"/>
  <c r="E738"/>
  <c r="F738"/>
  <c r="A739"/>
  <c r="B739"/>
  <c r="E739"/>
  <c r="F739"/>
  <c r="A740"/>
  <c r="B740"/>
  <c r="E740"/>
  <c r="F740"/>
  <c r="A741"/>
  <c r="B741"/>
  <c r="E741"/>
  <c r="F741"/>
  <c r="A742"/>
  <c r="B742"/>
  <c r="E742"/>
  <c r="F742"/>
  <c r="A743"/>
  <c r="B743"/>
  <c r="E743"/>
  <c r="F743"/>
  <c r="A744"/>
  <c r="B744"/>
  <c r="E744"/>
  <c r="F744"/>
  <c r="A745"/>
  <c r="B745"/>
  <c r="E745"/>
  <c r="F745"/>
  <c r="A746"/>
  <c r="B746"/>
  <c r="E746"/>
  <c r="F746"/>
  <c r="A747"/>
  <c r="B747"/>
  <c r="E747"/>
  <c r="F747"/>
  <c r="A748"/>
  <c r="B748"/>
  <c r="E748"/>
  <c r="F748"/>
  <c r="A749"/>
  <c r="B749"/>
  <c r="E749"/>
  <c r="F749"/>
  <c r="A750"/>
  <c r="B750"/>
  <c r="E750"/>
  <c r="F750"/>
  <c r="A751"/>
  <c r="B751"/>
  <c r="E751"/>
  <c r="F751"/>
  <c r="A752"/>
  <c r="B752"/>
  <c r="E752"/>
  <c r="F752"/>
  <c r="A753"/>
  <c r="B753"/>
  <c r="E753"/>
  <c r="F753"/>
  <c r="A754"/>
  <c r="B754"/>
  <c r="E754"/>
  <c r="F754"/>
  <c r="A755"/>
  <c r="B755"/>
  <c r="E755"/>
  <c r="F755"/>
  <c r="A756"/>
  <c r="B756"/>
  <c r="E756"/>
  <c r="F756"/>
  <c r="A757"/>
  <c r="B757"/>
  <c r="E757"/>
  <c r="F757"/>
  <c r="A758"/>
  <c r="B758"/>
  <c r="E758"/>
  <c r="F758"/>
  <c r="A759"/>
  <c r="B759"/>
  <c r="E759"/>
  <c r="F759"/>
  <c r="A760"/>
  <c r="B760"/>
  <c r="E760"/>
  <c r="F760"/>
  <c r="A761"/>
  <c r="B761"/>
  <c r="E761"/>
  <c r="F761"/>
  <c r="A762"/>
  <c r="B762"/>
  <c r="E762"/>
  <c r="F762"/>
  <c r="A763"/>
  <c r="B763"/>
  <c r="E763"/>
  <c r="F763"/>
  <c r="A764"/>
  <c r="B764"/>
  <c r="E764"/>
  <c r="F764"/>
  <c r="A765"/>
  <c r="B765"/>
  <c r="E765"/>
  <c r="F765"/>
  <c r="A766"/>
  <c r="B766"/>
  <c r="E766"/>
  <c r="F766"/>
  <c r="A767"/>
  <c r="B767"/>
  <c r="E767"/>
  <c r="F767"/>
  <c r="A768"/>
  <c r="B768"/>
  <c r="E768"/>
  <c r="F768"/>
  <c r="A769"/>
  <c r="B769"/>
  <c r="E769"/>
  <c r="F769"/>
  <c r="A770"/>
  <c r="B770"/>
  <c r="E770"/>
  <c r="F770"/>
  <c r="A771"/>
  <c r="B771"/>
  <c r="E771"/>
  <c r="F771"/>
  <c r="A772"/>
  <c r="B772"/>
  <c r="E772"/>
  <c r="F772"/>
  <c r="A773"/>
  <c r="B773"/>
  <c r="E773"/>
  <c r="F773"/>
  <c r="A774"/>
  <c r="B774"/>
  <c r="E774"/>
  <c r="F774"/>
  <c r="A775"/>
  <c r="B775"/>
  <c r="E775"/>
  <c r="F775"/>
  <c r="A776"/>
  <c r="B776"/>
  <c r="E776"/>
  <c r="F776"/>
  <c r="A777"/>
  <c r="B777"/>
  <c r="E777"/>
  <c r="F777"/>
  <c r="A778"/>
  <c r="B778"/>
  <c r="E778"/>
  <c r="F778"/>
  <c r="A779"/>
  <c r="B779"/>
  <c r="E779"/>
  <c r="F779"/>
  <c r="A780"/>
  <c r="B780"/>
  <c r="E780"/>
  <c r="F780"/>
  <c r="A781"/>
  <c r="B781"/>
  <c r="E781"/>
  <c r="F781"/>
  <c r="A782"/>
  <c r="B782"/>
  <c r="E782"/>
  <c r="F782"/>
  <c r="A783"/>
  <c r="B783"/>
  <c r="E783"/>
  <c r="F783"/>
  <c r="A784"/>
  <c r="B784"/>
  <c r="E784"/>
  <c r="F784"/>
  <c r="A785"/>
  <c r="B785"/>
  <c r="E785"/>
  <c r="F785"/>
  <c r="A786"/>
  <c r="B786"/>
  <c r="E786"/>
  <c r="F786"/>
  <c r="A787"/>
  <c r="B787"/>
  <c r="E787"/>
  <c r="F787"/>
  <c r="A788"/>
  <c r="B788"/>
  <c r="E788"/>
  <c r="F788"/>
  <c r="A789"/>
  <c r="B789"/>
  <c r="E789"/>
  <c r="F789"/>
  <c r="A790"/>
  <c r="B790"/>
  <c r="E790"/>
  <c r="F790"/>
  <c r="A791"/>
  <c r="B791"/>
  <c r="E791"/>
  <c r="F791"/>
  <c r="A792"/>
  <c r="B792"/>
  <c r="E792"/>
  <c r="F792"/>
  <c r="A793"/>
  <c r="B793"/>
  <c r="E793"/>
  <c r="F793"/>
  <c r="A794"/>
  <c r="B794"/>
  <c r="E794"/>
  <c r="F794"/>
  <c r="A795"/>
  <c r="B795"/>
  <c r="E795"/>
  <c r="F795"/>
  <c r="A796"/>
  <c r="B796"/>
  <c r="E796"/>
  <c r="F796"/>
  <c r="A797"/>
  <c r="B797"/>
  <c r="E797"/>
  <c r="F797"/>
  <c r="A798"/>
  <c r="B798"/>
  <c r="E798"/>
  <c r="F798"/>
  <c r="A799"/>
  <c r="B799"/>
  <c r="E799"/>
  <c r="F799"/>
  <c r="A800"/>
  <c r="B800"/>
  <c r="E800"/>
  <c r="F800"/>
  <c r="A801"/>
  <c r="B801"/>
  <c r="E801"/>
  <c r="F801"/>
  <c r="A802"/>
  <c r="B802"/>
  <c r="E802"/>
  <c r="F802"/>
  <c r="A803"/>
  <c r="B803"/>
  <c r="E803"/>
  <c r="F803"/>
  <c r="A804"/>
  <c r="B804"/>
  <c r="E804"/>
  <c r="F804"/>
  <c r="A805"/>
  <c r="B805"/>
  <c r="E805"/>
  <c r="F805"/>
  <c r="A806"/>
  <c r="B806"/>
  <c r="E806"/>
  <c r="F806"/>
  <c r="A807"/>
  <c r="B807"/>
  <c r="E807"/>
  <c r="F807"/>
  <c r="A808"/>
  <c r="B808"/>
  <c r="E808"/>
  <c r="F808"/>
  <c r="A809"/>
  <c r="B809"/>
  <c r="E809"/>
  <c r="F809"/>
  <c r="A810"/>
  <c r="B810"/>
  <c r="E810"/>
  <c r="F810"/>
  <c r="A811"/>
  <c r="B811"/>
  <c r="E811"/>
  <c r="F811"/>
  <c r="A812"/>
  <c r="B812"/>
  <c r="E812"/>
  <c r="F812"/>
  <c r="A813"/>
  <c r="B813"/>
  <c r="E813"/>
  <c r="F813"/>
  <c r="A814"/>
  <c r="B814"/>
  <c r="E814"/>
  <c r="F814"/>
  <c r="A815"/>
  <c r="B815"/>
  <c r="E815"/>
  <c r="F815"/>
  <c r="A816"/>
  <c r="B816"/>
  <c r="E816"/>
  <c r="F816"/>
  <c r="A817"/>
  <c r="B817"/>
  <c r="E817"/>
  <c r="F817"/>
  <c r="A818"/>
  <c r="B818"/>
  <c r="E818"/>
  <c r="F818"/>
  <c r="A819"/>
  <c r="B819"/>
  <c r="E819"/>
  <c r="F819"/>
  <c r="A820"/>
  <c r="B820"/>
  <c r="E820"/>
  <c r="F820"/>
  <c r="A821"/>
  <c r="B821"/>
  <c r="E821"/>
  <c r="F821"/>
  <c r="A822"/>
  <c r="B822"/>
  <c r="E822"/>
  <c r="F822"/>
  <c r="A823"/>
  <c r="B823"/>
  <c r="E823"/>
  <c r="F823"/>
  <c r="A824"/>
  <c r="B824"/>
  <c r="E824"/>
  <c r="F824"/>
  <c r="A825"/>
  <c r="B825"/>
  <c r="E825"/>
  <c r="F825"/>
  <c r="A826"/>
  <c r="B826"/>
  <c r="E826"/>
  <c r="F826"/>
  <c r="A827"/>
  <c r="B827"/>
  <c r="E827"/>
  <c r="F827"/>
  <c r="A828"/>
  <c r="B828"/>
  <c r="E828"/>
  <c r="F828"/>
  <c r="A829"/>
  <c r="B829"/>
  <c r="E829"/>
  <c r="F829"/>
  <c r="A830"/>
  <c r="B830"/>
  <c r="E830"/>
  <c r="F830"/>
  <c r="A831"/>
  <c r="B831"/>
  <c r="E831"/>
  <c r="F831"/>
  <c r="A832"/>
  <c r="B832"/>
  <c r="E832"/>
  <c r="F832"/>
  <c r="A833"/>
  <c r="B833"/>
  <c r="E833"/>
  <c r="F833"/>
  <c r="A834"/>
  <c r="B834"/>
  <c r="E834"/>
  <c r="F834"/>
  <c r="A835"/>
  <c r="B835"/>
  <c r="E835"/>
  <c r="F835"/>
  <c r="A836"/>
  <c r="B836"/>
  <c r="E836"/>
  <c r="F836"/>
  <c r="A837"/>
  <c r="B837"/>
  <c r="E837"/>
  <c r="F837"/>
  <c r="A838"/>
  <c r="B838"/>
  <c r="E838"/>
  <c r="F838"/>
  <c r="A839"/>
  <c r="B839"/>
  <c r="E839"/>
  <c r="F839"/>
  <c r="A840"/>
  <c r="B840"/>
  <c r="E840"/>
  <c r="F840"/>
  <c r="A841"/>
  <c r="B841"/>
  <c r="E841"/>
  <c r="F841"/>
  <c r="A842"/>
  <c r="B842"/>
  <c r="E842"/>
  <c r="F842"/>
  <c r="A843"/>
  <c r="B843"/>
  <c r="E843"/>
  <c r="F843"/>
  <c r="A844"/>
  <c r="B844"/>
  <c r="E844"/>
  <c r="F844"/>
  <c r="A845"/>
  <c r="B845"/>
  <c r="E845"/>
  <c r="F845"/>
  <c r="A846"/>
  <c r="B846"/>
  <c r="E846"/>
  <c r="F846"/>
  <c r="A847"/>
  <c r="B847"/>
  <c r="E847"/>
  <c r="F847"/>
  <c r="A848"/>
  <c r="B848"/>
  <c r="E848"/>
  <c r="F848"/>
  <c r="A849"/>
  <c r="B849"/>
  <c r="E849"/>
  <c r="F849"/>
  <c r="A850"/>
  <c r="B850"/>
  <c r="E850"/>
  <c r="F850"/>
  <c r="A851"/>
  <c r="B851"/>
  <c r="E851"/>
  <c r="F851"/>
  <c r="A852"/>
  <c r="B852"/>
  <c r="E852"/>
  <c r="F852"/>
  <c r="A853"/>
  <c r="B853"/>
  <c r="E853"/>
  <c r="F853"/>
  <c r="A854"/>
  <c r="B854"/>
  <c r="E854"/>
  <c r="F854"/>
  <c r="A855"/>
  <c r="B855"/>
  <c r="E855"/>
  <c r="F855"/>
  <c r="A856"/>
  <c r="B856"/>
  <c r="E856"/>
  <c r="F856"/>
  <c r="A857"/>
  <c r="B857"/>
  <c r="E857"/>
  <c r="F857"/>
  <c r="A858"/>
  <c r="B858"/>
  <c r="E858"/>
  <c r="F858"/>
  <c r="A859"/>
  <c r="B859"/>
  <c r="E859"/>
  <c r="F859"/>
  <c r="A860"/>
  <c r="B860"/>
  <c r="E860"/>
  <c r="F860"/>
  <c r="A861"/>
  <c r="B861"/>
  <c r="E861"/>
  <c r="F861"/>
  <c r="A862"/>
  <c r="B862"/>
  <c r="E862"/>
  <c r="F862"/>
  <c r="A863"/>
  <c r="B863"/>
  <c r="E863"/>
  <c r="F863"/>
  <c r="A864"/>
  <c r="B864"/>
  <c r="E864"/>
  <c r="F864"/>
  <c r="A865"/>
  <c r="B865"/>
  <c r="E865"/>
  <c r="F865"/>
  <c r="A866"/>
  <c r="B866"/>
  <c r="E866"/>
  <c r="F866"/>
  <c r="A867"/>
  <c r="B867"/>
  <c r="E867"/>
  <c r="F867"/>
  <c r="A868"/>
  <c r="B868"/>
  <c r="E868"/>
  <c r="F868"/>
  <c r="A869"/>
  <c r="B869"/>
  <c r="E869"/>
  <c r="F869"/>
  <c r="A870"/>
  <c r="B870"/>
  <c r="E870"/>
  <c r="F870"/>
  <c r="A871"/>
  <c r="B871"/>
  <c r="E871"/>
  <c r="F871"/>
  <c r="A872"/>
  <c r="B872"/>
  <c r="E872"/>
  <c r="F872"/>
  <c r="A873"/>
  <c r="B873"/>
  <c r="E873"/>
  <c r="F873"/>
  <c r="A874"/>
  <c r="B874"/>
  <c r="E874"/>
  <c r="F874"/>
  <c r="A875"/>
  <c r="B875"/>
  <c r="E875"/>
  <c r="F875"/>
  <c r="A876"/>
  <c r="B876"/>
  <c r="E876"/>
  <c r="F876"/>
  <c r="A877"/>
  <c r="B877"/>
  <c r="E877"/>
  <c r="F877"/>
  <c r="A878"/>
  <c r="B878"/>
  <c r="E878"/>
  <c r="F878"/>
  <c r="A879"/>
  <c r="B879"/>
  <c r="E879"/>
  <c r="F879"/>
  <c r="A880"/>
  <c r="B880"/>
  <c r="E880"/>
  <c r="F880"/>
  <c r="A881"/>
  <c r="B881"/>
  <c r="E881"/>
  <c r="F881"/>
  <c r="A882"/>
  <c r="B882"/>
  <c r="E882"/>
  <c r="F882"/>
  <c r="A883"/>
  <c r="B883"/>
  <c r="E883"/>
  <c r="F883"/>
  <c r="A884"/>
  <c r="B884"/>
  <c r="E884"/>
  <c r="F884"/>
  <c r="A885"/>
  <c r="B885"/>
  <c r="E885"/>
  <c r="F885"/>
  <c r="A886"/>
  <c r="B886"/>
  <c r="E886"/>
  <c r="F886"/>
  <c r="A887"/>
  <c r="B887"/>
  <c r="E887"/>
  <c r="F887"/>
  <c r="A888"/>
  <c r="B888"/>
  <c r="E888"/>
  <c r="F888"/>
  <c r="A889"/>
  <c r="B889"/>
  <c r="E889"/>
  <c r="F889"/>
  <c r="A890"/>
  <c r="B890"/>
  <c r="E890"/>
  <c r="F890"/>
  <c r="A891"/>
  <c r="B891"/>
  <c r="E891"/>
  <c r="F891"/>
  <c r="A892"/>
  <c r="B892"/>
  <c r="E892"/>
  <c r="F892"/>
  <c r="A893"/>
  <c r="B893"/>
  <c r="E893"/>
  <c r="F893"/>
  <c r="A894"/>
  <c r="B894"/>
  <c r="E894"/>
  <c r="F894"/>
  <c r="A895"/>
  <c r="B895"/>
  <c r="E895"/>
  <c r="F895"/>
  <c r="A896"/>
  <c r="B896"/>
  <c r="E896"/>
  <c r="F896"/>
  <c r="A897"/>
  <c r="B897"/>
  <c r="E897"/>
  <c r="F897"/>
  <c r="A898"/>
  <c r="B898"/>
  <c r="E898"/>
  <c r="F898"/>
  <c r="A899"/>
  <c r="B899"/>
  <c r="E899"/>
  <c r="F899"/>
  <c r="A900"/>
  <c r="B900"/>
  <c r="E900"/>
  <c r="F900"/>
  <c r="A901"/>
  <c r="B901"/>
  <c r="E901"/>
  <c r="F901"/>
  <c r="A902"/>
  <c r="B902"/>
  <c r="E902"/>
  <c r="F902"/>
  <c r="A903"/>
  <c r="B903"/>
  <c r="E903"/>
  <c r="F903"/>
  <c r="A904"/>
  <c r="B904"/>
  <c r="E904"/>
  <c r="F904"/>
  <c r="A905"/>
  <c r="B905"/>
  <c r="E905"/>
  <c r="F905"/>
  <c r="A906"/>
  <c r="B906"/>
  <c r="E906"/>
  <c r="F906"/>
  <c r="A907"/>
  <c r="B907"/>
  <c r="E907"/>
  <c r="F907"/>
  <c r="A908"/>
  <c r="B908"/>
  <c r="E908"/>
  <c r="F908"/>
  <c r="A909"/>
  <c r="B909"/>
  <c r="E909"/>
  <c r="F909"/>
  <c r="A910"/>
  <c r="B910"/>
  <c r="E910"/>
  <c r="F910"/>
  <c r="A911"/>
  <c r="B911"/>
  <c r="E911"/>
  <c r="F911"/>
  <c r="A912"/>
  <c r="B912"/>
  <c r="E912"/>
  <c r="F912"/>
  <c r="A913"/>
  <c r="B913"/>
  <c r="E913"/>
  <c r="F913"/>
  <c r="A914"/>
  <c r="B914"/>
  <c r="E914"/>
  <c r="F914"/>
  <c r="A915"/>
  <c r="B915"/>
  <c r="E915"/>
  <c r="F915"/>
  <c r="A916"/>
  <c r="B916"/>
  <c r="E916"/>
  <c r="F916"/>
  <c r="A917"/>
  <c r="B917"/>
  <c r="E917"/>
  <c r="F917"/>
  <c r="A918"/>
  <c r="B918"/>
  <c r="E918"/>
  <c r="F918"/>
  <c r="A919"/>
  <c r="B919"/>
  <c r="E919"/>
  <c r="F919"/>
  <c r="A920"/>
  <c r="B920"/>
  <c r="E920"/>
  <c r="F920"/>
  <c r="A921"/>
  <c r="B921"/>
  <c r="E921"/>
  <c r="F921"/>
  <c r="A922"/>
  <c r="B922"/>
  <c r="E922"/>
  <c r="F922"/>
  <c r="A923"/>
  <c r="B923"/>
  <c r="E923"/>
  <c r="F923"/>
  <c r="A924"/>
  <c r="B924"/>
  <c r="E924"/>
  <c r="F924"/>
  <c r="A925"/>
  <c r="B925"/>
  <c r="E925"/>
  <c r="F925"/>
  <c r="A926"/>
  <c r="B926"/>
  <c r="E926"/>
  <c r="F926"/>
  <c r="A927"/>
  <c r="B927"/>
  <c r="E927"/>
  <c r="F927"/>
  <c r="A928"/>
  <c r="B928"/>
  <c r="E928"/>
  <c r="F928"/>
  <c r="A929"/>
  <c r="B929"/>
  <c r="E929"/>
  <c r="F929"/>
  <c r="A930"/>
  <c r="B930"/>
  <c r="E930"/>
  <c r="F930"/>
  <c r="A931"/>
  <c r="B931"/>
  <c r="E931"/>
  <c r="F931"/>
  <c r="A932"/>
  <c r="B932"/>
  <c r="E932"/>
  <c r="F932"/>
  <c r="A933"/>
  <c r="B933"/>
  <c r="E933"/>
  <c r="F933"/>
  <c r="A934"/>
  <c r="B934"/>
  <c r="E934"/>
  <c r="F934"/>
  <c r="A935"/>
  <c r="B935"/>
  <c r="E935"/>
  <c r="F935"/>
  <c r="A936"/>
  <c r="B936"/>
  <c r="E936"/>
  <c r="F936"/>
  <c r="A937"/>
  <c r="B937"/>
  <c r="E937"/>
  <c r="F937"/>
  <c r="A938"/>
  <c r="B938"/>
  <c r="E938"/>
  <c r="F938"/>
  <c r="A939"/>
  <c r="B939"/>
  <c r="E939"/>
  <c r="F939"/>
  <c r="A940"/>
  <c r="B940"/>
  <c r="E940"/>
  <c r="F940"/>
  <c r="A941"/>
  <c r="B941"/>
  <c r="E941"/>
  <c r="F941"/>
  <c r="A942"/>
  <c r="B942"/>
  <c r="E942"/>
  <c r="F942"/>
  <c r="A943"/>
  <c r="B943"/>
  <c r="E943"/>
  <c r="F943"/>
  <c r="A944"/>
  <c r="B944"/>
  <c r="E944"/>
  <c r="F944"/>
  <c r="A945"/>
  <c r="B945"/>
  <c r="E945"/>
  <c r="F945"/>
  <c r="A946"/>
  <c r="B946"/>
  <c r="E946"/>
  <c r="F946"/>
  <c r="A947"/>
  <c r="B947"/>
  <c r="E947"/>
  <c r="F947"/>
  <c r="A948"/>
  <c r="B948"/>
  <c r="E948"/>
  <c r="F948"/>
  <c r="A949"/>
  <c r="B949"/>
  <c r="E949"/>
  <c r="F949"/>
  <c r="A950"/>
  <c r="B950"/>
  <c r="E950"/>
  <c r="F950"/>
  <c r="A951"/>
  <c r="B951"/>
  <c r="E951"/>
  <c r="F951"/>
  <c r="A952"/>
  <c r="B952"/>
  <c r="E952"/>
  <c r="F952"/>
  <c r="A953"/>
  <c r="B953"/>
  <c r="E953"/>
  <c r="F953"/>
  <c r="A954"/>
  <c r="B954"/>
  <c r="E954"/>
  <c r="F954"/>
  <c r="A955"/>
  <c r="B955"/>
  <c r="E955"/>
  <c r="F955"/>
  <c r="A956"/>
  <c r="B956"/>
  <c r="E956"/>
  <c r="F956"/>
  <c r="A957"/>
  <c r="B957"/>
  <c r="E957"/>
  <c r="F957"/>
  <c r="A958"/>
  <c r="B958"/>
  <c r="E958"/>
  <c r="F958"/>
  <c r="A959"/>
  <c r="B959"/>
  <c r="E959"/>
  <c r="F959"/>
  <c r="A960"/>
  <c r="B960"/>
  <c r="E960"/>
  <c r="F960"/>
  <c r="A961"/>
  <c r="B961"/>
  <c r="E961"/>
  <c r="F961"/>
  <c r="A962"/>
  <c r="B962"/>
  <c r="E962"/>
  <c r="F962"/>
  <c r="A963"/>
  <c r="B963"/>
  <c r="E963"/>
  <c r="F963"/>
  <c r="A964"/>
  <c r="B964"/>
  <c r="E964"/>
  <c r="F964"/>
  <c r="A965"/>
  <c r="B965"/>
  <c r="E965"/>
  <c r="F965"/>
  <c r="A966"/>
  <c r="B966"/>
  <c r="E966"/>
  <c r="F966"/>
  <c r="A967"/>
  <c r="B967"/>
  <c r="E967"/>
  <c r="F967"/>
  <c r="A968"/>
  <c r="B968"/>
  <c r="E968"/>
  <c r="F968"/>
  <c r="A969"/>
  <c r="B969"/>
  <c r="E969"/>
  <c r="F969"/>
  <c r="A970"/>
  <c r="B970"/>
  <c r="E970"/>
  <c r="F970"/>
  <c r="A971"/>
  <c r="B971"/>
  <c r="E971"/>
  <c r="F971"/>
  <c r="A972"/>
  <c r="B972"/>
  <c r="E972"/>
  <c r="F972"/>
  <c r="A973"/>
  <c r="B973"/>
  <c r="E973"/>
  <c r="F973"/>
  <c r="A974"/>
  <c r="B974"/>
  <c r="E974"/>
  <c r="F974"/>
  <c r="A975"/>
  <c r="B975"/>
  <c r="E975"/>
  <c r="F975"/>
  <c r="A976"/>
  <c r="B976"/>
  <c r="E976"/>
  <c r="F976"/>
  <c r="A977"/>
  <c r="B977"/>
  <c r="E977"/>
  <c r="F977"/>
  <c r="A978"/>
  <c r="B978"/>
  <c r="E978"/>
  <c r="F978"/>
  <c r="A979"/>
  <c r="B979"/>
  <c r="E979"/>
  <c r="F979"/>
  <c r="A980"/>
  <c r="B980"/>
  <c r="E980"/>
  <c r="F980"/>
  <c r="A981"/>
  <c r="B981"/>
  <c r="E981"/>
  <c r="F981"/>
  <c r="A982"/>
  <c r="B982"/>
  <c r="E982"/>
  <c r="F982"/>
  <c r="A983"/>
  <c r="B983"/>
  <c r="E983"/>
  <c r="F983"/>
  <c r="A984"/>
  <c r="B984"/>
  <c r="E984"/>
  <c r="F984"/>
  <c r="A985"/>
  <c r="B985"/>
  <c r="E985"/>
  <c r="F985"/>
  <c r="A986"/>
  <c r="B986"/>
  <c r="E986"/>
  <c r="F986"/>
  <c r="A987"/>
  <c r="B987"/>
  <c r="E987"/>
  <c r="F987"/>
  <c r="A988"/>
  <c r="B988"/>
  <c r="E988"/>
  <c r="F988"/>
  <c r="A989"/>
  <c r="B989"/>
  <c r="E989"/>
  <c r="F989"/>
  <c r="A990"/>
  <c r="B990"/>
  <c r="E990"/>
  <c r="F990"/>
  <c r="A991"/>
  <c r="B991"/>
  <c r="E991"/>
  <c r="F991"/>
  <c r="A992"/>
  <c r="B992"/>
  <c r="E992"/>
  <c r="F992"/>
  <c r="A993"/>
  <c r="B993"/>
  <c r="E993"/>
  <c r="F993"/>
  <c r="A994"/>
  <c r="B994"/>
  <c r="E994"/>
  <c r="F994"/>
  <c r="A995"/>
  <c r="B995"/>
  <c r="E995"/>
  <c r="F995"/>
  <c r="A996"/>
  <c r="B996"/>
  <c r="E996"/>
  <c r="F996"/>
  <c r="A997"/>
  <c r="B997"/>
  <c r="E997"/>
  <c r="F997"/>
  <c r="A998"/>
  <c r="B998"/>
  <c r="E998"/>
  <c r="F998"/>
  <c r="A999"/>
  <c r="B999"/>
  <c r="E999"/>
  <c r="F999"/>
  <c r="A1000"/>
  <c r="B1000"/>
  <c r="E1000"/>
  <c r="F1000"/>
  <c r="A1001"/>
  <c r="B1001"/>
  <c r="E1001"/>
  <c r="F1001"/>
  <c r="A1002"/>
  <c r="B1002"/>
  <c r="E1002"/>
  <c r="F1002"/>
  <c r="A1003"/>
  <c r="B1003"/>
  <c r="E1003"/>
  <c r="F1003"/>
  <c r="A1004"/>
  <c r="B1004"/>
  <c r="E1004"/>
  <c r="F1004"/>
  <c r="A1005"/>
  <c r="B1005"/>
  <c r="E1005"/>
  <c r="F1005"/>
  <c r="A1006"/>
  <c r="B1006"/>
  <c r="E1006"/>
  <c r="F1006"/>
  <c r="A1007"/>
  <c r="B1007"/>
  <c r="E1007"/>
  <c r="F1007"/>
  <c r="A1008"/>
  <c r="B1008"/>
  <c r="E1008"/>
  <c r="F1008"/>
  <c r="A1009"/>
  <c r="B1009"/>
  <c r="E1009"/>
  <c r="F1009"/>
  <c r="A1010"/>
  <c r="B1010"/>
  <c r="E1010"/>
  <c r="F1010"/>
  <c r="A1011"/>
  <c r="B1011"/>
  <c r="E1011"/>
  <c r="F1011"/>
  <c r="A1012"/>
  <c r="B1012"/>
  <c r="E1012"/>
  <c r="F1012"/>
  <c r="A1013"/>
  <c r="B1013"/>
  <c r="E1013"/>
  <c r="F1013"/>
  <c r="A1014"/>
  <c r="B1014"/>
  <c r="E1014"/>
  <c r="F1014"/>
  <c r="A1015"/>
  <c r="B1015"/>
  <c r="E1015"/>
  <c r="F1015"/>
  <c r="A1016"/>
  <c r="B1016"/>
  <c r="E1016"/>
  <c r="F1016"/>
  <c r="A1017"/>
  <c r="B1017"/>
  <c r="E1017"/>
  <c r="F1017"/>
  <c r="A1018"/>
  <c r="B1018"/>
  <c r="E1018"/>
  <c r="F1018"/>
  <c r="A1019"/>
  <c r="B1019"/>
  <c r="E1019"/>
  <c r="F1019"/>
  <c r="A1020"/>
  <c r="B1020"/>
  <c r="E1020"/>
  <c r="F1020"/>
  <c r="A1021"/>
  <c r="B1021"/>
  <c r="E1021"/>
  <c r="F1021"/>
  <c r="A1022"/>
  <c r="B1022"/>
  <c r="E1022"/>
  <c r="F1022"/>
  <c r="A1023"/>
  <c r="B1023"/>
  <c r="E1023"/>
  <c r="F1023"/>
  <c r="A1024"/>
  <c r="B1024"/>
  <c r="E1024"/>
  <c r="F1024"/>
  <c r="A1025"/>
  <c r="B1025"/>
  <c r="E1025"/>
  <c r="F1025"/>
  <c r="A1026"/>
  <c r="B1026"/>
  <c r="E1026"/>
  <c r="F1026"/>
  <c r="A1027"/>
  <c r="B1027"/>
  <c r="E1027"/>
  <c r="F1027"/>
  <c r="A1028"/>
  <c r="B1028"/>
  <c r="E1028"/>
  <c r="F1028"/>
  <c r="A1029"/>
  <c r="B1029"/>
  <c r="E1029"/>
  <c r="F1029"/>
  <c r="A1030"/>
  <c r="B1030"/>
  <c r="E1030"/>
  <c r="F1030"/>
  <c r="A1031"/>
  <c r="B1031"/>
  <c r="E1031"/>
  <c r="F1031"/>
  <c r="A1032"/>
  <c r="B1032"/>
  <c r="E1032"/>
  <c r="F1032"/>
  <c r="A1033"/>
  <c r="B1033"/>
  <c r="E1033"/>
  <c r="F1033"/>
  <c r="A1034"/>
  <c r="B1034"/>
  <c r="E1034"/>
  <c r="F1034"/>
  <c r="A1035"/>
  <c r="B1035"/>
  <c r="E1035"/>
  <c r="F1035"/>
  <c r="A1036"/>
  <c r="B1036"/>
  <c r="E1036"/>
  <c r="F1036"/>
  <c r="A1037"/>
  <c r="B1037"/>
  <c r="E1037"/>
  <c r="F1037"/>
  <c r="A1038"/>
  <c r="B1038"/>
  <c r="E1038"/>
  <c r="F1038"/>
  <c r="A1039"/>
  <c r="B1039"/>
  <c r="E1039"/>
  <c r="F1039"/>
  <c r="A1040"/>
  <c r="B1040"/>
  <c r="E1040"/>
  <c r="F1040"/>
  <c r="A1041"/>
  <c r="B1041"/>
  <c r="E1041"/>
  <c r="F1041"/>
  <c r="A1042"/>
  <c r="B1042"/>
  <c r="E1042"/>
  <c r="F1042"/>
  <c r="A1043"/>
  <c r="B1043"/>
  <c r="E1043"/>
  <c r="F1043"/>
  <c r="A1044"/>
  <c r="B1044"/>
  <c r="E1044"/>
  <c r="F1044"/>
  <c r="A1045"/>
  <c r="B1045"/>
  <c r="E1045"/>
  <c r="F1045"/>
  <c r="A1046"/>
  <c r="B1046"/>
  <c r="E1046"/>
  <c r="F1046"/>
  <c r="A1047"/>
  <c r="B1047"/>
  <c r="E1047"/>
  <c r="F1047"/>
  <c r="A1048"/>
  <c r="B1048"/>
  <c r="E1048"/>
  <c r="F1048"/>
  <c r="A1049"/>
  <c r="B1049"/>
  <c r="E1049"/>
  <c r="F1049"/>
  <c r="A1050"/>
  <c r="B1050"/>
  <c r="E1050"/>
  <c r="F1050"/>
  <c r="A1051"/>
  <c r="B1051"/>
  <c r="E1051"/>
  <c r="F1051"/>
  <c r="A1052"/>
  <c r="B1052"/>
  <c r="E1052"/>
  <c r="F1052"/>
  <c r="A1053"/>
  <c r="B1053"/>
  <c r="E1053"/>
  <c r="F1053"/>
  <c r="A1054"/>
  <c r="B1054"/>
  <c r="E1054"/>
  <c r="F1054"/>
  <c r="A1055"/>
  <c r="B1055"/>
  <c r="E1055"/>
  <c r="F1055"/>
  <c r="A1056"/>
  <c r="B1056"/>
  <c r="E1056"/>
  <c r="F1056"/>
  <c r="A1057"/>
  <c r="B1057"/>
  <c r="E1057"/>
  <c r="F1057"/>
  <c r="A1058"/>
  <c r="B1058"/>
  <c r="E1058"/>
  <c r="F1058"/>
  <c r="A1059"/>
  <c r="B1059"/>
  <c r="E1059"/>
  <c r="F1059"/>
  <c r="A1060"/>
  <c r="B1060"/>
  <c r="E1060"/>
  <c r="F1060"/>
  <c r="A1061"/>
  <c r="B1061"/>
  <c r="E1061"/>
  <c r="F1061"/>
  <c r="A1062"/>
  <c r="B1062"/>
  <c r="E1062"/>
  <c r="F1062"/>
  <c r="A1063"/>
  <c r="B1063"/>
  <c r="E1063"/>
  <c r="F1063"/>
  <c r="A1064"/>
  <c r="B1064"/>
  <c r="E1064"/>
  <c r="F1064"/>
  <c r="A1065"/>
  <c r="B1065"/>
  <c r="E1065"/>
  <c r="F1065"/>
  <c r="A1066"/>
  <c r="B1066"/>
  <c r="E1066"/>
  <c r="F1066"/>
  <c r="A1067"/>
  <c r="B1067"/>
  <c r="E1067"/>
  <c r="F1067"/>
  <c r="A1068"/>
  <c r="B1068"/>
  <c r="E1068"/>
  <c r="F1068"/>
  <c r="A1069"/>
  <c r="B1069"/>
  <c r="E1069"/>
  <c r="F1069"/>
  <c r="A1070"/>
  <c r="B1070"/>
  <c r="E1070"/>
  <c r="F1070"/>
  <c r="A1071"/>
  <c r="B1071"/>
  <c r="E1071"/>
  <c r="F1071"/>
  <c r="A1072"/>
  <c r="B1072"/>
  <c r="E1072"/>
  <c r="F1072"/>
  <c r="A1073"/>
  <c r="B1073"/>
  <c r="E1073"/>
  <c r="F1073"/>
  <c r="A1074"/>
  <c r="B1074"/>
  <c r="E1074"/>
  <c r="F1074"/>
  <c r="A1075"/>
  <c r="B1075"/>
  <c r="E1075"/>
  <c r="F1075"/>
  <c r="A1076"/>
  <c r="B1076"/>
  <c r="E1076"/>
  <c r="F1076"/>
  <c r="A1077"/>
  <c r="B1077"/>
  <c r="E1077"/>
  <c r="F1077"/>
  <c r="A1078"/>
  <c r="B1078"/>
  <c r="E1078"/>
  <c r="F1078"/>
  <c r="A1079"/>
  <c r="B1079"/>
  <c r="E1079"/>
  <c r="F1079"/>
  <c r="A1080"/>
  <c r="B1080"/>
  <c r="E1080"/>
  <c r="F1080"/>
  <c r="A1081"/>
  <c r="B1081"/>
  <c r="E1081"/>
  <c r="F1081"/>
  <c r="A1082"/>
  <c r="B1082"/>
  <c r="E1082"/>
  <c r="F1082"/>
  <c r="A1083"/>
  <c r="B1083"/>
  <c r="E1083"/>
  <c r="F1083"/>
  <c r="A1084"/>
  <c r="B1084"/>
  <c r="E1084"/>
  <c r="F1084"/>
  <c r="A1085"/>
  <c r="B1085"/>
  <c r="E1085"/>
  <c r="F1085"/>
  <c r="A1086"/>
  <c r="B1086"/>
  <c r="E1086"/>
  <c r="F1086"/>
  <c r="A1087"/>
  <c r="B1087"/>
  <c r="E1087"/>
  <c r="F1087"/>
  <c r="A1088"/>
  <c r="B1088"/>
  <c r="E1088"/>
  <c r="F1088"/>
  <c r="A1089"/>
  <c r="B1089"/>
  <c r="E1089"/>
  <c r="F1089"/>
  <c r="A1090"/>
  <c r="B1090"/>
  <c r="E1090"/>
  <c r="F1090"/>
  <c r="A1091"/>
  <c r="B1091"/>
  <c r="E1091"/>
  <c r="F1091"/>
  <c r="A1092"/>
  <c r="B1092"/>
  <c r="E1092"/>
  <c r="F1092"/>
  <c r="A1093"/>
  <c r="B1093"/>
  <c r="E1093"/>
  <c r="F1093"/>
  <c r="A1094"/>
  <c r="B1094"/>
  <c r="E1094"/>
  <c r="F1094"/>
  <c r="A1095"/>
  <c r="B1095"/>
  <c r="E1095"/>
  <c r="F1095"/>
  <c r="A1096"/>
  <c r="B1096"/>
  <c r="E1096"/>
  <c r="F1096"/>
  <c r="A1097"/>
  <c r="B1097"/>
  <c r="E1097"/>
  <c r="F1097"/>
  <c r="A1098"/>
  <c r="B1098"/>
  <c r="E1098"/>
  <c r="F1098"/>
  <c r="A1099"/>
  <c r="B1099"/>
  <c r="E1099"/>
  <c r="F1099"/>
  <c r="A1100"/>
  <c r="B1100"/>
  <c r="E1100"/>
  <c r="F1100"/>
  <c r="A1101"/>
  <c r="B1101"/>
  <c r="E1101"/>
  <c r="F1101"/>
  <c r="A1102"/>
  <c r="B1102"/>
  <c r="E1102"/>
  <c r="F1102"/>
  <c r="A1103"/>
  <c r="B1103"/>
  <c r="E1103"/>
  <c r="F1103"/>
  <c r="A1104"/>
  <c r="B1104"/>
  <c r="E1104"/>
  <c r="F1104"/>
  <c r="A1105"/>
  <c r="B1105"/>
  <c r="E1105"/>
  <c r="F1105"/>
  <c r="A1106"/>
  <c r="B1106"/>
  <c r="E1106"/>
  <c r="F1106"/>
  <c r="A1107"/>
  <c r="B1107"/>
  <c r="E1107"/>
  <c r="F1107"/>
  <c r="A1108"/>
  <c r="B1108"/>
  <c r="E1108"/>
  <c r="F1108"/>
  <c r="A1109"/>
  <c r="B1109"/>
  <c r="E1109"/>
  <c r="F1109"/>
  <c r="A1110"/>
  <c r="B1110"/>
  <c r="E1110"/>
  <c r="F1110"/>
  <c r="A1111"/>
  <c r="B1111"/>
  <c r="E1111"/>
  <c r="F1111"/>
  <c r="A1112"/>
  <c r="B1112"/>
  <c r="E1112"/>
  <c r="F1112"/>
  <c r="A1113"/>
  <c r="B1113"/>
  <c r="E1113"/>
  <c r="F1113"/>
  <c r="A1114"/>
  <c r="B1114"/>
  <c r="E1114"/>
  <c r="F1114"/>
  <c r="A1115"/>
  <c r="B1115"/>
  <c r="E1115"/>
  <c r="F1115"/>
  <c r="A1116"/>
  <c r="B1116"/>
  <c r="E1116"/>
  <c r="F1116"/>
  <c r="A1117"/>
  <c r="B1117"/>
  <c r="E1117"/>
  <c r="F1117"/>
  <c r="A1118"/>
  <c r="B1118"/>
  <c r="E1118"/>
  <c r="F1118"/>
  <c r="A1119"/>
  <c r="B1119"/>
  <c r="E1119"/>
  <c r="F1119"/>
  <c r="A1120"/>
  <c r="B1120"/>
  <c r="E1120"/>
  <c r="F1120"/>
  <c r="A1121"/>
  <c r="B1121"/>
  <c r="E1121"/>
  <c r="F1121"/>
  <c r="A1122"/>
  <c r="B1122"/>
  <c r="E1122"/>
  <c r="F1122"/>
  <c r="A1123"/>
  <c r="B1123"/>
  <c r="E1123"/>
  <c r="F1123"/>
  <c r="A1124"/>
  <c r="B1124"/>
  <c r="E1124"/>
  <c r="F1124"/>
  <c r="A1125"/>
  <c r="B1125"/>
  <c r="E1125"/>
  <c r="F1125"/>
  <c r="A1126"/>
  <c r="B1126"/>
  <c r="E1126"/>
  <c r="F1126"/>
  <c r="A1127"/>
  <c r="B1127"/>
  <c r="E1127"/>
  <c r="F1127"/>
  <c r="A1128"/>
  <c r="B1128"/>
  <c r="E1128"/>
  <c r="F1128"/>
  <c r="A1129"/>
  <c r="B1129"/>
  <c r="E1129"/>
  <c r="F1129"/>
  <c r="A1130"/>
  <c r="B1130"/>
  <c r="E1130"/>
  <c r="F1130"/>
  <c r="A1131"/>
  <c r="B1131"/>
  <c r="E1131"/>
  <c r="F1131"/>
  <c r="A1132"/>
  <c r="B1132"/>
  <c r="E1132"/>
  <c r="F1132"/>
  <c r="A1133"/>
  <c r="B1133"/>
  <c r="E1133"/>
  <c r="F1133"/>
  <c r="A1134"/>
  <c r="B1134"/>
  <c r="E1134"/>
  <c r="F1134"/>
  <c r="A1135"/>
  <c r="B1135"/>
  <c r="E1135"/>
  <c r="F1135"/>
  <c r="A1136"/>
  <c r="B1136"/>
  <c r="E1136"/>
  <c r="F1136"/>
  <c r="A1137"/>
  <c r="B1137"/>
  <c r="E1137"/>
  <c r="F1137"/>
  <c r="A1138"/>
  <c r="B1138"/>
  <c r="E1138"/>
  <c r="F1138"/>
  <c r="A1139"/>
  <c r="B1139"/>
  <c r="E1139"/>
  <c r="F1139"/>
  <c r="A1140"/>
  <c r="B1140"/>
  <c r="E1140"/>
  <c r="F1140"/>
  <c r="A1141"/>
  <c r="B1141"/>
  <c r="E1141"/>
  <c r="F1141"/>
  <c r="A1142"/>
  <c r="B1142"/>
  <c r="E1142"/>
  <c r="F1142"/>
  <c r="A1143"/>
  <c r="B1143"/>
  <c r="E1143"/>
  <c r="F1143"/>
  <c r="A1144"/>
  <c r="B1144"/>
  <c r="E1144"/>
  <c r="F1144"/>
  <c r="A1145"/>
  <c r="B1145"/>
  <c r="E1145"/>
  <c r="F1145"/>
  <c r="A1146"/>
  <c r="B1146"/>
  <c r="E1146"/>
  <c r="F1146"/>
  <c r="A1147"/>
  <c r="B1147"/>
  <c r="E1147"/>
  <c r="F1147"/>
  <c r="A1148"/>
  <c r="B1148"/>
  <c r="E1148"/>
  <c r="F1148"/>
  <c r="A1149"/>
  <c r="B1149"/>
  <c r="E1149"/>
  <c r="F1149"/>
  <c r="A1150"/>
  <c r="B1150"/>
  <c r="E1150"/>
  <c r="F1150"/>
  <c r="A1151"/>
  <c r="B1151"/>
  <c r="E1151"/>
  <c r="F1151"/>
  <c r="A1152"/>
  <c r="B1152"/>
  <c r="E1152"/>
  <c r="F1152"/>
  <c r="A1153"/>
  <c r="B1153"/>
  <c r="E1153"/>
  <c r="F1153"/>
  <c r="A1154"/>
  <c r="B1154"/>
  <c r="E1154"/>
  <c r="F1154"/>
  <c r="A1155"/>
  <c r="B1155"/>
  <c r="E1155"/>
  <c r="F1155"/>
  <c r="A1156"/>
  <c r="B1156"/>
  <c r="E1156"/>
  <c r="F1156"/>
  <c r="A1157"/>
  <c r="B1157"/>
  <c r="E1157"/>
  <c r="F1157"/>
  <c r="A1158"/>
  <c r="B1158"/>
  <c r="E1158"/>
  <c r="F1158"/>
  <c r="A1159"/>
  <c r="B1159"/>
  <c r="E1159"/>
  <c r="F1159"/>
  <c r="A1160"/>
  <c r="B1160"/>
  <c r="E1160"/>
  <c r="F1160"/>
  <c r="A1161"/>
  <c r="B1161"/>
  <c r="E1161"/>
  <c r="F1161"/>
  <c r="A1162"/>
  <c r="B1162"/>
  <c r="E1162"/>
  <c r="F1162"/>
  <c r="A1163"/>
  <c r="B1163"/>
  <c r="E1163"/>
  <c r="F1163"/>
  <c r="A1164"/>
  <c r="B1164"/>
  <c r="E1164"/>
  <c r="F1164"/>
  <c r="A1165"/>
  <c r="B1165"/>
  <c r="E1165"/>
  <c r="F1165"/>
  <c r="A1166"/>
  <c r="B1166"/>
  <c r="E1166"/>
  <c r="F1166"/>
  <c r="A1167"/>
  <c r="B1167"/>
  <c r="E1167"/>
  <c r="F1167"/>
  <c r="A1168"/>
  <c r="B1168"/>
  <c r="E1168"/>
  <c r="F1168"/>
  <c r="A1169"/>
  <c r="B1169"/>
  <c r="E1169"/>
  <c r="F1169"/>
  <c r="A1170"/>
  <c r="B1170"/>
  <c r="E1170"/>
  <c r="F1170"/>
  <c r="A1171"/>
  <c r="B1171"/>
  <c r="E1171"/>
  <c r="F1171"/>
  <c r="A1172"/>
  <c r="B1172"/>
  <c r="E1172"/>
  <c r="F1172"/>
  <c r="A1173"/>
  <c r="B1173"/>
  <c r="E1173"/>
  <c r="F1173"/>
  <c r="A1174"/>
  <c r="B1174"/>
  <c r="E1174"/>
  <c r="F1174"/>
  <c r="A1175"/>
  <c r="B1175"/>
  <c r="E1175"/>
  <c r="F1175"/>
  <c r="A1176"/>
  <c r="B1176"/>
  <c r="E1176"/>
  <c r="F1176"/>
  <c r="A1177"/>
  <c r="B1177"/>
  <c r="E1177"/>
  <c r="F1177"/>
  <c r="A1178"/>
  <c r="B1178"/>
  <c r="E1178"/>
  <c r="F1178"/>
  <c r="A1179"/>
  <c r="B1179"/>
  <c r="E1179"/>
  <c r="F1179"/>
  <c r="A1180"/>
  <c r="B1180"/>
  <c r="E1180"/>
  <c r="F1180"/>
  <c r="A1181"/>
  <c r="B1181"/>
  <c r="E1181"/>
  <c r="F1181"/>
  <c r="A1182"/>
  <c r="B1182"/>
  <c r="E1182"/>
  <c r="F1182"/>
  <c r="A1183"/>
  <c r="B1183"/>
  <c r="E1183"/>
  <c r="F1183"/>
  <c r="A1184"/>
  <c r="B1184"/>
  <c r="E1184"/>
  <c r="F1184"/>
  <c r="A1185"/>
  <c r="B1185"/>
  <c r="E1185"/>
  <c r="F1185"/>
  <c r="A1186"/>
  <c r="B1186"/>
  <c r="E1186"/>
  <c r="F1186"/>
  <c r="A1187"/>
  <c r="B1187"/>
  <c r="E1187"/>
  <c r="F1187"/>
  <c r="A1188"/>
  <c r="B1188"/>
  <c r="E1188"/>
  <c r="F1188"/>
  <c r="A1189"/>
  <c r="B1189"/>
  <c r="E1189"/>
  <c r="F1189"/>
  <c r="A1190"/>
  <c r="B1190"/>
  <c r="E1190"/>
  <c r="F1190"/>
  <c r="A1191"/>
  <c r="B1191"/>
  <c r="E1191"/>
  <c r="F1191"/>
  <c r="A1192"/>
  <c r="B1192"/>
  <c r="E1192"/>
  <c r="F1192"/>
  <c r="A1193"/>
  <c r="B1193"/>
  <c r="E1193"/>
  <c r="F1193"/>
  <c r="A1194"/>
  <c r="B1194"/>
  <c r="E1194"/>
  <c r="F1194"/>
  <c r="A1195"/>
  <c r="B1195"/>
  <c r="E1195"/>
  <c r="F1195"/>
  <c r="A1196"/>
  <c r="B1196"/>
  <c r="E1196"/>
  <c r="F1196"/>
  <c r="A1197"/>
  <c r="B1197"/>
  <c r="E1197"/>
  <c r="F1197"/>
  <c r="A1198"/>
  <c r="B1198"/>
  <c r="E1198"/>
  <c r="F1198"/>
  <c r="A1199"/>
  <c r="B1199"/>
  <c r="E1199"/>
  <c r="F1199"/>
  <c r="A1200"/>
  <c r="B1200"/>
  <c r="E1200"/>
  <c r="F1200"/>
  <c r="A1201"/>
  <c r="B1201"/>
  <c r="E1201"/>
  <c r="F1201"/>
  <c r="A1202"/>
  <c r="B1202"/>
  <c r="E1202"/>
  <c r="F1202"/>
  <c r="A1203"/>
  <c r="B1203"/>
  <c r="E1203"/>
  <c r="F1203"/>
  <c r="A1204"/>
  <c r="B1204"/>
  <c r="E1204"/>
  <c r="F1204"/>
  <c r="A1205"/>
  <c r="B1205"/>
  <c r="E1205"/>
  <c r="F1205"/>
  <c r="A1206"/>
  <c r="B1206"/>
  <c r="E1206"/>
  <c r="F1206"/>
  <c r="A1207"/>
  <c r="B1207"/>
  <c r="E1207"/>
  <c r="F1207"/>
  <c r="A1208"/>
  <c r="B1208"/>
  <c r="E1208"/>
  <c r="F1208"/>
  <c r="A1209"/>
  <c r="B1209"/>
  <c r="E1209"/>
  <c r="F1209"/>
  <c r="A1210"/>
  <c r="B1210"/>
  <c r="E1210"/>
  <c r="F1210"/>
  <c r="A1211"/>
  <c r="B1211"/>
  <c r="E1211"/>
  <c r="F1211"/>
  <c r="A1212"/>
  <c r="B1212"/>
  <c r="E1212"/>
  <c r="F1212"/>
  <c r="A1213"/>
  <c r="B1213"/>
  <c r="E1213"/>
  <c r="F1213"/>
  <c r="A1214"/>
  <c r="B1214"/>
  <c r="E1214"/>
  <c r="F1214"/>
  <c r="A1215"/>
  <c r="B1215"/>
  <c r="E1215"/>
  <c r="F1215"/>
  <c r="A1216"/>
  <c r="B1216"/>
  <c r="E1216"/>
  <c r="F1216"/>
  <c r="A1217"/>
  <c r="B1217"/>
  <c r="E1217"/>
  <c r="F1217"/>
  <c r="A1218"/>
  <c r="B1218"/>
  <c r="E1218"/>
  <c r="F1218"/>
  <c r="A1219"/>
  <c r="B1219"/>
  <c r="E1219"/>
  <c r="F1219"/>
  <c r="A1220"/>
  <c r="B1220"/>
  <c r="E1220"/>
  <c r="F1220"/>
  <c r="A1221"/>
  <c r="B1221"/>
  <c r="E1221"/>
  <c r="F1221"/>
  <c r="A1222"/>
  <c r="B1222"/>
  <c r="E1222"/>
  <c r="F1222"/>
  <c r="A1223"/>
  <c r="B1223"/>
  <c r="E1223"/>
  <c r="F1223"/>
  <c r="A1224"/>
  <c r="B1224"/>
  <c r="E1224"/>
  <c r="F1224"/>
  <c r="A1225"/>
  <c r="B1225"/>
  <c r="E1225"/>
  <c r="F1225"/>
  <c r="A1226"/>
  <c r="B1226"/>
  <c r="E1226"/>
  <c r="F1226"/>
  <c r="A1227"/>
  <c r="B1227"/>
  <c r="E1227"/>
  <c r="F1227"/>
  <c r="A1228"/>
  <c r="B1228"/>
  <c r="E1228"/>
  <c r="F1228"/>
  <c r="A1229"/>
  <c r="B1229"/>
  <c r="E1229"/>
  <c r="F1229"/>
  <c r="A1230"/>
  <c r="B1230"/>
  <c r="E1230"/>
  <c r="F1230"/>
  <c r="A1231"/>
  <c r="B1231"/>
  <c r="E1231"/>
  <c r="F1231"/>
  <c r="A1232"/>
  <c r="B1232"/>
  <c r="E1232"/>
  <c r="F1232"/>
  <c r="A1233"/>
  <c r="B1233"/>
  <c r="E1233"/>
  <c r="F1233"/>
  <c r="A1234"/>
  <c r="B1234"/>
  <c r="E1234"/>
  <c r="F1234"/>
  <c r="A1235"/>
  <c r="B1235"/>
  <c r="E1235"/>
  <c r="F1235"/>
  <c r="A1236"/>
  <c r="B1236"/>
  <c r="E1236"/>
  <c r="F1236"/>
  <c r="A1237"/>
  <c r="B1237"/>
  <c r="E1237"/>
  <c r="F1237"/>
  <c r="A1238"/>
  <c r="B1238"/>
  <c r="E1238"/>
  <c r="F1238"/>
  <c r="A1239"/>
  <c r="B1239"/>
  <c r="E1239"/>
  <c r="F1239"/>
  <c r="A1240"/>
  <c r="B1240"/>
  <c r="E1240"/>
  <c r="F1240"/>
  <c r="A1241"/>
  <c r="B1241"/>
  <c r="E1241"/>
  <c r="F1241"/>
  <c r="A1242"/>
  <c r="B1242"/>
  <c r="E1242"/>
  <c r="F1242"/>
  <c r="A1243"/>
  <c r="B1243"/>
  <c r="E1243"/>
  <c r="F1243"/>
  <c r="A1244"/>
  <c r="B1244"/>
  <c r="E1244"/>
  <c r="F1244"/>
  <c r="A1245"/>
  <c r="B1245"/>
  <c r="E1245"/>
  <c r="F1245"/>
  <c r="A1246"/>
  <c r="B1246"/>
  <c r="E1246"/>
  <c r="F1246"/>
  <c r="A1247"/>
  <c r="B1247"/>
  <c r="E1247"/>
  <c r="F1247"/>
  <c r="A1248"/>
  <c r="B1248"/>
  <c r="E1248"/>
  <c r="F1248"/>
  <c r="A1249"/>
  <c r="B1249"/>
  <c r="E1249"/>
  <c r="F1249"/>
  <c r="A1250"/>
  <c r="B1250"/>
  <c r="E1250"/>
  <c r="F1250"/>
  <c r="A1251"/>
  <c r="B1251"/>
  <c r="E1251"/>
  <c r="F1251"/>
  <c r="A1252"/>
  <c r="B1252"/>
  <c r="E1252"/>
  <c r="F1252"/>
  <c r="A1253"/>
  <c r="B1253"/>
  <c r="E1253"/>
  <c r="F1253"/>
  <c r="A1254"/>
  <c r="B1254"/>
  <c r="E1254"/>
  <c r="F1254"/>
  <c r="A1255"/>
  <c r="B1255"/>
  <c r="E1255"/>
  <c r="F1255"/>
  <c r="A1256"/>
  <c r="B1256"/>
  <c r="E1256"/>
  <c r="F1256"/>
  <c r="A1257"/>
  <c r="B1257"/>
  <c r="E1257"/>
  <c r="F1257"/>
  <c r="A1258"/>
  <c r="B1258"/>
  <c r="E1258"/>
  <c r="F1258"/>
  <c r="A1259"/>
  <c r="B1259"/>
  <c r="E1259"/>
  <c r="F1259"/>
  <c r="A1260"/>
  <c r="B1260"/>
  <c r="E1260"/>
  <c r="F1260"/>
  <c r="A1261"/>
  <c r="B1261"/>
  <c r="E1261"/>
  <c r="F1261"/>
  <c r="A1262"/>
  <c r="B1262"/>
  <c r="E1262"/>
  <c r="F1262"/>
  <c r="A1263"/>
  <c r="B1263"/>
  <c r="E1263"/>
  <c r="F1263"/>
  <c r="A1264"/>
  <c r="B1264"/>
  <c r="E1264"/>
  <c r="F1264"/>
  <c r="A1265"/>
  <c r="B1265"/>
  <c r="E1265"/>
  <c r="F1265"/>
  <c r="A1266"/>
  <c r="B1266"/>
  <c r="E1266"/>
  <c r="F1266"/>
  <c r="A1267"/>
  <c r="B1267"/>
  <c r="E1267"/>
  <c r="F1267"/>
  <c r="A1268"/>
  <c r="B1268"/>
  <c r="E1268"/>
  <c r="F1268"/>
  <c r="A1269"/>
  <c r="B1269"/>
  <c r="E1269"/>
  <c r="F1269"/>
  <c r="A1270"/>
  <c r="B1270"/>
  <c r="E1270"/>
  <c r="F1270"/>
  <c r="A1271"/>
  <c r="B1271"/>
  <c r="E1271"/>
  <c r="F1271"/>
  <c r="A1272"/>
  <c r="B1272"/>
  <c r="E1272"/>
  <c r="F1272"/>
  <c r="A1273"/>
  <c r="B1273"/>
  <c r="E1273"/>
  <c r="F1273"/>
  <c r="A1274"/>
  <c r="B1274"/>
  <c r="E1274"/>
  <c r="F1274"/>
  <c r="A1275"/>
  <c r="B1275"/>
  <c r="E1275"/>
  <c r="F1275"/>
  <c r="A1276"/>
  <c r="B1276"/>
  <c r="E1276"/>
  <c r="F1276"/>
  <c r="A1277"/>
  <c r="B1277"/>
  <c r="E1277"/>
  <c r="F1277"/>
  <c r="A1278"/>
  <c r="B1278"/>
  <c r="E1278"/>
  <c r="F1278"/>
  <c r="A1279"/>
  <c r="B1279"/>
  <c r="E1279"/>
  <c r="F1279"/>
  <c r="A1280"/>
  <c r="B1280"/>
  <c r="E1280"/>
  <c r="F1280"/>
  <c r="A1281"/>
  <c r="B1281"/>
  <c r="E1281"/>
  <c r="F1281"/>
  <c r="A1282"/>
  <c r="B1282"/>
  <c r="E1282"/>
  <c r="F1282"/>
  <c r="A1283"/>
  <c r="B1283"/>
  <c r="E1283"/>
  <c r="F1283"/>
  <c r="A1284"/>
  <c r="B1284"/>
  <c r="E1284"/>
  <c r="F1284"/>
  <c r="A1285"/>
  <c r="B1285"/>
  <c r="E1285"/>
  <c r="F1285"/>
  <c r="A1286"/>
  <c r="B1286"/>
  <c r="E1286"/>
  <c r="F1286"/>
  <c r="A1287"/>
  <c r="B1287"/>
  <c r="E1287"/>
  <c r="F1287"/>
  <c r="A1288"/>
  <c r="B1288"/>
  <c r="E1288"/>
  <c r="F1288"/>
  <c r="A1289"/>
  <c r="B1289"/>
  <c r="E1289"/>
  <c r="F1289"/>
  <c r="A1290"/>
  <c r="B1290"/>
  <c r="E1290"/>
  <c r="F1290"/>
  <c r="A1291"/>
  <c r="B1291"/>
  <c r="E1291"/>
  <c r="F1291"/>
  <c r="A1292"/>
  <c r="B1292"/>
  <c r="E1292"/>
  <c r="F1292"/>
  <c r="A1293"/>
  <c r="B1293"/>
  <c r="E1293"/>
  <c r="F1293"/>
  <c r="A1294"/>
  <c r="B1294"/>
  <c r="E1294"/>
  <c r="F1294"/>
  <c r="A1295"/>
  <c r="B1295"/>
  <c r="E1295"/>
  <c r="F1295"/>
  <c r="A1296"/>
  <c r="B1296"/>
  <c r="E1296"/>
  <c r="F1296"/>
  <c r="A1297"/>
  <c r="B1297"/>
  <c r="E1297"/>
  <c r="F1297"/>
  <c r="A1298"/>
  <c r="B1298"/>
  <c r="E1298"/>
  <c r="F1298"/>
  <c r="A1299"/>
  <c r="B1299"/>
  <c r="E1299"/>
  <c r="F1299"/>
  <c r="A1300"/>
  <c r="B1300"/>
  <c r="E1300"/>
  <c r="F1300"/>
  <c r="A1301"/>
  <c r="B1301"/>
  <c r="E1301"/>
  <c r="F1301"/>
  <c r="A1302"/>
  <c r="B1302"/>
  <c r="E1302"/>
  <c r="F1302"/>
  <c r="A1303"/>
  <c r="B1303"/>
  <c r="E1303"/>
  <c r="F1303"/>
  <c r="A1304"/>
  <c r="B1304"/>
  <c r="E1304"/>
  <c r="F1304"/>
  <c r="A1305"/>
  <c r="B1305"/>
  <c r="E1305"/>
  <c r="F1305"/>
  <c r="A1306"/>
  <c r="B1306"/>
  <c r="E1306"/>
  <c r="F1306"/>
  <c r="A1307"/>
  <c r="B1307"/>
  <c r="E1307"/>
  <c r="F1307"/>
  <c r="A1308"/>
  <c r="B1308"/>
  <c r="E1308"/>
  <c r="F1308"/>
  <c r="A1309"/>
  <c r="B1309"/>
  <c r="E1309"/>
  <c r="F1309"/>
  <c r="A1310"/>
  <c r="B1310"/>
  <c r="E1310"/>
  <c r="F1310"/>
  <c r="A1311"/>
  <c r="B1311"/>
  <c r="E1311"/>
  <c r="F1311"/>
  <c r="A1312"/>
  <c r="B1312"/>
  <c r="E1312"/>
  <c r="F1312"/>
  <c r="A1313"/>
  <c r="B1313"/>
  <c r="E1313"/>
  <c r="F1313"/>
  <c r="A1314"/>
  <c r="B1314"/>
  <c r="E1314"/>
  <c r="F1314"/>
  <c r="A1315"/>
  <c r="B1315"/>
  <c r="E1315"/>
  <c r="F1315"/>
  <c r="A1316"/>
  <c r="B1316"/>
  <c r="E1316"/>
  <c r="F1316"/>
  <c r="A1317"/>
  <c r="B1317"/>
  <c r="E1317"/>
  <c r="F1317"/>
  <c r="A1318"/>
  <c r="B1318"/>
  <c r="E1318"/>
  <c r="F1318"/>
  <c r="A1319"/>
  <c r="B1319"/>
  <c r="E1319"/>
  <c r="F1319"/>
  <c r="A1320"/>
  <c r="B1320"/>
  <c r="E1320"/>
  <c r="F1320"/>
  <c r="A1321"/>
  <c r="B1321"/>
  <c r="E1321"/>
  <c r="F1321"/>
  <c r="A1322"/>
  <c r="B1322"/>
  <c r="E1322"/>
  <c r="F1322"/>
  <c r="A1323"/>
  <c r="B1323"/>
  <c r="E1323"/>
  <c r="F1323"/>
  <c r="A1324"/>
  <c r="B1324"/>
  <c r="E1324"/>
  <c r="F1324"/>
  <c r="A1325"/>
  <c r="B1325"/>
  <c r="E1325"/>
  <c r="F1325"/>
  <c r="A1326"/>
  <c r="B1326"/>
  <c r="E1326"/>
  <c r="F1326"/>
  <c r="A1327"/>
  <c r="B1327"/>
  <c r="E1327"/>
  <c r="F1327"/>
  <c r="A1328"/>
  <c r="B1328"/>
  <c r="E1328"/>
  <c r="F1328"/>
  <c r="A1329"/>
  <c r="B1329"/>
  <c r="E1329"/>
  <c r="F1329"/>
  <c r="A1330"/>
  <c r="B1330"/>
  <c r="E1330"/>
  <c r="F1330"/>
  <c r="A1331"/>
  <c r="B1331"/>
  <c r="E1331"/>
  <c r="F1331"/>
  <c r="A1332"/>
  <c r="B1332"/>
  <c r="E1332"/>
  <c r="F1332"/>
  <c r="A1333"/>
  <c r="B1333"/>
  <c r="E1333"/>
  <c r="F1333"/>
  <c r="A1334"/>
  <c r="B1334"/>
  <c r="E1334"/>
  <c r="F1334"/>
  <c r="A1335"/>
  <c r="B1335"/>
  <c r="E1335"/>
  <c r="F1335"/>
  <c r="A1336"/>
  <c r="B1336"/>
  <c r="E1336"/>
  <c r="F1336"/>
  <c r="A1337"/>
  <c r="B1337"/>
  <c r="E1337"/>
  <c r="F1337"/>
  <c r="A1338"/>
  <c r="B1338"/>
  <c r="E1338"/>
  <c r="F1338"/>
  <c r="A1339"/>
  <c r="B1339"/>
  <c r="E1339"/>
  <c r="F1339"/>
  <c r="A1340"/>
  <c r="B1340"/>
  <c r="E1340"/>
  <c r="F1340"/>
  <c r="A1341"/>
  <c r="B1341"/>
  <c r="E1341"/>
  <c r="F1341"/>
  <c r="A1342"/>
  <c r="B1342"/>
  <c r="E1342"/>
  <c r="F1342"/>
  <c r="A1343"/>
  <c r="B1343"/>
  <c r="E1343"/>
  <c r="F1343"/>
  <c r="A1344"/>
  <c r="B1344"/>
  <c r="E1344"/>
  <c r="F1344"/>
  <c r="A1345"/>
  <c r="B1345"/>
  <c r="E1345"/>
  <c r="F1345"/>
  <c r="A1346"/>
  <c r="B1346"/>
  <c r="E1346"/>
  <c r="F1346"/>
  <c r="A1347"/>
  <c r="B1347"/>
  <c r="E1347"/>
  <c r="F1347"/>
  <c r="A1348"/>
  <c r="B1348"/>
  <c r="E1348"/>
  <c r="F1348"/>
  <c r="A1349"/>
  <c r="B1349"/>
  <c r="E1349"/>
  <c r="F1349"/>
  <c r="A1350"/>
  <c r="B1350"/>
  <c r="E1350"/>
  <c r="F1350"/>
  <c r="A1351"/>
  <c r="B1351"/>
  <c r="E1351"/>
  <c r="F1351"/>
  <c r="A1352"/>
  <c r="B1352"/>
  <c r="E1352"/>
  <c r="F1352"/>
  <c r="A1353"/>
  <c r="B1353"/>
  <c r="E1353"/>
  <c r="F1353"/>
  <c r="A1354"/>
  <c r="B1354"/>
  <c r="E1354"/>
  <c r="F1354"/>
  <c r="A1355"/>
  <c r="B1355"/>
  <c r="E1355"/>
  <c r="F1355"/>
  <c r="A1356"/>
  <c r="B1356"/>
  <c r="E1356"/>
  <c r="F1356"/>
  <c r="A1357"/>
  <c r="B1357"/>
  <c r="E1357"/>
  <c r="F1357"/>
  <c r="A1358"/>
  <c r="B1358"/>
  <c r="E1358"/>
  <c r="F1358"/>
  <c r="A1359"/>
  <c r="B1359"/>
  <c r="E1359"/>
  <c r="F1359"/>
  <c r="A1360"/>
  <c r="B1360"/>
  <c r="E1360"/>
  <c r="F1360"/>
  <c r="A1361"/>
  <c r="B1361"/>
  <c r="E1361"/>
  <c r="F1361"/>
  <c r="A1362"/>
  <c r="B1362"/>
  <c r="E1362"/>
  <c r="F1362"/>
  <c r="A1363"/>
  <c r="B1363"/>
  <c r="E1363"/>
  <c r="F1363"/>
  <c r="A1364"/>
  <c r="B1364"/>
  <c r="E1364"/>
  <c r="F1364"/>
  <c r="A1365"/>
  <c r="B1365"/>
  <c r="E1365"/>
  <c r="F1365"/>
  <c r="A1366"/>
  <c r="B1366"/>
  <c r="E1366"/>
  <c r="F1366"/>
  <c r="A1367"/>
  <c r="B1367"/>
  <c r="E1367"/>
  <c r="F1367"/>
  <c r="A1368"/>
  <c r="B1368"/>
  <c r="E1368"/>
  <c r="F1368"/>
  <c r="A1369"/>
  <c r="B1369"/>
  <c r="E1369"/>
  <c r="F1369"/>
  <c r="A1370"/>
  <c r="B1370"/>
  <c r="E1370"/>
  <c r="F1370"/>
  <c r="A1371"/>
  <c r="B1371"/>
  <c r="E1371"/>
  <c r="F1371"/>
  <c r="A1372"/>
  <c r="B1372"/>
  <c r="E1372"/>
  <c r="F1372"/>
  <c r="A1373"/>
  <c r="B1373"/>
  <c r="E1373"/>
  <c r="F1373"/>
  <c r="A1374"/>
  <c r="B1374"/>
  <c r="E1374"/>
  <c r="F1374"/>
  <c r="A1375"/>
  <c r="B1375"/>
  <c r="E1375"/>
  <c r="F1375"/>
  <c r="A1376"/>
  <c r="B1376"/>
  <c r="E1376"/>
  <c r="F1376"/>
  <c r="A1377"/>
  <c r="B1377"/>
  <c r="E1377"/>
  <c r="F1377"/>
  <c r="A1378"/>
  <c r="B1378"/>
  <c r="E1378"/>
  <c r="F1378"/>
  <c r="A1379"/>
  <c r="B1379"/>
  <c r="E1379"/>
  <c r="F1379"/>
  <c r="A1380"/>
  <c r="B1380"/>
  <c r="E1380"/>
  <c r="F1380"/>
  <c r="A1381"/>
  <c r="B1381"/>
  <c r="E1381"/>
  <c r="F1381"/>
  <c r="A1382"/>
  <c r="B1382"/>
  <c r="E1382"/>
  <c r="F1382"/>
  <c r="A1383"/>
  <c r="B1383"/>
  <c r="E1383"/>
  <c r="F1383"/>
  <c r="A1384"/>
  <c r="B1384"/>
  <c r="E1384"/>
  <c r="F1384"/>
  <c r="A1385"/>
  <c r="B1385"/>
  <c r="E1385"/>
  <c r="F1385"/>
  <c r="A1386"/>
  <c r="B1386"/>
  <c r="E1386"/>
  <c r="F1386"/>
  <c r="A1387"/>
  <c r="B1387"/>
  <c r="E1387"/>
  <c r="F1387"/>
  <c r="A1388"/>
  <c r="B1388"/>
  <c r="E1388"/>
  <c r="F1388"/>
  <c r="A1389"/>
  <c r="B1389"/>
  <c r="E1389"/>
  <c r="F1389"/>
  <c r="A1390"/>
  <c r="B1390"/>
  <c r="E1390"/>
  <c r="F1390"/>
  <c r="A1391"/>
  <c r="B1391"/>
  <c r="E1391"/>
  <c r="F1391"/>
  <c r="A1392"/>
  <c r="B1392"/>
  <c r="E1392"/>
  <c r="F1392"/>
  <c r="A1393"/>
  <c r="B1393"/>
  <c r="E1393"/>
  <c r="F1393"/>
  <c r="A1394"/>
  <c r="B1394"/>
  <c r="E1394"/>
  <c r="F1394"/>
  <c r="A1395"/>
  <c r="B1395"/>
  <c r="E1395"/>
  <c r="F1395"/>
  <c r="A1396"/>
  <c r="B1396"/>
  <c r="E1396"/>
  <c r="F1396"/>
  <c r="A1397"/>
  <c r="B1397"/>
  <c r="E1397"/>
  <c r="F1397"/>
  <c r="A1398"/>
  <c r="B1398"/>
  <c r="E1398"/>
  <c r="F1398"/>
  <c r="A1399"/>
  <c r="B1399"/>
  <c r="E1399"/>
  <c r="F1399"/>
  <c r="A1400"/>
  <c r="B1400"/>
  <c r="E1400"/>
  <c r="F1400"/>
  <c r="A1401"/>
  <c r="B1401"/>
  <c r="E1401"/>
  <c r="F1401"/>
  <c r="A1402"/>
  <c r="B1402"/>
  <c r="E1402"/>
  <c r="F1402"/>
  <c r="A1403"/>
  <c r="B1403"/>
  <c r="E1403"/>
  <c r="F1403"/>
  <c r="A1404"/>
  <c r="B1404"/>
  <c r="E1404"/>
  <c r="F1404"/>
  <c r="A1405"/>
  <c r="B1405"/>
  <c r="E1405"/>
  <c r="F1405"/>
  <c r="A1406"/>
  <c r="B1406"/>
  <c r="E1406"/>
  <c r="F1406"/>
  <c r="A1407"/>
  <c r="B1407"/>
  <c r="E1407"/>
  <c r="F1407"/>
  <c r="A1408"/>
  <c r="B1408"/>
  <c r="E1408"/>
  <c r="F1408"/>
  <c r="A1409"/>
  <c r="B1409"/>
  <c r="E1409"/>
  <c r="F1409"/>
  <c r="A1410"/>
  <c r="B1410"/>
  <c r="E1410"/>
  <c r="F1410"/>
  <c r="A1411"/>
  <c r="B1411"/>
  <c r="E1411"/>
  <c r="F1411"/>
  <c r="A1412"/>
  <c r="B1412"/>
  <c r="E1412"/>
  <c r="F1412"/>
  <c r="A1413"/>
  <c r="B1413"/>
  <c r="E1413"/>
  <c r="F1413"/>
  <c r="A1414"/>
  <c r="B1414"/>
  <c r="E1414"/>
  <c r="F1414"/>
  <c r="A1415"/>
  <c r="B1415"/>
  <c r="E1415"/>
  <c r="F1415"/>
  <c r="A1416"/>
  <c r="B1416"/>
  <c r="E1416"/>
  <c r="F1416"/>
  <c r="A1417"/>
  <c r="B1417"/>
  <c r="E1417"/>
  <c r="F1417"/>
  <c r="A1418"/>
  <c r="B1418"/>
  <c r="E1418"/>
  <c r="F1418"/>
  <c r="A1419"/>
  <c r="B1419"/>
  <c r="E1419"/>
  <c r="F1419"/>
  <c r="A1420"/>
  <c r="B1420"/>
  <c r="E1420"/>
  <c r="F1420"/>
  <c r="A1421"/>
  <c r="B1421"/>
  <c r="E1421"/>
  <c r="F1421"/>
  <c r="A1422"/>
  <c r="B1422"/>
  <c r="E1422"/>
  <c r="F1422"/>
  <c r="A1423"/>
  <c r="B1423"/>
  <c r="E1423"/>
  <c r="F1423"/>
  <c r="A1424"/>
  <c r="B1424"/>
  <c r="E1424"/>
  <c r="F1424"/>
  <c r="A1425"/>
  <c r="B1425"/>
  <c r="E1425"/>
  <c r="F1425"/>
  <c r="A1426"/>
  <c r="B1426"/>
  <c r="E1426"/>
  <c r="F1426"/>
  <c r="A1427"/>
  <c r="B1427"/>
  <c r="E1427"/>
  <c r="F1427"/>
  <c r="A1428"/>
  <c r="B1428"/>
  <c r="E1428"/>
  <c r="F1428"/>
  <c r="A1429"/>
  <c r="B1429"/>
  <c r="E1429"/>
  <c r="F1429"/>
  <c r="A1430"/>
  <c r="B1430"/>
  <c r="E1430"/>
  <c r="F1430"/>
  <c r="A1431"/>
  <c r="B1431"/>
  <c r="E1431"/>
  <c r="F1431"/>
  <c r="A1432"/>
  <c r="B1432"/>
  <c r="E1432"/>
  <c r="F1432"/>
  <c r="A1433"/>
  <c r="B1433"/>
  <c r="E1433"/>
  <c r="F1433"/>
  <c r="A1434"/>
  <c r="B1434"/>
  <c r="E1434"/>
  <c r="F1434"/>
  <c r="A1435"/>
  <c r="B1435"/>
  <c r="E1435"/>
  <c r="F1435"/>
  <c r="A1436"/>
  <c r="B1436"/>
  <c r="E1436"/>
  <c r="F1436"/>
  <c r="A1437"/>
  <c r="B1437"/>
  <c r="E1437"/>
  <c r="F1437"/>
  <c r="A1438"/>
  <c r="B1438"/>
  <c r="E1438"/>
  <c r="F1438"/>
  <c r="A1439"/>
  <c r="B1439"/>
  <c r="E1439"/>
  <c r="F1439"/>
  <c r="A1440"/>
  <c r="B1440"/>
  <c r="E1440"/>
  <c r="F1440"/>
  <c r="A1441"/>
  <c r="B1441"/>
  <c r="E1441"/>
  <c r="F1441"/>
  <c r="A1442"/>
  <c r="B1442"/>
  <c r="E1442"/>
  <c r="F1442"/>
  <c r="A1443"/>
  <c r="B1443"/>
  <c r="E1443"/>
  <c r="F1443"/>
  <c r="A1444"/>
  <c r="B1444"/>
  <c r="E1444"/>
  <c r="F1444"/>
  <c r="A1445"/>
  <c r="B1445"/>
  <c r="E1445"/>
  <c r="F1445"/>
  <c r="A1446"/>
  <c r="B1446"/>
  <c r="E1446"/>
  <c r="F1446"/>
  <c r="A1447"/>
  <c r="B1447"/>
  <c r="E1447"/>
  <c r="F1447"/>
  <c r="A1448"/>
  <c r="B1448"/>
  <c r="E1448"/>
  <c r="F1448"/>
  <c r="A1449"/>
  <c r="B1449"/>
  <c r="E1449"/>
  <c r="F1449"/>
  <c r="A1450"/>
  <c r="B1450"/>
  <c r="E1450"/>
  <c r="F1450"/>
  <c r="A1451"/>
  <c r="B1451"/>
  <c r="E1451"/>
  <c r="F1451"/>
  <c r="A1452"/>
  <c r="B1452"/>
  <c r="E1452"/>
  <c r="F1452"/>
  <c r="A1453"/>
  <c r="B1453"/>
  <c r="E1453"/>
  <c r="F1453"/>
  <c r="A1454"/>
  <c r="B1454"/>
  <c r="E1454"/>
  <c r="F1454"/>
  <c r="A1455"/>
  <c r="B1455"/>
  <c r="E1455"/>
  <c r="F1455"/>
  <c r="A1456"/>
  <c r="B1456"/>
  <c r="E1456"/>
  <c r="F1456"/>
  <c r="A1457"/>
  <c r="B1457"/>
  <c r="E1457"/>
  <c r="F1457"/>
  <c r="A1458"/>
  <c r="B1458"/>
  <c r="E1458"/>
  <c r="F1458"/>
  <c r="A1459"/>
  <c r="B1459"/>
  <c r="E1459"/>
  <c r="F1459"/>
  <c r="A1460"/>
  <c r="B1460"/>
  <c r="E1460"/>
  <c r="F1460"/>
  <c r="A1461"/>
  <c r="B1461"/>
  <c r="E1461"/>
  <c r="F1461"/>
  <c r="A1462"/>
  <c r="B1462"/>
  <c r="E1462"/>
  <c r="F1462"/>
  <c r="A1463"/>
  <c r="B1463"/>
  <c r="E1463"/>
  <c r="F1463"/>
  <c r="A1464"/>
  <c r="B1464"/>
  <c r="E1464"/>
  <c r="F1464"/>
  <c r="A1465"/>
  <c r="B1465"/>
  <c r="E1465"/>
  <c r="F1465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65"/>
  <sheetViews>
    <sheetView tabSelected="1" workbookViewId="0"/>
  </sheetViews>
  <sheetFormatPr defaultRowHeight="14.4"/>
  <sheetData>
    <row r="1" spans="1:6">
      <c r="A1" t="str">
        <f>"ROUTINE_ID"</f>
        <v>ROUTINE_ID</v>
      </c>
      <c r="B1" t="str">
        <f>"EQUIP_ID"</f>
        <v>EQUIP_ID</v>
      </c>
      <c r="C1" t="str">
        <f>"FIRST_REQ_MAINT"</f>
        <v>FIRST_REQ_MAINT</v>
      </c>
      <c r="D1" t="str">
        <f>"NEXT_REQ_MAINT"</f>
        <v>NEXT_REQ_MAINT</v>
      </c>
      <c r="E1" t="str">
        <f>"LAST_MAINT_ID"</f>
        <v>LAST_MAINT_ID</v>
      </c>
      <c r="F1" t="str">
        <f>"LAST_MAINT_OPER"</f>
        <v>LAST_MAINT_OPER</v>
      </c>
    </row>
    <row r="2" spans="1:6">
      <c r="A2" t="str">
        <f>"MR137"</f>
        <v>MR137</v>
      </c>
      <c r="B2" t="str">
        <f>"LE-008-02599"</f>
        <v>LE-008-02599</v>
      </c>
      <c r="C2" s="1">
        <v>39377</v>
      </c>
      <c r="D2" s="1">
        <v>41225</v>
      </c>
      <c r="E2" t="str">
        <f>"PM1222113"</f>
        <v>PM1222113</v>
      </c>
      <c r="F2" t="str">
        <f>"gerrodriguez"</f>
        <v>gerrodriguez</v>
      </c>
    </row>
    <row r="3" spans="1:6">
      <c r="A3" t="str">
        <f>"MR138"</f>
        <v>MR138</v>
      </c>
      <c r="B3" t="str">
        <f>"0511FC00"</f>
        <v>0511FC00</v>
      </c>
      <c r="C3" s="1">
        <v>39300</v>
      </c>
      <c r="D3" s="1">
        <v>41988</v>
      </c>
      <c r="E3" t="str">
        <f>"PM1426155"</f>
        <v>PM1426155</v>
      </c>
      <c r="F3" t="str">
        <f>"jramos"</f>
        <v>jramos</v>
      </c>
    </row>
    <row r="4" spans="1:6">
      <c r="A4" t="str">
        <f>"MR139"</f>
        <v>MR139</v>
      </c>
      <c r="B4" t="str">
        <f>"0511FC01"</f>
        <v>0511FC01</v>
      </c>
      <c r="C4" s="1">
        <v>39300</v>
      </c>
      <c r="D4" s="1">
        <v>41988</v>
      </c>
      <c r="E4" t="str">
        <f>"PM1426156"</f>
        <v>PM1426156</v>
      </c>
      <c r="F4" t="str">
        <f>"jramos"</f>
        <v>jramos</v>
      </c>
    </row>
    <row r="5" spans="1:6">
      <c r="A5" t="str">
        <f>"MR140"</f>
        <v>MR140</v>
      </c>
      <c r="B5" t="str">
        <f>"LE-010-27739"</f>
        <v>LE-010-27739</v>
      </c>
      <c r="C5" s="1">
        <v>39349</v>
      </c>
      <c r="D5" s="1">
        <v>39972</v>
      </c>
      <c r="E5" t="str">
        <f>"PM0851065"</f>
        <v>PM0851065</v>
      </c>
      <c r="F5" t="str">
        <f>"pzuniga"</f>
        <v>pzuniga</v>
      </c>
    </row>
    <row r="6" spans="1:6">
      <c r="A6" t="str">
        <f>"MR141"</f>
        <v>MR141</v>
      </c>
      <c r="B6" t="str">
        <f>"LE-001-05840"</f>
        <v>LE-001-05840</v>
      </c>
      <c r="C6" s="1">
        <v>39559</v>
      </c>
      <c r="D6" s="1">
        <v>39924</v>
      </c>
      <c r="E6" t="str">
        <f>"PM0816136"</f>
        <v>PM0816136</v>
      </c>
      <c r="F6" t="str">
        <f>"fcoramos"</f>
        <v>fcoramos</v>
      </c>
    </row>
    <row r="7" spans="1:6">
      <c r="A7" t="str">
        <f>"MR142"</f>
        <v>MR142</v>
      </c>
      <c r="B7" t="str">
        <f>"LE-001-04859"</f>
        <v>LE-001-04859</v>
      </c>
      <c r="C7" s="1">
        <v>39559</v>
      </c>
      <c r="D7" s="1">
        <v>39924</v>
      </c>
      <c r="E7" t="str">
        <f>"PM0816135"</f>
        <v>PM0816135</v>
      </c>
      <c r="F7" t="str">
        <f>"fcoramos"</f>
        <v>fcoramos</v>
      </c>
    </row>
    <row r="8" spans="1:6">
      <c r="A8" t="str">
        <f>"MR143"</f>
        <v>MR143</v>
      </c>
      <c r="B8" t="str">
        <f>"LE-001-05842"</f>
        <v>LE-001-05842</v>
      </c>
      <c r="C8" s="1">
        <v>39748</v>
      </c>
      <c r="D8" s="1">
        <v>40113</v>
      </c>
      <c r="E8" t="str">
        <f>"PM0843124"</f>
        <v>PM0843124</v>
      </c>
      <c r="F8" t="str">
        <f>"jcrodriguez"</f>
        <v>jcrodriguez</v>
      </c>
    </row>
    <row r="9" spans="1:6">
      <c r="A9" t="str">
        <f>"MR144"</f>
        <v>MR144</v>
      </c>
      <c r="B9" t="str">
        <f>"LE-010-28876"</f>
        <v>LE-010-28876</v>
      </c>
      <c r="C9" s="1">
        <v>39251</v>
      </c>
      <c r="D9" s="1">
        <v>40189</v>
      </c>
      <c r="E9" t="str">
        <f>"PM0725138"</f>
        <v>PM0725138</v>
      </c>
      <c r="F9" t="str">
        <f>"jramos"</f>
        <v>jramos</v>
      </c>
    </row>
    <row r="10" spans="1:6">
      <c r="A10" t="str">
        <f>"MR145"</f>
        <v>MR145</v>
      </c>
      <c r="B10" t="str">
        <f>"LE-010-28872"</f>
        <v>LE-010-28872</v>
      </c>
      <c r="C10" s="1">
        <v>39433</v>
      </c>
      <c r="D10" s="1">
        <v>40561</v>
      </c>
      <c r="E10" t="str">
        <f>"PM1003121"</f>
        <v>PM1003121</v>
      </c>
      <c r="F10" t="str">
        <f>"jramos"</f>
        <v>jramos</v>
      </c>
    </row>
    <row r="11" spans="1:6">
      <c r="A11" t="str">
        <f>"MR146"</f>
        <v>MR146</v>
      </c>
      <c r="B11" t="str">
        <f>"LE-010-28115"</f>
        <v>LE-010-28115</v>
      </c>
      <c r="C11" s="1">
        <v>39820</v>
      </c>
      <c r="D11" s="1">
        <v>40189</v>
      </c>
      <c r="E11" t="str">
        <f>""</f>
        <v/>
      </c>
      <c r="F11" t="str">
        <f>""</f>
        <v/>
      </c>
    </row>
    <row r="12" spans="1:6">
      <c r="A12" t="str">
        <f>"MR146"</f>
        <v>MR146</v>
      </c>
      <c r="B12" t="str">
        <f>"LE-010-28116"</f>
        <v>LE-010-28116</v>
      </c>
      <c r="C12" s="1">
        <v>39820</v>
      </c>
      <c r="D12" s="1">
        <v>39820</v>
      </c>
      <c r="E12" t="str">
        <f>""</f>
        <v/>
      </c>
      <c r="F12" t="str">
        <f>""</f>
        <v/>
      </c>
    </row>
    <row r="13" spans="1:6">
      <c r="A13" t="str">
        <f>"MR147"</f>
        <v>MR147</v>
      </c>
      <c r="B13" t="str">
        <f>"LE-206-00102"</f>
        <v>LE-206-00102</v>
      </c>
      <c r="C13" s="1">
        <v>39384</v>
      </c>
      <c r="D13" s="1">
        <v>39749</v>
      </c>
      <c r="E13" t="str">
        <f>"PM0744112"</f>
        <v>PM0744112</v>
      </c>
      <c r="F13" t="str">
        <f>"pzuniga"</f>
        <v>pzuniga</v>
      </c>
    </row>
    <row r="14" spans="1:6">
      <c r="A14" t="str">
        <f>"MR147"</f>
        <v>MR147</v>
      </c>
      <c r="B14" t="str">
        <f>"LE-005-00275"</f>
        <v>LE-005-00275</v>
      </c>
      <c r="C14" s="1">
        <v>39384</v>
      </c>
      <c r="D14" s="1">
        <v>39749</v>
      </c>
      <c r="E14" t="str">
        <f>"PM0744113"</f>
        <v>PM0744113</v>
      </c>
      <c r="F14" t="str">
        <f>"fcoramos"</f>
        <v>fcoramos</v>
      </c>
    </row>
    <row r="15" spans="1:6">
      <c r="A15" t="str">
        <f>"MR147"</f>
        <v>MR147</v>
      </c>
      <c r="B15" t="str">
        <f>"0607LX03"</f>
        <v>0607LX03</v>
      </c>
      <c r="C15" s="1">
        <v>39384</v>
      </c>
      <c r="D15" s="1">
        <v>39749</v>
      </c>
      <c r="E15" t="str">
        <f>"PM0744114"</f>
        <v>PM0744114</v>
      </c>
      <c r="F15" t="str">
        <f>"pzuniga"</f>
        <v>pzuniga</v>
      </c>
    </row>
    <row r="16" spans="1:6">
      <c r="A16" t="str">
        <f>"MR148"</f>
        <v>MR148</v>
      </c>
      <c r="B16" t="str">
        <f>"LE-011-01879"</f>
        <v>LE-011-01879</v>
      </c>
      <c r="C16" s="1">
        <v>39405</v>
      </c>
      <c r="D16" s="1">
        <v>40603</v>
      </c>
      <c r="E16" t="str">
        <f>"PM1009090"</f>
        <v>PM1009090</v>
      </c>
      <c r="F16" t="str">
        <f>"pzuniga"</f>
        <v>pzuniga</v>
      </c>
    </row>
    <row r="17" spans="1:6">
      <c r="A17" t="str">
        <f>"MR148"</f>
        <v>MR148</v>
      </c>
      <c r="B17" t="str">
        <f>"LE-011-01480"</f>
        <v>LE-011-01480</v>
      </c>
      <c r="C17" s="1">
        <v>39405</v>
      </c>
      <c r="D17" s="1">
        <v>40603</v>
      </c>
      <c r="E17" t="str">
        <f>"PM1009091"</f>
        <v>PM1009091</v>
      </c>
      <c r="F17" t="str">
        <f>"pzuniga"</f>
        <v>pzuniga</v>
      </c>
    </row>
    <row r="18" spans="1:6">
      <c r="A18" t="str">
        <f t="shared" ref="A18:A28" si="0">"MR150"</f>
        <v>MR150</v>
      </c>
      <c r="B18" t="str">
        <f>"LE-001-04952"</f>
        <v>LE-001-04952</v>
      </c>
      <c r="C18" s="1">
        <v>39587</v>
      </c>
      <c r="D18" s="1">
        <v>41848</v>
      </c>
      <c r="E18" t="str">
        <f>"PM1428092"</f>
        <v>PM1428092</v>
      </c>
      <c r="F18" t="str">
        <f>"cdeyta"</f>
        <v>cdeyta</v>
      </c>
    </row>
    <row r="19" spans="1:6">
      <c r="A19" t="str">
        <f t="shared" si="0"/>
        <v>MR150</v>
      </c>
      <c r="B19" t="str">
        <f>"LE-001-04954"</f>
        <v>LE-001-04954</v>
      </c>
      <c r="C19" s="1">
        <v>39587</v>
      </c>
      <c r="D19" s="1">
        <v>41848</v>
      </c>
      <c r="E19" t="str">
        <f>"PM1428095"</f>
        <v>PM1428095</v>
      </c>
      <c r="F19" t="str">
        <f>"omar.a.salazar"</f>
        <v>omar.a.salazar</v>
      </c>
    </row>
    <row r="20" spans="1:6">
      <c r="A20" t="str">
        <f t="shared" si="0"/>
        <v>MR150</v>
      </c>
      <c r="B20" t="str">
        <f>"LE-001-04942"</f>
        <v>LE-001-04942</v>
      </c>
      <c r="C20" s="1">
        <v>39587</v>
      </c>
      <c r="D20" s="1">
        <v>41848</v>
      </c>
      <c r="E20" t="str">
        <f>"PM1428096"</f>
        <v>PM1428096</v>
      </c>
      <c r="F20" t="str">
        <f>"david.rodriguez"</f>
        <v>david.rodriguez</v>
      </c>
    </row>
    <row r="21" spans="1:6">
      <c r="A21" t="str">
        <f t="shared" si="0"/>
        <v>MR150</v>
      </c>
      <c r="B21" t="str">
        <f>"LE-001-04943"</f>
        <v>LE-001-04943</v>
      </c>
      <c r="C21" s="1">
        <v>39587</v>
      </c>
      <c r="D21" s="1">
        <v>41848</v>
      </c>
      <c r="E21" t="str">
        <f>"PM1428097"</f>
        <v>PM1428097</v>
      </c>
      <c r="F21" t="str">
        <f>"omar.a.salazar"</f>
        <v>omar.a.salazar</v>
      </c>
    </row>
    <row r="22" spans="1:6">
      <c r="A22" t="str">
        <f t="shared" si="0"/>
        <v>MR150</v>
      </c>
      <c r="B22" t="str">
        <f>"LE-001-04944"</f>
        <v>LE-001-04944</v>
      </c>
      <c r="C22" s="1">
        <v>39587</v>
      </c>
      <c r="D22" s="1">
        <v>41848</v>
      </c>
      <c r="E22" t="str">
        <f>"PM1425146"</f>
        <v>PM1425146</v>
      </c>
      <c r="F22" t="str">
        <f>"jbanda"</f>
        <v>jbanda</v>
      </c>
    </row>
    <row r="23" spans="1:6">
      <c r="A23" t="str">
        <f t="shared" si="0"/>
        <v>MR150</v>
      </c>
      <c r="B23" t="str">
        <f>"LE-001-05114"</f>
        <v>LE-001-05114</v>
      </c>
      <c r="C23" s="1">
        <v>39587</v>
      </c>
      <c r="D23" s="1">
        <v>41848</v>
      </c>
      <c r="E23" t="str">
        <f>"PM1428099"</f>
        <v>PM1428099</v>
      </c>
      <c r="F23" t="str">
        <f>"victor.a.zapata"</f>
        <v>victor.a.zapata</v>
      </c>
    </row>
    <row r="24" spans="1:6">
      <c r="A24" t="str">
        <f t="shared" si="0"/>
        <v>MR150</v>
      </c>
      <c r="B24" t="str">
        <f>"LE-001-05115"</f>
        <v>LE-001-05115</v>
      </c>
      <c r="C24" s="1">
        <v>39587</v>
      </c>
      <c r="D24" s="1">
        <v>41848</v>
      </c>
      <c r="E24" t="str">
        <f>"PM1428100"</f>
        <v>PM1428100</v>
      </c>
      <c r="F24" t="str">
        <f>"david.rodriguez"</f>
        <v>david.rodriguez</v>
      </c>
    </row>
    <row r="25" spans="1:6">
      <c r="A25" t="str">
        <f t="shared" si="0"/>
        <v>MR150</v>
      </c>
      <c r="B25" t="str">
        <f>"LE-001-05116"</f>
        <v>LE-001-05116</v>
      </c>
      <c r="C25" s="1">
        <v>39587</v>
      </c>
      <c r="D25" s="1">
        <v>41848</v>
      </c>
      <c r="E25" t="str">
        <f>"PM1428101"</f>
        <v>PM1428101</v>
      </c>
      <c r="F25" t="str">
        <f>"david.rodriguez"</f>
        <v>david.rodriguez</v>
      </c>
    </row>
    <row r="26" spans="1:6">
      <c r="A26" t="str">
        <f t="shared" si="0"/>
        <v>MR150</v>
      </c>
      <c r="B26" t="str">
        <f>"LE-001-05137"</f>
        <v>LE-001-05137</v>
      </c>
      <c r="C26" s="1">
        <v>39587</v>
      </c>
      <c r="D26" s="1">
        <v>41848</v>
      </c>
      <c r="E26" t="str">
        <f>"PM1428102"</f>
        <v>PM1428102</v>
      </c>
      <c r="F26" t="str">
        <f>"omar.a.salazar"</f>
        <v>omar.a.salazar</v>
      </c>
    </row>
    <row r="27" spans="1:6">
      <c r="A27" t="str">
        <f t="shared" si="0"/>
        <v>MR150</v>
      </c>
      <c r="B27" t="str">
        <f>"LE-001-05138"</f>
        <v>LE-001-05138</v>
      </c>
      <c r="C27" s="1">
        <v>39587</v>
      </c>
      <c r="D27" s="1">
        <v>41848</v>
      </c>
      <c r="E27" t="str">
        <f>"PM1426167"</f>
        <v>PM1426167</v>
      </c>
      <c r="F27" t="str">
        <f>"ricardo.solis"</f>
        <v>ricardo.solis</v>
      </c>
    </row>
    <row r="28" spans="1:6">
      <c r="A28" t="str">
        <f t="shared" si="0"/>
        <v>MR150</v>
      </c>
      <c r="B28" t="str">
        <f>"LE-001-05139"</f>
        <v>LE-001-05139</v>
      </c>
      <c r="C28" s="1">
        <v>39587</v>
      </c>
      <c r="D28" s="1">
        <v>41848</v>
      </c>
      <c r="E28" t="str">
        <f>"PM1424159"</f>
        <v>PM1424159</v>
      </c>
      <c r="F28" t="str">
        <f>"jose.guzman"</f>
        <v>jose.guzman</v>
      </c>
    </row>
    <row r="29" spans="1:6">
      <c r="A29" t="str">
        <f>"MR151"</f>
        <v>MR151</v>
      </c>
      <c r="B29" t="str">
        <f>"0712OS00"</f>
        <v>0712OS00</v>
      </c>
      <c r="C29" s="1">
        <v>39251</v>
      </c>
      <c r="D29" s="1">
        <v>39616</v>
      </c>
      <c r="E29" t="str">
        <f>"PM0725119"</f>
        <v>PM0725119</v>
      </c>
      <c r="F29" t="str">
        <f>"jlmendoza"</f>
        <v>jlmendoza</v>
      </c>
    </row>
    <row r="30" spans="1:6">
      <c r="A30" t="str">
        <f>"MR151"</f>
        <v>MR151</v>
      </c>
      <c r="B30" t="str">
        <f>"LE-053-02975"</f>
        <v>LE-053-02975</v>
      </c>
      <c r="C30" s="1">
        <v>39251</v>
      </c>
      <c r="D30" s="1">
        <v>39616</v>
      </c>
      <c r="E30" t="str">
        <f>"PM0725121"</f>
        <v>PM0725121</v>
      </c>
      <c r="F30" t="str">
        <f>"jlmendoza"</f>
        <v>jlmendoza</v>
      </c>
    </row>
    <row r="31" spans="1:6">
      <c r="A31" t="str">
        <f>"MR152"</f>
        <v>MR152</v>
      </c>
      <c r="B31" t="str">
        <f>"LE-090-01192"</f>
        <v>LE-090-01192</v>
      </c>
      <c r="C31" s="1">
        <v>39951</v>
      </c>
      <c r="D31" s="1">
        <v>40681</v>
      </c>
      <c r="E31" t="str">
        <f>"PM0920122"</f>
        <v>PM0920122</v>
      </c>
      <c r="F31" t="str">
        <f>"erickrios"</f>
        <v>erickrios</v>
      </c>
    </row>
    <row r="32" spans="1:6">
      <c r="A32" t="str">
        <f>"MR152"</f>
        <v>MR152</v>
      </c>
      <c r="B32" t="str">
        <f>"LE-090-01193"</f>
        <v>LE-090-01193</v>
      </c>
      <c r="C32" s="1">
        <v>39951</v>
      </c>
      <c r="D32" s="1">
        <v>40681</v>
      </c>
      <c r="E32" t="str">
        <f>"PM0920123"</f>
        <v>PM0920123</v>
      </c>
      <c r="F32" t="str">
        <f>"erickrios"</f>
        <v>erickrios</v>
      </c>
    </row>
    <row r="33" spans="1:6">
      <c r="A33" t="str">
        <f>"MR152"</f>
        <v>MR152</v>
      </c>
      <c r="B33" t="str">
        <f>"LE-090-01189"</f>
        <v>LE-090-01189</v>
      </c>
      <c r="C33" s="1">
        <v>39951</v>
      </c>
      <c r="D33" s="1">
        <v>40681</v>
      </c>
      <c r="E33" t="str">
        <f>"PM0920124"</f>
        <v>PM0920124</v>
      </c>
      <c r="F33" t="str">
        <f>"erickrios"</f>
        <v>erickrios</v>
      </c>
    </row>
    <row r="34" spans="1:6">
      <c r="A34" t="str">
        <f>"MR152"</f>
        <v>MR152</v>
      </c>
      <c r="B34" t="str">
        <f>"LE-090-01190"</f>
        <v>LE-090-01190</v>
      </c>
      <c r="C34" s="1">
        <v>39951</v>
      </c>
      <c r="D34" s="1">
        <v>40681</v>
      </c>
      <c r="E34" t="str">
        <f>"PM0920125"</f>
        <v>PM0920125</v>
      </c>
      <c r="F34" t="str">
        <f>"erickrios"</f>
        <v>erickrios</v>
      </c>
    </row>
    <row r="35" spans="1:6">
      <c r="A35" t="str">
        <f>"MR153"</f>
        <v>MR153</v>
      </c>
      <c r="B35" t="str">
        <f>"LE-001-05335"</f>
        <v>LE-001-05335</v>
      </c>
      <c r="C35" s="1">
        <v>39958</v>
      </c>
      <c r="D35" s="1">
        <v>40688</v>
      </c>
      <c r="E35" t="str">
        <f>"PM0921140"</f>
        <v>PM0921140</v>
      </c>
      <c r="F35" t="str">
        <f>"erickrios"</f>
        <v>erickrios</v>
      </c>
    </row>
    <row r="36" spans="1:6">
      <c r="A36" t="str">
        <f>"MR153"</f>
        <v>MR153</v>
      </c>
      <c r="B36" t="str">
        <f>"LE-001-05337"</f>
        <v>LE-001-05337</v>
      </c>
      <c r="C36" s="1">
        <v>39958</v>
      </c>
      <c r="D36" s="1">
        <v>40688</v>
      </c>
      <c r="E36" t="str">
        <f>"PM0921141"</f>
        <v>PM0921141</v>
      </c>
      <c r="F36" t="str">
        <f>"jbanda"</f>
        <v>jbanda</v>
      </c>
    </row>
    <row r="37" spans="1:6">
      <c r="A37" t="str">
        <f t="shared" ref="A37:A47" si="1">"MR154"</f>
        <v>MR154</v>
      </c>
      <c r="B37" t="str">
        <f>"LE-001-04952"</f>
        <v>LE-001-04952</v>
      </c>
      <c r="C37" s="1">
        <v>39958</v>
      </c>
      <c r="D37" s="1">
        <v>42354</v>
      </c>
      <c r="E37" t="str">
        <f>"PM1350025"</f>
        <v>PM1350025</v>
      </c>
      <c r="F37" t="str">
        <f>"cdeyta"</f>
        <v>cdeyta</v>
      </c>
    </row>
    <row r="38" spans="1:6">
      <c r="A38" t="str">
        <f t="shared" si="1"/>
        <v>MR154</v>
      </c>
      <c r="B38" t="str">
        <f>"LE-001-04954"</f>
        <v>LE-001-04954</v>
      </c>
      <c r="C38" s="1">
        <v>39958</v>
      </c>
      <c r="D38" s="1">
        <v>42354</v>
      </c>
      <c r="E38" t="str">
        <f>"PM1350026"</f>
        <v>PM1350026</v>
      </c>
      <c r="F38" t="str">
        <f>"ogaytan"</f>
        <v>ogaytan</v>
      </c>
    </row>
    <row r="39" spans="1:6">
      <c r="A39" t="str">
        <f t="shared" si="1"/>
        <v>MR154</v>
      </c>
      <c r="B39" t="str">
        <f>"LE-001-04942"</f>
        <v>LE-001-04942</v>
      </c>
      <c r="C39" s="1">
        <v>39958</v>
      </c>
      <c r="D39" s="1">
        <v>42354</v>
      </c>
      <c r="E39" t="str">
        <f>"PM1350027"</f>
        <v>PM1350027</v>
      </c>
      <c r="F39" t="str">
        <f>"ogaytan"</f>
        <v>ogaytan</v>
      </c>
    </row>
    <row r="40" spans="1:6">
      <c r="A40" t="str">
        <f t="shared" si="1"/>
        <v>MR154</v>
      </c>
      <c r="B40" t="str">
        <f>"LE-001-04943"</f>
        <v>LE-001-04943</v>
      </c>
      <c r="C40" s="1">
        <v>39958</v>
      </c>
      <c r="D40" s="1">
        <v>42354</v>
      </c>
      <c r="E40" t="str">
        <f>"PM1350028"</f>
        <v>PM1350028</v>
      </c>
      <c r="F40" t="str">
        <f>"ogaytan"</f>
        <v>ogaytan</v>
      </c>
    </row>
    <row r="41" spans="1:6">
      <c r="A41" t="str">
        <f t="shared" si="1"/>
        <v>MR154</v>
      </c>
      <c r="B41" t="str">
        <f>"LE-001-04944"</f>
        <v>LE-001-04944</v>
      </c>
      <c r="C41" s="1">
        <v>39958</v>
      </c>
      <c r="D41" s="1">
        <v>42354</v>
      </c>
      <c r="E41" t="str">
        <f>"PM1350029"</f>
        <v>PM1350029</v>
      </c>
      <c r="F41" t="str">
        <f t="shared" ref="F41:F46" si="2">"jvazquez"</f>
        <v>jvazquez</v>
      </c>
    </row>
    <row r="42" spans="1:6">
      <c r="A42" t="str">
        <f t="shared" si="1"/>
        <v>MR154</v>
      </c>
      <c r="B42" t="str">
        <f>"LE-001-05114"</f>
        <v>LE-001-05114</v>
      </c>
      <c r="C42" s="1">
        <v>39958</v>
      </c>
      <c r="D42" s="1">
        <v>42361</v>
      </c>
      <c r="E42" t="str">
        <f>"PM1351025"</f>
        <v>PM1351025</v>
      </c>
      <c r="F42" t="str">
        <f t="shared" si="2"/>
        <v>jvazquez</v>
      </c>
    </row>
    <row r="43" spans="1:6">
      <c r="A43" t="str">
        <f t="shared" si="1"/>
        <v>MR154</v>
      </c>
      <c r="B43" t="str">
        <f>"LE-001-05115"</f>
        <v>LE-001-05115</v>
      </c>
      <c r="C43" s="1">
        <v>39958</v>
      </c>
      <c r="D43" s="1">
        <v>42333</v>
      </c>
      <c r="E43" t="str">
        <f>"PM1347154"</f>
        <v>PM1347154</v>
      </c>
      <c r="F43" t="str">
        <f t="shared" si="2"/>
        <v>jvazquez</v>
      </c>
    </row>
    <row r="44" spans="1:6">
      <c r="A44" t="str">
        <f t="shared" si="1"/>
        <v>MR154</v>
      </c>
      <c r="B44" t="str">
        <f>"LE-001-05116"</f>
        <v>LE-001-05116</v>
      </c>
      <c r="C44" s="1">
        <v>39958</v>
      </c>
      <c r="D44" s="1">
        <v>42333</v>
      </c>
      <c r="E44" t="str">
        <f>"PM1347156"</f>
        <v>PM1347156</v>
      </c>
      <c r="F44" t="str">
        <f t="shared" si="2"/>
        <v>jvazquez</v>
      </c>
    </row>
    <row r="45" spans="1:6">
      <c r="A45" t="str">
        <f t="shared" si="1"/>
        <v>MR154</v>
      </c>
      <c r="B45" t="str">
        <f>"LE-001-05137"</f>
        <v>LE-001-05137</v>
      </c>
      <c r="C45" s="1">
        <v>39958</v>
      </c>
      <c r="D45" s="1">
        <v>42333</v>
      </c>
      <c r="E45" t="str">
        <f>"PM1347158"</f>
        <v>PM1347158</v>
      </c>
      <c r="F45" t="str">
        <f t="shared" si="2"/>
        <v>jvazquez</v>
      </c>
    </row>
    <row r="46" spans="1:6">
      <c r="A46" t="str">
        <f t="shared" si="1"/>
        <v>MR154</v>
      </c>
      <c r="B46" t="str">
        <f>"LE-001-05138"</f>
        <v>LE-001-05138</v>
      </c>
      <c r="C46" s="1">
        <v>39958</v>
      </c>
      <c r="D46" s="1">
        <v>42333</v>
      </c>
      <c r="E46" t="str">
        <f>"PM1347160"</f>
        <v>PM1347160</v>
      </c>
      <c r="F46" t="str">
        <f t="shared" si="2"/>
        <v>jvazquez</v>
      </c>
    </row>
    <row r="47" spans="1:6">
      <c r="A47" t="str">
        <f t="shared" si="1"/>
        <v>MR154</v>
      </c>
      <c r="B47" t="str">
        <f>"LE-001-05139"</f>
        <v>LE-001-05139</v>
      </c>
      <c r="C47" s="1">
        <v>39958</v>
      </c>
      <c r="D47" s="1">
        <v>42333</v>
      </c>
      <c r="E47" t="str">
        <f>"PM1347162"</f>
        <v>PM1347162</v>
      </c>
      <c r="F47" t="str">
        <f>"jbanda"</f>
        <v>jbanda</v>
      </c>
    </row>
    <row r="48" spans="1:6">
      <c r="A48" t="str">
        <f>"MR155"</f>
        <v>MR155</v>
      </c>
      <c r="B48" t="str">
        <f>"LE-001-04853"</f>
        <v>LE-001-04853</v>
      </c>
      <c r="C48" s="1">
        <v>40140</v>
      </c>
      <c r="D48" s="1">
        <v>41997</v>
      </c>
      <c r="E48" t="str">
        <f>"PM1252066"</f>
        <v>PM1252066</v>
      </c>
      <c r="F48" t="str">
        <f>"jvazquez"</f>
        <v>jvazquez</v>
      </c>
    </row>
    <row r="49" spans="1:6">
      <c r="A49" t="str">
        <f>"MR155"</f>
        <v>MR155</v>
      </c>
      <c r="B49" t="str">
        <f>"LE-001-04920"</f>
        <v>LE-001-04920</v>
      </c>
      <c r="C49" s="1">
        <v>40140</v>
      </c>
      <c r="D49" s="1">
        <v>41997</v>
      </c>
      <c r="E49" t="str">
        <f>"PM1252064"</f>
        <v>PM1252064</v>
      </c>
      <c r="F49" t="str">
        <f>"ogaytan"</f>
        <v>ogaytan</v>
      </c>
    </row>
    <row r="50" spans="1:6">
      <c r="A50" t="str">
        <f>"MR155"</f>
        <v>MR155</v>
      </c>
      <c r="B50" t="str">
        <f>"LE-001-05140"</f>
        <v>LE-001-05140</v>
      </c>
      <c r="C50" s="1">
        <v>40140</v>
      </c>
      <c r="D50" s="1">
        <v>41997</v>
      </c>
      <c r="E50" t="str">
        <f>"PM1252062"</f>
        <v>PM1252062</v>
      </c>
      <c r="F50" t="str">
        <f>"ogaytan"</f>
        <v>ogaytan</v>
      </c>
    </row>
    <row r="51" spans="1:6">
      <c r="A51" t="str">
        <f>"MR155"</f>
        <v>MR155</v>
      </c>
      <c r="B51" t="str">
        <f>"LE-001-05288"</f>
        <v>LE-001-05288</v>
      </c>
      <c r="C51" s="1">
        <v>40140</v>
      </c>
      <c r="D51" s="1">
        <v>40870</v>
      </c>
      <c r="E51" t="str">
        <f>"PM0947127"</f>
        <v>PM0947127</v>
      </c>
      <c r="F51" t="str">
        <f>"elopez"</f>
        <v>elopez</v>
      </c>
    </row>
    <row r="52" spans="1:6">
      <c r="A52" t="str">
        <f>"MR155"</f>
        <v>MR155</v>
      </c>
      <c r="B52" t="str">
        <f>"LE-001-05289"</f>
        <v>LE-001-05289</v>
      </c>
      <c r="C52" s="1">
        <v>40140</v>
      </c>
      <c r="D52" s="1">
        <v>41997</v>
      </c>
      <c r="E52" t="str">
        <f>"PM1252059"</f>
        <v>PM1252059</v>
      </c>
      <c r="F52" t="str">
        <f>"jvazquez"</f>
        <v>jvazquez</v>
      </c>
    </row>
    <row r="53" spans="1:6">
      <c r="A53" t="str">
        <f>"MR156"</f>
        <v>MR156</v>
      </c>
      <c r="B53" t="str">
        <f>"LE-001-04081"</f>
        <v>LE-001-04081</v>
      </c>
      <c r="C53" s="1">
        <v>39958</v>
      </c>
      <c r="D53" s="1">
        <v>40688</v>
      </c>
      <c r="E53" t="str">
        <f>"PM0921142"</f>
        <v>PM0921142</v>
      </c>
      <c r="F53" t="str">
        <f>"jbanda"</f>
        <v>jbanda</v>
      </c>
    </row>
    <row r="54" spans="1:6">
      <c r="A54" t="str">
        <f>"MR156"</f>
        <v>MR156</v>
      </c>
      <c r="B54" t="str">
        <f>"LE-001-05253"</f>
        <v>LE-001-05253</v>
      </c>
      <c r="C54" s="1">
        <v>39958</v>
      </c>
      <c r="D54" s="1">
        <v>40688</v>
      </c>
      <c r="E54" t="str">
        <f>"PM0921143"</f>
        <v>PM0921143</v>
      </c>
      <c r="F54" t="str">
        <f>"jbanda"</f>
        <v>jbanda</v>
      </c>
    </row>
    <row r="55" spans="1:6">
      <c r="A55" t="str">
        <f>"MR157"</f>
        <v>MR157</v>
      </c>
      <c r="B55" t="str">
        <f>"0725EN00"</f>
        <v>0725EN00</v>
      </c>
      <c r="C55" s="1">
        <v>39258</v>
      </c>
      <c r="D55" s="1">
        <v>41848</v>
      </c>
      <c r="E55" t="str">
        <f>"PM1428105"</f>
        <v>PM1428105</v>
      </c>
      <c r="F55" t="str">
        <f>"ocobos"</f>
        <v>ocobos</v>
      </c>
    </row>
    <row r="56" spans="1:6">
      <c r="A56" t="str">
        <f>"MR158"</f>
        <v>MR158</v>
      </c>
      <c r="B56" t="str">
        <f>"0718TO00"</f>
        <v>0718TO00</v>
      </c>
      <c r="C56" s="1">
        <v>39258</v>
      </c>
      <c r="D56" s="1">
        <v>41050</v>
      </c>
      <c r="E56" t="str">
        <f>"PM1220137"</f>
        <v>PM1220137</v>
      </c>
      <c r="F56" t="str">
        <f>"hclemente"</f>
        <v>hclemente</v>
      </c>
    </row>
    <row r="57" spans="1:6">
      <c r="A57" t="str">
        <f>"MR159"</f>
        <v>MR159</v>
      </c>
      <c r="B57" t="str">
        <f>"0718TO00"</f>
        <v>0718TO00</v>
      </c>
      <c r="C57" s="1">
        <v>39258</v>
      </c>
      <c r="D57" s="1">
        <v>41050</v>
      </c>
      <c r="E57" t="str">
        <f>"PM1217177"</f>
        <v>PM1217177</v>
      </c>
      <c r="F57" t="str">
        <f>"jhurtado"</f>
        <v>jhurtado</v>
      </c>
    </row>
    <row r="58" spans="1:6">
      <c r="A58" t="str">
        <f>"MR158"</f>
        <v>MR158</v>
      </c>
      <c r="B58" t="str">
        <f>"0718TO10"</f>
        <v>0718TO10</v>
      </c>
      <c r="C58" s="1">
        <v>39258</v>
      </c>
      <c r="D58" s="1">
        <v>41043</v>
      </c>
      <c r="E58" t="str">
        <f>"PM1219150"</f>
        <v>PM1219150</v>
      </c>
      <c r="F58" t="str">
        <f>"hclemente"</f>
        <v>hclemente</v>
      </c>
    </row>
    <row r="59" spans="1:6">
      <c r="A59" t="str">
        <f>"MR159"</f>
        <v>MR159</v>
      </c>
      <c r="B59" t="str">
        <f>"0718TO10"</f>
        <v>0718TO10</v>
      </c>
      <c r="C59" s="1">
        <v>39258</v>
      </c>
      <c r="D59" s="1">
        <v>41050</v>
      </c>
      <c r="E59" t="str">
        <f>"PM1217179"</f>
        <v>PM1217179</v>
      </c>
      <c r="F59" t="str">
        <f>"jhurtado"</f>
        <v>jhurtado</v>
      </c>
    </row>
    <row r="60" spans="1:6">
      <c r="A60" t="str">
        <f>"MR076"</f>
        <v>MR076</v>
      </c>
      <c r="B60" t="str">
        <f>"LE-089-05969"</f>
        <v>LE-089-05969</v>
      </c>
      <c r="C60" s="1">
        <v>39209</v>
      </c>
      <c r="D60" s="1">
        <v>39209</v>
      </c>
      <c r="E60" t="str">
        <f>""</f>
        <v/>
      </c>
      <c r="F60" t="str">
        <f>""</f>
        <v/>
      </c>
    </row>
    <row r="61" spans="1:6">
      <c r="A61" t="str">
        <f>"MR067"</f>
        <v>MR067</v>
      </c>
      <c r="B61" t="str">
        <f>"LE-010-28877"</f>
        <v>LE-010-28877</v>
      </c>
      <c r="C61" s="1">
        <v>39209</v>
      </c>
      <c r="D61" s="1">
        <v>41869</v>
      </c>
      <c r="E61" t="str">
        <f>"PM1425229"</f>
        <v>PM1425229</v>
      </c>
      <c r="F61" t="str">
        <f>"jramos"</f>
        <v>jramos</v>
      </c>
    </row>
    <row r="62" spans="1:6">
      <c r="A62" t="str">
        <f>"MR067"</f>
        <v>MR067</v>
      </c>
      <c r="B62" t="str">
        <f>"LE-010-28614"</f>
        <v>LE-010-28614</v>
      </c>
      <c r="C62" s="1">
        <v>39209</v>
      </c>
      <c r="D62" s="1">
        <v>39209</v>
      </c>
      <c r="E62" t="str">
        <f>""</f>
        <v/>
      </c>
      <c r="F62" t="str">
        <f>""</f>
        <v/>
      </c>
    </row>
    <row r="63" spans="1:6">
      <c r="A63" t="str">
        <f>"MR067"</f>
        <v>MR067</v>
      </c>
      <c r="B63" t="str">
        <f>"LE-010-24188"</f>
        <v>LE-010-24188</v>
      </c>
      <c r="C63" s="1">
        <v>39209</v>
      </c>
      <c r="D63" s="1">
        <v>39209</v>
      </c>
      <c r="E63" t="str">
        <f>""</f>
        <v/>
      </c>
      <c r="F63" t="str">
        <f>""</f>
        <v/>
      </c>
    </row>
    <row r="64" spans="1:6">
      <c r="A64" t="str">
        <f>"MR068"</f>
        <v>MR068</v>
      </c>
      <c r="B64" t="str">
        <f>"0424NP02"</f>
        <v>0424NP02</v>
      </c>
      <c r="C64" s="1">
        <v>39209</v>
      </c>
      <c r="D64" s="1">
        <v>39209</v>
      </c>
      <c r="E64" t="str">
        <f>""</f>
        <v/>
      </c>
      <c r="F64" t="str">
        <f>""</f>
        <v/>
      </c>
    </row>
    <row r="65" spans="1:6">
      <c r="A65" t="str">
        <f t="shared" ref="A65:A75" si="3">"MR115"</f>
        <v>MR115</v>
      </c>
      <c r="B65" t="str">
        <f>"LE-026-00185"</f>
        <v>LE-026-00185</v>
      </c>
      <c r="C65" s="1">
        <v>39251</v>
      </c>
      <c r="D65" s="1">
        <v>41855</v>
      </c>
      <c r="E65" t="str">
        <f>"PM1419010"</f>
        <v>PM1419010</v>
      </c>
      <c r="F65" t="str">
        <f t="shared" ref="F65:F74" si="4">"g_tejeda"</f>
        <v>g_tejeda</v>
      </c>
    </row>
    <row r="66" spans="1:6">
      <c r="A66" t="str">
        <f t="shared" si="3"/>
        <v>MR115</v>
      </c>
      <c r="B66" t="str">
        <f>"LE-026-00187"</f>
        <v>LE-026-00187</v>
      </c>
      <c r="C66" s="1">
        <v>39251</v>
      </c>
      <c r="D66" s="1">
        <v>41855</v>
      </c>
      <c r="E66" t="str">
        <f>"PM1419011"</f>
        <v>PM1419011</v>
      </c>
      <c r="F66" t="str">
        <f t="shared" si="4"/>
        <v>g_tejeda</v>
      </c>
    </row>
    <row r="67" spans="1:6">
      <c r="A67" t="str">
        <f t="shared" si="3"/>
        <v>MR115</v>
      </c>
      <c r="B67" t="str">
        <f>"LE-026-00189"</f>
        <v>LE-026-00189</v>
      </c>
      <c r="C67" s="1">
        <v>39251</v>
      </c>
      <c r="D67" s="1">
        <v>41855</v>
      </c>
      <c r="E67" t="str">
        <f>"PM1419012"</f>
        <v>PM1419012</v>
      </c>
      <c r="F67" t="str">
        <f t="shared" si="4"/>
        <v>g_tejeda</v>
      </c>
    </row>
    <row r="68" spans="1:6">
      <c r="A68" t="str">
        <f t="shared" si="3"/>
        <v>MR115</v>
      </c>
      <c r="B68" t="str">
        <f>"LE-026-00190"</f>
        <v>LE-026-00190</v>
      </c>
      <c r="C68" s="1">
        <v>39251</v>
      </c>
      <c r="D68" s="1">
        <v>41855</v>
      </c>
      <c r="E68" t="str">
        <f>"PM1419013"</f>
        <v>PM1419013</v>
      </c>
      <c r="F68" t="str">
        <f t="shared" si="4"/>
        <v>g_tejeda</v>
      </c>
    </row>
    <row r="69" spans="1:6">
      <c r="A69" t="str">
        <f t="shared" si="3"/>
        <v>MR115</v>
      </c>
      <c r="B69" t="str">
        <f>"LE-026-00191"</f>
        <v>LE-026-00191</v>
      </c>
      <c r="C69" s="1">
        <v>39251</v>
      </c>
      <c r="D69" s="1">
        <v>41855</v>
      </c>
      <c r="E69" t="str">
        <f>"PM1419014"</f>
        <v>PM1419014</v>
      </c>
      <c r="F69" t="str">
        <f t="shared" si="4"/>
        <v>g_tejeda</v>
      </c>
    </row>
    <row r="70" spans="1:6">
      <c r="A70" t="str">
        <f t="shared" si="3"/>
        <v>MR115</v>
      </c>
      <c r="B70" t="str">
        <f>"0344FC00"</f>
        <v>0344FC00</v>
      </c>
      <c r="C70" s="1">
        <v>39251</v>
      </c>
      <c r="D70" s="1">
        <v>41855</v>
      </c>
      <c r="E70" t="str">
        <f>"PM1419015"</f>
        <v>PM1419015</v>
      </c>
      <c r="F70" t="str">
        <f t="shared" si="4"/>
        <v>g_tejeda</v>
      </c>
    </row>
    <row r="71" spans="1:6">
      <c r="A71" t="str">
        <f t="shared" si="3"/>
        <v>MR115</v>
      </c>
      <c r="B71" t="str">
        <f>"LE-010-24183"</f>
        <v>LE-010-24183</v>
      </c>
      <c r="C71" s="1">
        <v>39251</v>
      </c>
      <c r="D71" s="1">
        <v>41855</v>
      </c>
      <c r="E71" t="str">
        <f>"PM1419016"</f>
        <v>PM1419016</v>
      </c>
      <c r="F71" t="str">
        <f t="shared" si="4"/>
        <v>g_tejeda</v>
      </c>
    </row>
    <row r="72" spans="1:6">
      <c r="A72" t="str">
        <f t="shared" si="3"/>
        <v>MR115</v>
      </c>
      <c r="B72" t="str">
        <f>"LE-010-24184"</f>
        <v>LE-010-24184</v>
      </c>
      <c r="C72" s="1">
        <v>39251</v>
      </c>
      <c r="D72" s="1">
        <v>41855</v>
      </c>
      <c r="E72" t="str">
        <f>"PM1419017"</f>
        <v>PM1419017</v>
      </c>
      <c r="F72" t="str">
        <f t="shared" si="4"/>
        <v>g_tejeda</v>
      </c>
    </row>
    <row r="73" spans="1:6">
      <c r="A73" t="str">
        <f t="shared" si="3"/>
        <v>MR115</v>
      </c>
      <c r="B73" t="str">
        <f>"LE-097-01088"</f>
        <v>LE-097-01088</v>
      </c>
      <c r="C73" s="1">
        <v>39251</v>
      </c>
      <c r="D73" s="1">
        <v>41855</v>
      </c>
      <c r="E73" t="str">
        <f>"PM1419018"</f>
        <v>PM1419018</v>
      </c>
      <c r="F73" t="str">
        <f t="shared" si="4"/>
        <v>g_tejeda</v>
      </c>
    </row>
    <row r="74" spans="1:6">
      <c r="A74" t="str">
        <f t="shared" si="3"/>
        <v>MR115</v>
      </c>
      <c r="B74" t="str">
        <f>"LE-097-01089"</f>
        <v>LE-097-01089</v>
      </c>
      <c r="C74" s="1">
        <v>39251</v>
      </c>
      <c r="D74" s="1">
        <v>41855</v>
      </c>
      <c r="E74" t="str">
        <f>"PM1419019"</f>
        <v>PM1419019</v>
      </c>
      <c r="F74" t="str">
        <f t="shared" si="4"/>
        <v>g_tejeda</v>
      </c>
    </row>
    <row r="75" spans="1:6">
      <c r="A75" t="str">
        <f t="shared" si="3"/>
        <v>MR115</v>
      </c>
      <c r="B75" t="str">
        <f>"LE-097-01090"</f>
        <v>LE-097-01090</v>
      </c>
      <c r="C75" s="1">
        <v>39251</v>
      </c>
      <c r="D75" s="1">
        <v>41855</v>
      </c>
      <c r="E75" t="str">
        <f>"PM1419020"</f>
        <v>PM1419020</v>
      </c>
      <c r="F75" t="str">
        <f>"jramos"</f>
        <v>jramos</v>
      </c>
    </row>
    <row r="76" spans="1:6">
      <c r="A76" t="str">
        <f t="shared" ref="A76:A123" si="5">"MR116"</f>
        <v>MR116</v>
      </c>
      <c r="B76" t="str">
        <f>"0319UR121"</f>
        <v>0319UR121</v>
      </c>
      <c r="C76" s="1">
        <v>39251</v>
      </c>
      <c r="D76" s="1">
        <v>41855</v>
      </c>
      <c r="E76" t="str">
        <f>"PM1419021"</f>
        <v>PM1419021</v>
      </c>
      <c r="F76" t="str">
        <f>"hverastegui"</f>
        <v>hverastegui</v>
      </c>
    </row>
    <row r="77" spans="1:6">
      <c r="A77" t="str">
        <f t="shared" si="5"/>
        <v>MR116</v>
      </c>
      <c r="B77" t="str">
        <f>"LE-010-23962"</f>
        <v>LE-010-23962</v>
      </c>
      <c r="C77" s="1">
        <v>39258</v>
      </c>
      <c r="D77" s="1">
        <v>39930</v>
      </c>
      <c r="E77" t="str">
        <f>"PM0905008"</f>
        <v>PM0905008</v>
      </c>
      <c r="F77" t="str">
        <f>"emorales"</f>
        <v>emorales</v>
      </c>
    </row>
    <row r="78" spans="1:6">
      <c r="A78" t="str">
        <f t="shared" si="5"/>
        <v>MR116</v>
      </c>
      <c r="B78" t="str">
        <f>"LE-010-23948"</f>
        <v>LE-010-23948</v>
      </c>
      <c r="C78" s="1">
        <v>39258</v>
      </c>
      <c r="D78" s="1">
        <v>39930</v>
      </c>
      <c r="E78" t="str">
        <f>"PM0905009"</f>
        <v>PM0905009</v>
      </c>
      <c r="F78" t="str">
        <f>"emorales"</f>
        <v>emorales</v>
      </c>
    </row>
    <row r="79" spans="1:6">
      <c r="A79" t="str">
        <f t="shared" si="5"/>
        <v>MR116</v>
      </c>
      <c r="B79" t="str">
        <f>"LE-010-28611"</f>
        <v>LE-010-28611</v>
      </c>
      <c r="C79" s="1">
        <v>39258</v>
      </c>
      <c r="D79" s="1">
        <v>39930</v>
      </c>
      <c r="E79" t="str">
        <f>"PM0905010"</f>
        <v>PM0905010</v>
      </c>
      <c r="F79" t="str">
        <f>"emorales"</f>
        <v>emorales</v>
      </c>
    </row>
    <row r="80" spans="1:6">
      <c r="A80" t="str">
        <f t="shared" si="5"/>
        <v>MR116</v>
      </c>
      <c r="B80" t="str">
        <f>"LE-010-23922"</f>
        <v>LE-010-23922</v>
      </c>
      <c r="C80" s="1">
        <v>39258</v>
      </c>
      <c r="D80" s="1">
        <v>41876</v>
      </c>
      <c r="E80" t="str">
        <f>"PM1422014"</f>
        <v>PM1422014</v>
      </c>
      <c r="F80" t="str">
        <f>"jlmendoza"</f>
        <v>jlmendoza</v>
      </c>
    </row>
    <row r="81" spans="1:6">
      <c r="A81" t="str">
        <f t="shared" si="5"/>
        <v>MR116</v>
      </c>
      <c r="B81" t="str">
        <f>"LE-010-24066"</f>
        <v>LE-010-24066</v>
      </c>
      <c r="C81" s="1">
        <v>39258</v>
      </c>
      <c r="D81" s="1">
        <v>39930</v>
      </c>
      <c r="E81" t="str">
        <f>"PM0905012"</f>
        <v>PM0905012</v>
      </c>
      <c r="F81" t="str">
        <f>"emorales"</f>
        <v>emorales</v>
      </c>
    </row>
    <row r="82" spans="1:6">
      <c r="A82" t="str">
        <f t="shared" si="5"/>
        <v>MR116</v>
      </c>
      <c r="B82" t="str">
        <f>"LE-010-23930"</f>
        <v>LE-010-23930</v>
      </c>
      <c r="C82" s="1">
        <v>39265</v>
      </c>
      <c r="D82" s="1">
        <v>41785</v>
      </c>
      <c r="E82" t="str">
        <f>"PM1409015"</f>
        <v>PM1409015</v>
      </c>
      <c r="F82" t="str">
        <f>"aeperez"</f>
        <v>aeperez</v>
      </c>
    </row>
    <row r="83" spans="1:6">
      <c r="A83" t="str">
        <f t="shared" si="5"/>
        <v>MR116</v>
      </c>
      <c r="B83" t="str">
        <f>"LE-010-23966"</f>
        <v>LE-010-23966</v>
      </c>
      <c r="C83" s="1">
        <v>39265</v>
      </c>
      <c r="D83" s="1">
        <v>41869</v>
      </c>
      <c r="E83" t="str">
        <f>"PM1421080"</f>
        <v>PM1421080</v>
      </c>
      <c r="F83" t="str">
        <f>"jlmendoza"</f>
        <v>jlmendoza</v>
      </c>
    </row>
    <row r="84" spans="1:6">
      <c r="A84" t="str">
        <f t="shared" si="5"/>
        <v>MR116</v>
      </c>
      <c r="B84" t="str">
        <f>"LE-010-24064"</f>
        <v>LE-010-24064</v>
      </c>
      <c r="C84" s="1">
        <v>39265</v>
      </c>
      <c r="D84" s="1">
        <v>41869</v>
      </c>
      <c r="E84" t="str">
        <f>"PM1421059"</f>
        <v>PM1421059</v>
      </c>
      <c r="F84" t="str">
        <f>"jcaballero"</f>
        <v>jcaballero</v>
      </c>
    </row>
    <row r="85" spans="1:6">
      <c r="A85" t="str">
        <f t="shared" si="5"/>
        <v>MR116</v>
      </c>
      <c r="B85" t="str">
        <f>"LE-010-23929"</f>
        <v>LE-010-23929</v>
      </c>
      <c r="C85" s="1">
        <v>39286</v>
      </c>
      <c r="D85" s="1">
        <v>39790</v>
      </c>
      <c r="E85" t="str">
        <f>"PM0837102"</f>
        <v>PM0837102</v>
      </c>
      <c r="F85" t="str">
        <f>"pzuniga"</f>
        <v>pzuniga</v>
      </c>
    </row>
    <row r="86" spans="1:6">
      <c r="A86" t="str">
        <f t="shared" si="5"/>
        <v>MR116</v>
      </c>
      <c r="B86" t="str">
        <f>"LE-010-24159"</f>
        <v>LE-010-24159</v>
      </c>
      <c r="C86" s="1">
        <v>39286</v>
      </c>
      <c r="D86" s="1">
        <v>41890</v>
      </c>
      <c r="E86" t="str">
        <f>"PM1424103"</f>
        <v>PM1424103</v>
      </c>
      <c r="F86" t="str">
        <f>"ejavila"</f>
        <v>ejavila</v>
      </c>
    </row>
    <row r="87" spans="1:6">
      <c r="A87" t="str">
        <f t="shared" si="5"/>
        <v>MR116</v>
      </c>
      <c r="B87" t="str">
        <f>"LE-010-23957"</f>
        <v>LE-010-23957</v>
      </c>
      <c r="C87" s="1">
        <v>39286</v>
      </c>
      <c r="D87" s="1">
        <v>41890</v>
      </c>
      <c r="E87" t="str">
        <f>"PM1424104"</f>
        <v>PM1424104</v>
      </c>
      <c r="F87" t="str">
        <f>"pzuniga"</f>
        <v>pzuniga</v>
      </c>
    </row>
    <row r="88" spans="1:6">
      <c r="A88" t="str">
        <f t="shared" si="5"/>
        <v>MR116</v>
      </c>
      <c r="B88" t="str">
        <f>"LE-010-23905"</f>
        <v>LE-010-23905</v>
      </c>
      <c r="C88" s="1">
        <v>39286</v>
      </c>
      <c r="D88" s="1">
        <v>41890</v>
      </c>
      <c r="E88" t="str">
        <f>"PM1424105"</f>
        <v>PM1424105</v>
      </c>
      <c r="F88" t="str">
        <f>"pzuniga"</f>
        <v>pzuniga</v>
      </c>
    </row>
    <row r="89" spans="1:6">
      <c r="A89" t="str">
        <f t="shared" si="5"/>
        <v>MR116</v>
      </c>
      <c r="B89" t="str">
        <f>"LE-010-26913"</f>
        <v>LE-010-26913</v>
      </c>
      <c r="C89" s="1">
        <v>39286</v>
      </c>
      <c r="D89" s="1">
        <v>41890</v>
      </c>
      <c r="E89" t="str">
        <f>"PM1424106"</f>
        <v>PM1424106</v>
      </c>
      <c r="F89" t="str">
        <f>"jcaballero"</f>
        <v>jcaballero</v>
      </c>
    </row>
    <row r="90" spans="1:6">
      <c r="A90" t="str">
        <f t="shared" si="5"/>
        <v>MR116</v>
      </c>
      <c r="B90" t="str">
        <f>"LE-010-28612"</f>
        <v>LE-010-28612</v>
      </c>
      <c r="C90" s="1">
        <v>39286</v>
      </c>
      <c r="D90" s="1">
        <v>39790</v>
      </c>
      <c r="E90" t="str">
        <f>"PM0837107"</f>
        <v>PM0837107</v>
      </c>
      <c r="F90" t="str">
        <f>"pzuniga"</f>
        <v>pzuniga</v>
      </c>
    </row>
    <row r="91" spans="1:6">
      <c r="A91" t="str">
        <f t="shared" si="5"/>
        <v>MR116</v>
      </c>
      <c r="B91" t="str">
        <f>"LE-010-26869"</f>
        <v>LE-010-26869</v>
      </c>
      <c r="C91" s="1">
        <v>39286</v>
      </c>
      <c r="D91" s="1">
        <v>41890</v>
      </c>
      <c r="E91" t="str">
        <f>"PM1424107"</f>
        <v>PM1424107</v>
      </c>
      <c r="F91" t="str">
        <f>"pzuniga"</f>
        <v>pzuniga</v>
      </c>
    </row>
    <row r="92" spans="1:6">
      <c r="A92" t="str">
        <f t="shared" si="5"/>
        <v>MR116</v>
      </c>
      <c r="B92" t="str">
        <f>"0322MD04"</f>
        <v>0322MD04</v>
      </c>
      <c r="C92" s="1">
        <v>39286</v>
      </c>
      <c r="D92" s="1">
        <v>41883</v>
      </c>
      <c r="E92" t="str">
        <f>"PM1423136"</f>
        <v>PM1423136</v>
      </c>
      <c r="F92" t="str">
        <f>"fportales"</f>
        <v>fportales</v>
      </c>
    </row>
    <row r="93" spans="1:6">
      <c r="A93" t="str">
        <f t="shared" si="5"/>
        <v>MR116</v>
      </c>
      <c r="B93" t="str">
        <f>"LE-010-23959"</f>
        <v>LE-010-23959</v>
      </c>
      <c r="C93" s="1">
        <v>39314</v>
      </c>
      <c r="D93" s="1">
        <v>41918</v>
      </c>
      <c r="E93" t="str">
        <f>"PM1428085"</f>
        <v>PM1428085</v>
      </c>
      <c r="F93" t="str">
        <f>"ecortes"</f>
        <v>ecortes</v>
      </c>
    </row>
    <row r="94" spans="1:6">
      <c r="A94" t="str">
        <f t="shared" si="5"/>
        <v>MR116</v>
      </c>
      <c r="B94" t="str">
        <f>"LE-010-24062"</f>
        <v>LE-010-24062</v>
      </c>
      <c r="C94" s="1">
        <v>39314</v>
      </c>
      <c r="D94" s="1">
        <v>41330</v>
      </c>
      <c r="E94" t="str">
        <f>"PM1249017"</f>
        <v>PM1249017</v>
      </c>
      <c r="F94" t="str">
        <f>"ecortes"</f>
        <v>ecortes</v>
      </c>
    </row>
    <row r="95" spans="1:6">
      <c r="A95" t="str">
        <f t="shared" si="5"/>
        <v>MR116</v>
      </c>
      <c r="B95" t="str">
        <f>"LE-010-26043"</f>
        <v>LE-010-26043</v>
      </c>
      <c r="C95" s="1">
        <v>39314</v>
      </c>
      <c r="D95" s="1">
        <v>41918</v>
      </c>
      <c r="E95" t="str">
        <f>"PM1428086"</f>
        <v>PM1428086</v>
      </c>
      <c r="F95" t="str">
        <f>"frodriguez"</f>
        <v>frodriguez</v>
      </c>
    </row>
    <row r="96" spans="1:6">
      <c r="A96" t="str">
        <f t="shared" si="5"/>
        <v>MR116</v>
      </c>
      <c r="B96" t="str">
        <f>"0322UR01"</f>
        <v>0322UR01</v>
      </c>
      <c r="C96" s="1">
        <v>39314</v>
      </c>
      <c r="D96" s="1">
        <v>41918</v>
      </c>
      <c r="E96" t="str">
        <f>"PM1428087"</f>
        <v>PM1428087</v>
      </c>
      <c r="F96" t="str">
        <f>"frodriguez"</f>
        <v>frodriguez</v>
      </c>
    </row>
    <row r="97" spans="1:6">
      <c r="A97" t="str">
        <f t="shared" si="5"/>
        <v>MR116</v>
      </c>
      <c r="B97" t="str">
        <f>"0322UR00"</f>
        <v>0322UR00</v>
      </c>
      <c r="C97" s="1">
        <v>39314</v>
      </c>
      <c r="D97" s="1">
        <v>39482</v>
      </c>
      <c r="E97" t="str">
        <f>"PM0746096"</f>
        <v>PM0746096</v>
      </c>
      <c r="F97" t="str">
        <f>"fcoramos"</f>
        <v>fcoramos</v>
      </c>
    </row>
    <row r="98" spans="1:6">
      <c r="A98" t="str">
        <f t="shared" si="5"/>
        <v>MR116</v>
      </c>
      <c r="B98" t="str">
        <f>"0322UR02"</f>
        <v>0322UR02</v>
      </c>
      <c r="C98" s="1">
        <v>39314</v>
      </c>
      <c r="D98" s="1">
        <v>41918</v>
      </c>
      <c r="E98" t="str">
        <f>"PM1428088"</f>
        <v>PM1428088</v>
      </c>
      <c r="F98" t="str">
        <f>"afgarcia"</f>
        <v>afgarcia</v>
      </c>
    </row>
    <row r="99" spans="1:6">
      <c r="A99" t="str">
        <f t="shared" si="5"/>
        <v>MR116</v>
      </c>
      <c r="B99" t="str">
        <f>"0322UR03"</f>
        <v>0322UR03</v>
      </c>
      <c r="C99" s="1">
        <v>39314</v>
      </c>
      <c r="D99" s="1">
        <v>41918</v>
      </c>
      <c r="E99" t="str">
        <f>"PM1428089"</f>
        <v>PM1428089</v>
      </c>
      <c r="F99" t="str">
        <f>"afgarcia"</f>
        <v>afgarcia</v>
      </c>
    </row>
    <row r="100" spans="1:6">
      <c r="A100" t="str">
        <f t="shared" si="5"/>
        <v>MR116</v>
      </c>
      <c r="B100" t="str">
        <f>"0322UR04"</f>
        <v>0322UR04</v>
      </c>
      <c r="C100" s="1">
        <v>39314</v>
      </c>
      <c r="D100" s="1">
        <v>41918</v>
      </c>
      <c r="E100" t="str">
        <f>"PM1428090"</f>
        <v>PM1428090</v>
      </c>
      <c r="F100" t="str">
        <f>"afgarcia"</f>
        <v>afgarcia</v>
      </c>
    </row>
    <row r="101" spans="1:6">
      <c r="A101" t="str">
        <f t="shared" si="5"/>
        <v>MR116</v>
      </c>
      <c r="B101" t="str">
        <f>"LE-010-23898"</f>
        <v>LE-010-23898</v>
      </c>
      <c r="C101" s="1">
        <v>39314</v>
      </c>
      <c r="D101" s="1">
        <v>41078</v>
      </c>
      <c r="E101" t="str">
        <f>"PM1213145"</f>
        <v>PM1213145</v>
      </c>
      <c r="F101" t="str">
        <f>"zfernandez"</f>
        <v>zfernandez</v>
      </c>
    </row>
    <row r="102" spans="1:6">
      <c r="A102" t="str">
        <f t="shared" si="5"/>
        <v>MR116</v>
      </c>
      <c r="B102" t="str">
        <f>"0322MD07"</f>
        <v>0322MD07</v>
      </c>
      <c r="C102" s="1">
        <v>39258</v>
      </c>
      <c r="D102" s="1">
        <v>39930</v>
      </c>
      <c r="E102" t="str">
        <f>"PM0905079"</f>
        <v>PM0905079</v>
      </c>
      <c r="F102" t="str">
        <f>"emorales"</f>
        <v>emorales</v>
      </c>
    </row>
    <row r="103" spans="1:6">
      <c r="A103" t="str">
        <f t="shared" si="5"/>
        <v>MR116</v>
      </c>
      <c r="B103" t="str">
        <f>"LE-010-26685"</f>
        <v>LE-010-26685</v>
      </c>
      <c r="C103" s="1">
        <v>39258</v>
      </c>
      <c r="D103" s="1">
        <v>41778</v>
      </c>
      <c r="E103" t="str">
        <f>"PM1408130"</f>
        <v>PM1408130</v>
      </c>
      <c r="F103" t="str">
        <f>"jcaballero"</f>
        <v>jcaballero</v>
      </c>
    </row>
    <row r="104" spans="1:6">
      <c r="A104" t="str">
        <f t="shared" si="5"/>
        <v>MR116</v>
      </c>
      <c r="B104" t="str">
        <f>"LE-010-28863"</f>
        <v>LE-010-28863</v>
      </c>
      <c r="C104" s="1">
        <v>39265</v>
      </c>
      <c r="D104" s="1">
        <v>39517</v>
      </c>
      <c r="E104" t="str">
        <f>"PM0751103"</f>
        <v>PM0751103</v>
      </c>
      <c r="F104" t="str">
        <f>"jpacheco"</f>
        <v>jpacheco</v>
      </c>
    </row>
    <row r="105" spans="1:6">
      <c r="A105" t="str">
        <f t="shared" si="5"/>
        <v>MR116</v>
      </c>
      <c r="B105" t="str">
        <f>"0322MD09"</f>
        <v>0322MD09</v>
      </c>
      <c r="C105" s="1">
        <v>39265</v>
      </c>
      <c r="D105" s="1">
        <v>39517</v>
      </c>
      <c r="E105" t="str">
        <f>"PM0751104"</f>
        <v>PM0751104</v>
      </c>
      <c r="F105" t="str">
        <f>"jpacheco"</f>
        <v>jpacheco</v>
      </c>
    </row>
    <row r="106" spans="1:6">
      <c r="A106" t="str">
        <f t="shared" si="5"/>
        <v>MR116</v>
      </c>
      <c r="B106" t="str">
        <f>"0322MD12"</f>
        <v>0322MD12</v>
      </c>
      <c r="C106" s="1">
        <v>39265</v>
      </c>
      <c r="D106" s="1">
        <v>39776</v>
      </c>
      <c r="E106" t="str">
        <f>"PM0834117"</f>
        <v>PM0834117</v>
      </c>
      <c r="F106" t="str">
        <f>"jdelarosa"</f>
        <v>jdelarosa</v>
      </c>
    </row>
    <row r="107" spans="1:6">
      <c r="A107" t="str">
        <f t="shared" si="5"/>
        <v>MR116</v>
      </c>
      <c r="B107" t="str">
        <f>"LE-010-26897"</f>
        <v>LE-010-26897</v>
      </c>
      <c r="C107" s="1">
        <v>39265</v>
      </c>
      <c r="D107" s="1">
        <v>39776</v>
      </c>
      <c r="E107" t="str">
        <f>"PM0834118"</f>
        <v>PM0834118</v>
      </c>
      <c r="F107" t="str">
        <f>"jdelarosa"</f>
        <v>jdelarosa</v>
      </c>
    </row>
    <row r="108" spans="1:6">
      <c r="A108" t="str">
        <f t="shared" si="5"/>
        <v>MR116</v>
      </c>
      <c r="B108" t="str">
        <f>"0107SB20"</f>
        <v>0107SB20</v>
      </c>
      <c r="C108" s="1">
        <v>39265</v>
      </c>
      <c r="D108" s="1">
        <v>39776</v>
      </c>
      <c r="E108" t="str">
        <f>"PM0834119"</f>
        <v>PM0834119</v>
      </c>
      <c r="F108" t="str">
        <f>"jdelarosa"</f>
        <v>jdelarosa</v>
      </c>
    </row>
    <row r="109" spans="1:6">
      <c r="A109" t="str">
        <f t="shared" si="5"/>
        <v>MR116</v>
      </c>
      <c r="B109" t="str">
        <f>"LE-010-28864"</f>
        <v>LE-010-28864</v>
      </c>
      <c r="C109" s="1">
        <v>39265</v>
      </c>
      <c r="D109" s="1">
        <v>41869</v>
      </c>
      <c r="E109" t="str">
        <f>"PM1421082"</f>
        <v>PM1421082</v>
      </c>
      <c r="F109" t="str">
        <f>"erios"</f>
        <v>erios</v>
      </c>
    </row>
    <row r="110" spans="1:6">
      <c r="A110" t="str">
        <f t="shared" si="5"/>
        <v>MR116</v>
      </c>
      <c r="B110" t="str">
        <f>"0322QA00"</f>
        <v>0322QA00</v>
      </c>
      <c r="C110" s="1">
        <v>39265</v>
      </c>
      <c r="D110" s="1">
        <v>41869</v>
      </c>
      <c r="E110" t="str">
        <f>"PM1421081"</f>
        <v>PM1421081</v>
      </c>
      <c r="F110" t="str">
        <f>"erios"</f>
        <v>erios</v>
      </c>
    </row>
    <row r="111" spans="1:6">
      <c r="A111" t="str">
        <f t="shared" si="5"/>
        <v>MR116</v>
      </c>
      <c r="B111" t="str">
        <f>"0322MD00"</f>
        <v>0322MD00</v>
      </c>
      <c r="C111" s="1">
        <v>39286</v>
      </c>
      <c r="D111" s="1">
        <v>41302</v>
      </c>
      <c r="E111" t="str">
        <f>"PM1245014"</f>
        <v>PM1245014</v>
      </c>
      <c r="F111" t="str">
        <f>"gmerida"</f>
        <v>gmerida</v>
      </c>
    </row>
    <row r="112" spans="1:6">
      <c r="A112" t="str">
        <f t="shared" si="5"/>
        <v>MR116</v>
      </c>
      <c r="B112" t="str">
        <f>"LE-010-26902"</f>
        <v>LE-010-26902</v>
      </c>
      <c r="C112" s="1">
        <v>39286</v>
      </c>
      <c r="D112" s="1">
        <v>39790</v>
      </c>
      <c r="E112" t="str">
        <f>"PM0837111"</f>
        <v>PM0837111</v>
      </c>
      <c r="F112" t="str">
        <f>"pzuniga"</f>
        <v>pzuniga</v>
      </c>
    </row>
    <row r="113" spans="1:6">
      <c r="A113" t="str">
        <f t="shared" si="5"/>
        <v>MR116</v>
      </c>
      <c r="B113" t="str">
        <f>"0323NT12"</f>
        <v>0323NT12</v>
      </c>
      <c r="C113" s="1">
        <v>39286</v>
      </c>
      <c r="D113" s="1">
        <v>39790</v>
      </c>
      <c r="E113" t="str">
        <f>"PM0837112"</f>
        <v>PM0837112</v>
      </c>
      <c r="F113" t="str">
        <f>"pzuniga"</f>
        <v>pzuniga</v>
      </c>
    </row>
    <row r="114" spans="1:6">
      <c r="A114" t="str">
        <f t="shared" si="5"/>
        <v>MR116</v>
      </c>
      <c r="B114" t="str">
        <f>"LE-010-26873"</f>
        <v>LE-010-26873</v>
      </c>
      <c r="C114" s="1">
        <v>39314</v>
      </c>
      <c r="D114" s="1">
        <v>41078</v>
      </c>
      <c r="E114" t="str">
        <f>"PM1213146"</f>
        <v>PM1213146</v>
      </c>
      <c r="F114" t="str">
        <f>"zfernandez"</f>
        <v>zfernandez</v>
      </c>
    </row>
    <row r="115" spans="1:6">
      <c r="A115" t="str">
        <f t="shared" si="5"/>
        <v>MR116</v>
      </c>
      <c r="B115" t="str">
        <f>"LE-010-28854"</f>
        <v>LE-010-28854</v>
      </c>
      <c r="C115" s="1">
        <v>39314</v>
      </c>
      <c r="D115" s="1">
        <v>41078</v>
      </c>
      <c r="E115" t="str">
        <f>"PM1213147"</f>
        <v>PM1213147</v>
      </c>
      <c r="F115" t="str">
        <f>"zfernandez"</f>
        <v>zfernandez</v>
      </c>
    </row>
    <row r="116" spans="1:6">
      <c r="A116" t="str">
        <f t="shared" si="5"/>
        <v>MR116</v>
      </c>
      <c r="B116" t="str">
        <f>"0347MD00"</f>
        <v>0347MD00</v>
      </c>
      <c r="C116" s="1">
        <v>39314</v>
      </c>
      <c r="D116" s="1">
        <v>41078</v>
      </c>
      <c r="E116" t="str">
        <f>"PM1213148"</f>
        <v>PM1213148</v>
      </c>
      <c r="F116" t="str">
        <f>"zfernandez"</f>
        <v>zfernandez</v>
      </c>
    </row>
    <row r="117" spans="1:6">
      <c r="A117" t="str">
        <f t="shared" si="5"/>
        <v>MR116</v>
      </c>
      <c r="B117" t="str">
        <f>"LE-010-28851"</f>
        <v>LE-010-28851</v>
      </c>
      <c r="C117" s="1">
        <v>39314</v>
      </c>
      <c r="D117" s="1">
        <v>40154</v>
      </c>
      <c r="E117" t="str">
        <f>"PM0937087"</f>
        <v>PM0937087</v>
      </c>
      <c r="F117" t="str">
        <f>"jatrejo"</f>
        <v>jatrejo</v>
      </c>
    </row>
    <row r="118" spans="1:6">
      <c r="A118" t="str">
        <f t="shared" si="5"/>
        <v>MR116</v>
      </c>
      <c r="B118" t="str">
        <f>"LE-010-28855"</f>
        <v>LE-010-28855</v>
      </c>
      <c r="C118" s="1">
        <v>39314</v>
      </c>
      <c r="D118" s="1">
        <v>41918</v>
      </c>
      <c r="E118" t="str">
        <f>"PM1428091"</f>
        <v>PM1428091</v>
      </c>
      <c r="F118" t="str">
        <f>"afgarcia"</f>
        <v>afgarcia</v>
      </c>
    </row>
    <row r="119" spans="1:6">
      <c r="A119" t="str">
        <f t="shared" si="5"/>
        <v>MR116</v>
      </c>
      <c r="B119" t="str">
        <f>"LE-010-26921"</f>
        <v>LE-010-26921</v>
      </c>
      <c r="C119" s="1">
        <v>39314</v>
      </c>
      <c r="D119" s="1">
        <v>40154</v>
      </c>
      <c r="E119" t="str">
        <f>"PM0937089"</f>
        <v>PM0937089</v>
      </c>
      <c r="F119" t="str">
        <f>"jatrejo"</f>
        <v>jatrejo</v>
      </c>
    </row>
    <row r="120" spans="1:6">
      <c r="A120" t="str">
        <f t="shared" si="5"/>
        <v>MR116</v>
      </c>
      <c r="B120" t="str">
        <f>"LE-010-28865"</f>
        <v>LE-010-28865</v>
      </c>
      <c r="C120" s="1">
        <v>39127</v>
      </c>
      <c r="D120" s="1">
        <v>39127</v>
      </c>
      <c r="E120" t="str">
        <f>""</f>
        <v/>
      </c>
      <c r="F120" t="str">
        <f>""</f>
        <v/>
      </c>
    </row>
    <row r="121" spans="1:6">
      <c r="A121" t="str">
        <f t="shared" si="5"/>
        <v>MR116</v>
      </c>
      <c r="B121" t="str">
        <f>"LE-010-26884"</f>
        <v>LE-010-26884</v>
      </c>
      <c r="C121" s="1">
        <v>39127</v>
      </c>
      <c r="D121" s="1">
        <v>39127</v>
      </c>
      <c r="E121" t="str">
        <f>""</f>
        <v/>
      </c>
      <c r="F121" t="str">
        <f>""</f>
        <v/>
      </c>
    </row>
    <row r="122" spans="1:6">
      <c r="A122" t="str">
        <f t="shared" si="5"/>
        <v>MR116</v>
      </c>
      <c r="B122" t="str">
        <f>"LE-010-23916"</f>
        <v>LE-010-23916</v>
      </c>
      <c r="C122" s="1">
        <v>39127</v>
      </c>
      <c r="D122" s="1">
        <v>39127</v>
      </c>
      <c r="E122" t="str">
        <f>""</f>
        <v/>
      </c>
      <c r="F122" t="str">
        <f>""</f>
        <v/>
      </c>
    </row>
    <row r="123" spans="1:6">
      <c r="A123" t="str">
        <f t="shared" si="5"/>
        <v>MR116</v>
      </c>
      <c r="B123" t="str">
        <f>"0350MD00"</f>
        <v>0350MD00</v>
      </c>
      <c r="C123" s="1">
        <v>39127</v>
      </c>
      <c r="D123" s="1">
        <v>39127</v>
      </c>
      <c r="E123" t="str">
        <f>""</f>
        <v/>
      </c>
      <c r="F123" t="str">
        <f>""</f>
        <v/>
      </c>
    </row>
    <row r="124" spans="1:6">
      <c r="A124" t="str">
        <f>"MR117"</f>
        <v>MR117</v>
      </c>
      <c r="B124" t="str">
        <f>"0319UR156"</f>
        <v>0319UR156</v>
      </c>
      <c r="C124" s="1">
        <v>39307</v>
      </c>
      <c r="D124" s="1">
        <v>40819</v>
      </c>
      <c r="E124" t="str">
        <f>"PM1128122"</f>
        <v>PM1128122</v>
      </c>
      <c r="F124" t="str">
        <f>"szamora"</f>
        <v>szamora</v>
      </c>
    </row>
    <row r="125" spans="1:6">
      <c r="A125" t="str">
        <f>"MR118"</f>
        <v>MR118</v>
      </c>
      <c r="B125" t="str">
        <f>"0544UR19"</f>
        <v>0544UR19</v>
      </c>
      <c r="C125" s="1">
        <v>39237</v>
      </c>
      <c r="D125" s="1">
        <v>41925</v>
      </c>
      <c r="E125" t="str">
        <f>"PM1417123"</f>
        <v>PM1417123</v>
      </c>
      <c r="F125" t="str">
        <f>"afgarcia"</f>
        <v>afgarcia</v>
      </c>
    </row>
    <row r="126" spans="1:6">
      <c r="A126" t="str">
        <f t="shared" ref="A126:A140" si="6">"MR119"</f>
        <v>MR119</v>
      </c>
      <c r="B126" t="str">
        <f>"LE-079-00358"</f>
        <v>LE-079-00358</v>
      </c>
      <c r="C126" s="1">
        <v>39258</v>
      </c>
      <c r="D126" s="1">
        <v>41897</v>
      </c>
      <c r="E126" t="str">
        <f>"PM1425202"</f>
        <v>PM1425202</v>
      </c>
      <c r="F126" t="str">
        <f>"alara"</f>
        <v>alara</v>
      </c>
    </row>
    <row r="127" spans="1:6">
      <c r="A127" t="str">
        <f t="shared" si="6"/>
        <v>MR119</v>
      </c>
      <c r="B127" t="str">
        <f>"LE-079-00410"</f>
        <v>LE-079-00410</v>
      </c>
      <c r="C127" s="1">
        <v>39258</v>
      </c>
      <c r="D127" s="1">
        <v>41869</v>
      </c>
      <c r="E127" t="str">
        <f>"PM1421015"</f>
        <v>PM1421015</v>
      </c>
      <c r="F127" t="str">
        <f>"ijimenez"</f>
        <v>ijimenez</v>
      </c>
    </row>
    <row r="128" spans="1:6">
      <c r="A128" t="str">
        <f t="shared" si="6"/>
        <v>MR119</v>
      </c>
      <c r="B128" t="str">
        <f>"LE-079-00392"</f>
        <v>LE-079-00392</v>
      </c>
      <c r="C128" s="1">
        <v>39258</v>
      </c>
      <c r="D128" s="1">
        <v>41911</v>
      </c>
      <c r="E128" t="str">
        <f>"PM1427057"</f>
        <v>PM1427057</v>
      </c>
      <c r="F128" t="str">
        <f>"gdelacruz"</f>
        <v>gdelacruz</v>
      </c>
    </row>
    <row r="129" spans="1:6">
      <c r="A129" t="str">
        <f t="shared" si="6"/>
        <v>MR119</v>
      </c>
      <c r="B129" t="str">
        <f>"LE-079-00393"</f>
        <v>LE-079-00393</v>
      </c>
      <c r="C129" s="1">
        <v>39258</v>
      </c>
      <c r="D129" s="1">
        <v>39258</v>
      </c>
      <c r="E129" t="str">
        <f>""</f>
        <v/>
      </c>
      <c r="F129" t="str">
        <f>""</f>
        <v/>
      </c>
    </row>
    <row r="130" spans="1:6">
      <c r="A130" t="str">
        <f t="shared" si="6"/>
        <v>MR119</v>
      </c>
      <c r="B130" t="str">
        <f>"LE-079-00395"</f>
        <v>LE-079-00395</v>
      </c>
      <c r="C130" s="1">
        <v>39258</v>
      </c>
      <c r="D130" s="1">
        <v>41904</v>
      </c>
      <c r="E130" t="str">
        <f>"PM1426068"</f>
        <v>PM1426068</v>
      </c>
      <c r="F130" t="str">
        <f>"oscar.i.bastian"</f>
        <v>oscar.i.bastian</v>
      </c>
    </row>
    <row r="131" spans="1:6">
      <c r="A131" t="str">
        <f t="shared" si="6"/>
        <v>MR119</v>
      </c>
      <c r="B131" t="str">
        <f>"LE-079-00521"</f>
        <v>LE-079-00521</v>
      </c>
      <c r="C131" s="1">
        <v>39258</v>
      </c>
      <c r="D131" s="1">
        <v>41890</v>
      </c>
      <c r="E131" t="str">
        <f>"PM1424050"</f>
        <v>PM1424050</v>
      </c>
      <c r="F131" t="str">
        <f>"gdelacruz"</f>
        <v>gdelacruz</v>
      </c>
    </row>
    <row r="132" spans="1:6">
      <c r="A132" t="str">
        <f t="shared" si="6"/>
        <v>MR119</v>
      </c>
      <c r="B132" t="str">
        <f>"LE-079-00530"</f>
        <v>LE-079-00530</v>
      </c>
      <c r="C132" s="1">
        <v>39258</v>
      </c>
      <c r="D132" s="1">
        <v>41890</v>
      </c>
      <c r="E132" t="str">
        <f>"PM1424051"</f>
        <v>PM1424051</v>
      </c>
      <c r="F132" t="str">
        <f>"gdelacruz"</f>
        <v>gdelacruz</v>
      </c>
    </row>
    <row r="133" spans="1:6">
      <c r="A133" t="str">
        <f t="shared" si="6"/>
        <v>MR119</v>
      </c>
      <c r="B133" t="str">
        <f>"LE-079-00501"</f>
        <v>LE-079-00501</v>
      </c>
      <c r="C133" s="1">
        <v>39258</v>
      </c>
      <c r="D133" s="1">
        <v>41890</v>
      </c>
      <c r="E133" t="str">
        <f>"PM1424054"</f>
        <v>PM1424054</v>
      </c>
      <c r="F133" t="str">
        <f>"dbanda"</f>
        <v>dbanda</v>
      </c>
    </row>
    <row r="134" spans="1:6">
      <c r="A134" t="str">
        <f t="shared" si="6"/>
        <v>MR119</v>
      </c>
      <c r="B134" t="str">
        <f>"LE-079-00522"</f>
        <v>LE-079-00522</v>
      </c>
      <c r="C134" s="1">
        <v>39258</v>
      </c>
      <c r="D134" s="1">
        <v>41883</v>
      </c>
      <c r="E134" t="str">
        <f>"PM1423056"</f>
        <v>PM1423056</v>
      </c>
      <c r="F134" t="str">
        <f>"ijimenez"</f>
        <v>ijimenez</v>
      </c>
    </row>
    <row r="135" spans="1:6">
      <c r="A135" t="str">
        <f t="shared" si="6"/>
        <v>MR119</v>
      </c>
      <c r="B135" t="str">
        <f>"LE-079-00357"</f>
        <v>LE-079-00357</v>
      </c>
      <c r="C135" s="1">
        <v>39258</v>
      </c>
      <c r="D135" s="1">
        <v>41897</v>
      </c>
      <c r="E135" t="str">
        <f>"PM1425313"</f>
        <v>PM1425313</v>
      </c>
      <c r="F135" t="str">
        <f>"afgarcia"</f>
        <v>afgarcia</v>
      </c>
    </row>
    <row r="136" spans="1:6">
      <c r="A136" t="str">
        <f t="shared" si="6"/>
        <v>MR119</v>
      </c>
      <c r="B136" t="str">
        <f>"LE-079-00390"</f>
        <v>LE-079-00390</v>
      </c>
      <c r="C136" s="1">
        <v>39258</v>
      </c>
      <c r="D136" s="1">
        <v>39258</v>
      </c>
      <c r="E136" t="str">
        <f>""</f>
        <v/>
      </c>
      <c r="F136" t="str">
        <f>""</f>
        <v/>
      </c>
    </row>
    <row r="137" spans="1:6">
      <c r="A137" t="str">
        <f t="shared" si="6"/>
        <v>MR119</v>
      </c>
      <c r="B137" t="str">
        <f>"LE-079-00391"</f>
        <v>LE-079-00391</v>
      </c>
      <c r="C137" s="1">
        <v>39258</v>
      </c>
      <c r="D137" s="1">
        <v>41883</v>
      </c>
      <c r="E137" t="str">
        <f>"PM1423058"</f>
        <v>PM1423058</v>
      </c>
      <c r="F137" t="str">
        <f>"pedro.e.becerra"</f>
        <v>pedro.e.becerra</v>
      </c>
    </row>
    <row r="138" spans="1:6">
      <c r="A138" t="str">
        <f t="shared" si="6"/>
        <v>MR119</v>
      </c>
      <c r="B138" t="str">
        <f>"0319UR57"</f>
        <v>0319UR57</v>
      </c>
      <c r="C138" s="1">
        <v>39258</v>
      </c>
      <c r="D138" s="1">
        <v>41883</v>
      </c>
      <c r="E138" t="str">
        <f>"PM1423060"</f>
        <v>PM1423060</v>
      </c>
      <c r="F138" t="str">
        <f>"gdelacruz"</f>
        <v>gdelacruz</v>
      </c>
    </row>
    <row r="139" spans="1:6">
      <c r="A139" t="str">
        <f t="shared" si="6"/>
        <v>MR119</v>
      </c>
      <c r="B139" t="str">
        <f>"LE-079-00367"</f>
        <v>LE-079-00367</v>
      </c>
      <c r="C139" s="1">
        <v>39258</v>
      </c>
      <c r="D139" s="1">
        <v>41897</v>
      </c>
      <c r="E139" t="str">
        <f>"PM1425369"</f>
        <v>PM1425369</v>
      </c>
      <c r="F139" t="str">
        <f>"oscar.i.bastian"</f>
        <v>oscar.i.bastian</v>
      </c>
    </row>
    <row r="140" spans="1:6">
      <c r="A140" t="str">
        <f t="shared" si="6"/>
        <v>MR119</v>
      </c>
      <c r="B140" t="str">
        <f>"LE-079-00529"</f>
        <v>LE-079-00529</v>
      </c>
      <c r="C140" s="1">
        <v>39258</v>
      </c>
      <c r="D140" s="1">
        <v>41904</v>
      </c>
      <c r="E140" t="str">
        <f>"PM1426078"</f>
        <v>PM1426078</v>
      </c>
      <c r="F140" t="str">
        <f>"afgarcia"</f>
        <v>afgarcia</v>
      </c>
    </row>
    <row r="141" spans="1:6">
      <c r="A141" t="str">
        <f>"MR120"</f>
        <v>MR120</v>
      </c>
      <c r="B141" t="str">
        <f>"LE-206-00102"</f>
        <v>LE-206-00102</v>
      </c>
      <c r="C141" s="1">
        <v>39265</v>
      </c>
      <c r="D141" s="1">
        <v>41869</v>
      </c>
      <c r="E141" t="str">
        <f>"PM1421058"</f>
        <v>PM1421058</v>
      </c>
      <c r="F141" t="str">
        <f>"jcaballero"</f>
        <v>jcaballero</v>
      </c>
    </row>
    <row r="142" spans="1:6">
      <c r="A142" t="str">
        <f>"MR120"</f>
        <v>MR120</v>
      </c>
      <c r="B142" t="str">
        <f>"LE-005-00275"</f>
        <v>LE-005-00275</v>
      </c>
      <c r="C142" s="1">
        <v>39265</v>
      </c>
      <c r="D142" s="1">
        <v>41533</v>
      </c>
      <c r="E142" t="str">
        <f>"PM1325111"</f>
        <v>PM1325111</v>
      </c>
      <c r="F142" t="str">
        <f>"jcaballero"</f>
        <v>jcaballero</v>
      </c>
    </row>
    <row r="143" spans="1:6">
      <c r="A143" t="str">
        <f>"MR120"</f>
        <v>MR120</v>
      </c>
      <c r="B143" t="str">
        <f>"0607LX03"</f>
        <v>0607LX03</v>
      </c>
      <c r="C143" s="1">
        <v>39265</v>
      </c>
      <c r="D143" s="1">
        <v>39517</v>
      </c>
      <c r="E143" t="str">
        <f>"PM0751112"</f>
        <v>PM0751112</v>
      </c>
      <c r="F143" t="str">
        <f>"gdelacruz"</f>
        <v>gdelacruz</v>
      </c>
    </row>
    <row r="144" spans="1:6">
      <c r="A144" t="str">
        <f>"MR121"</f>
        <v>MR121</v>
      </c>
      <c r="B144" t="str">
        <f>"LE-011-01879"</f>
        <v>LE-011-01879</v>
      </c>
      <c r="C144" s="1">
        <v>39286</v>
      </c>
      <c r="D144" s="1">
        <v>41890</v>
      </c>
      <c r="E144" t="str">
        <f>"PM1424108"</f>
        <v>PM1424108</v>
      </c>
      <c r="F144" t="str">
        <f>"ejavila"</f>
        <v>ejavila</v>
      </c>
    </row>
    <row r="145" spans="1:6">
      <c r="A145" t="str">
        <f>"MR121"</f>
        <v>MR121</v>
      </c>
      <c r="B145" t="str">
        <f>"LE-011-01480"</f>
        <v>LE-011-01480</v>
      </c>
      <c r="C145" s="1">
        <v>39286</v>
      </c>
      <c r="D145" s="1">
        <v>41890</v>
      </c>
      <c r="E145" t="str">
        <f>"PM1424109"</f>
        <v>PM1424109</v>
      </c>
      <c r="F145" t="str">
        <f>"ocobos"</f>
        <v>ocobos</v>
      </c>
    </row>
    <row r="146" spans="1:6">
      <c r="A146" t="str">
        <f>"MR121"</f>
        <v>MR121</v>
      </c>
      <c r="B146" t="str">
        <f>"0524UR00"</f>
        <v>0524UR00</v>
      </c>
      <c r="C146" s="1">
        <v>39286</v>
      </c>
      <c r="D146" s="1">
        <v>41050</v>
      </c>
      <c r="E146" t="str">
        <f>"PM1209140"</f>
        <v>PM1209140</v>
      </c>
      <c r="F146" t="str">
        <f>"amendez"</f>
        <v>amendez</v>
      </c>
    </row>
    <row r="147" spans="1:6">
      <c r="A147" t="str">
        <f>"MR121"</f>
        <v>MR121</v>
      </c>
      <c r="B147" t="str">
        <f>"0319UR32"</f>
        <v>0319UR32</v>
      </c>
      <c r="C147" s="1">
        <v>39286</v>
      </c>
      <c r="D147" s="1">
        <v>41890</v>
      </c>
      <c r="E147" t="str">
        <f>"PM1424110"</f>
        <v>PM1424110</v>
      </c>
      <c r="F147" t="str">
        <f>"ejavila"</f>
        <v>ejavila</v>
      </c>
    </row>
    <row r="148" spans="1:6">
      <c r="A148" t="str">
        <f>"MR122"</f>
        <v>MR122</v>
      </c>
      <c r="B148" t="str">
        <f>"LE-002-00334"</f>
        <v>LE-002-00334</v>
      </c>
      <c r="C148" s="1">
        <v>39286</v>
      </c>
      <c r="D148" s="1">
        <v>39286</v>
      </c>
      <c r="E148" t="str">
        <f>""</f>
        <v/>
      </c>
      <c r="F148" t="str">
        <f>""</f>
        <v/>
      </c>
    </row>
    <row r="149" spans="1:6">
      <c r="A149" t="str">
        <f>"MR123"</f>
        <v>MR123</v>
      </c>
      <c r="B149" t="str">
        <f>"LE-001-05294"</f>
        <v>LE-001-05294</v>
      </c>
      <c r="C149" s="1">
        <v>39279</v>
      </c>
      <c r="D149" s="1">
        <v>41883</v>
      </c>
      <c r="E149" t="str">
        <f>"PM1423116"</f>
        <v>PM1423116</v>
      </c>
      <c r="F149" t="str">
        <f>"jcrodriguez"</f>
        <v>jcrodriguez</v>
      </c>
    </row>
    <row r="150" spans="1:6">
      <c r="A150" t="str">
        <f>"MR125"</f>
        <v>MR125</v>
      </c>
      <c r="B150" t="str">
        <f>"LE-001-04876"</f>
        <v>LE-001-04876</v>
      </c>
      <c r="C150" s="1">
        <v>39307</v>
      </c>
      <c r="D150" s="1">
        <v>41911</v>
      </c>
      <c r="E150" t="str">
        <f>"PM1427130"</f>
        <v>PM1427130</v>
      </c>
      <c r="F150" t="str">
        <f>"ecortes"</f>
        <v>ecortes</v>
      </c>
    </row>
    <row r="151" spans="1:6">
      <c r="A151" t="str">
        <f>"MR125"</f>
        <v>MR125</v>
      </c>
      <c r="B151" t="str">
        <f>"LE-001-05617"</f>
        <v>LE-001-05617</v>
      </c>
      <c r="C151" s="1">
        <v>39307</v>
      </c>
      <c r="D151" s="1">
        <v>41918</v>
      </c>
      <c r="E151" t="str">
        <f>"PM1428082"</f>
        <v>PM1428082</v>
      </c>
      <c r="F151" t="str">
        <f>"frodriguez"</f>
        <v>frodriguez</v>
      </c>
    </row>
    <row r="152" spans="1:6">
      <c r="A152" t="str">
        <f>"MR125"</f>
        <v>MR125</v>
      </c>
      <c r="B152" t="str">
        <f>"LE-001-05027"</f>
        <v>LE-001-05027</v>
      </c>
      <c r="C152" s="1">
        <v>39307</v>
      </c>
      <c r="D152" s="1">
        <v>41911</v>
      </c>
      <c r="E152" t="str">
        <f>"PM1427132"</f>
        <v>PM1427132</v>
      </c>
      <c r="F152" t="str">
        <f>"ecortes"</f>
        <v>ecortes</v>
      </c>
    </row>
    <row r="153" spans="1:6">
      <c r="A153" t="str">
        <f>"MR125"</f>
        <v>MR125</v>
      </c>
      <c r="B153" t="str">
        <f>"LE-001-05232 "</f>
        <v xml:space="preserve">LE-001-05232 </v>
      </c>
      <c r="C153" s="1">
        <v>39307</v>
      </c>
      <c r="D153" s="1">
        <v>39307</v>
      </c>
      <c r="E153" t="str">
        <f>""</f>
        <v/>
      </c>
      <c r="F153" t="str">
        <f>""</f>
        <v/>
      </c>
    </row>
    <row r="154" spans="1:6">
      <c r="A154" t="str">
        <f t="shared" ref="A154:A159" si="7">"MR126"</f>
        <v>MR126</v>
      </c>
      <c r="B154" t="str">
        <f>"LE-010-27191"</f>
        <v>LE-010-27191</v>
      </c>
      <c r="C154" s="1">
        <v>39258</v>
      </c>
      <c r="D154" s="1">
        <v>39930</v>
      </c>
      <c r="E154" t="str">
        <f>"PM0905081"</f>
        <v>PM0905081</v>
      </c>
      <c r="F154" t="str">
        <f>"emorales"</f>
        <v>emorales</v>
      </c>
    </row>
    <row r="155" spans="1:6">
      <c r="A155" t="str">
        <f t="shared" si="7"/>
        <v>MR126</v>
      </c>
      <c r="B155" t="str">
        <f>"LE-010-27195"</f>
        <v>LE-010-27195</v>
      </c>
      <c r="C155" s="1">
        <v>39258</v>
      </c>
      <c r="D155" s="1">
        <v>41778</v>
      </c>
      <c r="E155" t="str">
        <f>"PM1408131"</f>
        <v>PM1408131</v>
      </c>
      <c r="F155" t="str">
        <f>"pzuniga"</f>
        <v>pzuniga</v>
      </c>
    </row>
    <row r="156" spans="1:6">
      <c r="A156" t="str">
        <f t="shared" si="7"/>
        <v>MR126</v>
      </c>
      <c r="B156" t="str">
        <f>"LE-010-28301"</f>
        <v>LE-010-28301</v>
      </c>
      <c r="C156" s="1">
        <v>39258</v>
      </c>
      <c r="D156" s="1">
        <v>41778</v>
      </c>
      <c r="E156" t="str">
        <f>"PM1408132"</f>
        <v>PM1408132</v>
      </c>
      <c r="F156" t="str">
        <f>"jvazquez"</f>
        <v>jvazquez</v>
      </c>
    </row>
    <row r="157" spans="1:6">
      <c r="A157" t="str">
        <f t="shared" si="7"/>
        <v>MR126</v>
      </c>
      <c r="B157" t="str">
        <f>"LE-010-27189"</f>
        <v>LE-010-27189</v>
      </c>
      <c r="C157" s="1">
        <v>39258</v>
      </c>
      <c r="D157" s="1">
        <v>41778</v>
      </c>
      <c r="E157" t="str">
        <f>"PM1408133"</f>
        <v>PM1408133</v>
      </c>
      <c r="F157" t="str">
        <f>"pzuniga"</f>
        <v>pzuniga</v>
      </c>
    </row>
    <row r="158" spans="1:6">
      <c r="A158" t="str">
        <f t="shared" si="7"/>
        <v>MR126</v>
      </c>
      <c r="B158" t="str">
        <f>"LE-010-27190"</f>
        <v>LE-010-27190</v>
      </c>
      <c r="C158" s="1">
        <v>39258</v>
      </c>
      <c r="D158" s="1">
        <v>39930</v>
      </c>
      <c r="E158" t="str">
        <f>"PM0905085"</f>
        <v>PM0905085</v>
      </c>
      <c r="F158" t="str">
        <f>"emorales"</f>
        <v>emorales</v>
      </c>
    </row>
    <row r="159" spans="1:6">
      <c r="A159" t="str">
        <f t="shared" si="7"/>
        <v>MR126</v>
      </c>
      <c r="B159" t="str">
        <f>"LE-010-27188"</f>
        <v>LE-010-27188</v>
      </c>
      <c r="C159" s="1">
        <v>39258</v>
      </c>
      <c r="D159" s="1">
        <v>41911</v>
      </c>
      <c r="E159" t="str">
        <f>"PM1427139"</f>
        <v>PM1427139</v>
      </c>
      <c r="F159" t="str">
        <f>"javaladez"</f>
        <v>javaladez</v>
      </c>
    </row>
    <row r="160" spans="1:6">
      <c r="A160" t="str">
        <f>"MR127"</f>
        <v>MR127</v>
      </c>
      <c r="B160" t="str">
        <f>"LE-001-04929"</f>
        <v>LE-001-04929</v>
      </c>
      <c r="C160" s="1">
        <v>39223</v>
      </c>
      <c r="D160" s="1">
        <v>41911</v>
      </c>
      <c r="E160" t="str">
        <f>"PM1427140"</f>
        <v>PM1427140</v>
      </c>
      <c r="F160" t="str">
        <f>"frodriguez"</f>
        <v>frodriguez</v>
      </c>
    </row>
    <row r="161" spans="1:6">
      <c r="A161" t="str">
        <f>"MR127"</f>
        <v>MR127</v>
      </c>
      <c r="B161" t="str">
        <f>"LE-001-05296"</f>
        <v>LE-001-05296</v>
      </c>
      <c r="C161" s="1">
        <v>39223</v>
      </c>
      <c r="D161" s="1">
        <v>41911</v>
      </c>
      <c r="E161" t="str">
        <f>"PM1427141"</f>
        <v>PM1427141</v>
      </c>
      <c r="F161" t="str">
        <f>"frodriguez"</f>
        <v>frodriguez</v>
      </c>
    </row>
    <row r="162" spans="1:6">
      <c r="A162" t="str">
        <f t="shared" ref="A162:A193" si="8">"MR128"</f>
        <v>MR128</v>
      </c>
      <c r="B162" t="str">
        <f>"LE-010-26534"</f>
        <v>LE-010-26534</v>
      </c>
      <c r="C162" s="1">
        <v>39342</v>
      </c>
      <c r="D162" s="1">
        <v>41862</v>
      </c>
      <c r="E162" t="str">
        <f>"PM1408134"</f>
        <v>PM1408134</v>
      </c>
      <c r="F162" t="str">
        <f>"jcaballero"</f>
        <v>jcaballero</v>
      </c>
    </row>
    <row r="163" spans="1:6">
      <c r="A163" t="str">
        <f t="shared" si="8"/>
        <v>MR128</v>
      </c>
      <c r="B163" t="str">
        <f>"LE-010-27194"</f>
        <v>LE-010-27194</v>
      </c>
      <c r="C163" s="1">
        <v>39342</v>
      </c>
      <c r="D163" s="1">
        <v>39846</v>
      </c>
      <c r="E163" t="str">
        <f>"PM0833112"</f>
        <v>PM0833112</v>
      </c>
      <c r="F163" t="str">
        <f>"jdelarosa"</f>
        <v>jdelarosa</v>
      </c>
    </row>
    <row r="164" spans="1:6">
      <c r="A164" t="str">
        <f t="shared" si="8"/>
        <v>MR128</v>
      </c>
      <c r="B164" t="str">
        <f>"LE-010-27109"</f>
        <v>LE-010-27109</v>
      </c>
      <c r="C164" s="1">
        <v>39342</v>
      </c>
      <c r="D164" s="1">
        <v>41967</v>
      </c>
      <c r="E164" t="str">
        <f>"PM1423137"</f>
        <v>PM1423137</v>
      </c>
      <c r="F164" t="str">
        <f>"jvazquez"</f>
        <v>jvazquez</v>
      </c>
    </row>
    <row r="165" spans="1:6">
      <c r="A165" t="str">
        <f t="shared" si="8"/>
        <v>MR128</v>
      </c>
      <c r="B165" t="str">
        <f>"LE-010-27064"</f>
        <v>LE-010-27064</v>
      </c>
      <c r="C165" s="1">
        <v>39342</v>
      </c>
      <c r="D165" s="1">
        <v>39846</v>
      </c>
      <c r="E165" t="str">
        <f>"PM0833114"</f>
        <v>PM0833114</v>
      </c>
      <c r="F165" t="str">
        <f>"jdelarosa"</f>
        <v>jdelarosa</v>
      </c>
    </row>
    <row r="166" spans="1:6">
      <c r="A166" t="str">
        <f t="shared" si="8"/>
        <v>MR128</v>
      </c>
      <c r="B166" t="str">
        <f>"LE-010-27212"</f>
        <v>LE-010-27212</v>
      </c>
      <c r="C166" s="1">
        <v>39342</v>
      </c>
      <c r="D166" s="1">
        <v>40014</v>
      </c>
      <c r="E166" t="str">
        <f>"PM0905089"</f>
        <v>PM0905089</v>
      </c>
      <c r="F166" t="str">
        <f>"emorales"</f>
        <v>emorales</v>
      </c>
    </row>
    <row r="167" spans="1:6">
      <c r="A167" t="str">
        <f t="shared" si="8"/>
        <v>MR128</v>
      </c>
      <c r="B167" t="str">
        <f>"LE-010-27002"</f>
        <v>LE-010-27002</v>
      </c>
      <c r="C167" s="1">
        <v>39342</v>
      </c>
      <c r="D167" s="1">
        <v>39846</v>
      </c>
      <c r="E167" t="str">
        <f>"PM0833116"</f>
        <v>PM0833116</v>
      </c>
      <c r="F167" t="str">
        <f>"jdelarosa"</f>
        <v>jdelarosa</v>
      </c>
    </row>
    <row r="168" spans="1:6">
      <c r="A168" t="str">
        <f t="shared" si="8"/>
        <v>MR128</v>
      </c>
      <c r="B168" t="str">
        <f>"LE-010-26578"</f>
        <v>LE-010-26578</v>
      </c>
      <c r="C168" s="1">
        <v>39342</v>
      </c>
      <c r="D168" s="1">
        <v>39846</v>
      </c>
      <c r="E168" t="str">
        <f>"PM0833117"</f>
        <v>PM0833117</v>
      </c>
      <c r="F168" t="str">
        <f>"jdelarosa"</f>
        <v>jdelarosa</v>
      </c>
    </row>
    <row r="169" spans="1:6">
      <c r="A169" t="str">
        <f t="shared" si="8"/>
        <v>MR128</v>
      </c>
      <c r="B169" t="str">
        <f>"LE-010-27057"</f>
        <v>LE-010-27057</v>
      </c>
      <c r="C169" s="1">
        <v>39342</v>
      </c>
      <c r="D169" s="1">
        <v>41862</v>
      </c>
      <c r="E169" t="str">
        <f>"PM1408135"</f>
        <v>PM1408135</v>
      </c>
      <c r="F169" t="str">
        <f>"jcaballero"</f>
        <v>jcaballero</v>
      </c>
    </row>
    <row r="170" spans="1:6">
      <c r="A170" t="str">
        <f t="shared" si="8"/>
        <v>MR128</v>
      </c>
      <c r="B170" t="str">
        <f>"LE-010-27076"</f>
        <v>LE-010-27076</v>
      </c>
      <c r="C170" s="1">
        <v>39342</v>
      </c>
      <c r="D170" s="1">
        <v>41862</v>
      </c>
      <c r="E170" t="str">
        <f>"PM1408136"</f>
        <v>PM1408136</v>
      </c>
      <c r="F170" t="str">
        <f>"jcaballero"</f>
        <v>jcaballero</v>
      </c>
    </row>
    <row r="171" spans="1:6">
      <c r="A171" t="str">
        <f t="shared" si="8"/>
        <v>MR128</v>
      </c>
      <c r="B171" t="str">
        <f>"LE-010-27038"</f>
        <v>LE-010-27038</v>
      </c>
      <c r="C171" s="1">
        <v>39342</v>
      </c>
      <c r="D171" s="1">
        <v>41862</v>
      </c>
      <c r="E171" t="str">
        <f>"PM1408137"</f>
        <v>PM1408137</v>
      </c>
      <c r="F171" t="str">
        <f>"jcaballero"</f>
        <v>jcaballero</v>
      </c>
    </row>
    <row r="172" spans="1:6">
      <c r="A172" t="str">
        <f t="shared" si="8"/>
        <v>MR128</v>
      </c>
      <c r="B172" t="str">
        <f>"LE-010-27084"</f>
        <v>LE-010-27084</v>
      </c>
      <c r="C172" s="1">
        <v>39342</v>
      </c>
      <c r="D172" s="1">
        <v>41862</v>
      </c>
      <c r="E172" t="str">
        <f>"PM1408138"</f>
        <v>PM1408138</v>
      </c>
      <c r="F172" t="str">
        <f>"jcaballero"</f>
        <v>jcaballero</v>
      </c>
    </row>
    <row r="173" spans="1:6">
      <c r="A173" t="str">
        <f t="shared" si="8"/>
        <v>MR128</v>
      </c>
      <c r="B173" t="str">
        <f>"LE-010-27056"</f>
        <v>LE-010-27056</v>
      </c>
      <c r="C173" s="1">
        <v>39342</v>
      </c>
      <c r="D173" s="1">
        <v>41862</v>
      </c>
      <c r="E173" t="str">
        <f>"PM1408139"</f>
        <v>PM1408139</v>
      </c>
      <c r="F173" t="str">
        <f>"jcaballero"</f>
        <v>jcaballero</v>
      </c>
    </row>
    <row r="174" spans="1:6">
      <c r="A174" t="str">
        <f t="shared" si="8"/>
        <v>MR128</v>
      </c>
      <c r="B174" t="str">
        <f>"LE-010-27052"</f>
        <v>LE-010-27052</v>
      </c>
      <c r="C174" s="1">
        <v>39342</v>
      </c>
      <c r="D174" s="1">
        <v>39846</v>
      </c>
      <c r="E174" t="str">
        <f>"PM0833123"</f>
        <v>PM0833123</v>
      </c>
      <c r="F174" t="str">
        <f>"fcoramos"</f>
        <v>fcoramos</v>
      </c>
    </row>
    <row r="175" spans="1:6">
      <c r="A175" t="str">
        <f t="shared" si="8"/>
        <v>MR128</v>
      </c>
      <c r="B175" t="str">
        <f>"LE-010-28378"</f>
        <v>LE-010-28378</v>
      </c>
      <c r="C175" s="1">
        <v>39342</v>
      </c>
      <c r="D175" s="1">
        <v>41862</v>
      </c>
      <c r="E175" t="str">
        <f>"PM1408140"</f>
        <v>PM1408140</v>
      </c>
      <c r="F175" t="str">
        <f>"jcaballero"</f>
        <v>jcaballero</v>
      </c>
    </row>
    <row r="176" spans="1:6">
      <c r="A176" t="str">
        <f t="shared" si="8"/>
        <v>MR128</v>
      </c>
      <c r="B176" t="str">
        <f>"LE-010-27028"</f>
        <v>LE-010-27028</v>
      </c>
      <c r="C176" s="1">
        <v>39342</v>
      </c>
      <c r="D176" s="1">
        <v>40686</v>
      </c>
      <c r="E176" t="str">
        <f>"PM1049131"</f>
        <v>PM1049131</v>
      </c>
      <c r="F176" t="str">
        <f>"gmerida"</f>
        <v>gmerida</v>
      </c>
    </row>
    <row r="177" spans="1:6">
      <c r="A177" t="str">
        <f t="shared" si="8"/>
        <v>MR128</v>
      </c>
      <c r="B177" t="str">
        <f>"LE-010-26607"</f>
        <v>LE-010-26607</v>
      </c>
      <c r="C177" s="1">
        <v>39342</v>
      </c>
      <c r="D177" s="1">
        <v>39846</v>
      </c>
      <c r="E177" t="str">
        <f>"PM0833126"</f>
        <v>PM0833126</v>
      </c>
      <c r="F177" t="str">
        <f>"fcoramos"</f>
        <v>fcoramos</v>
      </c>
    </row>
    <row r="178" spans="1:6">
      <c r="A178" t="str">
        <f t="shared" si="8"/>
        <v>MR128</v>
      </c>
      <c r="B178" t="str">
        <f>"LE-010-27050"</f>
        <v>LE-010-27050</v>
      </c>
      <c r="C178" s="1">
        <v>39342</v>
      </c>
      <c r="D178" s="1">
        <v>41862</v>
      </c>
      <c r="E178" t="str">
        <f>"PM1408141"</f>
        <v>PM1408141</v>
      </c>
      <c r="F178" t="str">
        <f>"jcaballero"</f>
        <v>jcaballero</v>
      </c>
    </row>
    <row r="179" spans="1:6">
      <c r="A179" t="str">
        <f t="shared" si="8"/>
        <v>MR128</v>
      </c>
      <c r="B179" t="str">
        <f>"LE-010-27042"</f>
        <v>LE-010-27042</v>
      </c>
      <c r="C179" s="1">
        <v>39342</v>
      </c>
      <c r="D179" s="1">
        <v>41862</v>
      </c>
      <c r="E179" t="str">
        <f>"PM1408142"</f>
        <v>PM1408142</v>
      </c>
      <c r="F179" t="str">
        <f>"jcaballero"</f>
        <v>jcaballero</v>
      </c>
    </row>
    <row r="180" spans="1:6">
      <c r="A180" t="str">
        <f t="shared" si="8"/>
        <v>MR128</v>
      </c>
      <c r="B180" t="str">
        <f>"LE-010-27140"</f>
        <v>LE-010-27140</v>
      </c>
      <c r="C180" s="1">
        <v>39342</v>
      </c>
      <c r="D180" s="1">
        <v>41862</v>
      </c>
      <c r="E180" t="str">
        <f>"PM1408143"</f>
        <v>PM1408143</v>
      </c>
      <c r="F180" t="str">
        <f>"jcaballero"</f>
        <v>jcaballero</v>
      </c>
    </row>
    <row r="181" spans="1:6">
      <c r="A181" t="str">
        <f t="shared" si="8"/>
        <v>MR128</v>
      </c>
      <c r="B181" t="str">
        <f>"LE-010-27210"</f>
        <v>LE-010-27210</v>
      </c>
      <c r="C181" s="1">
        <v>39342</v>
      </c>
      <c r="D181" s="1">
        <v>39678</v>
      </c>
      <c r="E181" t="str">
        <f>"PM0809137"</f>
        <v>PM0809137</v>
      </c>
      <c r="F181" t="str">
        <f>"fcoramos"</f>
        <v>fcoramos</v>
      </c>
    </row>
    <row r="182" spans="1:6">
      <c r="A182" t="str">
        <f t="shared" si="8"/>
        <v>MR128</v>
      </c>
      <c r="B182" t="str">
        <f>"LE-010-27024"</f>
        <v>LE-010-27024</v>
      </c>
      <c r="C182" s="1">
        <v>39342</v>
      </c>
      <c r="D182" s="1">
        <v>39846</v>
      </c>
      <c r="E182" t="str">
        <f>"PM0833130"</f>
        <v>PM0833130</v>
      </c>
      <c r="F182" t="str">
        <f>"fcoramos"</f>
        <v>fcoramos</v>
      </c>
    </row>
    <row r="183" spans="1:6">
      <c r="A183" t="str">
        <f t="shared" si="8"/>
        <v>MR128</v>
      </c>
      <c r="B183" t="str">
        <f>"LE-010-28374"</f>
        <v>LE-010-28374</v>
      </c>
      <c r="C183" s="1">
        <v>39342</v>
      </c>
      <c r="D183" s="1">
        <v>41190</v>
      </c>
      <c r="E183" t="str">
        <f>"PM1217159"</f>
        <v>PM1217159</v>
      </c>
      <c r="F183" t="str">
        <f>"jalozano"</f>
        <v>jalozano</v>
      </c>
    </row>
    <row r="184" spans="1:6">
      <c r="A184" t="str">
        <f t="shared" si="8"/>
        <v>MR128</v>
      </c>
      <c r="B184" t="str">
        <f>"LE-010-27054"</f>
        <v>LE-010-27054</v>
      </c>
      <c r="C184" s="1">
        <v>39342</v>
      </c>
      <c r="D184" s="1">
        <v>39846</v>
      </c>
      <c r="E184" t="str">
        <f>"PM0833132"</f>
        <v>PM0833132</v>
      </c>
      <c r="F184" t="str">
        <f>"fcoramos"</f>
        <v>fcoramos</v>
      </c>
    </row>
    <row r="185" spans="1:6">
      <c r="A185" t="str">
        <f t="shared" si="8"/>
        <v>MR128</v>
      </c>
      <c r="B185" t="str">
        <f>"LE-010-27058"</f>
        <v>LE-010-27058</v>
      </c>
      <c r="C185" s="1">
        <v>39342</v>
      </c>
      <c r="D185" s="1">
        <v>40686</v>
      </c>
      <c r="E185" t="str">
        <f>"PM1049136"</f>
        <v>PM1049136</v>
      </c>
      <c r="F185" t="str">
        <f>"gmerida"</f>
        <v>gmerida</v>
      </c>
    </row>
    <row r="186" spans="1:6">
      <c r="A186" t="str">
        <f t="shared" si="8"/>
        <v>MR128</v>
      </c>
      <c r="B186" t="str">
        <f>"0347UR00"</f>
        <v>0347UR00</v>
      </c>
      <c r="C186" s="1">
        <v>39342</v>
      </c>
      <c r="D186" s="1">
        <v>41862</v>
      </c>
      <c r="E186" t="str">
        <f>"PM1408144"</f>
        <v>PM1408144</v>
      </c>
      <c r="F186" t="str">
        <f>"jcaballero"</f>
        <v>jcaballero</v>
      </c>
    </row>
    <row r="187" spans="1:6">
      <c r="A187" t="str">
        <f t="shared" si="8"/>
        <v>MR128</v>
      </c>
      <c r="B187" t="str">
        <f>"0350UR00"</f>
        <v>0350UR00</v>
      </c>
      <c r="C187" s="1">
        <v>39342</v>
      </c>
      <c r="D187" s="1">
        <v>41862</v>
      </c>
      <c r="E187" t="str">
        <f>"PM1408145"</f>
        <v>PM1408145</v>
      </c>
      <c r="F187" t="str">
        <f>"jcaballero"</f>
        <v>jcaballero</v>
      </c>
    </row>
    <row r="188" spans="1:6">
      <c r="A188" t="str">
        <f t="shared" si="8"/>
        <v>MR128</v>
      </c>
      <c r="B188" t="str">
        <f>"LE-010-27116"</f>
        <v>LE-010-27116</v>
      </c>
      <c r="C188" s="1">
        <v>39342</v>
      </c>
      <c r="D188" s="1">
        <v>41862</v>
      </c>
      <c r="E188" t="str">
        <f>"PM1408146"</f>
        <v>PM1408146</v>
      </c>
      <c r="F188" t="str">
        <f>"pedro.e.becerra"</f>
        <v>pedro.e.becerra</v>
      </c>
    </row>
    <row r="189" spans="1:6">
      <c r="A189" t="str">
        <f t="shared" si="8"/>
        <v>MR128</v>
      </c>
      <c r="B189" t="str">
        <f>"LE-010-26994"</f>
        <v>LE-010-26994</v>
      </c>
      <c r="C189" s="1">
        <v>39342</v>
      </c>
      <c r="D189" s="1">
        <v>41862</v>
      </c>
      <c r="E189" t="str">
        <f>"PM1408147"</f>
        <v>PM1408147</v>
      </c>
      <c r="F189" t="str">
        <f>"ejavila"</f>
        <v>ejavila</v>
      </c>
    </row>
    <row r="190" spans="1:6">
      <c r="A190" t="str">
        <f t="shared" si="8"/>
        <v>MR128</v>
      </c>
      <c r="B190" t="str">
        <f>"0347UR01"</f>
        <v>0347UR01</v>
      </c>
      <c r="C190" s="1">
        <v>39342</v>
      </c>
      <c r="D190" s="1">
        <v>41862</v>
      </c>
      <c r="E190" t="str">
        <f>"PM1408148"</f>
        <v>PM1408148</v>
      </c>
      <c r="F190" t="str">
        <f>"jcaballero"</f>
        <v>jcaballero</v>
      </c>
    </row>
    <row r="191" spans="1:6">
      <c r="A191" t="str">
        <f t="shared" si="8"/>
        <v>MR128</v>
      </c>
      <c r="B191" t="str">
        <f>"LE-010-26609"</f>
        <v>LE-010-26609</v>
      </c>
      <c r="C191" s="1">
        <v>39342</v>
      </c>
      <c r="D191" s="1">
        <v>39678</v>
      </c>
      <c r="E191" t="str">
        <f>"PM0809147"</f>
        <v>PM0809147</v>
      </c>
      <c r="F191" t="str">
        <f>"jdelarosa"</f>
        <v>jdelarosa</v>
      </c>
    </row>
    <row r="192" spans="1:6">
      <c r="A192" t="str">
        <f t="shared" si="8"/>
        <v>MR128</v>
      </c>
      <c r="B192" t="str">
        <f>"LE-010-26933"</f>
        <v>LE-010-26933</v>
      </c>
      <c r="C192" s="1">
        <v>39342</v>
      </c>
      <c r="D192" s="1">
        <v>39678</v>
      </c>
      <c r="E192" t="str">
        <f>"PM0809148"</f>
        <v>PM0809148</v>
      </c>
      <c r="F192" t="str">
        <f>"jdelarosa"</f>
        <v>jdelarosa</v>
      </c>
    </row>
    <row r="193" spans="1:6">
      <c r="A193" t="str">
        <f t="shared" si="8"/>
        <v>MR128</v>
      </c>
      <c r="B193" t="str">
        <f>"LE-010-26601"</f>
        <v>LE-010-26601</v>
      </c>
      <c r="C193" s="1">
        <v>39370</v>
      </c>
      <c r="D193" s="1">
        <v>40882</v>
      </c>
      <c r="E193" t="str">
        <f>"PM1125125"</f>
        <v>PM1125125</v>
      </c>
      <c r="F193" t="str">
        <f>"jserna"</f>
        <v>jserna</v>
      </c>
    </row>
    <row r="194" spans="1:6">
      <c r="A194" t="str">
        <f t="shared" ref="A194:A224" si="9">"MR128"</f>
        <v>MR128</v>
      </c>
      <c r="B194" t="str">
        <f>"0322NP01"</f>
        <v>0322NP01</v>
      </c>
      <c r="C194" s="1">
        <v>39127</v>
      </c>
      <c r="D194" s="1">
        <v>41302</v>
      </c>
      <c r="E194" t="str">
        <f>"PM1233148"</f>
        <v>PM1233148</v>
      </c>
      <c r="F194" t="str">
        <f>"gerrodriguez"</f>
        <v>gerrodriguez</v>
      </c>
    </row>
    <row r="195" spans="1:6">
      <c r="A195" t="str">
        <f t="shared" si="9"/>
        <v>MR128</v>
      </c>
      <c r="B195" t="str">
        <f>"LE-010-26640"</f>
        <v>LE-010-26640</v>
      </c>
      <c r="C195" s="1">
        <v>39370</v>
      </c>
      <c r="D195" s="1">
        <v>39874</v>
      </c>
      <c r="E195" t="str">
        <f>"PM0837118"</f>
        <v>PM0837118</v>
      </c>
      <c r="F195" t="str">
        <f>"pzuniga"</f>
        <v>pzuniga</v>
      </c>
    </row>
    <row r="196" spans="1:6">
      <c r="A196" t="str">
        <f t="shared" si="9"/>
        <v>MR128</v>
      </c>
      <c r="B196" t="str">
        <f>"0322NT06"</f>
        <v>0322NT06</v>
      </c>
      <c r="C196" s="1">
        <v>39370</v>
      </c>
      <c r="D196" s="1">
        <v>41890</v>
      </c>
      <c r="E196" t="str">
        <f>"PM1412137"</f>
        <v>PM1412137</v>
      </c>
      <c r="F196" t="str">
        <f>"jcaballero"</f>
        <v>jcaballero</v>
      </c>
    </row>
    <row r="197" spans="1:6">
      <c r="A197" t="str">
        <f t="shared" si="9"/>
        <v>MR128</v>
      </c>
      <c r="B197" t="str">
        <f>"0322NT05"</f>
        <v>0322NT05</v>
      </c>
      <c r="C197" s="1">
        <v>39370</v>
      </c>
      <c r="D197" s="1">
        <v>41890</v>
      </c>
      <c r="E197" t="str">
        <f>"PM1412138"</f>
        <v>PM1412138</v>
      </c>
      <c r="F197" t="str">
        <f>"jcaballero"</f>
        <v>jcaballero</v>
      </c>
    </row>
    <row r="198" spans="1:6">
      <c r="A198" t="str">
        <f t="shared" si="9"/>
        <v>MR128</v>
      </c>
      <c r="B198" t="str">
        <f>"0322NT08"</f>
        <v>0322NT08</v>
      </c>
      <c r="C198" s="1">
        <v>39370</v>
      </c>
      <c r="D198" s="1">
        <v>41890</v>
      </c>
      <c r="E198" t="str">
        <f>"PM1412139"</f>
        <v>PM1412139</v>
      </c>
      <c r="F198" t="str">
        <f>"jcaballero"</f>
        <v>jcaballero</v>
      </c>
    </row>
    <row r="199" spans="1:6">
      <c r="A199" t="str">
        <f t="shared" si="9"/>
        <v>MR128</v>
      </c>
      <c r="B199" t="str">
        <f>"0322NT01"</f>
        <v>0322NT01</v>
      </c>
      <c r="C199" s="1">
        <v>39370</v>
      </c>
      <c r="D199" s="1">
        <v>41890</v>
      </c>
      <c r="E199" t="str">
        <f>"PM1412140"</f>
        <v>PM1412140</v>
      </c>
      <c r="F199" t="str">
        <f>"nemartinez"</f>
        <v>nemartinez</v>
      </c>
    </row>
    <row r="200" spans="1:6">
      <c r="A200" t="str">
        <f t="shared" si="9"/>
        <v>MR128</v>
      </c>
      <c r="B200" t="str">
        <f>"LE-010-26604"</f>
        <v>LE-010-26604</v>
      </c>
      <c r="C200" s="1">
        <v>39370</v>
      </c>
      <c r="D200" s="1">
        <v>41890</v>
      </c>
      <c r="E200" t="str">
        <f>"PM1412141"</f>
        <v>PM1412141</v>
      </c>
      <c r="F200" t="str">
        <f>"jcaballero"</f>
        <v>jcaballero</v>
      </c>
    </row>
    <row r="201" spans="1:6">
      <c r="A201" t="str">
        <f t="shared" si="9"/>
        <v>MR128</v>
      </c>
      <c r="B201" t="str">
        <f>"LE-010-26646"</f>
        <v>LE-010-26646</v>
      </c>
      <c r="C201" s="1">
        <v>39370</v>
      </c>
      <c r="D201" s="1">
        <v>41890</v>
      </c>
      <c r="E201" t="str">
        <f>"PM1412142"</f>
        <v>PM1412142</v>
      </c>
      <c r="F201" t="str">
        <f>"ocobos"</f>
        <v>ocobos</v>
      </c>
    </row>
    <row r="202" spans="1:6">
      <c r="A202" t="str">
        <f t="shared" si="9"/>
        <v>MR128</v>
      </c>
      <c r="B202" t="str">
        <f>"LE-010-26610"</f>
        <v>LE-010-26610</v>
      </c>
      <c r="C202" s="1">
        <v>39370</v>
      </c>
      <c r="D202" s="1">
        <v>41890</v>
      </c>
      <c r="E202" t="str">
        <f>"PM1412143"</f>
        <v>PM1412143</v>
      </c>
      <c r="F202" t="str">
        <f>"jrios"</f>
        <v>jrios</v>
      </c>
    </row>
    <row r="203" spans="1:6">
      <c r="A203" t="str">
        <f t="shared" si="9"/>
        <v>MR128</v>
      </c>
      <c r="B203" t="str">
        <f>"0322NT02"</f>
        <v>0322NT02</v>
      </c>
      <c r="C203" s="1">
        <v>39370</v>
      </c>
      <c r="D203" s="1">
        <v>41890</v>
      </c>
      <c r="E203" t="str">
        <f>"PM1412144"</f>
        <v>PM1412144</v>
      </c>
      <c r="F203" t="str">
        <f>"nemartinez"</f>
        <v>nemartinez</v>
      </c>
    </row>
    <row r="204" spans="1:6">
      <c r="A204" t="str">
        <f t="shared" si="9"/>
        <v>MR128</v>
      </c>
      <c r="B204" t="str">
        <f>"LE-010-26941"</f>
        <v>LE-010-26941</v>
      </c>
      <c r="C204" s="1">
        <v>39370</v>
      </c>
      <c r="D204" s="1">
        <v>39538</v>
      </c>
      <c r="E204" t="str">
        <f>"PM0742121"</f>
        <v>PM0742121</v>
      </c>
      <c r="F204" t="str">
        <f>"jpacheco"</f>
        <v>jpacheco</v>
      </c>
    </row>
    <row r="205" spans="1:6">
      <c r="A205" t="str">
        <f t="shared" si="9"/>
        <v>MR128</v>
      </c>
      <c r="B205" t="str">
        <f>"0322NT04"</f>
        <v>0322NT04</v>
      </c>
      <c r="C205" s="1">
        <v>39370</v>
      </c>
      <c r="D205" s="1">
        <v>41890</v>
      </c>
      <c r="E205" t="str">
        <f>"PM1412145"</f>
        <v>PM1412145</v>
      </c>
      <c r="F205" t="str">
        <f>"nemartinez"</f>
        <v>nemartinez</v>
      </c>
    </row>
    <row r="206" spans="1:6">
      <c r="A206" t="str">
        <f t="shared" si="9"/>
        <v>MR128</v>
      </c>
      <c r="B206" t="str">
        <f>"LE-010-27025"</f>
        <v>LE-010-27025</v>
      </c>
      <c r="C206" s="1">
        <v>39370</v>
      </c>
      <c r="D206" s="1">
        <v>41890</v>
      </c>
      <c r="E206" t="str">
        <f>"PM1412146"</f>
        <v>PM1412146</v>
      </c>
      <c r="F206" t="str">
        <f>"ejavila"</f>
        <v>ejavila</v>
      </c>
    </row>
    <row r="207" spans="1:6">
      <c r="A207" t="str">
        <f t="shared" si="9"/>
        <v>MR128</v>
      </c>
      <c r="B207" t="str">
        <f>"LE-010-26538"</f>
        <v>LE-010-26538</v>
      </c>
      <c r="C207" s="1">
        <v>39370</v>
      </c>
      <c r="D207" s="1">
        <v>39874</v>
      </c>
      <c r="E207" t="str">
        <f>"PM0837129"</f>
        <v>PM0837129</v>
      </c>
      <c r="F207" t="str">
        <f>"pzuniga"</f>
        <v>pzuniga</v>
      </c>
    </row>
    <row r="208" spans="1:6">
      <c r="A208" t="str">
        <f t="shared" si="9"/>
        <v>MR128</v>
      </c>
      <c r="B208" t="str">
        <f>"0322NT00"</f>
        <v>0322NT00</v>
      </c>
      <c r="C208" s="1">
        <v>39370</v>
      </c>
      <c r="D208" s="1">
        <v>41890</v>
      </c>
      <c r="E208" t="str">
        <f>"PM1412147"</f>
        <v>PM1412147</v>
      </c>
      <c r="F208" t="str">
        <f>"nemartinez"</f>
        <v>nemartinez</v>
      </c>
    </row>
    <row r="209" spans="1:6">
      <c r="A209" t="str">
        <f t="shared" si="9"/>
        <v>MR128</v>
      </c>
      <c r="B209" t="str">
        <f>"0322NT07"</f>
        <v>0322NT07</v>
      </c>
      <c r="C209" s="1">
        <v>39370</v>
      </c>
      <c r="D209" s="1">
        <v>41855</v>
      </c>
      <c r="E209" t="str">
        <f>"PM1407147"</f>
        <v>PM1407147</v>
      </c>
      <c r="F209" t="str">
        <f>"hverastegui"</f>
        <v>hverastegui</v>
      </c>
    </row>
    <row r="210" spans="1:6">
      <c r="A210" t="str">
        <f t="shared" si="9"/>
        <v>MR128</v>
      </c>
      <c r="B210" t="str">
        <f>"LE-010-26598"</f>
        <v>LE-010-26598</v>
      </c>
      <c r="C210" s="1">
        <v>39370</v>
      </c>
      <c r="D210" s="1">
        <v>41890</v>
      </c>
      <c r="E210" t="str">
        <f>"PM1412148"</f>
        <v>PM1412148</v>
      </c>
      <c r="F210" t="str">
        <f>"jmmosqueda"</f>
        <v>jmmosqueda</v>
      </c>
    </row>
    <row r="211" spans="1:6">
      <c r="A211" t="str">
        <f t="shared" si="9"/>
        <v>MR128</v>
      </c>
      <c r="B211" t="str">
        <f>"LE-010-26603"</f>
        <v>LE-010-26603</v>
      </c>
      <c r="C211" s="1">
        <v>39370</v>
      </c>
      <c r="D211" s="1">
        <v>41890</v>
      </c>
      <c r="E211" t="str">
        <f>"PM1412149"</f>
        <v>PM1412149</v>
      </c>
      <c r="F211" t="str">
        <f>"jcaballero"</f>
        <v>jcaballero</v>
      </c>
    </row>
    <row r="212" spans="1:6">
      <c r="A212" t="str">
        <f t="shared" si="9"/>
        <v>MR128</v>
      </c>
      <c r="B212" t="str">
        <f>"LE-010-27026"</f>
        <v>LE-010-27026</v>
      </c>
      <c r="C212" s="1">
        <v>39370</v>
      </c>
      <c r="D212" s="1">
        <v>41050</v>
      </c>
      <c r="E212" t="str">
        <f>"PM1149163"</f>
        <v>PM1149163</v>
      </c>
      <c r="F212" t="str">
        <f>"hclemente"</f>
        <v>hclemente</v>
      </c>
    </row>
    <row r="213" spans="1:6">
      <c r="A213" t="str">
        <f t="shared" si="9"/>
        <v>MR128</v>
      </c>
      <c r="B213" t="str">
        <f>"LE-010-26591"</f>
        <v>LE-010-26591</v>
      </c>
      <c r="C213" s="1">
        <v>39370</v>
      </c>
      <c r="D213" s="1">
        <v>39874</v>
      </c>
      <c r="E213" t="str">
        <f>"PM0837135"</f>
        <v>PM0837135</v>
      </c>
      <c r="F213" t="str">
        <f>"pzuniga"</f>
        <v>pzuniga</v>
      </c>
    </row>
    <row r="214" spans="1:6">
      <c r="A214" t="str">
        <f t="shared" si="9"/>
        <v>MR128</v>
      </c>
      <c r="B214" t="str">
        <f>"LE-010-26594"</f>
        <v>LE-010-26594</v>
      </c>
      <c r="C214" s="1">
        <v>39370</v>
      </c>
      <c r="D214" s="1">
        <v>40042</v>
      </c>
      <c r="E214" t="str">
        <f>"PM0909103"</f>
        <v>PM0909103</v>
      </c>
      <c r="F214" t="str">
        <f>"edelangel"</f>
        <v>edelangel</v>
      </c>
    </row>
    <row r="215" spans="1:6">
      <c r="A215" t="str">
        <f t="shared" si="9"/>
        <v>MR128</v>
      </c>
      <c r="B215" t="str">
        <f>"LE-010-26645"</f>
        <v>LE-010-26645</v>
      </c>
      <c r="C215" s="1">
        <v>39127</v>
      </c>
      <c r="D215" s="1">
        <v>39127</v>
      </c>
      <c r="E215" t="str">
        <f>""</f>
        <v/>
      </c>
      <c r="F215" t="str">
        <f>""</f>
        <v/>
      </c>
    </row>
    <row r="216" spans="1:6">
      <c r="A216" t="str">
        <f t="shared" si="9"/>
        <v>MR128</v>
      </c>
      <c r="B216" t="str">
        <f>"LE-010-27040"</f>
        <v>LE-010-27040</v>
      </c>
      <c r="C216" s="1">
        <v>39370</v>
      </c>
      <c r="D216" s="1">
        <v>39874</v>
      </c>
      <c r="E216" t="str">
        <f>"PM0837137"</f>
        <v>PM0837137</v>
      </c>
      <c r="F216" t="str">
        <f>"pzuniga"</f>
        <v>pzuniga</v>
      </c>
    </row>
    <row r="217" spans="1:6">
      <c r="A217" t="str">
        <f t="shared" si="9"/>
        <v>MR128</v>
      </c>
      <c r="B217" t="str">
        <f>"LE-010-27114"</f>
        <v>LE-010-27114</v>
      </c>
      <c r="C217" s="1">
        <v>39370</v>
      </c>
      <c r="D217" s="1">
        <v>41890</v>
      </c>
      <c r="E217" t="str">
        <f>"PM1412150"</f>
        <v>PM1412150</v>
      </c>
      <c r="F217" t="str">
        <f>"ecortes"</f>
        <v>ecortes</v>
      </c>
    </row>
    <row r="218" spans="1:6">
      <c r="A218" t="str">
        <f t="shared" si="9"/>
        <v>MR128</v>
      </c>
      <c r="B218" t="str">
        <f>"LE-010-27104"</f>
        <v>LE-010-27104</v>
      </c>
      <c r="C218" s="1">
        <v>39370</v>
      </c>
      <c r="D218" s="1">
        <v>39874</v>
      </c>
      <c r="E218" t="str">
        <f>"PM0837139"</f>
        <v>PM0837139</v>
      </c>
      <c r="F218" t="str">
        <f>"pzuniga"</f>
        <v>pzuniga</v>
      </c>
    </row>
    <row r="219" spans="1:6">
      <c r="A219" t="str">
        <f t="shared" si="9"/>
        <v>MR128</v>
      </c>
      <c r="B219" t="str">
        <f>"LE-010-27001"</f>
        <v>LE-010-27001</v>
      </c>
      <c r="C219" s="1">
        <v>39127</v>
      </c>
      <c r="D219" s="1">
        <v>39127</v>
      </c>
      <c r="E219" t="str">
        <f>""</f>
        <v/>
      </c>
      <c r="F219" t="str">
        <f>""</f>
        <v/>
      </c>
    </row>
    <row r="220" spans="1:6">
      <c r="A220" t="str">
        <f t="shared" si="9"/>
        <v>MR128</v>
      </c>
      <c r="B220" t="str">
        <f>"LE-010-27137"</f>
        <v>LE-010-27137</v>
      </c>
      <c r="C220" s="1">
        <v>39370</v>
      </c>
      <c r="D220" s="1">
        <v>41890</v>
      </c>
      <c r="E220" t="str">
        <f>"PM1412151"</f>
        <v>PM1412151</v>
      </c>
      <c r="F220" t="str">
        <f>"jcaballero"</f>
        <v>jcaballero</v>
      </c>
    </row>
    <row r="221" spans="1:6">
      <c r="A221" t="str">
        <f t="shared" si="9"/>
        <v>MR128</v>
      </c>
      <c r="B221" t="str">
        <f>"LE-010-27131"</f>
        <v>LE-010-27131</v>
      </c>
      <c r="C221" s="1">
        <v>39370</v>
      </c>
      <c r="D221" s="1">
        <v>41890</v>
      </c>
      <c r="E221" t="str">
        <f>"PM1412152"</f>
        <v>PM1412152</v>
      </c>
      <c r="F221" t="str">
        <f>"nemartinez"</f>
        <v>nemartinez</v>
      </c>
    </row>
    <row r="222" spans="1:6">
      <c r="A222" t="str">
        <f t="shared" si="9"/>
        <v>MR128</v>
      </c>
      <c r="B222" t="str">
        <f>"LE-010-27036"</f>
        <v>LE-010-27036</v>
      </c>
      <c r="C222" s="1">
        <v>39370</v>
      </c>
      <c r="D222" s="1">
        <v>41848</v>
      </c>
      <c r="E222" t="str">
        <f>"PM0909107"</f>
        <v>PM0909107</v>
      </c>
      <c r="F222" t="str">
        <f>"edelangel"</f>
        <v>edelangel</v>
      </c>
    </row>
    <row r="223" spans="1:6">
      <c r="A223" t="str">
        <f t="shared" si="9"/>
        <v>MR128</v>
      </c>
      <c r="B223" t="str">
        <f>"LE-010-27053"</f>
        <v>LE-010-27053</v>
      </c>
      <c r="C223" s="1">
        <v>39370</v>
      </c>
      <c r="D223" s="1">
        <v>39874</v>
      </c>
      <c r="E223" t="str">
        <f>"PM0837143"</f>
        <v>PM0837143</v>
      </c>
      <c r="F223" t="str">
        <f>"pzuniga"</f>
        <v>pzuniga</v>
      </c>
    </row>
    <row r="224" spans="1:6">
      <c r="A224" t="str">
        <f t="shared" si="9"/>
        <v>MR128</v>
      </c>
      <c r="B224" t="str">
        <f>"LE-010-27041"</f>
        <v>LE-010-27041</v>
      </c>
      <c r="C224" s="1">
        <v>39370</v>
      </c>
      <c r="D224" s="1">
        <v>39874</v>
      </c>
      <c r="E224" t="str">
        <f>"PM0837144"</f>
        <v>PM0837144</v>
      </c>
      <c r="F224" t="str">
        <f>"pzuniga"</f>
        <v>pzuniga</v>
      </c>
    </row>
    <row r="225" spans="1:6">
      <c r="A225" t="str">
        <f>"MR022"</f>
        <v>MR022</v>
      </c>
      <c r="B225" t="str">
        <f>"LE-011-02138"</f>
        <v>LE-011-02138</v>
      </c>
      <c r="C225" s="1">
        <v>39195</v>
      </c>
      <c r="D225" s="1">
        <v>41855</v>
      </c>
      <c r="E225" t="str">
        <f>"PM1427104"</f>
        <v>PM1427104</v>
      </c>
      <c r="F225" t="str">
        <f>"jlmendoza"</f>
        <v>jlmendoza</v>
      </c>
    </row>
    <row r="226" spans="1:6">
      <c r="A226" t="str">
        <f t="shared" ref="A226:A246" si="10">"MR001"</f>
        <v>MR001</v>
      </c>
      <c r="B226" t="str">
        <f>"LE-011-01918"</f>
        <v>LE-011-01918</v>
      </c>
      <c r="C226" s="1">
        <v>39181</v>
      </c>
      <c r="D226" s="1">
        <v>41848</v>
      </c>
      <c r="E226" t="str">
        <f>"PM1426108"</f>
        <v>PM1426108</v>
      </c>
      <c r="F226" t="str">
        <f>"veronica.flores"</f>
        <v>veronica.flores</v>
      </c>
    </row>
    <row r="227" spans="1:6">
      <c r="A227" t="str">
        <f t="shared" si="10"/>
        <v>MR001</v>
      </c>
      <c r="B227" t="str">
        <f>"LE-011-02231"</f>
        <v>LE-011-02231</v>
      </c>
      <c r="C227" s="1">
        <v>39181</v>
      </c>
      <c r="D227" s="1">
        <v>41848</v>
      </c>
      <c r="E227" t="str">
        <f>"PM1428012"</f>
        <v>PM1428012</v>
      </c>
      <c r="F227" t="str">
        <f>"fportales"</f>
        <v>fportales</v>
      </c>
    </row>
    <row r="228" spans="1:6">
      <c r="A228" t="str">
        <f t="shared" si="10"/>
        <v>MR001</v>
      </c>
      <c r="B228" t="str">
        <f>"LE-011-01921"</f>
        <v>LE-011-01921</v>
      </c>
      <c r="C228" s="1">
        <v>39181</v>
      </c>
      <c r="D228" s="1">
        <v>41848</v>
      </c>
      <c r="E228" t="str">
        <f>"PM1425193"</f>
        <v>PM1425193</v>
      </c>
      <c r="F228" t="str">
        <f>"jrojas"</f>
        <v>jrojas</v>
      </c>
    </row>
    <row r="229" spans="1:6">
      <c r="A229" t="str">
        <f t="shared" si="10"/>
        <v>MR001</v>
      </c>
      <c r="B229" t="str">
        <f>"LE-011-01922"</f>
        <v>LE-011-01922</v>
      </c>
      <c r="C229" s="1">
        <v>39181</v>
      </c>
      <c r="D229" s="1">
        <v>41848</v>
      </c>
      <c r="E229" t="str">
        <f>"PM1427031"</f>
        <v>PM1427031</v>
      </c>
      <c r="F229" t="str">
        <f>"veronica.flores"</f>
        <v>veronica.flores</v>
      </c>
    </row>
    <row r="230" spans="1:6">
      <c r="A230" t="str">
        <f t="shared" si="10"/>
        <v>MR001</v>
      </c>
      <c r="B230" t="str">
        <f>"LE-011-02082"</f>
        <v>LE-011-02082</v>
      </c>
      <c r="C230" s="1">
        <v>39181</v>
      </c>
      <c r="D230" s="1">
        <v>41848</v>
      </c>
      <c r="E230" t="str">
        <f>"PM1425190"</f>
        <v>PM1425190</v>
      </c>
      <c r="F230" t="str">
        <f>"jrojas"</f>
        <v>jrojas</v>
      </c>
    </row>
    <row r="231" spans="1:6">
      <c r="A231" t="str">
        <f t="shared" si="10"/>
        <v>MR001</v>
      </c>
      <c r="B231" t="str">
        <f>"LE-011-02103"</f>
        <v>LE-011-02103</v>
      </c>
      <c r="C231" s="1">
        <v>39181</v>
      </c>
      <c r="D231" s="1">
        <v>41848</v>
      </c>
      <c r="E231" t="str">
        <f>"PM1426047"</f>
        <v>PM1426047</v>
      </c>
      <c r="F231" t="str">
        <f>"jjcastillo"</f>
        <v>jjcastillo</v>
      </c>
    </row>
    <row r="232" spans="1:6">
      <c r="A232" t="str">
        <f t="shared" si="10"/>
        <v>MR001</v>
      </c>
      <c r="B232" t="str">
        <f>"LE-011-01912"</f>
        <v>LE-011-01912</v>
      </c>
      <c r="C232" s="1">
        <v>39181</v>
      </c>
      <c r="D232" s="1">
        <v>41848</v>
      </c>
      <c r="E232" t="str">
        <f>"PM1426048"</f>
        <v>PM1426048</v>
      </c>
      <c r="F232" t="str">
        <f>"jjcastillo"</f>
        <v>jjcastillo</v>
      </c>
    </row>
    <row r="233" spans="1:6">
      <c r="A233" t="str">
        <f t="shared" si="10"/>
        <v>MR001</v>
      </c>
      <c r="B233" t="str">
        <f>"LE-011-01914"</f>
        <v>LE-011-01914</v>
      </c>
      <c r="C233" s="1">
        <v>39181</v>
      </c>
      <c r="D233" s="1">
        <v>41848</v>
      </c>
      <c r="E233" t="str">
        <f>"PM1428021"</f>
        <v>PM1428021</v>
      </c>
      <c r="F233" t="str">
        <f>"jzumaya"</f>
        <v>jzumaya</v>
      </c>
    </row>
    <row r="234" spans="1:6">
      <c r="A234" t="str">
        <f t="shared" si="10"/>
        <v>MR001</v>
      </c>
      <c r="B234" t="str">
        <f>"LE-011-01913"</f>
        <v>LE-011-01913</v>
      </c>
      <c r="C234" s="1">
        <v>39181</v>
      </c>
      <c r="D234" s="1">
        <v>41848</v>
      </c>
      <c r="E234" t="str">
        <f>"PM1428022"</f>
        <v>PM1428022</v>
      </c>
      <c r="F234" t="str">
        <f>"alara"</f>
        <v>alara</v>
      </c>
    </row>
    <row r="235" spans="1:6">
      <c r="A235" t="str">
        <f t="shared" si="10"/>
        <v>MR001</v>
      </c>
      <c r="B235" t="str">
        <f>"LE-011-01983"</f>
        <v>LE-011-01983</v>
      </c>
      <c r="C235" s="1">
        <v>39181</v>
      </c>
      <c r="D235" s="1">
        <v>41848</v>
      </c>
      <c r="E235" t="str">
        <f>"PM1428023"</f>
        <v>PM1428023</v>
      </c>
      <c r="F235" t="str">
        <f>"jramirez"</f>
        <v>jramirez</v>
      </c>
    </row>
    <row r="236" spans="1:6">
      <c r="A236" t="str">
        <f t="shared" si="10"/>
        <v>MR001</v>
      </c>
      <c r="B236" t="str">
        <f>"0511OS00"</f>
        <v>0511OS00</v>
      </c>
      <c r="C236" s="1">
        <v>39181</v>
      </c>
      <c r="D236" s="1">
        <v>41848</v>
      </c>
      <c r="E236" t="str">
        <f>"PM1428024"</f>
        <v>PM1428024</v>
      </c>
      <c r="F236" t="str">
        <f>"macevedo"</f>
        <v>macevedo</v>
      </c>
    </row>
    <row r="237" spans="1:6">
      <c r="A237" t="str">
        <f t="shared" si="10"/>
        <v>MR001</v>
      </c>
      <c r="B237" t="str">
        <f>"0524OS00"</f>
        <v>0524OS00</v>
      </c>
      <c r="C237" s="1">
        <v>39181</v>
      </c>
      <c r="D237" s="1">
        <v>41848</v>
      </c>
      <c r="E237" t="str">
        <f>"PM1428026"</f>
        <v>PM1428026</v>
      </c>
      <c r="F237" t="str">
        <f>"luis.requena"</f>
        <v>luis.requena</v>
      </c>
    </row>
    <row r="238" spans="1:6">
      <c r="A238" t="str">
        <f t="shared" si="10"/>
        <v>MR001</v>
      </c>
      <c r="B238" t="str">
        <f>"LE-011-01919"</f>
        <v>LE-011-01919</v>
      </c>
      <c r="C238" s="1">
        <v>39181</v>
      </c>
      <c r="D238" s="1">
        <v>40966</v>
      </c>
      <c r="E238" t="str">
        <f>"PM1208028"</f>
        <v>PM1208028</v>
      </c>
      <c r="F238" t="str">
        <f>"amendez"</f>
        <v>amendez</v>
      </c>
    </row>
    <row r="239" spans="1:6">
      <c r="A239" t="str">
        <f t="shared" si="10"/>
        <v>MR001</v>
      </c>
      <c r="B239" t="str">
        <f>"LE-011-02224"</f>
        <v>LE-011-02224</v>
      </c>
      <c r="C239" s="1">
        <v>39181</v>
      </c>
      <c r="D239" s="1">
        <v>41848</v>
      </c>
      <c r="E239" t="str">
        <f>"PM1426057"</f>
        <v>PM1426057</v>
      </c>
      <c r="F239" t="str">
        <f>"jose.perez"</f>
        <v>jose.perez</v>
      </c>
    </row>
    <row r="240" spans="1:6">
      <c r="A240" t="str">
        <f t="shared" si="10"/>
        <v>MR001</v>
      </c>
      <c r="B240" t="str">
        <f>"LE-011-01993"</f>
        <v>LE-011-01993</v>
      </c>
      <c r="C240" s="1">
        <v>39181</v>
      </c>
      <c r="D240" s="1">
        <v>41848</v>
      </c>
      <c r="E240" t="str">
        <f>"PM1428030"</f>
        <v>PM1428030</v>
      </c>
      <c r="F240" t="str">
        <f>"amendez"</f>
        <v>amendez</v>
      </c>
    </row>
    <row r="241" spans="1:6">
      <c r="A241" t="str">
        <f t="shared" si="10"/>
        <v>MR001</v>
      </c>
      <c r="B241" t="str">
        <f>"LE-011-02081"</f>
        <v>LE-011-02081</v>
      </c>
      <c r="C241" s="1">
        <v>39181</v>
      </c>
      <c r="D241" s="1">
        <v>41848</v>
      </c>
      <c r="E241" t="str">
        <f>"PM1426059"</f>
        <v>PM1426059</v>
      </c>
      <c r="F241" t="str">
        <f>"veronica.flores"</f>
        <v>veronica.flores</v>
      </c>
    </row>
    <row r="242" spans="1:6">
      <c r="A242" t="str">
        <f t="shared" si="10"/>
        <v>MR001</v>
      </c>
      <c r="B242" t="str">
        <f>"LE-011-02099"</f>
        <v>LE-011-02099</v>
      </c>
      <c r="C242" s="1">
        <v>39181</v>
      </c>
      <c r="D242" s="1">
        <v>41848</v>
      </c>
      <c r="E242" t="str">
        <f>"PM1428032"</f>
        <v>PM1428032</v>
      </c>
      <c r="F242" t="str">
        <f>"jalozano"</f>
        <v>jalozano</v>
      </c>
    </row>
    <row r="243" spans="1:6">
      <c r="A243" t="str">
        <f t="shared" si="10"/>
        <v>MR001</v>
      </c>
      <c r="B243" t="str">
        <f>"LE-011-02230"</f>
        <v>LE-011-02230</v>
      </c>
      <c r="C243" s="1">
        <v>39181</v>
      </c>
      <c r="D243" s="1">
        <v>41848</v>
      </c>
      <c r="E243" t="str">
        <f>"PM1428033"</f>
        <v>PM1428033</v>
      </c>
      <c r="F243" t="str">
        <f>"luis.requena"</f>
        <v>luis.requena</v>
      </c>
    </row>
    <row r="244" spans="1:6">
      <c r="A244" t="str">
        <f t="shared" si="10"/>
        <v>MR001</v>
      </c>
      <c r="B244" t="str">
        <f>"LE-011-02124"</f>
        <v>LE-011-02124</v>
      </c>
      <c r="C244" s="1">
        <v>39181</v>
      </c>
      <c r="D244" s="1">
        <v>40777</v>
      </c>
      <c r="E244" t="str">
        <f>"PM1132054"</f>
        <v>PM1132054</v>
      </c>
      <c r="F244" t="str">
        <f>"macevedo"</f>
        <v>macevedo</v>
      </c>
    </row>
    <row r="245" spans="1:6">
      <c r="A245" t="str">
        <f t="shared" si="10"/>
        <v>MR001</v>
      </c>
      <c r="B245" t="str">
        <f>"LE-011-02154"</f>
        <v>LE-011-02154</v>
      </c>
      <c r="C245" s="1">
        <v>39181</v>
      </c>
      <c r="D245" s="1">
        <v>41848</v>
      </c>
      <c r="E245" t="str">
        <f>"PM1428035"</f>
        <v>PM1428035</v>
      </c>
      <c r="F245" t="str">
        <f>"adrian.perales"</f>
        <v>adrian.perales</v>
      </c>
    </row>
    <row r="246" spans="1:6">
      <c r="A246" t="str">
        <f t="shared" si="10"/>
        <v>MR001</v>
      </c>
      <c r="B246" t="str">
        <f>"LE-011-02884"</f>
        <v>LE-011-02884</v>
      </c>
      <c r="C246" s="1">
        <v>39181</v>
      </c>
      <c r="D246" s="1">
        <v>40966</v>
      </c>
      <c r="E246" t="str">
        <f>"PM1208035"</f>
        <v>PM1208035</v>
      </c>
      <c r="F246" t="str">
        <f>"amendez"</f>
        <v>amendez</v>
      </c>
    </row>
    <row r="247" spans="1:6">
      <c r="A247" t="str">
        <f t="shared" ref="A247:A261" si="11">"MR002"</f>
        <v>MR002</v>
      </c>
      <c r="B247" t="str">
        <f>"LE-079-00358"</f>
        <v>LE-079-00358</v>
      </c>
      <c r="C247" s="1">
        <v>39181</v>
      </c>
      <c r="D247" s="1">
        <v>41848</v>
      </c>
      <c r="E247" t="str">
        <f>"PM1428036"</f>
        <v>PM1428036</v>
      </c>
      <c r="F247" t="str">
        <f>"gdelacruz"</f>
        <v>gdelacruz</v>
      </c>
    </row>
    <row r="248" spans="1:6">
      <c r="A248" t="str">
        <f t="shared" si="11"/>
        <v>MR002</v>
      </c>
      <c r="B248" t="str">
        <f>"LE-079-00410"</f>
        <v>LE-079-00410</v>
      </c>
      <c r="C248" s="1">
        <v>39181</v>
      </c>
      <c r="D248" s="1">
        <v>41848</v>
      </c>
      <c r="E248" t="str">
        <f>"PM1428037"</f>
        <v>PM1428037</v>
      </c>
      <c r="F248" t="str">
        <f>"pedro.e.becerra"</f>
        <v>pedro.e.becerra</v>
      </c>
    </row>
    <row r="249" spans="1:6">
      <c r="A249" t="str">
        <f t="shared" si="11"/>
        <v>MR002</v>
      </c>
      <c r="B249" t="str">
        <f>"LE-079-00392"</f>
        <v>LE-079-00392</v>
      </c>
      <c r="C249" s="1">
        <v>39181</v>
      </c>
      <c r="D249" s="1">
        <v>41848</v>
      </c>
      <c r="E249" t="str">
        <f>"PM1428038"</f>
        <v>PM1428038</v>
      </c>
      <c r="F249" t="str">
        <f>"afgarcia"</f>
        <v>afgarcia</v>
      </c>
    </row>
    <row r="250" spans="1:6">
      <c r="A250" t="str">
        <f t="shared" si="11"/>
        <v>MR002</v>
      </c>
      <c r="B250" t="str">
        <f>"LE-079-00393"</f>
        <v>LE-079-00393</v>
      </c>
      <c r="C250" s="1">
        <v>39181</v>
      </c>
      <c r="D250" s="1">
        <v>39181</v>
      </c>
      <c r="E250" t="str">
        <f>""</f>
        <v/>
      </c>
      <c r="F250" t="str">
        <f>""</f>
        <v/>
      </c>
    </row>
    <row r="251" spans="1:6">
      <c r="A251" t="str">
        <f t="shared" si="11"/>
        <v>MR002</v>
      </c>
      <c r="B251" t="str">
        <f>"LE-079-00395"</f>
        <v>LE-079-00395</v>
      </c>
      <c r="C251" s="1">
        <v>39181</v>
      </c>
      <c r="D251" s="1">
        <v>41848</v>
      </c>
      <c r="E251" t="str">
        <f>"PM1428039"</f>
        <v>PM1428039</v>
      </c>
      <c r="F251" t="str">
        <f>"eduardo.balleza"</f>
        <v>eduardo.balleza</v>
      </c>
    </row>
    <row r="252" spans="1:6">
      <c r="A252" t="str">
        <f t="shared" si="11"/>
        <v>MR002</v>
      </c>
      <c r="B252" t="str">
        <f>"LE-079-00521"</f>
        <v>LE-079-00521</v>
      </c>
      <c r="C252" s="1">
        <v>39181</v>
      </c>
      <c r="D252" s="1">
        <v>41848</v>
      </c>
      <c r="E252" t="str">
        <f>"PM1428040"</f>
        <v>PM1428040</v>
      </c>
      <c r="F252" t="str">
        <f>"gdelacruz"</f>
        <v>gdelacruz</v>
      </c>
    </row>
    <row r="253" spans="1:6">
      <c r="A253" t="str">
        <f t="shared" si="11"/>
        <v>MR002</v>
      </c>
      <c r="B253" t="str">
        <f>"LE-079-00530"</f>
        <v>LE-079-00530</v>
      </c>
      <c r="C253" s="1">
        <v>39181</v>
      </c>
      <c r="D253" s="1">
        <v>41848</v>
      </c>
      <c r="E253" t="str">
        <f>"PM1428041"</f>
        <v>PM1428041</v>
      </c>
      <c r="F253" t="str">
        <f>"afgarcia"</f>
        <v>afgarcia</v>
      </c>
    </row>
    <row r="254" spans="1:6">
      <c r="A254" t="str">
        <f t="shared" si="11"/>
        <v>MR002</v>
      </c>
      <c r="B254" t="str">
        <f>"LE-079-00501"</f>
        <v>LE-079-00501</v>
      </c>
      <c r="C254" s="1">
        <v>39181</v>
      </c>
      <c r="D254" s="1">
        <v>41848</v>
      </c>
      <c r="E254" t="str">
        <f>"PM1426071"</f>
        <v>PM1426071</v>
      </c>
      <c r="F254" t="str">
        <f>"gdelacruz"</f>
        <v>gdelacruz</v>
      </c>
    </row>
    <row r="255" spans="1:6">
      <c r="A255" t="str">
        <f t="shared" si="11"/>
        <v>MR002</v>
      </c>
      <c r="B255" t="str">
        <f>"LE-079-00522"</f>
        <v>LE-079-00522</v>
      </c>
      <c r="C255" s="1">
        <v>39181</v>
      </c>
      <c r="D255" s="1">
        <v>41848</v>
      </c>
      <c r="E255" t="str">
        <f>"PM1427062"</f>
        <v>PM1427062</v>
      </c>
      <c r="F255" t="str">
        <f>"magarcia"</f>
        <v>magarcia</v>
      </c>
    </row>
    <row r="256" spans="1:6">
      <c r="A256" t="str">
        <f t="shared" si="11"/>
        <v>MR002</v>
      </c>
      <c r="B256" t="str">
        <f>"LE-079-00357"</f>
        <v>LE-079-00357</v>
      </c>
      <c r="C256" s="1">
        <v>39181</v>
      </c>
      <c r="D256" s="1">
        <v>41848</v>
      </c>
      <c r="E256" t="str">
        <f>"PM1428044"</f>
        <v>PM1428044</v>
      </c>
      <c r="F256" t="str">
        <f>"gdelacruz"</f>
        <v>gdelacruz</v>
      </c>
    </row>
    <row r="257" spans="1:6">
      <c r="A257" t="str">
        <f t="shared" si="11"/>
        <v>MR002</v>
      </c>
      <c r="B257" t="str">
        <f>"LE-079-00390"</f>
        <v>LE-079-00390</v>
      </c>
      <c r="C257" s="1">
        <v>39181</v>
      </c>
      <c r="D257" s="1">
        <v>39181</v>
      </c>
      <c r="E257" t="str">
        <f>""</f>
        <v/>
      </c>
      <c r="F257" t="str">
        <f>""</f>
        <v/>
      </c>
    </row>
    <row r="258" spans="1:6">
      <c r="A258" t="str">
        <f t="shared" si="11"/>
        <v>MR002</v>
      </c>
      <c r="B258" t="str">
        <f>"LE-079-00391"</f>
        <v>LE-079-00391</v>
      </c>
      <c r="C258" s="1">
        <v>39181</v>
      </c>
      <c r="D258" s="1">
        <v>41848</v>
      </c>
      <c r="E258" t="str">
        <f>"PM1428045"</f>
        <v>PM1428045</v>
      </c>
      <c r="F258" t="str">
        <f>"agamez"</f>
        <v>agamez</v>
      </c>
    </row>
    <row r="259" spans="1:6">
      <c r="A259" t="str">
        <f t="shared" si="11"/>
        <v>MR002</v>
      </c>
      <c r="B259" t="str">
        <f>"0319UR57"</f>
        <v>0319UR57</v>
      </c>
      <c r="C259" s="1">
        <v>39181</v>
      </c>
      <c r="D259" s="1">
        <v>41848</v>
      </c>
      <c r="E259" t="str">
        <f>"PM1428046"</f>
        <v>PM1428046</v>
      </c>
      <c r="F259" t="str">
        <f>"afgarcia"</f>
        <v>afgarcia</v>
      </c>
    </row>
    <row r="260" spans="1:6">
      <c r="A260" t="str">
        <f t="shared" si="11"/>
        <v>MR002</v>
      </c>
      <c r="B260" t="str">
        <f>"LE-079-00367"</f>
        <v>LE-079-00367</v>
      </c>
      <c r="C260" s="1">
        <v>39181</v>
      </c>
      <c r="D260" s="1">
        <v>41848</v>
      </c>
      <c r="E260" t="str">
        <f>"PM1426076"</f>
        <v>PM1426076</v>
      </c>
      <c r="F260" t="str">
        <f>"roberto.cruz"</f>
        <v>roberto.cruz</v>
      </c>
    </row>
    <row r="261" spans="1:6">
      <c r="A261" t="str">
        <f t="shared" si="11"/>
        <v>MR002</v>
      </c>
      <c r="B261" t="str">
        <f>"LE-079-00529"</f>
        <v>LE-079-00529</v>
      </c>
      <c r="C261" s="1">
        <v>39181</v>
      </c>
      <c r="D261" s="1">
        <v>41848</v>
      </c>
      <c r="E261" t="str">
        <f>"PM1426077"</f>
        <v>PM1426077</v>
      </c>
      <c r="F261" t="str">
        <f>"gdelacruz"</f>
        <v>gdelacruz</v>
      </c>
    </row>
    <row r="262" spans="1:6">
      <c r="A262" t="str">
        <f t="shared" ref="A262:A274" si="12">"MR003"</f>
        <v>MR003</v>
      </c>
      <c r="B262" t="str">
        <f>"0319UR44"</f>
        <v>0319UR44</v>
      </c>
      <c r="C262" s="1">
        <v>39181</v>
      </c>
      <c r="D262" s="1">
        <v>41848</v>
      </c>
      <c r="E262" t="str">
        <f>"PM1428049"</f>
        <v>PM1428049</v>
      </c>
      <c r="F262" t="str">
        <f>"luis.requena"</f>
        <v>luis.requena</v>
      </c>
    </row>
    <row r="263" spans="1:6">
      <c r="A263" t="str">
        <f t="shared" si="12"/>
        <v>MR003</v>
      </c>
      <c r="B263" t="str">
        <f>"0425OS00"</f>
        <v>0425OS00</v>
      </c>
      <c r="C263" s="1">
        <v>39181</v>
      </c>
      <c r="D263" s="1">
        <v>41848</v>
      </c>
      <c r="E263" t="str">
        <f>"PM1426080"</f>
        <v>PM1426080</v>
      </c>
      <c r="F263" t="str">
        <f>"obed.espinoza"</f>
        <v>obed.espinoza</v>
      </c>
    </row>
    <row r="264" spans="1:6">
      <c r="A264" t="str">
        <f t="shared" si="12"/>
        <v>MR003</v>
      </c>
      <c r="B264" t="str">
        <f>"0425OS01"</f>
        <v>0425OS01</v>
      </c>
      <c r="C264" s="1">
        <v>39181</v>
      </c>
      <c r="D264" s="1">
        <v>41848</v>
      </c>
      <c r="E264" t="str">
        <f>"PM1427070"</f>
        <v>PM1427070</v>
      </c>
      <c r="F264" t="str">
        <f>"obed.espinoza"</f>
        <v>obed.espinoza</v>
      </c>
    </row>
    <row r="265" spans="1:6">
      <c r="A265" t="str">
        <f t="shared" si="12"/>
        <v>MR003</v>
      </c>
      <c r="B265" t="str">
        <f>"0425OS02"</f>
        <v>0425OS02</v>
      </c>
      <c r="C265" s="1">
        <v>39181</v>
      </c>
      <c r="D265" s="1">
        <v>41848</v>
      </c>
      <c r="E265" t="str">
        <f>"PM1426082"</f>
        <v>PM1426082</v>
      </c>
      <c r="F265" t="str">
        <f>"obed.espinoza"</f>
        <v>obed.espinoza</v>
      </c>
    </row>
    <row r="266" spans="1:6">
      <c r="A266" t="str">
        <f t="shared" si="12"/>
        <v>MR003</v>
      </c>
      <c r="B266" t="str">
        <f>"0425OS03"</f>
        <v>0425OS03</v>
      </c>
      <c r="C266" s="1">
        <v>39181</v>
      </c>
      <c r="D266" s="1">
        <v>41848</v>
      </c>
      <c r="E266" t="str">
        <f>"PM1428053"</f>
        <v>PM1428053</v>
      </c>
      <c r="F266" t="str">
        <f>"victor.a.zapata"</f>
        <v>victor.a.zapata</v>
      </c>
    </row>
    <row r="267" spans="1:6">
      <c r="A267" t="str">
        <f t="shared" si="12"/>
        <v>MR003</v>
      </c>
      <c r="B267" t="str">
        <f>"LE-053-02038"</f>
        <v>LE-053-02038</v>
      </c>
      <c r="C267" s="1">
        <v>39181</v>
      </c>
      <c r="D267" s="1">
        <v>41848</v>
      </c>
      <c r="E267" t="str">
        <f>"PM1428054"</f>
        <v>PM1428054</v>
      </c>
      <c r="F267" t="str">
        <f>"luis.requena"</f>
        <v>luis.requena</v>
      </c>
    </row>
    <row r="268" spans="1:6">
      <c r="A268" t="str">
        <f t="shared" si="12"/>
        <v>MR003</v>
      </c>
      <c r="B268" t="str">
        <f>"LE-053-02039"</f>
        <v>LE-053-02039</v>
      </c>
      <c r="C268" s="1">
        <v>39181</v>
      </c>
      <c r="D268" s="1">
        <v>41848</v>
      </c>
      <c r="E268" t="str">
        <f>"PM1428055"</f>
        <v>PM1428055</v>
      </c>
      <c r="F268" t="str">
        <f>"israel.ocampo"</f>
        <v>israel.ocampo</v>
      </c>
    </row>
    <row r="269" spans="1:6">
      <c r="A269" t="str">
        <f t="shared" si="12"/>
        <v>MR003</v>
      </c>
      <c r="B269" t="str">
        <f>"LE-053-02249"</f>
        <v>LE-053-02249</v>
      </c>
      <c r="C269" s="1">
        <v>39181</v>
      </c>
      <c r="D269" s="1">
        <v>41848</v>
      </c>
      <c r="E269" t="str">
        <f>"PM1426086"</f>
        <v>PM1426086</v>
      </c>
      <c r="F269" t="str">
        <f>"obed.espinoza"</f>
        <v>obed.espinoza</v>
      </c>
    </row>
    <row r="270" spans="1:6">
      <c r="A270" t="str">
        <f t="shared" si="12"/>
        <v>MR003</v>
      </c>
      <c r="B270" t="str">
        <f>"LE-053-02288"</f>
        <v>LE-053-02288</v>
      </c>
      <c r="C270" s="1">
        <v>39181</v>
      </c>
      <c r="D270" s="1">
        <v>41848</v>
      </c>
      <c r="E270" t="str">
        <f>"PM1426087"</f>
        <v>PM1426087</v>
      </c>
      <c r="F270" t="str">
        <f>"obed.espinoza"</f>
        <v>obed.espinoza</v>
      </c>
    </row>
    <row r="271" spans="1:6">
      <c r="A271" t="str">
        <f t="shared" si="12"/>
        <v>MR003</v>
      </c>
      <c r="B271" t="str">
        <f>"LE-053-02516"</f>
        <v>LE-053-02516</v>
      </c>
      <c r="C271" s="1">
        <v>39181</v>
      </c>
      <c r="D271" s="1">
        <v>41848</v>
      </c>
      <c r="E271" t="str">
        <f>"PM1426088"</f>
        <v>PM1426088</v>
      </c>
      <c r="F271" t="str">
        <f>"obed.espinoza"</f>
        <v>obed.espinoza</v>
      </c>
    </row>
    <row r="272" spans="1:6">
      <c r="A272" t="str">
        <f t="shared" si="12"/>
        <v>MR003</v>
      </c>
      <c r="B272" t="str">
        <f>"LE-053-02517"</f>
        <v>LE-053-02517</v>
      </c>
      <c r="C272" s="1">
        <v>39181</v>
      </c>
      <c r="D272" s="1">
        <v>41848</v>
      </c>
      <c r="E272" t="str">
        <f>"PM1428059"</f>
        <v>PM1428059</v>
      </c>
      <c r="F272" t="str">
        <f>"victor.a.zapata"</f>
        <v>victor.a.zapata</v>
      </c>
    </row>
    <row r="273" spans="1:6">
      <c r="A273" t="str">
        <f t="shared" si="12"/>
        <v>MR003</v>
      </c>
      <c r="B273" t="str">
        <f>"LE-053-02569"</f>
        <v>LE-053-02569</v>
      </c>
      <c r="C273" s="1">
        <v>39181</v>
      </c>
      <c r="D273" s="1">
        <v>41848</v>
      </c>
      <c r="E273" t="str">
        <f>"PM1428060"</f>
        <v>PM1428060</v>
      </c>
      <c r="F273" t="str">
        <f>"omar.a.salazar"</f>
        <v>omar.a.salazar</v>
      </c>
    </row>
    <row r="274" spans="1:6">
      <c r="A274" t="str">
        <f t="shared" si="12"/>
        <v>MR003</v>
      </c>
      <c r="B274" t="str">
        <f>"LE-085-02632"</f>
        <v>LE-085-02632</v>
      </c>
      <c r="C274" s="1">
        <v>39181</v>
      </c>
      <c r="D274" s="1">
        <v>41848</v>
      </c>
      <c r="E274" t="str">
        <f>"PM1428061"</f>
        <v>PM1428061</v>
      </c>
      <c r="F274" t="str">
        <f>"jramirez"</f>
        <v>jramirez</v>
      </c>
    </row>
    <row r="275" spans="1:6">
      <c r="A275" t="str">
        <f>"MR004"</f>
        <v>MR004</v>
      </c>
      <c r="B275" t="str">
        <f>"0544UR09"</f>
        <v>0544UR09</v>
      </c>
      <c r="C275" s="1">
        <v>39181</v>
      </c>
      <c r="D275" s="1">
        <v>41848</v>
      </c>
      <c r="E275" t="str">
        <f>"PM1428062"</f>
        <v>PM1428062</v>
      </c>
      <c r="F275" t="str">
        <f>"jcaballero"</f>
        <v>jcaballero</v>
      </c>
    </row>
    <row r="276" spans="1:6">
      <c r="A276" t="str">
        <f>"MR004"</f>
        <v>MR004</v>
      </c>
      <c r="B276" t="str">
        <f>"0544UR10"</f>
        <v>0544UR10</v>
      </c>
      <c r="C276" s="1">
        <v>39181</v>
      </c>
      <c r="D276" s="1">
        <v>41848</v>
      </c>
      <c r="E276" t="str">
        <f>"PM1428063"</f>
        <v>PM1428063</v>
      </c>
      <c r="F276" t="str">
        <f>"nemartinez"</f>
        <v>nemartinez</v>
      </c>
    </row>
    <row r="277" spans="1:6">
      <c r="A277" t="str">
        <f>"MR004"</f>
        <v>MR004</v>
      </c>
      <c r="B277" t="str">
        <f>"0544UR11"</f>
        <v>0544UR11</v>
      </c>
      <c r="C277" s="1">
        <v>39181</v>
      </c>
      <c r="D277" s="1">
        <v>41848</v>
      </c>
      <c r="E277" t="str">
        <f>"PM1428064"</f>
        <v>PM1428064</v>
      </c>
      <c r="F277" t="str">
        <f>"jrios"</f>
        <v>jrios</v>
      </c>
    </row>
    <row r="278" spans="1:6">
      <c r="A278" t="str">
        <f>"MR004"</f>
        <v>MR004</v>
      </c>
      <c r="B278" t="str">
        <f>"0319UR194"</f>
        <v>0319UR194</v>
      </c>
      <c r="C278" s="1">
        <v>39181</v>
      </c>
      <c r="D278" s="1">
        <v>41848</v>
      </c>
      <c r="E278" t="str">
        <f>"PM1428065"</f>
        <v>PM1428065</v>
      </c>
      <c r="F278" t="str">
        <f>"jrios"</f>
        <v>jrios</v>
      </c>
    </row>
    <row r="279" spans="1:6">
      <c r="A279" t="str">
        <f t="shared" ref="A279:A284" si="13">"MR005"</f>
        <v>MR005</v>
      </c>
      <c r="B279" t="str">
        <f>"0319UR162"</f>
        <v>0319UR162</v>
      </c>
      <c r="C279" s="1">
        <v>39181</v>
      </c>
      <c r="D279" s="1">
        <v>41848</v>
      </c>
      <c r="E279" t="str">
        <f>"PM1428066"</f>
        <v>PM1428066</v>
      </c>
      <c r="F279" t="str">
        <f>"nemartinez"</f>
        <v>nemartinez</v>
      </c>
    </row>
    <row r="280" spans="1:6">
      <c r="A280" t="str">
        <f t="shared" si="13"/>
        <v>MR005</v>
      </c>
      <c r="B280" t="str">
        <f>"0319UR163"</f>
        <v>0319UR163</v>
      </c>
      <c r="C280" s="1">
        <v>39181</v>
      </c>
      <c r="D280" s="1">
        <v>41848</v>
      </c>
      <c r="E280" t="str">
        <f>"PM1428067"</f>
        <v>PM1428067</v>
      </c>
      <c r="F280" t="str">
        <f>"jrios"</f>
        <v>jrios</v>
      </c>
    </row>
    <row r="281" spans="1:6">
      <c r="A281" t="str">
        <f t="shared" si="13"/>
        <v>MR005</v>
      </c>
      <c r="B281" t="str">
        <f>"0319UR164"</f>
        <v>0319UR164</v>
      </c>
      <c r="C281" s="1">
        <v>39181</v>
      </c>
      <c r="D281" s="1">
        <v>41848</v>
      </c>
      <c r="E281" t="str">
        <f>"PM1428068"</f>
        <v>PM1428068</v>
      </c>
      <c r="F281" t="str">
        <f>"jrios"</f>
        <v>jrios</v>
      </c>
    </row>
    <row r="282" spans="1:6">
      <c r="A282" t="str">
        <f t="shared" si="13"/>
        <v>MR005</v>
      </c>
      <c r="B282" t="str">
        <f>"0319UR165"</f>
        <v>0319UR165</v>
      </c>
      <c r="C282" s="1">
        <v>39181</v>
      </c>
      <c r="D282" s="1">
        <v>41848</v>
      </c>
      <c r="E282" t="str">
        <f>"PM1428069"</f>
        <v>PM1428069</v>
      </c>
      <c r="F282" t="str">
        <f>"ocobos"</f>
        <v>ocobos</v>
      </c>
    </row>
    <row r="283" spans="1:6">
      <c r="A283" t="str">
        <f t="shared" si="13"/>
        <v>MR005</v>
      </c>
      <c r="B283" t="str">
        <f>"0319UR173"</f>
        <v>0319UR173</v>
      </c>
      <c r="C283" s="1">
        <v>39181</v>
      </c>
      <c r="D283" s="1">
        <v>41778</v>
      </c>
      <c r="E283" t="str">
        <f>"PM1419099"</f>
        <v>PM1419099</v>
      </c>
      <c r="F283" t="str">
        <f>"nemartinez"</f>
        <v>nemartinez</v>
      </c>
    </row>
    <row r="284" spans="1:6">
      <c r="A284" t="str">
        <f t="shared" si="13"/>
        <v>MR005</v>
      </c>
      <c r="B284" t="str">
        <f>"0340UR00"</f>
        <v>0340UR00</v>
      </c>
      <c r="C284" s="1">
        <v>39181</v>
      </c>
      <c r="D284" s="1">
        <v>41848</v>
      </c>
      <c r="E284" t="str">
        <f>"PM1428070"</f>
        <v>PM1428070</v>
      </c>
      <c r="F284" t="str">
        <f>"nemartinez"</f>
        <v>nemartinez</v>
      </c>
    </row>
    <row r="285" spans="1:6">
      <c r="A285" t="str">
        <f>"MR006"</f>
        <v>MR006</v>
      </c>
      <c r="B285" t="str">
        <f>"0442FR01"</f>
        <v>0442FR01</v>
      </c>
      <c r="C285" s="1">
        <v>39181</v>
      </c>
      <c r="D285" s="1">
        <v>41848</v>
      </c>
      <c r="E285" t="str">
        <f>"PM1428071"</f>
        <v>PM1428071</v>
      </c>
      <c r="F285" t="str">
        <f>"pzuniga"</f>
        <v>pzuniga</v>
      </c>
    </row>
    <row r="286" spans="1:6">
      <c r="A286" t="str">
        <f>"MR006"</f>
        <v>MR006</v>
      </c>
      <c r="B286" t="str">
        <f>"0442FR03"</f>
        <v>0442FR03</v>
      </c>
      <c r="C286" s="1">
        <v>39181</v>
      </c>
      <c r="D286" s="1">
        <v>41848</v>
      </c>
      <c r="E286" t="str">
        <f>"PM1428072"</f>
        <v>PM1428072</v>
      </c>
      <c r="F286" t="str">
        <f>"pzuniga"</f>
        <v>pzuniga</v>
      </c>
    </row>
    <row r="287" spans="1:6">
      <c r="A287" t="str">
        <f>"MR007"</f>
        <v>MR007</v>
      </c>
      <c r="B287" t="str">
        <f>"LE-010-28552"</f>
        <v>LE-010-28552</v>
      </c>
      <c r="C287" s="1">
        <v>39181</v>
      </c>
      <c r="D287" s="1">
        <v>41848</v>
      </c>
      <c r="E287" t="str">
        <f>"PM1428073"</f>
        <v>PM1428073</v>
      </c>
      <c r="F287" t="str">
        <f>"jgomez"</f>
        <v>jgomez</v>
      </c>
    </row>
    <row r="288" spans="1:6">
      <c r="A288" t="str">
        <f>"MR007"</f>
        <v>MR007</v>
      </c>
      <c r="B288" t="str">
        <f>"LE-010-28553"</f>
        <v>LE-010-28553</v>
      </c>
      <c r="C288" s="1">
        <v>39181</v>
      </c>
      <c r="D288" s="1">
        <v>40630</v>
      </c>
      <c r="E288" t="str">
        <f>"PM1112066"</f>
        <v>PM1112066</v>
      </c>
      <c r="F288" t="str">
        <f>"jdelarosa"</f>
        <v>jdelarosa</v>
      </c>
    </row>
    <row r="289" spans="1:6">
      <c r="A289" t="str">
        <f>"MR007"</f>
        <v>MR007</v>
      </c>
      <c r="B289" t="str">
        <f>"LE-010-28554"</f>
        <v>LE-010-28554</v>
      </c>
      <c r="C289" s="1">
        <v>39181</v>
      </c>
      <c r="D289" s="1">
        <v>39195</v>
      </c>
      <c r="E289" t="str">
        <f>"PM0716060"</f>
        <v>PM0716060</v>
      </c>
      <c r="F289" t="str">
        <f>"jpacheco"</f>
        <v>jpacheco</v>
      </c>
    </row>
    <row r="290" spans="1:6">
      <c r="A290" t="str">
        <f>"MR008"</f>
        <v>MR008</v>
      </c>
      <c r="B290" t="str">
        <f>"LE-001-05305"</f>
        <v>LE-001-05305</v>
      </c>
      <c r="C290" s="1">
        <v>39181</v>
      </c>
      <c r="D290" s="1">
        <v>39195</v>
      </c>
      <c r="E290" t="str">
        <f>"PM0716061"</f>
        <v>PM0716061</v>
      </c>
      <c r="F290" t="str">
        <f>"jpacheco"</f>
        <v>jpacheco</v>
      </c>
    </row>
    <row r="291" spans="1:6">
      <c r="A291" t="str">
        <f>"MR009"</f>
        <v>MR009</v>
      </c>
      <c r="B291" t="str">
        <f>"LE-001-05143"</f>
        <v>LE-001-05143</v>
      </c>
      <c r="C291" s="1">
        <v>39181</v>
      </c>
      <c r="D291" s="1">
        <v>41848</v>
      </c>
      <c r="E291" t="str">
        <f>"PM1428074"</f>
        <v>PM1428074</v>
      </c>
      <c r="F291" t="str">
        <f>"frodriguez"</f>
        <v>frodriguez</v>
      </c>
    </row>
    <row r="292" spans="1:6">
      <c r="A292" t="str">
        <f>"MR010"</f>
        <v>MR010</v>
      </c>
      <c r="B292" t="str">
        <f>"0320UR04"</f>
        <v>0320UR04</v>
      </c>
      <c r="C292" s="1">
        <v>39181</v>
      </c>
      <c r="D292" s="1">
        <v>41848</v>
      </c>
      <c r="E292" t="str">
        <f>"PM1428075"</f>
        <v>PM1428075</v>
      </c>
      <c r="F292" t="str">
        <f>"jcrodriguez"</f>
        <v>jcrodriguez</v>
      </c>
    </row>
    <row r="293" spans="1:6">
      <c r="A293" t="str">
        <f>"MR011"</f>
        <v>MR011</v>
      </c>
      <c r="B293" t="str">
        <f>"0533NT15"</f>
        <v>0533NT15</v>
      </c>
      <c r="C293" s="1">
        <v>39181</v>
      </c>
      <c r="D293" s="1">
        <v>41848</v>
      </c>
      <c r="E293" t="str">
        <f>"PM1428076"</f>
        <v>PM1428076</v>
      </c>
      <c r="F293" t="str">
        <f>"frodriguez"</f>
        <v>frodriguez</v>
      </c>
    </row>
    <row r="294" spans="1:6">
      <c r="A294" t="str">
        <f>"MR012"</f>
        <v>MR012</v>
      </c>
      <c r="B294" t="str">
        <f>"LE-052-00224"</f>
        <v>LE-052-00224</v>
      </c>
      <c r="C294" s="1">
        <v>39181</v>
      </c>
      <c r="D294" s="1">
        <v>39804</v>
      </c>
      <c r="E294" t="str">
        <f>"PM0850077"</f>
        <v>PM0850077</v>
      </c>
      <c r="F294" t="str">
        <f>"amendez"</f>
        <v>amendez</v>
      </c>
    </row>
    <row r="295" spans="1:6">
      <c r="A295" t="str">
        <f>"MR013"</f>
        <v>MR013</v>
      </c>
      <c r="B295" t="str">
        <f>"0425SB00"</f>
        <v>0425SB00</v>
      </c>
      <c r="C295" s="1">
        <v>39181</v>
      </c>
      <c r="D295" s="1">
        <v>39804</v>
      </c>
      <c r="E295" t="str">
        <f>"PM0850078"</f>
        <v>PM0850078</v>
      </c>
      <c r="F295" t="str">
        <f>"amendez"</f>
        <v>amendez</v>
      </c>
    </row>
    <row r="296" spans="1:6">
      <c r="A296" t="str">
        <f>"MR014"</f>
        <v>MR014</v>
      </c>
      <c r="B296" t="str">
        <f>"0533NT16"</f>
        <v>0533NT16</v>
      </c>
      <c r="C296" s="1">
        <v>39181</v>
      </c>
      <c r="D296" s="1">
        <v>41848</v>
      </c>
      <c r="E296" t="str">
        <f>"PM1428078"</f>
        <v>PM1428078</v>
      </c>
      <c r="F296" t="str">
        <f>"frodriguez"</f>
        <v>frodriguez</v>
      </c>
    </row>
    <row r="297" spans="1:6">
      <c r="A297" t="str">
        <f>"MR015"</f>
        <v>MR015</v>
      </c>
      <c r="B297" t="str">
        <f>"LE-001-04791"</f>
        <v>LE-001-04791</v>
      </c>
      <c r="C297" s="1">
        <v>39181</v>
      </c>
      <c r="D297" s="1">
        <v>39804</v>
      </c>
      <c r="E297" t="str">
        <f>"PM0850081"</f>
        <v>PM0850081</v>
      </c>
      <c r="F297" t="str">
        <f>"amendez"</f>
        <v>amendez</v>
      </c>
    </row>
    <row r="298" spans="1:6">
      <c r="A298" t="str">
        <f>"MR015"</f>
        <v>MR015</v>
      </c>
      <c r="B298" t="str">
        <f>"LE-001-04793"</f>
        <v>LE-001-04793</v>
      </c>
      <c r="C298" s="1">
        <v>39181</v>
      </c>
      <c r="D298" s="1">
        <v>39804</v>
      </c>
      <c r="E298" t="str">
        <f>"PM0850082"</f>
        <v>PM0850082</v>
      </c>
      <c r="F298" t="str">
        <f>"amendez"</f>
        <v>amendez</v>
      </c>
    </row>
    <row r="299" spans="1:6">
      <c r="A299" t="str">
        <f>"MR016"</f>
        <v>MR016</v>
      </c>
      <c r="B299" t="str">
        <f>"LE-001-04936"</f>
        <v>LE-001-04936</v>
      </c>
      <c r="C299" s="1">
        <v>39181</v>
      </c>
      <c r="D299" s="1">
        <v>39713</v>
      </c>
      <c r="E299" t="str">
        <f>"PM0837080"</f>
        <v>PM0837080</v>
      </c>
      <c r="F299" t="str">
        <f>"jcastaneda"</f>
        <v>jcastaneda</v>
      </c>
    </row>
    <row r="300" spans="1:6">
      <c r="A300" t="str">
        <f>"MR016"</f>
        <v>MR016</v>
      </c>
      <c r="B300" t="str">
        <f>"LE-001-05076"</f>
        <v>LE-001-05076</v>
      </c>
      <c r="C300" s="1">
        <v>39181</v>
      </c>
      <c r="D300" s="1">
        <v>39713</v>
      </c>
      <c r="E300" t="str">
        <f>"PM0837081"</f>
        <v>PM0837081</v>
      </c>
      <c r="F300" t="str">
        <f>"jcastaneda"</f>
        <v>jcastaneda</v>
      </c>
    </row>
    <row r="301" spans="1:6">
      <c r="A301" t="str">
        <f>"MR016"</f>
        <v>MR016</v>
      </c>
      <c r="B301" t="str">
        <f>"LE-001-05065"</f>
        <v>LE-001-05065</v>
      </c>
      <c r="C301" s="1">
        <v>39181</v>
      </c>
      <c r="D301" s="1">
        <v>39195</v>
      </c>
      <c r="E301" t="str">
        <f>"PM0716074"</f>
        <v>PM0716074</v>
      </c>
      <c r="F301" t="str">
        <f>"jpacheco"</f>
        <v>jpacheco</v>
      </c>
    </row>
    <row r="302" spans="1:6">
      <c r="A302" t="str">
        <f>"MR017"</f>
        <v>MR017</v>
      </c>
      <c r="B302" t="str">
        <f>"LE-001-05090"</f>
        <v>LE-001-05090</v>
      </c>
      <c r="C302" s="1">
        <v>39181</v>
      </c>
      <c r="D302" s="1">
        <v>41778</v>
      </c>
      <c r="E302" t="str">
        <f>"PM1416106"</f>
        <v>PM1416106</v>
      </c>
      <c r="F302" t="str">
        <f>"ehernandez"</f>
        <v>ehernandez</v>
      </c>
    </row>
    <row r="303" spans="1:6">
      <c r="A303" t="str">
        <f>"MR017"</f>
        <v>MR017</v>
      </c>
      <c r="B303" t="str">
        <f>"LE-010-24153"</f>
        <v>LE-010-24153</v>
      </c>
      <c r="C303" s="1">
        <v>39181</v>
      </c>
      <c r="D303" s="1">
        <v>41778</v>
      </c>
      <c r="E303" t="str">
        <f>"PM1416107"</f>
        <v>PM1416107</v>
      </c>
      <c r="F303" t="str">
        <f>"ehernandez"</f>
        <v>ehernandez</v>
      </c>
    </row>
    <row r="304" spans="1:6">
      <c r="A304" t="str">
        <f>"MR018"</f>
        <v>MR018</v>
      </c>
      <c r="B304" t="str">
        <f>"LE-010-04965"</f>
        <v>LE-010-04965</v>
      </c>
      <c r="C304" s="1">
        <v>39181</v>
      </c>
      <c r="D304" s="1">
        <v>41848</v>
      </c>
      <c r="E304" t="str">
        <f>"PM1428079"</f>
        <v>PM1428079</v>
      </c>
      <c r="F304" t="str">
        <f>"jcrodriguez"</f>
        <v>jcrodriguez</v>
      </c>
    </row>
    <row r="305" spans="1:6">
      <c r="A305" t="str">
        <f>"MR018"</f>
        <v>MR018</v>
      </c>
      <c r="B305" t="str">
        <f>"LE-010-04964"</f>
        <v>LE-010-04964</v>
      </c>
      <c r="C305" s="1">
        <v>39181</v>
      </c>
      <c r="D305" s="1">
        <v>39181</v>
      </c>
      <c r="E305" t="str">
        <f>""</f>
        <v/>
      </c>
      <c r="F305" t="str">
        <f>""</f>
        <v/>
      </c>
    </row>
    <row r="306" spans="1:6">
      <c r="A306" t="str">
        <f>"MR019"</f>
        <v>MR019</v>
      </c>
      <c r="B306" t="str">
        <f>"LE-001-05507"</f>
        <v>LE-001-05507</v>
      </c>
      <c r="C306" s="1">
        <v>39181</v>
      </c>
      <c r="D306" s="1">
        <v>41848</v>
      </c>
      <c r="E306" t="str">
        <f>"PM1428080"</f>
        <v>PM1428080</v>
      </c>
      <c r="F306" t="str">
        <f>"frodriguez"</f>
        <v>frodriguez</v>
      </c>
    </row>
    <row r="307" spans="1:6">
      <c r="A307" t="str">
        <f>"MR020"</f>
        <v>MR020</v>
      </c>
      <c r="B307" t="str">
        <f>"LE-001-05165"</f>
        <v>LE-001-05165</v>
      </c>
      <c r="C307" s="1">
        <v>39181</v>
      </c>
      <c r="D307" s="1">
        <v>39181</v>
      </c>
      <c r="E307" t="str">
        <f>""</f>
        <v/>
      </c>
      <c r="F307" t="str">
        <f>""</f>
        <v/>
      </c>
    </row>
    <row r="308" spans="1:6">
      <c r="A308" t="str">
        <f>"MR021"</f>
        <v>MR021</v>
      </c>
      <c r="B308" t="str">
        <f>"LE-010-05501"</f>
        <v>LE-010-05501</v>
      </c>
      <c r="C308" s="1">
        <v>39181</v>
      </c>
      <c r="D308" s="1">
        <v>39181</v>
      </c>
      <c r="E308" t="str">
        <f>""</f>
        <v/>
      </c>
      <c r="F308" t="str">
        <f>""</f>
        <v/>
      </c>
    </row>
    <row r="309" spans="1:6">
      <c r="A309" t="str">
        <f t="shared" ref="A309:A314" si="14">"MR022"</f>
        <v>MR022</v>
      </c>
      <c r="B309" t="str">
        <f>"LE-011-02139"</f>
        <v>LE-011-02139</v>
      </c>
      <c r="C309" s="1">
        <v>39195</v>
      </c>
      <c r="D309" s="1">
        <v>41855</v>
      </c>
      <c r="E309" t="str">
        <f>"PM1427105"</f>
        <v>PM1427105</v>
      </c>
      <c r="F309" t="str">
        <f>"chernandez"</f>
        <v>chernandez</v>
      </c>
    </row>
    <row r="310" spans="1:6">
      <c r="A310" t="str">
        <f t="shared" si="14"/>
        <v>MR022</v>
      </c>
      <c r="B310" t="str">
        <f>"LE-010-26170"</f>
        <v>LE-010-26170</v>
      </c>
      <c r="C310" s="1">
        <v>39195</v>
      </c>
      <c r="D310" s="1">
        <v>41855</v>
      </c>
      <c r="E310" t="str">
        <f>"PM1425299"</f>
        <v>PM1425299</v>
      </c>
      <c r="F310" t="str">
        <f>"jatrejo"</f>
        <v>jatrejo</v>
      </c>
    </row>
    <row r="311" spans="1:6">
      <c r="A311" t="str">
        <f t="shared" si="14"/>
        <v>MR022</v>
      </c>
      <c r="B311" t="str">
        <f>"LE-011-02135"</f>
        <v>LE-011-02135</v>
      </c>
      <c r="C311" s="1">
        <v>39195</v>
      </c>
      <c r="D311" s="1">
        <v>41855</v>
      </c>
      <c r="E311" t="str">
        <f>"PM1425357"</f>
        <v>PM1425357</v>
      </c>
      <c r="F311" t="str">
        <f>"jatrejo"</f>
        <v>jatrejo</v>
      </c>
    </row>
    <row r="312" spans="1:6">
      <c r="A312" t="str">
        <f t="shared" si="14"/>
        <v>MR022</v>
      </c>
      <c r="B312" t="str">
        <f>"0342OS00"</f>
        <v>0342OS00</v>
      </c>
      <c r="C312" s="1">
        <v>39195</v>
      </c>
      <c r="D312" s="1">
        <v>41855</v>
      </c>
      <c r="E312" t="str">
        <f>"PM1427108"</f>
        <v>PM1427108</v>
      </c>
      <c r="F312" t="str">
        <f>"hverastegui"</f>
        <v>hverastegui</v>
      </c>
    </row>
    <row r="313" spans="1:6">
      <c r="A313" t="str">
        <f t="shared" si="14"/>
        <v>MR022</v>
      </c>
      <c r="B313" t="str">
        <f>"0319UR27"</f>
        <v>0319UR27</v>
      </c>
      <c r="C313" s="1">
        <v>39195</v>
      </c>
      <c r="D313" s="1">
        <v>41855</v>
      </c>
      <c r="E313" t="str">
        <f>"PM1427109"</f>
        <v>PM1427109</v>
      </c>
      <c r="F313" t="str">
        <f>"hverastegui"</f>
        <v>hverastegui</v>
      </c>
    </row>
    <row r="314" spans="1:6">
      <c r="A314" t="str">
        <f t="shared" si="14"/>
        <v>MR022</v>
      </c>
      <c r="B314" t="str">
        <f>"0320UR05"</f>
        <v>0320UR05</v>
      </c>
      <c r="C314" s="1">
        <v>39195</v>
      </c>
      <c r="D314" s="1">
        <v>41855</v>
      </c>
      <c r="E314" t="str">
        <f>"PM1427110"</f>
        <v>PM1427110</v>
      </c>
      <c r="F314" t="str">
        <f>"jlmendoza"</f>
        <v>jlmendoza</v>
      </c>
    </row>
    <row r="315" spans="1:6">
      <c r="A315" t="str">
        <f>"MR023"</f>
        <v>MR023</v>
      </c>
      <c r="B315" t="str">
        <f>"0439FC00"</f>
        <v>0439FC00</v>
      </c>
      <c r="C315" s="1">
        <v>39188</v>
      </c>
      <c r="D315" s="1">
        <v>40476</v>
      </c>
      <c r="E315" t="str">
        <f>"PM1039073"</f>
        <v>PM1039073</v>
      </c>
      <c r="F315" t="str">
        <f>"jramos"</f>
        <v>jramos</v>
      </c>
    </row>
    <row r="316" spans="1:6">
      <c r="A316" t="str">
        <f>"MR023"</f>
        <v>MR023</v>
      </c>
      <c r="B316" t="str">
        <f>"0439FC01"</f>
        <v>0439FC01</v>
      </c>
      <c r="C316" s="1">
        <v>39188</v>
      </c>
      <c r="D316" s="1">
        <v>40476</v>
      </c>
      <c r="E316" t="str">
        <f>"PM1039074"</f>
        <v>PM1039074</v>
      </c>
      <c r="F316" t="str">
        <f>"jramos"</f>
        <v>jramos</v>
      </c>
    </row>
    <row r="317" spans="1:6">
      <c r="A317" t="str">
        <f>"MR024"</f>
        <v>MR024</v>
      </c>
      <c r="B317" t="str">
        <f>"0322MD34"</f>
        <v>0322MD34</v>
      </c>
      <c r="C317" s="1">
        <v>39188</v>
      </c>
      <c r="D317" s="1">
        <v>40588</v>
      </c>
      <c r="E317" t="str">
        <f>"PM1103070"</f>
        <v>PM1103070</v>
      </c>
      <c r="F317" t="str">
        <f>"erickrios"</f>
        <v>erickrios</v>
      </c>
    </row>
    <row r="318" spans="1:6">
      <c r="A318" t="str">
        <f>"MR024"</f>
        <v>MR024</v>
      </c>
      <c r="B318" t="str">
        <f>"LE-007-00532"</f>
        <v>LE-007-00532</v>
      </c>
      <c r="C318" s="1">
        <v>39188</v>
      </c>
      <c r="D318" s="1">
        <v>39188</v>
      </c>
      <c r="E318" t="str">
        <f>""</f>
        <v/>
      </c>
      <c r="F318" t="str">
        <f>""</f>
        <v/>
      </c>
    </row>
    <row r="319" spans="1:6">
      <c r="A319" t="str">
        <f>"MR024"</f>
        <v>MR024</v>
      </c>
      <c r="B319" t="str">
        <f>"LE-007-00533"</f>
        <v>LE-007-00533</v>
      </c>
      <c r="C319" s="1">
        <v>39188</v>
      </c>
      <c r="D319" s="1">
        <v>39188</v>
      </c>
      <c r="E319" t="str">
        <f>""</f>
        <v/>
      </c>
      <c r="F319" t="str">
        <f>""</f>
        <v/>
      </c>
    </row>
    <row r="320" spans="1:6">
      <c r="A320" t="str">
        <f>"MR024"</f>
        <v>MR024</v>
      </c>
      <c r="B320" t="str">
        <f>"LE-007-00535"</f>
        <v>LE-007-00535</v>
      </c>
      <c r="C320" s="1">
        <v>39188</v>
      </c>
      <c r="D320" s="1">
        <v>39188</v>
      </c>
      <c r="E320" t="str">
        <f>""</f>
        <v/>
      </c>
      <c r="F320" t="str">
        <f>""</f>
        <v/>
      </c>
    </row>
    <row r="321" spans="1:6">
      <c r="A321" t="str">
        <f>"MR025"</f>
        <v>MR025</v>
      </c>
      <c r="B321" t="str">
        <f>"LE-082-00331"</f>
        <v>LE-082-00331</v>
      </c>
      <c r="C321" s="1">
        <v>39209</v>
      </c>
      <c r="D321" s="1">
        <v>40973</v>
      </c>
      <c r="E321" t="str">
        <f>"PM1206103"</f>
        <v>PM1206103</v>
      </c>
      <c r="F321" t="str">
        <f>"pzuniga"</f>
        <v>pzuniga</v>
      </c>
    </row>
    <row r="322" spans="1:6">
      <c r="A322" t="str">
        <f>"MR026"</f>
        <v>MR026</v>
      </c>
      <c r="B322" t="str">
        <f>"0442FR01"</f>
        <v>0442FR01</v>
      </c>
      <c r="C322" s="1">
        <v>39195</v>
      </c>
      <c r="D322" s="1">
        <v>41855</v>
      </c>
      <c r="E322" t="str">
        <f>"PM1427090"</f>
        <v>PM1427090</v>
      </c>
      <c r="F322" t="str">
        <f>"pzuniga"</f>
        <v>pzuniga</v>
      </c>
    </row>
    <row r="323" spans="1:6">
      <c r="A323" t="str">
        <f>"MR026"</f>
        <v>MR026</v>
      </c>
      <c r="B323" t="str">
        <f>"0442FR03"</f>
        <v>0442FR03</v>
      </c>
      <c r="C323" s="1">
        <v>39195</v>
      </c>
      <c r="D323" s="1">
        <v>41848</v>
      </c>
      <c r="E323" t="str">
        <f>"PM1426102"</f>
        <v>PM1426102</v>
      </c>
      <c r="F323" t="str">
        <f>"ocobos"</f>
        <v>ocobos</v>
      </c>
    </row>
    <row r="324" spans="1:6">
      <c r="A324" t="str">
        <f>"MR027"</f>
        <v>MR027</v>
      </c>
      <c r="B324" t="str">
        <f>"LE-010-27739"</f>
        <v>LE-010-27739</v>
      </c>
      <c r="C324" s="1">
        <v>39573</v>
      </c>
      <c r="D324" s="1">
        <v>39909</v>
      </c>
      <c r="E324" t="str">
        <f>"PM0910092"</f>
        <v>PM0910092</v>
      </c>
      <c r="F324" t="str">
        <f>"pzuniga"</f>
        <v>pzuniga</v>
      </c>
    </row>
    <row r="325" spans="1:6">
      <c r="A325" t="str">
        <f>"MR028"</f>
        <v>MR028</v>
      </c>
      <c r="B325" t="str">
        <f>"0320UR00"</f>
        <v>0320UR00</v>
      </c>
      <c r="C325" s="1">
        <v>39188</v>
      </c>
      <c r="D325" s="1">
        <v>41918</v>
      </c>
      <c r="E325" t="str">
        <f>"PM1416110"</f>
        <v>PM1416110</v>
      </c>
      <c r="F325" t="str">
        <f>"ecortes"</f>
        <v>ecortes</v>
      </c>
    </row>
    <row r="326" spans="1:6">
      <c r="A326" t="str">
        <f t="shared" ref="A326:A339" si="15">"MR029"</f>
        <v>MR029</v>
      </c>
      <c r="B326" t="str">
        <f>"LE-003-00811"</f>
        <v>LE-003-00811</v>
      </c>
      <c r="C326" s="1">
        <v>39188</v>
      </c>
      <c r="D326" s="1">
        <v>41848</v>
      </c>
      <c r="E326" t="str">
        <f>"PM1426113"</f>
        <v>PM1426113</v>
      </c>
      <c r="F326" t="str">
        <f>"jcaballero"</f>
        <v>jcaballero</v>
      </c>
    </row>
    <row r="327" spans="1:6">
      <c r="A327" t="str">
        <f t="shared" si="15"/>
        <v>MR029</v>
      </c>
      <c r="B327" t="str">
        <f>"LE-003-00790"</f>
        <v>LE-003-00790</v>
      </c>
      <c r="C327" s="1">
        <v>39188</v>
      </c>
      <c r="D327" s="1">
        <v>41848</v>
      </c>
      <c r="E327" t="str">
        <f>"PM1426114"</f>
        <v>PM1426114</v>
      </c>
      <c r="F327" t="str">
        <f>"jcaballero"</f>
        <v>jcaballero</v>
      </c>
    </row>
    <row r="328" spans="1:6">
      <c r="A328" t="str">
        <f t="shared" si="15"/>
        <v>MR029</v>
      </c>
      <c r="B328" t="str">
        <f>"LE-003-00791"</f>
        <v>LE-003-00791</v>
      </c>
      <c r="C328" s="1">
        <v>39202</v>
      </c>
      <c r="D328" s="1">
        <v>41855</v>
      </c>
      <c r="E328" t="str">
        <f>"PM1427111"</f>
        <v>PM1427111</v>
      </c>
      <c r="F328" t="str">
        <f>"ejavila"</f>
        <v>ejavila</v>
      </c>
    </row>
    <row r="329" spans="1:6">
      <c r="A329" t="str">
        <f t="shared" si="15"/>
        <v>MR029</v>
      </c>
      <c r="B329" t="str">
        <f>"LE-003-00794"</f>
        <v>LE-003-00794</v>
      </c>
      <c r="C329" s="1">
        <v>39188</v>
      </c>
      <c r="D329" s="1">
        <v>40812</v>
      </c>
      <c r="E329" t="str">
        <f>"PM1135093"</f>
        <v>PM1135093</v>
      </c>
      <c r="F329" t="str">
        <f>"jcastaneda"</f>
        <v>jcastaneda</v>
      </c>
    </row>
    <row r="330" spans="1:6">
      <c r="A330" t="str">
        <f t="shared" si="15"/>
        <v>MR029</v>
      </c>
      <c r="B330" t="str">
        <f>"LE-003-00802"</f>
        <v>LE-003-00802</v>
      </c>
      <c r="C330" s="1">
        <v>39188</v>
      </c>
      <c r="D330" s="1">
        <v>41855</v>
      </c>
      <c r="E330" t="str">
        <f>"PM0835098"</f>
        <v>PM0835098</v>
      </c>
      <c r="F330" t="str">
        <f>"jdelarosa"</f>
        <v>jdelarosa</v>
      </c>
    </row>
    <row r="331" spans="1:6">
      <c r="A331" t="str">
        <f t="shared" si="15"/>
        <v>MR029</v>
      </c>
      <c r="B331" t="str">
        <f>"LE-003-00800"</f>
        <v>LE-003-00800</v>
      </c>
      <c r="C331" s="1">
        <v>39188</v>
      </c>
      <c r="D331" s="1">
        <v>41855</v>
      </c>
      <c r="E331" t="str">
        <f>"PM1427113"</f>
        <v>PM1427113</v>
      </c>
      <c r="F331" t="str">
        <f>"pzuniga"</f>
        <v>pzuniga</v>
      </c>
    </row>
    <row r="332" spans="1:6">
      <c r="A332" t="str">
        <f t="shared" si="15"/>
        <v>MR029</v>
      </c>
      <c r="B332" t="str">
        <f>"LE-003-00803"</f>
        <v>LE-003-00803</v>
      </c>
      <c r="C332" s="1">
        <v>39188</v>
      </c>
      <c r="D332" s="1">
        <v>40000</v>
      </c>
      <c r="E332" t="str">
        <f>"PM0923069"</f>
        <v>PM0923069</v>
      </c>
      <c r="F332" t="str">
        <f>"pzuniga"</f>
        <v>pzuniga</v>
      </c>
    </row>
    <row r="333" spans="1:6">
      <c r="A333" t="str">
        <f t="shared" si="15"/>
        <v>MR029</v>
      </c>
      <c r="B333" t="str">
        <f>"LE-003-00797"</f>
        <v>LE-003-00797</v>
      </c>
      <c r="C333" s="1">
        <v>39188</v>
      </c>
      <c r="D333" s="1">
        <v>41848</v>
      </c>
      <c r="E333" t="str">
        <f>"PM1426115"</f>
        <v>PM1426115</v>
      </c>
      <c r="F333" t="str">
        <f>"ehernandez"</f>
        <v>ehernandez</v>
      </c>
    </row>
    <row r="334" spans="1:6">
      <c r="A334" t="str">
        <f t="shared" si="15"/>
        <v>MR029</v>
      </c>
      <c r="B334" t="str">
        <f>"LE-003-00799"</f>
        <v>LE-003-00799</v>
      </c>
      <c r="C334" s="1">
        <v>39188</v>
      </c>
      <c r="D334" s="1">
        <v>40000</v>
      </c>
      <c r="E334" t="str">
        <f>"PM0923071"</f>
        <v>PM0923071</v>
      </c>
      <c r="F334" t="str">
        <f>"pzuniga"</f>
        <v>pzuniga</v>
      </c>
    </row>
    <row r="335" spans="1:6">
      <c r="A335" t="str">
        <f t="shared" si="15"/>
        <v>MR029</v>
      </c>
      <c r="B335" t="str">
        <f>"LE-003-00816"</f>
        <v>LE-003-00816</v>
      </c>
      <c r="C335" s="1">
        <v>39209</v>
      </c>
      <c r="D335" s="1">
        <v>41855</v>
      </c>
      <c r="E335" t="str">
        <f>"PM1102099"</f>
        <v>PM1102099</v>
      </c>
      <c r="F335" t="str">
        <f>"zfernandez"</f>
        <v>zfernandez</v>
      </c>
    </row>
    <row r="336" spans="1:6">
      <c r="A336" t="str">
        <f t="shared" si="15"/>
        <v>MR029</v>
      </c>
      <c r="B336" t="str">
        <f>"LE-003-00801"</f>
        <v>LE-003-00801</v>
      </c>
      <c r="C336" s="1">
        <v>39188</v>
      </c>
      <c r="D336" s="1">
        <v>39188</v>
      </c>
      <c r="E336" t="str">
        <f>""</f>
        <v/>
      </c>
      <c r="F336" t="str">
        <f>""</f>
        <v/>
      </c>
    </row>
    <row r="337" spans="1:6">
      <c r="A337" t="str">
        <f t="shared" si="15"/>
        <v>MR029</v>
      </c>
      <c r="B337" t="str">
        <f>"LE-003-00814"</f>
        <v>LE-003-00814</v>
      </c>
      <c r="C337" s="1">
        <v>39188</v>
      </c>
      <c r="D337" s="1">
        <v>41855</v>
      </c>
      <c r="E337" t="str">
        <f>"PM1427115"</f>
        <v>PM1427115</v>
      </c>
      <c r="F337" t="str">
        <f>"veronica.flores"</f>
        <v>veronica.flores</v>
      </c>
    </row>
    <row r="338" spans="1:6">
      <c r="A338" t="str">
        <f t="shared" si="15"/>
        <v>MR029</v>
      </c>
      <c r="B338" t="str">
        <f>"LE-003-00798"</f>
        <v>LE-003-00798</v>
      </c>
      <c r="C338" s="1">
        <v>39188</v>
      </c>
      <c r="D338" s="1">
        <v>39188</v>
      </c>
      <c r="E338" t="str">
        <f>""</f>
        <v/>
      </c>
      <c r="F338" t="str">
        <f>""</f>
        <v/>
      </c>
    </row>
    <row r="339" spans="1:6">
      <c r="A339" t="str">
        <f t="shared" si="15"/>
        <v>MR029</v>
      </c>
      <c r="B339" t="str">
        <f>"LE-003-00795"</f>
        <v>LE-003-00795</v>
      </c>
      <c r="C339" s="1">
        <v>39188</v>
      </c>
      <c r="D339" s="1">
        <v>39188</v>
      </c>
      <c r="E339" t="str">
        <f>""</f>
        <v/>
      </c>
      <c r="F339" t="str">
        <f>""</f>
        <v/>
      </c>
    </row>
    <row r="340" spans="1:6">
      <c r="A340" t="str">
        <f>"MR030"</f>
        <v>MR030</v>
      </c>
      <c r="B340" t="str">
        <f>"LE-079-00488"</f>
        <v>LE-079-00488</v>
      </c>
      <c r="C340" s="1">
        <v>39209</v>
      </c>
      <c r="D340" s="1">
        <v>39209</v>
      </c>
      <c r="E340" t="str">
        <f>""</f>
        <v/>
      </c>
      <c r="F340" t="str">
        <f>""</f>
        <v/>
      </c>
    </row>
    <row r="341" spans="1:6">
      <c r="A341" t="str">
        <f>"MR031"</f>
        <v>MR031</v>
      </c>
      <c r="B341" t="str">
        <f>"0319UR21"</f>
        <v>0319UR21</v>
      </c>
      <c r="C341" s="1">
        <v>39188</v>
      </c>
      <c r="D341" s="1">
        <v>41869</v>
      </c>
      <c r="E341" t="str">
        <f>"PM1425265"</f>
        <v>PM1425265</v>
      </c>
      <c r="F341" t="str">
        <f>"hverastegui"</f>
        <v>hverastegui</v>
      </c>
    </row>
    <row r="342" spans="1:6">
      <c r="A342" t="str">
        <f>"MR031"</f>
        <v>MR031</v>
      </c>
      <c r="B342" t="str">
        <f>"LE-072-00404"</f>
        <v>LE-072-00404</v>
      </c>
      <c r="C342" s="1">
        <v>39195</v>
      </c>
      <c r="D342" s="1">
        <v>41855</v>
      </c>
      <c r="E342" t="str">
        <f>"PM1423106"</f>
        <v>PM1423106</v>
      </c>
      <c r="F342" t="str">
        <f>"jatrejo"</f>
        <v>jatrejo</v>
      </c>
    </row>
    <row r="343" spans="1:6">
      <c r="A343" t="str">
        <f>"MR031"</f>
        <v>MR031</v>
      </c>
      <c r="B343" t="str">
        <f>"LE-072-00380"</f>
        <v>LE-072-00380</v>
      </c>
      <c r="C343" s="1">
        <v>39195</v>
      </c>
      <c r="D343" s="1">
        <v>41855</v>
      </c>
      <c r="E343" t="str">
        <f>"PM1427117"</f>
        <v>PM1427117</v>
      </c>
      <c r="F343" t="str">
        <f>"edelangel"</f>
        <v>edelangel</v>
      </c>
    </row>
    <row r="344" spans="1:6">
      <c r="A344" t="str">
        <f>"MR031"</f>
        <v>MR031</v>
      </c>
      <c r="B344" t="str">
        <f>"LE-072-00389"</f>
        <v>LE-072-00389</v>
      </c>
      <c r="C344" s="1">
        <v>39195</v>
      </c>
      <c r="D344" s="1">
        <v>41855</v>
      </c>
      <c r="E344" t="str">
        <f>"PM1427118"</f>
        <v>PM1427118</v>
      </c>
      <c r="F344" t="str">
        <f>"alara"</f>
        <v>alara</v>
      </c>
    </row>
    <row r="345" spans="1:6">
      <c r="A345" t="str">
        <f t="shared" ref="A345:A352" si="16">"MR032"</f>
        <v>MR032</v>
      </c>
      <c r="B345" t="str">
        <f>"LE-010-09044"</f>
        <v>LE-010-09044</v>
      </c>
      <c r="C345" s="1">
        <v>39188</v>
      </c>
      <c r="D345" s="1">
        <v>40000</v>
      </c>
      <c r="E345" t="str">
        <f>"PM0923072"</f>
        <v>PM0923072</v>
      </c>
      <c r="F345" t="str">
        <f>"pzuniga"</f>
        <v>pzuniga</v>
      </c>
    </row>
    <row r="346" spans="1:6">
      <c r="A346" t="str">
        <f t="shared" si="16"/>
        <v>MR032</v>
      </c>
      <c r="B346" t="str">
        <f>"LE-010-29042"</f>
        <v>LE-010-29042</v>
      </c>
      <c r="C346" s="1">
        <v>39195</v>
      </c>
      <c r="D346" s="1">
        <v>39195</v>
      </c>
      <c r="E346" t="str">
        <f>""</f>
        <v/>
      </c>
      <c r="F346" t="str">
        <f>""</f>
        <v/>
      </c>
    </row>
    <row r="347" spans="1:6">
      <c r="A347" t="str">
        <f t="shared" si="16"/>
        <v>MR032</v>
      </c>
      <c r="B347" t="str">
        <f>"LE-010-29041"</f>
        <v>LE-010-29041</v>
      </c>
      <c r="C347" s="1">
        <v>39195</v>
      </c>
      <c r="D347" s="1">
        <v>41855</v>
      </c>
      <c r="E347" t="str">
        <f>"PM1427119"</f>
        <v>PM1427119</v>
      </c>
      <c r="F347" t="str">
        <f>"hverastegui"</f>
        <v>hverastegui</v>
      </c>
    </row>
    <row r="348" spans="1:6">
      <c r="A348" t="str">
        <f t="shared" si="16"/>
        <v>MR032</v>
      </c>
      <c r="B348" t="str">
        <f>"LE-010-29040"</f>
        <v>LE-010-29040</v>
      </c>
      <c r="C348" s="1">
        <v>39195</v>
      </c>
      <c r="D348" s="1">
        <v>39727</v>
      </c>
      <c r="E348" t="str">
        <f>"PM0836104"</f>
        <v>PM0836104</v>
      </c>
      <c r="F348" t="str">
        <f>"pzuniga"</f>
        <v>pzuniga</v>
      </c>
    </row>
    <row r="349" spans="1:6">
      <c r="A349" t="str">
        <f t="shared" si="16"/>
        <v>MR032</v>
      </c>
      <c r="B349" t="str">
        <f>"LE-010-29046"</f>
        <v>LE-010-29046</v>
      </c>
      <c r="C349" s="1">
        <v>39195</v>
      </c>
      <c r="D349" s="1">
        <v>39727</v>
      </c>
      <c r="E349" t="str">
        <f>"PM0836105"</f>
        <v>PM0836105</v>
      </c>
      <c r="F349" t="str">
        <f>"pzuniga"</f>
        <v>pzuniga</v>
      </c>
    </row>
    <row r="350" spans="1:6">
      <c r="A350" t="str">
        <f t="shared" si="16"/>
        <v>MR032</v>
      </c>
      <c r="B350" t="str">
        <f>"LE-010-29047"</f>
        <v>LE-010-29047</v>
      </c>
      <c r="C350" s="1">
        <v>39195</v>
      </c>
      <c r="D350" s="1">
        <v>39727</v>
      </c>
      <c r="E350" t="str">
        <f>"PM0836106"</f>
        <v>PM0836106</v>
      </c>
      <c r="F350" t="str">
        <f>"pzuniga"</f>
        <v>pzuniga</v>
      </c>
    </row>
    <row r="351" spans="1:6">
      <c r="A351" t="str">
        <f t="shared" si="16"/>
        <v>MR032</v>
      </c>
      <c r="B351" t="str">
        <f>"LE-010-23912"</f>
        <v>LE-010-23912</v>
      </c>
      <c r="C351" s="1">
        <v>39195</v>
      </c>
      <c r="D351" s="1">
        <v>39979</v>
      </c>
      <c r="E351" t="str">
        <f>"PM0920087"</f>
        <v>PM0920087</v>
      </c>
      <c r="F351" t="str">
        <f>"chernandez"</f>
        <v>chernandez</v>
      </c>
    </row>
    <row r="352" spans="1:6">
      <c r="A352" t="str">
        <f t="shared" si="16"/>
        <v>MR032</v>
      </c>
      <c r="B352" t="str">
        <f>"LE-010-28761"</f>
        <v>LE-010-28761</v>
      </c>
      <c r="C352" s="1">
        <v>39188</v>
      </c>
      <c r="D352" s="1">
        <v>40812</v>
      </c>
      <c r="E352" t="str">
        <f>"PM1135092"</f>
        <v>PM1135092</v>
      </c>
      <c r="F352" t="str">
        <f>"jcastaneda"</f>
        <v>jcastaneda</v>
      </c>
    </row>
    <row r="353" spans="1:6">
      <c r="A353" t="str">
        <f>"MR033"</f>
        <v>MR033</v>
      </c>
      <c r="B353" t="str">
        <f>"0442NP03"</f>
        <v>0442NP03</v>
      </c>
      <c r="C353" s="1">
        <v>39188</v>
      </c>
      <c r="D353" s="1">
        <v>41778</v>
      </c>
      <c r="E353" t="str">
        <f>"PM1416112"</f>
        <v>PM1416112</v>
      </c>
      <c r="F353" t="str">
        <f>"evaldez"</f>
        <v>evaldez</v>
      </c>
    </row>
    <row r="354" spans="1:6">
      <c r="A354" t="str">
        <f>"MR033"</f>
        <v>MR033</v>
      </c>
      <c r="B354" t="str">
        <f>"0442NP04"</f>
        <v>0442NP04</v>
      </c>
      <c r="C354" s="1">
        <v>39188</v>
      </c>
      <c r="D354" s="1">
        <v>41778</v>
      </c>
      <c r="E354" t="str">
        <f>"PM1416113"</f>
        <v>PM1416113</v>
      </c>
      <c r="F354" t="str">
        <f>"ejavila"</f>
        <v>ejavila</v>
      </c>
    </row>
    <row r="355" spans="1:6">
      <c r="A355" t="str">
        <f>"MR033"</f>
        <v>MR033</v>
      </c>
      <c r="B355" t="str">
        <f>"0442NP05"</f>
        <v>0442NP05</v>
      </c>
      <c r="C355" s="1">
        <v>39188</v>
      </c>
      <c r="D355" s="1">
        <v>41848</v>
      </c>
      <c r="E355" t="str">
        <f>"PM1426116"</f>
        <v>PM1426116</v>
      </c>
      <c r="F355" t="str">
        <f>"erios"</f>
        <v>erios</v>
      </c>
    </row>
    <row r="356" spans="1:6">
      <c r="A356" t="str">
        <f>"MR033"</f>
        <v>MR033</v>
      </c>
      <c r="B356" t="str">
        <f>"0442NP02"</f>
        <v>0442NP02</v>
      </c>
      <c r="C356" s="1">
        <v>39188</v>
      </c>
      <c r="D356" s="1">
        <v>41848</v>
      </c>
      <c r="E356" t="str">
        <f>"PM1426117"</f>
        <v>PM1426117</v>
      </c>
      <c r="F356" t="str">
        <f>"jcrodriguez"</f>
        <v>jcrodriguez</v>
      </c>
    </row>
    <row r="357" spans="1:6">
      <c r="A357" t="str">
        <f t="shared" ref="A357:A362" si="17">"MR034"</f>
        <v>MR034</v>
      </c>
      <c r="B357" t="str">
        <f>"LE-041-00920"</f>
        <v>LE-041-00920</v>
      </c>
      <c r="C357" s="1">
        <v>39202</v>
      </c>
      <c r="D357" s="1">
        <v>41778</v>
      </c>
      <c r="E357" t="str">
        <f>"PM1416114"</f>
        <v>PM1416114</v>
      </c>
      <c r="F357" t="str">
        <f>"jramos"</f>
        <v>jramos</v>
      </c>
    </row>
    <row r="358" spans="1:6">
      <c r="A358" t="str">
        <f t="shared" si="17"/>
        <v>MR034</v>
      </c>
      <c r="B358" t="str">
        <f>"LE-041-00919"</f>
        <v>LE-041-00919</v>
      </c>
      <c r="C358" s="1">
        <v>39202</v>
      </c>
      <c r="D358" s="1">
        <v>41778</v>
      </c>
      <c r="E358" t="str">
        <f>"PM1416115"</f>
        <v>PM1416115</v>
      </c>
      <c r="F358" t="str">
        <f>"jramos"</f>
        <v>jramos</v>
      </c>
    </row>
    <row r="359" spans="1:6">
      <c r="A359" t="str">
        <f t="shared" si="17"/>
        <v>MR034</v>
      </c>
      <c r="B359" t="str">
        <f>"LE-041-00916"</f>
        <v>LE-041-00916</v>
      </c>
      <c r="C359" s="1">
        <v>39202</v>
      </c>
      <c r="D359" s="1">
        <v>41848</v>
      </c>
      <c r="E359" t="str">
        <f>"PM1426118"</f>
        <v>PM1426118</v>
      </c>
      <c r="F359" t="str">
        <f>"g_tejeda"</f>
        <v>g_tejeda</v>
      </c>
    </row>
    <row r="360" spans="1:6">
      <c r="A360" t="str">
        <f t="shared" si="17"/>
        <v>MR034</v>
      </c>
      <c r="B360" t="str">
        <f>"LE-010-24368"</f>
        <v>LE-010-24368</v>
      </c>
      <c r="C360" s="1">
        <v>39202</v>
      </c>
      <c r="D360" s="1">
        <v>41162</v>
      </c>
      <c r="E360" t="str">
        <f>"PM1233124"</f>
        <v>PM1233124</v>
      </c>
      <c r="F360" t="str">
        <f>"g_tejeda"</f>
        <v>g_tejeda</v>
      </c>
    </row>
    <row r="361" spans="1:6">
      <c r="A361" t="str">
        <f t="shared" si="17"/>
        <v>MR034</v>
      </c>
      <c r="B361" t="str">
        <f>"LE-100-001"</f>
        <v>LE-100-001</v>
      </c>
      <c r="C361" s="1">
        <v>39202</v>
      </c>
      <c r="D361" s="1">
        <v>41330</v>
      </c>
      <c r="E361" t="str">
        <f>"PM1304115"</f>
        <v>PM1304115</v>
      </c>
      <c r="F361" t="str">
        <f>"jramos"</f>
        <v>jramos</v>
      </c>
    </row>
    <row r="362" spans="1:6">
      <c r="A362" t="str">
        <f t="shared" si="17"/>
        <v>MR034</v>
      </c>
      <c r="B362" t="str">
        <f>"LE-041-00915"</f>
        <v>LE-041-00915</v>
      </c>
      <c r="C362" s="1">
        <v>39202</v>
      </c>
      <c r="D362" s="1">
        <v>39202</v>
      </c>
      <c r="E362" t="str">
        <f>""</f>
        <v/>
      </c>
      <c r="F362" t="str">
        <f>""</f>
        <v/>
      </c>
    </row>
    <row r="363" spans="1:6">
      <c r="A363" t="str">
        <f>"MR035"</f>
        <v>MR035</v>
      </c>
      <c r="B363" t="str">
        <f>"0712OS00"</f>
        <v>0712OS00</v>
      </c>
      <c r="C363" s="1">
        <v>39195</v>
      </c>
      <c r="D363" s="1">
        <v>41855</v>
      </c>
      <c r="E363" t="str">
        <f>"PM1427120"</f>
        <v>PM1427120</v>
      </c>
      <c r="F363" t="str">
        <f>"ogaytan"</f>
        <v>ogaytan</v>
      </c>
    </row>
    <row r="364" spans="1:6">
      <c r="A364" t="str">
        <f>"MR035"</f>
        <v>MR035</v>
      </c>
      <c r="B364" t="str">
        <f>"LE-053-02975"</f>
        <v>LE-053-02975</v>
      </c>
      <c r="C364" s="1">
        <v>39195</v>
      </c>
      <c r="D364" s="1">
        <v>40259</v>
      </c>
      <c r="E364" t="str">
        <f>"PM1004101"</f>
        <v>PM1004101</v>
      </c>
      <c r="F364" t="str">
        <f>"alara"</f>
        <v>alara</v>
      </c>
    </row>
    <row r="365" spans="1:6">
      <c r="A365" t="str">
        <f>"MR036"</f>
        <v>MR036</v>
      </c>
      <c r="B365" t="str">
        <f>"0712LX00"</f>
        <v>0712LX00</v>
      </c>
      <c r="C365" s="1">
        <v>39181</v>
      </c>
      <c r="D365" s="1">
        <v>41071</v>
      </c>
      <c r="E365" t="str">
        <f>"PM1220109"</f>
        <v>PM1220109</v>
      </c>
      <c r="F365" t="str">
        <f>"amendez"</f>
        <v>amendez</v>
      </c>
    </row>
    <row r="366" spans="1:6">
      <c r="A366" t="str">
        <f>"MR037"</f>
        <v>MR037</v>
      </c>
      <c r="B366" t="str">
        <f>"LE-010-26052"</f>
        <v>LE-010-26052</v>
      </c>
      <c r="C366" s="1">
        <v>39209</v>
      </c>
      <c r="D366" s="1">
        <v>39895</v>
      </c>
      <c r="E366" t="str">
        <f>"PM0904103"</f>
        <v>PM0904103</v>
      </c>
      <c r="F366" t="str">
        <f>"pzuniga"</f>
        <v>pzuniga</v>
      </c>
    </row>
    <row r="367" spans="1:6">
      <c r="A367" t="str">
        <f>"MR038"</f>
        <v>MR038</v>
      </c>
      <c r="B367" t="str">
        <f>"LE-011-01640"</f>
        <v>LE-011-01640</v>
      </c>
      <c r="C367" s="1">
        <v>39195</v>
      </c>
      <c r="D367" s="1">
        <v>41855</v>
      </c>
      <c r="E367" t="str">
        <f>"PM1427121"</f>
        <v>PM1427121</v>
      </c>
      <c r="F367" t="str">
        <f>"hverastegui"</f>
        <v>hverastegui</v>
      </c>
    </row>
    <row r="368" spans="1:6">
      <c r="A368" t="str">
        <f>"MR038"</f>
        <v>MR038</v>
      </c>
      <c r="B368" t="str">
        <f>"LE-011-01720"</f>
        <v>LE-011-01720</v>
      </c>
      <c r="C368" s="1">
        <v>39195</v>
      </c>
      <c r="D368" s="1">
        <v>39979</v>
      </c>
      <c r="E368" t="str">
        <f>"PM0920092"</f>
        <v>PM0920092</v>
      </c>
      <c r="F368" t="str">
        <f>"jatrejo"</f>
        <v>jatrejo</v>
      </c>
    </row>
    <row r="369" spans="1:6">
      <c r="A369" t="str">
        <f>"MR038"</f>
        <v>MR038</v>
      </c>
      <c r="B369" t="str">
        <f>"LE-011-01867"</f>
        <v>LE-011-01867</v>
      </c>
      <c r="C369" s="1">
        <v>39195</v>
      </c>
      <c r="D369" s="1">
        <v>41855</v>
      </c>
      <c r="E369" t="str">
        <f>"PM1427122"</f>
        <v>PM1427122</v>
      </c>
      <c r="F369" t="str">
        <f>"hverastegui"</f>
        <v>hverastegui</v>
      </c>
    </row>
    <row r="370" spans="1:6">
      <c r="A370" t="str">
        <f>"MR039"</f>
        <v>MR039</v>
      </c>
      <c r="B370" t="str">
        <f>"LE-089-04701"</f>
        <v>LE-089-04701</v>
      </c>
      <c r="C370" s="1">
        <v>39195</v>
      </c>
      <c r="D370" s="1">
        <v>41855</v>
      </c>
      <c r="E370" t="str">
        <f>"PM1427123"</f>
        <v>PM1427123</v>
      </c>
      <c r="F370" t="str">
        <f>"hverastegui"</f>
        <v>hverastegui</v>
      </c>
    </row>
    <row r="371" spans="1:6">
      <c r="A371" t="str">
        <f>"MR041"</f>
        <v>MR041</v>
      </c>
      <c r="B371" t="str">
        <f>"LE-058-00778"</f>
        <v>LE-058-00778</v>
      </c>
      <c r="C371" s="1">
        <v>39209</v>
      </c>
      <c r="D371" s="1">
        <v>39209</v>
      </c>
      <c r="E371" t="str">
        <f>""</f>
        <v/>
      </c>
      <c r="F371" t="str">
        <f>""</f>
        <v/>
      </c>
    </row>
    <row r="372" spans="1:6">
      <c r="A372" t="str">
        <f>"MR041"</f>
        <v>MR041</v>
      </c>
      <c r="B372" t="str">
        <f>"LE-058-00727"</f>
        <v>LE-058-00727</v>
      </c>
      <c r="C372" s="1">
        <v>39209</v>
      </c>
      <c r="D372" s="1">
        <v>39713</v>
      </c>
      <c r="E372" t="str">
        <f>"PM0834102"</f>
        <v>PM0834102</v>
      </c>
      <c r="F372" t="str">
        <f>"jdelarosa"</f>
        <v>jdelarosa</v>
      </c>
    </row>
    <row r="373" spans="1:6">
      <c r="A373" t="str">
        <f>"MR042"</f>
        <v>MR042</v>
      </c>
      <c r="B373" t="str">
        <f>"LE-052-00224"</f>
        <v>LE-052-00224</v>
      </c>
      <c r="C373" s="1">
        <v>39188</v>
      </c>
      <c r="D373" s="1">
        <v>39804</v>
      </c>
      <c r="E373" t="str">
        <f>"PM0843057"</f>
        <v>PM0843057</v>
      </c>
      <c r="F373" t="str">
        <f>"amendez"</f>
        <v>amendez</v>
      </c>
    </row>
    <row r="374" spans="1:6">
      <c r="A374" t="str">
        <f>"MR043"</f>
        <v>MR043</v>
      </c>
      <c r="B374" t="str">
        <f>"LE-011-01798"</f>
        <v>LE-011-01798</v>
      </c>
      <c r="C374" s="1">
        <v>39209</v>
      </c>
      <c r="D374" s="1">
        <v>41869</v>
      </c>
      <c r="E374" t="str">
        <f>"PM1425152"</f>
        <v>PM1425152</v>
      </c>
      <c r="F374" t="str">
        <f>"jlmendoza"</f>
        <v>jlmendoza</v>
      </c>
    </row>
    <row r="375" spans="1:6">
      <c r="A375" t="str">
        <f>"MR043"</f>
        <v>MR043</v>
      </c>
      <c r="B375" t="str">
        <f>"LE-011-02215"</f>
        <v>LE-011-02215</v>
      </c>
      <c r="C375" s="1">
        <v>39209</v>
      </c>
      <c r="D375" s="1">
        <v>39209</v>
      </c>
      <c r="E375" t="str">
        <f>""</f>
        <v/>
      </c>
      <c r="F375" t="str">
        <f>""</f>
        <v/>
      </c>
    </row>
    <row r="376" spans="1:6">
      <c r="A376" t="str">
        <f>"MR044"</f>
        <v>MR044</v>
      </c>
      <c r="B376" t="str">
        <f>"LE-010-28660"</f>
        <v>LE-010-28660</v>
      </c>
      <c r="C376" s="1">
        <v>39188</v>
      </c>
      <c r="D376" s="1">
        <v>41848</v>
      </c>
      <c r="E376" t="str">
        <f>"PM1426119"</f>
        <v>PM1426119</v>
      </c>
      <c r="F376" t="str">
        <f>"ocobos"</f>
        <v>ocobos</v>
      </c>
    </row>
    <row r="377" spans="1:6">
      <c r="A377" t="str">
        <f>"MR044"</f>
        <v>MR044</v>
      </c>
      <c r="B377" t="str">
        <f>"LE-010-28647"</f>
        <v>LE-010-28647</v>
      </c>
      <c r="C377" s="1">
        <v>39195</v>
      </c>
      <c r="D377" s="1">
        <v>41855</v>
      </c>
      <c r="E377" t="str">
        <f>"PM1427124"</f>
        <v>PM1427124</v>
      </c>
      <c r="F377" t="str">
        <f>"jcaballero"</f>
        <v>jcaballero</v>
      </c>
    </row>
    <row r="378" spans="1:6">
      <c r="A378" t="str">
        <f>"MR044"</f>
        <v>MR044</v>
      </c>
      <c r="B378" t="str">
        <f>"LE-010-28651"</f>
        <v>LE-010-28651</v>
      </c>
      <c r="C378" s="1">
        <v>39195</v>
      </c>
      <c r="D378" s="1">
        <v>39195</v>
      </c>
      <c r="E378" t="str">
        <f>""</f>
        <v/>
      </c>
      <c r="F378" t="str">
        <f>""</f>
        <v/>
      </c>
    </row>
    <row r="379" spans="1:6">
      <c r="A379" t="str">
        <f>"MR044"</f>
        <v>MR044</v>
      </c>
      <c r="B379" t="str">
        <f>"0123MT07"</f>
        <v>0123MT07</v>
      </c>
      <c r="C379" s="1">
        <v>39195</v>
      </c>
      <c r="D379" s="1">
        <v>41855</v>
      </c>
      <c r="E379" t="str">
        <f>"PM1427125"</f>
        <v>PM1427125</v>
      </c>
      <c r="F379" t="str">
        <f>"natijerina"</f>
        <v>natijerina</v>
      </c>
    </row>
    <row r="380" spans="1:6">
      <c r="A380" t="str">
        <f>"MR045"</f>
        <v>MR045</v>
      </c>
      <c r="B380" t="str">
        <f>"LE-010-24154"</f>
        <v>LE-010-24154</v>
      </c>
      <c r="C380" s="1">
        <v>39195</v>
      </c>
      <c r="D380" s="1">
        <v>39979</v>
      </c>
      <c r="E380" t="str">
        <f>"PM0920097"</f>
        <v>PM0920097</v>
      </c>
      <c r="F380" t="str">
        <f>"chernandez"</f>
        <v>chernandez</v>
      </c>
    </row>
    <row r="381" spans="1:6">
      <c r="A381" t="str">
        <f>"MR045"</f>
        <v>MR045</v>
      </c>
      <c r="B381" t="str">
        <f>"LE-41-635"</f>
        <v>LE-41-635</v>
      </c>
      <c r="C381" s="1">
        <v>39188</v>
      </c>
      <c r="D381" s="1">
        <v>40812</v>
      </c>
      <c r="E381" t="str">
        <f>"PM1135091"</f>
        <v>PM1135091</v>
      </c>
      <c r="F381" t="str">
        <f>"jcastaneda"</f>
        <v>jcastaneda</v>
      </c>
    </row>
    <row r="382" spans="1:6">
      <c r="A382" t="str">
        <f>"MR045"</f>
        <v>MR045</v>
      </c>
      <c r="B382" t="str">
        <f>"LE-010-24038"</f>
        <v>LE-010-24038</v>
      </c>
      <c r="C382" s="1">
        <v>39188</v>
      </c>
      <c r="D382" s="1">
        <v>40812</v>
      </c>
      <c r="E382" t="str">
        <f>"PM1135090"</f>
        <v>PM1135090</v>
      </c>
      <c r="F382" t="str">
        <f>"jcastaneda"</f>
        <v>jcastaneda</v>
      </c>
    </row>
    <row r="383" spans="1:6">
      <c r="A383" t="str">
        <f>"MR045"</f>
        <v>MR045</v>
      </c>
      <c r="B383" t="str">
        <f>"LE-010-24169"</f>
        <v>LE-010-24169</v>
      </c>
      <c r="C383" s="1">
        <v>39188</v>
      </c>
      <c r="D383" s="1">
        <v>40812</v>
      </c>
      <c r="E383" t="str">
        <f>"PM1135089"</f>
        <v>PM1135089</v>
      </c>
      <c r="F383" t="str">
        <f>"jcastaneda"</f>
        <v>jcastaneda</v>
      </c>
    </row>
    <row r="384" spans="1:6">
      <c r="A384" t="str">
        <f>"MR045"</f>
        <v>MR045</v>
      </c>
      <c r="B384" t="str">
        <f>"LE-041-00642"</f>
        <v>LE-041-00642</v>
      </c>
      <c r="C384" s="1">
        <v>39188</v>
      </c>
      <c r="D384" s="1">
        <v>40812</v>
      </c>
      <c r="E384" t="str">
        <f>"PM1135088"</f>
        <v>PM1135088</v>
      </c>
      <c r="F384" t="str">
        <f>"jcastaneda"</f>
        <v>jcastaneda</v>
      </c>
    </row>
    <row r="385" spans="1:6">
      <c r="A385" t="str">
        <f>"MR046"</f>
        <v>MR046</v>
      </c>
      <c r="B385" t="str">
        <f>"LE-001-05294"</f>
        <v>LE-001-05294</v>
      </c>
      <c r="C385" s="1">
        <v>39195</v>
      </c>
      <c r="D385" s="1">
        <v>41855</v>
      </c>
      <c r="E385" t="str">
        <f>"PM1427126"</f>
        <v>PM1427126</v>
      </c>
      <c r="F385" t="str">
        <f>"jcrodriguez"</f>
        <v>jcrodriguez</v>
      </c>
    </row>
    <row r="386" spans="1:6">
      <c r="A386" t="str">
        <f>"MR047"</f>
        <v>MR047</v>
      </c>
      <c r="B386" t="str">
        <f>"LE-001-14924"</f>
        <v>LE-001-14924</v>
      </c>
      <c r="C386" s="1">
        <v>39195</v>
      </c>
      <c r="D386" s="1">
        <v>40903</v>
      </c>
      <c r="E386" t="str">
        <f>"PM1148113"</f>
        <v>PM1148113</v>
      </c>
      <c r="F386" t="str">
        <f>"szamora"</f>
        <v>szamora</v>
      </c>
    </row>
    <row r="387" spans="1:6">
      <c r="A387" t="str">
        <f>"MR047"</f>
        <v>MR047</v>
      </c>
      <c r="B387" t="str">
        <f>"LE-001-05233"</f>
        <v>LE-001-05233</v>
      </c>
      <c r="C387" s="1">
        <v>39195</v>
      </c>
      <c r="D387" s="1">
        <v>41855</v>
      </c>
      <c r="E387" t="str">
        <f>"PM1427127"</f>
        <v>PM1427127</v>
      </c>
      <c r="F387" t="str">
        <f>"ecortes"</f>
        <v>ecortes</v>
      </c>
    </row>
    <row r="388" spans="1:6">
      <c r="A388" t="str">
        <f>"MR048"</f>
        <v>MR048</v>
      </c>
      <c r="B388" t="str">
        <f>"LE-001-04876"</f>
        <v>LE-001-04876</v>
      </c>
      <c r="C388" s="1">
        <v>39195</v>
      </c>
      <c r="D388" s="1">
        <v>41855</v>
      </c>
      <c r="E388" t="str">
        <f>"PM1427129"</f>
        <v>PM1427129</v>
      </c>
      <c r="F388" t="str">
        <f>"jejimenezm"</f>
        <v>jejimenezm</v>
      </c>
    </row>
    <row r="389" spans="1:6">
      <c r="A389" t="str">
        <f>"MR048"</f>
        <v>MR048</v>
      </c>
      <c r="B389" t="str">
        <f>"LE-001-05617"</f>
        <v>LE-001-05617</v>
      </c>
      <c r="C389" s="1">
        <v>39195</v>
      </c>
      <c r="D389" s="1">
        <v>41778</v>
      </c>
      <c r="E389" t="str">
        <f>"PM1416117"</f>
        <v>PM1416117</v>
      </c>
      <c r="F389" t="str">
        <f>"jejimenezm"</f>
        <v>jejimenezm</v>
      </c>
    </row>
    <row r="390" spans="1:6">
      <c r="A390" t="str">
        <f>"MR048"</f>
        <v>MR048</v>
      </c>
      <c r="B390" t="str">
        <f>"LE-001-05027"</f>
        <v>LE-001-05027</v>
      </c>
      <c r="C390" s="1">
        <v>39195</v>
      </c>
      <c r="D390" s="1">
        <v>41855</v>
      </c>
      <c r="E390" t="str">
        <f>"PM1427131"</f>
        <v>PM1427131</v>
      </c>
      <c r="F390" t="str">
        <f>"jejimenezm"</f>
        <v>jejimenezm</v>
      </c>
    </row>
    <row r="391" spans="1:6">
      <c r="A391" t="str">
        <f>"MR048"</f>
        <v>MR048</v>
      </c>
      <c r="B391" t="str">
        <f>"LE-001-05232 "</f>
        <v xml:space="preserve">LE-001-05232 </v>
      </c>
      <c r="C391" s="1">
        <v>39195</v>
      </c>
      <c r="D391" s="1">
        <v>39195</v>
      </c>
      <c r="E391" t="str">
        <f>""</f>
        <v/>
      </c>
      <c r="F391" t="str">
        <f>""</f>
        <v/>
      </c>
    </row>
    <row r="392" spans="1:6">
      <c r="A392" t="str">
        <f>"MR049"</f>
        <v>MR049</v>
      </c>
      <c r="B392" t="str">
        <f>"LE-001-04860"</f>
        <v>LE-001-04860</v>
      </c>
      <c r="C392" s="1">
        <v>39188</v>
      </c>
      <c r="D392" s="1">
        <v>41848</v>
      </c>
      <c r="E392" t="str">
        <f>"PM1426122"</f>
        <v>PM1426122</v>
      </c>
      <c r="F392" t="str">
        <f>"frodriguez"</f>
        <v>frodriguez</v>
      </c>
    </row>
    <row r="393" spans="1:6">
      <c r="A393" t="str">
        <f>"MR050"</f>
        <v>MR050</v>
      </c>
      <c r="B393" t="str">
        <f>"LE-008-02599"</f>
        <v>LE-008-02599</v>
      </c>
      <c r="C393" s="1">
        <v>39209</v>
      </c>
      <c r="D393" s="1">
        <v>41169</v>
      </c>
      <c r="E393" t="str">
        <f>"PM1234192"</f>
        <v>PM1234192</v>
      </c>
      <c r="F393" t="str">
        <f>"jcaballero"</f>
        <v>jcaballero</v>
      </c>
    </row>
    <row r="394" spans="1:6">
      <c r="A394" t="str">
        <f>"MR051"</f>
        <v>MR051</v>
      </c>
      <c r="B394" t="str">
        <f>"LE-059-00309"</f>
        <v>LE-059-00309</v>
      </c>
      <c r="C394" s="1">
        <v>39195</v>
      </c>
      <c r="D394" s="1">
        <v>39727</v>
      </c>
      <c r="E394" t="str">
        <f>"PM0836124"</f>
        <v>PM0836124</v>
      </c>
      <c r="F394" t="str">
        <f>"pzuniga"</f>
        <v>pzuniga</v>
      </c>
    </row>
    <row r="395" spans="1:6">
      <c r="A395" t="str">
        <f>"MR051"</f>
        <v>MR051</v>
      </c>
      <c r="B395" t="str">
        <f>"LE-059-00310"</f>
        <v>LE-059-00310</v>
      </c>
      <c r="C395" s="1">
        <v>39195</v>
      </c>
      <c r="D395" s="1">
        <v>39727</v>
      </c>
      <c r="E395" t="str">
        <f>"PM0836125"</f>
        <v>PM0836125</v>
      </c>
      <c r="F395" t="str">
        <f>"pzuniga"</f>
        <v>pzuniga</v>
      </c>
    </row>
    <row r="396" spans="1:6">
      <c r="A396" t="str">
        <f>"MR051"</f>
        <v>MR051</v>
      </c>
      <c r="B396" t="str">
        <f>"LE-059-00308"</f>
        <v>LE-059-00308</v>
      </c>
      <c r="C396" s="1">
        <v>39195</v>
      </c>
      <c r="D396" s="1">
        <v>39979</v>
      </c>
      <c r="E396" t="str">
        <f>"PM0920105"</f>
        <v>PM0920105</v>
      </c>
      <c r="F396" t="str">
        <f>"jatrejo"</f>
        <v>jatrejo</v>
      </c>
    </row>
    <row r="397" spans="1:6">
      <c r="A397" t="str">
        <f>"MR052"</f>
        <v>MR052</v>
      </c>
      <c r="B397" t="str">
        <f>"0321LA02"</f>
        <v>0321LA02</v>
      </c>
      <c r="C397" s="1">
        <v>39188</v>
      </c>
      <c r="D397" s="1">
        <v>41848</v>
      </c>
      <c r="E397" t="str">
        <f>"PM1426123"</f>
        <v>PM1426123</v>
      </c>
      <c r="F397" t="str">
        <f>"jcrodriguez"</f>
        <v>jcrodriguez</v>
      </c>
    </row>
    <row r="398" spans="1:6">
      <c r="A398" t="str">
        <f>"MR053"</f>
        <v>MR053</v>
      </c>
      <c r="B398" t="str">
        <f>"LE-010-24370"</f>
        <v>LE-010-24370</v>
      </c>
      <c r="C398" s="1">
        <v>39188</v>
      </c>
      <c r="D398" s="1">
        <v>39188</v>
      </c>
      <c r="E398" t="str">
        <f>""</f>
        <v/>
      </c>
      <c r="F398" t="str">
        <f>""</f>
        <v/>
      </c>
    </row>
    <row r="399" spans="1:6">
      <c r="A399" t="str">
        <f>"MR054"</f>
        <v>MR054</v>
      </c>
      <c r="B399" t="str">
        <f>"0430FC00"</f>
        <v>0430FC00</v>
      </c>
      <c r="C399" s="1">
        <v>39188</v>
      </c>
      <c r="D399" s="1">
        <v>41848</v>
      </c>
      <c r="E399" t="str">
        <f>"PM1426124"</f>
        <v>PM1426124</v>
      </c>
      <c r="F399" t="str">
        <f>"g_tejeda"</f>
        <v>g_tejeda</v>
      </c>
    </row>
    <row r="400" spans="1:6">
      <c r="A400" t="str">
        <f>"MR055"</f>
        <v>MR055</v>
      </c>
      <c r="B400" t="str">
        <f>"LE-038-00595"</f>
        <v>LE-038-00595</v>
      </c>
      <c r="C400" s="1">
        <v>39188</v>
      </c>
      <c r="D400" s="1">
        <v>39188</v>
      </c>
      <c r="E400" t="str">
        <f>""</f>
        <v/>
      </c>
      <c r="F400" t="str">
        <f>""</f>
        <v/>
      </c>
    </row>
    <row r="401" spans="1:6">
      <c r="A401" t="str">
        <f>"MR055"</f>
        <v>MR055</v>
      </c>
      <c r="B401" t="str">
        <f>"LE-038-00593"</f>
        <v>LE-038-00593</v>
      </c>
      <c r="C401" s="1">
        <v>39188</v>
      </c>
      <c r="D401" s="1">
        <v>41848</v>
      </c>
      <c r="E401" t="str">
        <f>"PM1426125"</f>
        <v>PM1426125</v>
      </c>
      <c r="F401" t="str">
        <f>"jramos"</f>
        <v>jramos</v>
      </c>
    </row>
    <row r="402" spans="1:6">
      <c r="A402" t="str">
        <f>"MR056"</f>
        <v>MR056</v>
      </c>
      <c r="B402" t="str">
        <f>"0713NT00"</f>
        <v>0713NT00</v>
      </c>
      <c r="C402" s="1">
        <v>39188</v>
      </c>
      <c r="D402" s="1">
        <v>41848</v>
      </c>
      <c r="E402" t="str">
        <f>"PM1426126"</f>
        <v>PM1426126</v>
      </c>
      <c r="F402" t="str">
        <f>"dbanda"</f>
        <v>dbanda</v>
      </c>
    </row>
    <row r="403" spans="1:6">
      <c r="A403" t="str">
        <f>"MR057"</f>
        <v>MR057</v>
      </c>
      <c r="B403" t="str">
        <f>"LE-001-05143"</f>
        <v>LE-001-05143</v>
      </c>
      <c r="C403" s="1">
        <v>39195</v>
      </c>
      <c r="D403" s="1">
        <v>41883</v>
      </c>
      <c r="E403" t="str">
        <f>"PM1427095"</f>
        <v>PM1427095</v>
      </c>
      <c r="F403" t="str">
        <f>"frodriguez"</f>
        <v>frodriguez</v>
      </c>
    </row>
    <row r="404" spans="1:6">
      <c r="A404" t="str">
        <f>"MR058"</f>
        <v>MR058</v>
      </c>
      <c r="B404" t="str">
        <f>"LE-001-05165"</f>
        <v>LE-001-05165</v>
      </c>
      <c r="C404" s="1">
        <v>39195</v>
      </c>
      <c r="D404" s="1">
        <v>39195</v>
      </c>
      <c r="E404" t="str">
        <f>""</f>
        <v/>
      </c>
      <c r="F404" t="str">
        <f>""</f>
        <v/>
      </c>
    </row>
    <row r="405" spans="1:6">
      <c r="A405" t="str">
        <f t="shared" ref="A405:A420" si="18">"MR059"</f>
        <v>MR059</v>
      </c>
      <c r="B405" t="str">
        <f>"LE-003-00763"</f>
        <v>LE-003-00763</v>
      </c>
      <c r="C405" s="1">
        <v>39230</v>
      </c>
      <c r="D405" s="1">
        <v>41862</v>
      </c>
      <c r="E405" t="str">
        <f>"PM1424094"</f>
        <v>PM1424094</v>
      </c>
      <c r="F405" t="str">
        <f>"g_tejeda"</f>
        <v>g_tejeda</v>
      </c>
    </row>
    <row r="406" spans="1:6">
      <c r="A406" t="str">
        <f t="shared" si="18"/>
        <v>MR059</v>
      </c>
      <c r="B406" t="str">
        <f>"LE-003-00764"</f>
        <v>LE-003-00764</v>
      </c>
      <c r="C406" s="1">
        <v>39230</v>
      </c>
      <c r="D406" s="1">
        <v>41862</v>
      </c>
      <c r="E406" t="str">
        <f>"PM1424095"</f>
        <v>PM1424095</v>
      </c>
      <c r="F406" t="str">
        <f>"g_tejeda"</f>
        <v>g_tejeda</v>
      </c>
    </row>
    <row r="407" spans="1:6">
      <c r="A407" t="str">
        <f t="shared" si="18"/>
        <v>MR059</v>
      </c>
      <c r="B407" t="str">
        <f>"LE-003-00765"</f>
        <v>LE-003-00765</v>
      </c>
      <c r="C407" s="1">
        <v>39223</v>
      </c>
      <c r="D407" s="1">
        <v>41351</v>
      </c>
      <c r="E407" t="str">
        <f>"PM1303127"</f>
        <v>PM1303127</v>
      </c>
      <c r="F407" t="str">
        <f>"jramos"</f>
        <v>jramos</v>
      </c>
    </row>
    <row r="408" spans="1:6">
      <c r="A408" t="str">
        <f t="shared" si="18"/>
        <v>MR059</v>
      </c>
      <c r="B408" t="str">
        <f>"LE-003-00766"</f>
        <v>LE-003-00766</v>
      </c>
      <c r="C408" s="1">
        <v>39223</v>
      </c>
      <c r="D408" s="1">
        <v>41855</v>
      </c>
      <c r="E408" t="str">
        <f>"PM1423128"</f>
        <v>PM1423128</v>
      </c>
      <c r="F408" t="str">
        <f t="shared" ref="F408:F414" si="19">"g_tejeda"</f>
        <v>g_tejeda</v>
      </c>
    </row>
    <row r="409" spans="1:6">
      <c r="A409" t="str">
        <f t="shared" si="18"/>
        <v>MR059</v>
      </c>
      <c r="B409" t="str">
        <f>"LE-003-00767"</f>
        <v>LE-003-00767</v>
      </c>
      <c r="C409" s="1">
        <v>39223</v>
      </c>
      <c r="D409" s="1">
        <v>41855</v>
      </c>
      <c r="E409" t="str">
        <f>"PM1423129"</f>
        <v>PM1423129</v>
      </c>
      <c r="F409" t="str">
        <f t="shared" si="19"/>
        <v>g_tejeda</v>
      </c>
    </row>
    <row r="410" spans="1:6">
      <c r="A410" t="str">
        <f t="shared" si="18"/>
        <v>MR059</v>
      </c>
      <c r="B410" t="str">
        <f>"LE-003-00768"</f>
        <v>LE-003-00768</v>
      </c>
      <c r="C410" s="1">
        <v>39223</v>
      </c>
      <c r="D410" s="1">
        <v>41855</v>
      </c>
      <c r="E410" t="str">
        <f>"PM1423130"</f>
        <v>PM1423130</v>
      </c>
      <c r="F410" t="str">
        <f t="shared" si="19"/>
        <v>g_tejeda</v>
      </c>
    </row>
    <row r="411" spans="1:6">
      <c r="A411" t="str">
        <f t="shared" si="18"/>
        <v>MR059</v>
      </c>
      <c r="B411" t="str">
        <f>"LE-003-00769"</f>
        <v>LE-003-00769</v>
      </c>
      <c r="C411" s="1">
        <v>39223</v>
      </c>
      <c r="D411" s="1">
        <v>41855</v>
      </c>
      <c r="E411" t="str">
        <f>"PM1423131"</f>
        <v>PM1423131</v>
      </c>
      <c r="F411" t="str">
        <f t="shared" si="19"/>
        <v>g_tejeda</v>
      </c>
    </row>
    <row r="412" spans="1:6">
      <c r="A412" t="str">
        <f t="shared" si="18"/>
        <v>MR059</v>
      </c>
      <c r="B412" t="str">
        <f>"LE-003-00770"</f>
        <v>LE-003-00770</v>
      </c>
      <c r="C412" s="1">
        <v>39223</v>
      </c>
      <c r="D412" s="1">
        <v>41855</v>
      </c>
      <c r="E412" t="str">
        <f>"PM1423132"</f>
        <v>PM1423132</v>
      </c>
      <c r="F412" t="str">
        <f t="shared" si="19"/>
        <v>g_tejeda</v>
      </c>
    </row>
    <row r="413" spans="1:6">
      <c r="A413" t="str">
        <f t="shared" si="18"/>
        <v>MR059</v>
      </c>
      <c r="B413" t="str">
        <f>"LE-003-00771"</f>
        <v>LE-003-00771</v>
      </c>
      <c r="C413" s="1">
        <v>39223</v>
      </c>
      <c r="D413" s="1">
        <v>41855</v>
      </c>
      <c r="E413" t="str">
        <f>"PM1423133"</f>
        <v>PM1423133</v>
      </c>
      <c r="F413" t="str">
        <f t="shared" si="19"/>
        <v>g_tejeda</v>
      </c>
    </row>
    <row r="414" spans="1:6">
      <c r="A414" t="str">
        <f t="shared" si="18"/>
        <v>MR059</v>
      </c>
      <c r="B414" t="str">
        <f>"LE-003-00772"</f>
        <v>LE-003-00772</v>
      </c>
      <c r="C414" s="1">
        <v>39223</v>
      </c>
      <c r="D414" s="1">
        <v>41855</v>
      </c>
      <c r="E414" t="str">
        <f>"PM1423134"</f>
        <v>PM1423134</v>
      </c>
      <c r="F414" t="str">
        <f t="shared" si="19"/>
        <v>g_tejeda</v>
      </c>
    </row>
    <row r="415" spans="1:6">
      <c r="A415" t="str">
        <f t="shared" si="18"/>
        <v>MR059</v>
      </c>
      <c r="B415" t="str">
        <f>"LE-003-00773"</f>
        <v>LE-003-00773</v>
      </c>
      <c r="C415" s="1">
        <v>39223</v>
      </c>
      <c r="D415" s="1">
        <v>41351</v>
      </c>
      <c r="E415" t="str">
        <f>"PM1303119"</f>
        <v>PM1303119</v>
      </c>
      <c r="F415" t="str">
        <f>"jramos"</f>
        <v>jramos</v>
      </c>
    </row>
    <row r="416" spans="1:6">
      <c r="A416" t="str">
        <f t="shared" si="18"/>
        <v>MR059</v>
      </c>
      <c r="B416" t="str">
        <f>"LE-003-00774"</f>
        <v>LE-003-00774</v>
      </c>
      <c r="C416" s="1">
        <v>39230</v>
      </c>
      <c r="D416" s="1">
        <v>41862</v>
      </c>
      <c r="E416" t="str">
        <f>"PM1424097"</f>
        <v>PM1424097</v>
      </c>
      <c r="F416" t="str">
        <f t="shared" ref="F416:F421" si="20">"g_tejeda"</f>
        <v>g_tejeda</v>
      </c>
    </row>
    <row r="417" spans="1:6">
      <c r="A417" t="str">
        <f t="shared" si="18"/>
        <v>MR059</v>
      </c>
      <c r="B417" t="str">
        <f>"LE-003-00775"</f>
        <v>LE-003-00775</v>
      </c>
      <c r="C417" s="1">
        <v>39230</v>
      </c>
      <c r="D417" s="1">
        <v>41862</v>
      </c>
      <c r="E417" t="str">
        <f>"PM1424098"</f>
        <v>PM1424098</v>
      </c>
      <c r="F417" t="str">
        <f t="shared" si="20"/>
        <v>g_tejeda</v>
      </c>
    </row>
    <row r="418" spans="1:6">
      <c r="A418" t="str">
        <f t="shared" si="18"/>
        <v>MR059</v>
      </c>
      <c r="B418" t="str">
        <f>"LE-003-00776"</f>
        <v>LE-003-00776</v>
      </c>
      <c r="C418" s="1">
        <v>39230</v>
      </c>
      <c r="D418" s="1">
        <v>41862</v>
      </c>
      <c r="E418" t="str">
        <f>"PM1424099"</f>
        <v>PM1424099</v>
      </c>
      <c r="F418" t="str">
        <f t="shared" si="20"/>
        <v>g_tejeda</v>
      </c>
    </row>
    <row r="419" spans="1:6">
      <c r="A419" t="str">
        <f t="shared" si="18"/>
        <v>MR059</v>
      </c>
      <c r="B419" t="str">
        <f>"LE-003-00778"</f>
        <v>LE-003-00778</v>
      </c>
      <c r="C419" s="1">
        <v>39230</v>
      </c>
      <c r="D419" s="1">
        <v>41862</v>
      </c>
      <c r="E419" t="str">
        <f>"PM1424100"</f>
        <v>PM1424100</v>
      </c>
      <c r="F419" t="str">
        <f t="shared" si="20"/>
        <v>g_tejeda</v>
      </c>
    </row>
    <row r="420" spans="1:6">
      <c r="A420" t="str">
        <f t="shared" si="18"/>
        <v>MR059</v>
      </c>
      <c r="B420" t="str">
        <f>"LE-003-00779"</f>
        <v>LE-003-00779</v>
      </c>
      <c r="C420" s="1">
        <v>39230</v>
      </c>
      <c r="D420" s="1">
        <v>41862</v>
      </c>
      <c r="E420" t="str">
        <f>"PM1424101"</f>
        <v>PM1424101</v>
      </c>
      <c r="F420" t="str">
        <f t="shared" si="20"/>
        <v>g_tejeda</v>
      </c>
    </row>
    <row r="421" spans="1:6">
      <c r="A421" t="str">
        <f>"MR060"</f>
        <v>MR060</v>
      </c>
      <c r="B421" t="str">
        <f>"LE-097-01077"</f>
        <v>LE-097-01077</v>
      </c>
      <c r="C421" s="1">
        <v>39230</v>
      </c>
      <c r="D421" s="1">
        <v>41862</v>
      </c>
      <c r="E421" t="str">
        <f>"PM1424102"</f>
        <v>PM1424102</v>
      </c>
      <c r="F421" t="str">
        <f t="shared" si="20"/>
        <v>g_tejeda</v>
      </c>
    </row>
    <row r="422" spans="1:6">
      <c r="A422" t="str">
        <f>"MR060"</f>
        <v>MR060</v>
      </c>
      <c r="B422" t="str">
        <f>"LE-097-01078"</f>
        <v>LE-097-01078</v>
      </c>
      <c r="C422" s="1">
        <v>39230</v>
      </c>
      <c r="D422" s="1">
        <v>39230</v>
      </c>
      <c r="E422" t="str">
        <f>""</f>
        <v/>
      </c>
      <c r="F422" t="str">
        <f>""</f>
        <v/>
      </c>
    </row>
    <row r="423" spans="1:6">
      <c r="A423" t="str">
        <f>"MR060"</f>
        <v>MR060</v>
      </c>
      <c r="B423" t="str">
        <f>"LE-097-01079"</f>
        <v>LE-097-01079</v>
      </c>
      <c r="C423" s="1">
        <v>39188</v>
      </c>
      <c r="D423" s="1">
        <v>41260</v>
      </c>
      <c r="E423" t="str">
        <f>"PM1243092"</f>
        <v>PM1243092</v>
      </c>
      <c r="F423" t="str">
        <f>"g_tejeda"</f>
        <v>g_tejeda</v>
      </c>
    </row>
    <row r="424" spans="1:6">
      <c r="A424" t="str">
        <f>"MR060"</f>
        <v>MR060</v>
      </c>
      <c r="B424" t="str">
        <f>"LE-097-01080"</f>
        <v>LE-097-01080</v>
      </c>
      <c r="C424" s="1">
        <v>39195</v>
      </c>
      <c r="D424" s="1">
        <v>41883</v>
      </c>
      <c r="E424" t="str">
        <f>"PM1427135"</f>
        <v>PM1427135</v>
      </c>
      <c r="F424" t="str">
        <f>"g_tejeda"</f>
        <v>g_tejeda</v>
      </c>
    </row>
    <row r="425" spans="1:6">
      <c r="A425" t="str">
        <f>"MR060"</f>
        <v>MR060</v>
      </c>
      <c r="B425" t="str">
        <f>"LE-097-01093"</f>
        <v>LE-097-01093</v>
      </c>
      <c r="C425" s="1">
        <v>39209</v>
      </c>
      <c r="D425" s="1">
        <v>41897</v>
      </c>
      <c r="E425" t="str">
        <f>"PM1421044"</f>
        <v>PM1421044</v>
      </c>
      <c r="F425" t="str">
        <f>"g_tejeda"</f>
        <v>g_tejeda</v>
      </c>
    </row>
    <row r="426" spans="1:6">
      <c r="A426" t="str">
        <f>"MR061"</f>
        <v>MR061</v>
      </c>
      <c r="B426" t="str">
        <f>"LE-010-24176"</f>
        <v>LE-010-24176</v>
      </c>
      <c r="C426" s="1">
        <v>39216</v>
      </c>
      <c r="D426" s="1">
        <v>40896</v>
      </c>
      <c r="E426" t="str">
        <f>"PM1143047"</f>
        <v>PM1143047</v>
      </c>
      <c r="F426" t="str">
        <f>"jramos"</f>
        <v>jramos</v>
      </c>
    </row>
    <row r="427" spans="1:6">
      <c r="A427" t="str">
        <f>"MR062"</f>
        <v>MR062</v>
      </c>
      <c r="B427" t="str">
        <f>"LE-010-28123"</f>
        <v>LE-010-28123</v>
      </c>
      <c r="C427" s="1">
        <v>39202</v>
      </c>
      <c r="D427" s="1">
        <v>41778</v>
      </c>
      <c r="E427" t="str">
        <f>"PM1412123"</f>
        <v>PM1412123</v>
      </c>
      <c r="F427" t="str">
        <f>"g_tejeda"</f>
        <v>g_tejeda</v>
      </c>
    </row>
    <row r="428" spans="1:6">
      <c r="A428" t="str">
        <f>"MR063"</f>
        <v>MR063</v>
      </c>
      <c r="B428" t="str">
        <f>"LE-016-00097"</f>
        <v>LE-016-00097</v>
      </c>
      <c r="C428" s="1">
        <v>39202</v>
      </c>
      <c r="D428" s="1">
        <v>41778</v>
      </c>
      <c r="E428" t="str">
        <f>"PM1412124"</f>
        <v>PM1412124</v>
      </c>
      <c r="F428" t="str">
        <f>"g_tejeda"</f>
        <v>g_tejeda</v>
      </c>
    </row>
    <row r="429" spans="1:6">
      <c r="A429" t="str">
        <f>"MR063"</f>
        <v>MR063</v>
      </c>
      <c r="B429" t="str">
        <f>"LE-016-00096"</f>
        <v>LE-016-00096</v>
      </c>
      <c r="C429" s="1">
        <v>39195</v>
      </c>
      <c r="D429" s="1">
        <v>39195</v>
      </c>
      <c r="E429" t="str">
        <f>""</f>
        <v/>
      </c>
      <c r="F429" t="str">
        <f>""</f>
        <v/>
      </c>
    </row>
    <row r="430" spans="1:6">
      <c r="A430" t="str">
        <f>"MR064"</f>
        <v>MR064</v>
      </c>
      <c r="B430" t="str">
        <f>"0442FR10"</f>
        <v>0442FR10</v>
      </c>
      <c r="C430" s="1">
        <v>39237</v>
      </c>
      <c r="D430" s="1">
        <v>41869</v>
      </c>
      <c r="E430" t="str">
        <f>"PM1425257"</f>
        <v>PM1425257</v>
      </c>
      <c r="F430" t="str">
        <f>"jcaballero"</f>
        <v>jcaballero</v>
      </c>
    </row>
    <row r="431" spans="1:6">
      <c r="A431" t="str">
        <f>"MR065"</f>
        <v>MR065</v>
      </c>
      <c r="B431" t="str">
        <f>"0533NT15"</f>
        <v>0533NT15</v>
      </c>
      <c r="C431" s="1">
        <v>39265</v>
      </c>
      <c r="D431" s="1">
        <v>41897</v>
      </c>
      <c r="E431" t="str">
        <f>"PM1421078"</f>
        <v>PM1421078</v>
      </c>
      <c r="F431" t="str">
        <f>"frodriguez"</f>
        <v>frodriguez</v>
      </c>
    </row>
    <row r="432" spans="1:6">
      <c r="A432" t="str">
        <f>"MR066"</f>
        <v>MR066</v>
      </c>
      <c r="B432" t="str">
        <f>"LE-010-28876"</f>
        <v>LE-010-28876</v>
      </c>
      <c r="C432" s="1">
        <v>39230</v>
      </c>
      <c r="D432" s="1">
        <v>41862</v>
      </c>
      <c r="E432" t="str">
        <f>"PM1424096"</f>
        <v>PM1424096</v>
      </c>
      <c r="F432" t="str">
        <f>"g_tejeda"</f>
        <v>g_tejeda</v>
      </c>
    </row>
    <row r="433" spans="1:6">
      <c r="A433" t="str">
        <f>"MR069"</f>
        <v>MR069</v>
      </c>
      <c r="B433" t="str">
        <f>"LE-010-24254"</f>
        <v>LE-010-24254</v>
      </c>
      <c r="C433" s="1">
        <v>39237</v>
      </c>
      <c r="D433" s="1">
        <v>41365</v>
      </c>
      <c r="E433" t="str">
        <f>"PM1305112"</f>
        <v>PM1305112</v>
      </c>
      <c r="F433" t="str">
        <f>"jramos"</f>
        <v>jramos</v>
      </c>
    </row>
    <row r="434" spans="1:6">
      <c r="A434" t="str">
        <f>"MR069"</f>
        <v>MR069</v>
      </c>
      <c r="B434" t="str">
        <f>"LE-010-24255"</f>
        <v>LE-010-24255</v>
      </c>
      <c r="C434" s="1">
        <v>39237</v>
      </c>
      <c r="D434" s="1">
        <v>41253</v>
      </c>
      <c r="E434" t="str">
        <f>"PM1242121"</f>
        <v>PM1242121</v>
      </c>
      <c r="F434" t="str">
        <f>"jramos"</f>
        <v>jramos</v>
      </c>
    </row>
    <row r="435" spans="1:6">
      <c r="A435" t="str">
        <f>"MR070"</f>
        <v>MR070</v>
      </c>
      <c r="B435" t="str">
        <f>"LE-026-00180"</f>
        <v>LE-026-00180</v>
      </c>
      <c r="C435" s="1">
        <v>39244</v>
      </c>
      <c r="D435" s="1">
        <v>41876</v>
      </c>
      <c r="E435" t="str">
        <f>"PM1426127"</f>
        <v>PM1426127</v>
      </c>
      <c r="F435" t="str">
        <f>"jramos"</f>
        <v>jramos</v>
      </c>
    </row>
    <row r="436" spans="1:6">
      <c r="A436" t="str">
        <f>"MR070"</f>
        <v>MR070</v>
      </c>
      <c r="B436" t="str">
        <f>"LE-026-00182"</f>
        <v>LE-026-00182</v>
      </c>
      <c r="C436" s="1">
        <v>39244</v>
      </c>
      <c r="D436" s="1">
        <v>41876</v>
      </c>
      <c r="E436" t="str">
        <f>"PM1426128"</f>
        <v>PM1426128</v>
      </c>
      <c r="F436" t="str">
        <f>"jramos"</f>
        <v>jramos</v>
      </c>
    </row>
    <row r="437" spans="1:6">
      <c r="A437" t="str">
        <f>"MR071"</f>
        <v>MR071</v>
      </c>
      <c r="B437" t="str">
        <f>"LE-061-01366"</f>
        <v>LE-061-01366</v>
      </c>
      <c r="C437" s="1">
        <v>39258</v>
      </c>
      <c r="D437" s="1">
        <v>41778</v>
      </c>
      <c r="E437" t="str">
        <f>"PM1412122"</f>
        <v>PM1412122</v>
      </c>
      <c r="F437" t="str">
        <f>"g_tejeda"</f>
        <v>g_tejeda</v>
      </c>
    </row>
    <row r="438" spans="1:6">
      <c r="A438" t="str">
        <f>"MR072"</f>
        <v>MR072</v>
      </c>
      <c r="B438" t="str">
        <f>"LE-026-00179"</f>
        <v>LE-026-00179</v>
      </c>
      <c r="C438" s="1">
        <v>39244</v>
      </c>
      <c r="D438" s="1">
        <v>41876</v>
      </c>
      <c r="E438" t="str">
        <f>"PM1410110"</f>
        <v>PM1410110</v>
      </c>
      <c r="F438" t="str">
        <f>"g_tejeda"</f>
        <v>g_tejeda</v>
      </c>
    </row>
    <row r="439" spans="1:6">
      <c r="A439" t="str">
        <f>"MR072"</f>
        <v>MR072</v>
      </c>
      <c r="B439" t="str">
        <f>"LE-026-00181"</f>
        <v>LE-026-00181</v>
      </c>
      <c r="C439" s="1">
        <v>39244</v>
      </c>
      <c r="D439" s="1">
        <v>41876</v>
      </c>
      <c r="E439" t="str">
        <f>"PM1410111"</f>
        <v>PM1410111</v>
      </c>
      <c r="F439" t="str">
        <f>"g_tejeda"</f>
        <v>g_tejeda</v>
      </c>
    </row>
    <row r="440" spans="1:6">
      <c r="A440" t="str">
        <f>"MR073"</f>
        <v>MR073</v>
      </c>
      <c r="B440" t="str">
        <f>"LE-097-01083"</f>
        <v>LE-097-01083</v>
      </c>
      <c r="C440" s="1">
        <v>39258</v>
      </c>
      <c r="D440" s="1">
        <v>41274</v>
      </c>
      <c r="E440" t="str">
        <f>"PM1245126"</f>
        <v>PM1245126</v>
      </c>
      <c r="F440" t="str">
        <f>"g_tejeda"</f>
        <v>g_tejeda</v>
      </c>
    </row>
    <row r="441" spans="1:6">
      <c r="A441" t="str">
        <f>"MR074"</f>
        <v>MR074</v>
      </c>
      <c r="B441" t="str">
        <f>"LE-064-00614"</f>
        <v>LE-064-00614</v>
      </c>
      <c r="C441" s="1">
        <v>39258</v>
      </c>
      <c r="D441" s="1">
        <v>41442</v>
      </c>
      <c r="E441" t="str">
        <f>"PM1316120"</f>
        <v>PM1316120</v>
      </c>
      <c r="F441" t="str">
        <f>"lmanzano"</f>
        <v>lmanzano</v>
      </c>
    </row>
    <row r="442" spans="1:6">
      <c r="A442" t="str">
        <f t="shared" ref="A442:A465" si="21">"MR075"</f>
        <v>MR075</v>
      </c>
      <c r="B442" t="str">
        <f>"LE-053-02028"</f>
        <v>LE-053-02028</v>
      </c>
      <c r="C442" s="1">
        <v>39223</v>
      </c>
      <c r="D442" s="1">
        <v>41855</v>
      </c>
      <c r="E442" t="str">
        <f>"PM1423124"</f>
        <v>PM1423124</v>
      </c>
      <c r="F442" t="str">
        <f>"eimartinez"</f>
        <v>eimartinez</v>
      </c>
    </row>
    <row r="443" spans="1:6">
      <c r="A443" t="str">
        <f t="shared" si="21"/>
        <v>MR075</v>
      </c>
      <c r="B443" t="str">
        <f>"LE-053-02027"</f>
        <v>LE-053-02027</v>
      </c>
      <c r="C443" s="1">
        <v>39223</v>
      </c>
      <c r="D443" s="1">
        <v>41855</v>
      </c>
      <c r="E443" t="str">
        <f>"PM1423125"</f>
        <v>PM1423125</v>
      </c>
      <c r="F443" t="str">
        <f>"eimartinez"</f>
        <v>eimartinez</v>
      </c>
    </row>
    <row r="444" spans="1:6">
      <c r="A444" t="str">
        <f t="shared" si="21"/>
        <v>MR075</v>
      </c>
      <c r="B444" t="str">
        <f>"LE-010-29055"</f>
        <v>LE-010-29055</v>
      </c>
      <c r="C444" s="1">
        <v>39223</v>
      </c>
      <c r="D444" s="1">
        <v>41855</v>
      </c>
      <c r="E444" t="str">
        <f>"PM1423126"</f>
        <v>PM1423126</v>
      </c>
      <c r="F444" t="str">
        <f>"jcaballero"</f>
        <v>jcaballero</v>
      </c>
    </row>
    <row r="445" spans="1:6">
      <c r="A445" t="str">
        <f t="shared" si="21"/>
        <v>MR075</v>
      </c>
      <c r="B445" t="str">
        <f>"LE-010-29056"</f>
        <v>LE-010-29056</v>
      </c>
      <c r="C445" s="1">
        <v>39223</v>
      </c>
      <c r="D445" s="1">
        <v>41855</v>
      </c>
      <c r="E445" t="str">
        <f>"PM1423127"</f>
        <v>PM1423127</v>
      </c>
      <c r="F445" t="str">
        <f>"jcaballero"</f>
        <v>jcaballero</v>
      </c>
    </row>
    <row r="446" spans="1:6">
      <c r="A446" t="str">
        <f t="shared" si="21"/>
        <v>MR075</v>
      </c>
      <c r="B446" t="str">
        <f>"LE-053-01286"</f>
        <v>LE-053-01286</v>
      </c>
      <c r="C446" s="1">
        <v>39244</v>
      </c>
      <c r="D446" s="1">
        <v>41876</v>
      </c>
      <c r="E446" t="str">
        <f>"PM1426129"</f>
        <v>PM1426129</v>
      </c>
      <c r="F446" t="str">
        <f>"aeperez"</f>
        <v>aeperez</v>
      </c>
    </row>
    <row r="447" spans="1:6">
      <c r="A447" t="str">
        <f t="shared" si="21"/>
        <v>MR075</v>
      </c>
      <c r="B447" t="str">
        <f>"0321LA01"</f>
        <v>0321LA01</v>
      </c>
      <c r="C447" s="1">
        <v>39244</v>
      </c>
      <c r="D447" s="1">
        <v>41876</v>
      </c>
      <c r="E447" t="str">
        <f>"PM1426130"</f>
        <v>PM1426130</v>
      </c>
      <c r="F447" t="str">
        <f>"pzuniga"</f>
        <v>pzuniga</v>
      </c>
    </row>
    <row r="448" spans="1:6">
      <c r="A448" t="str">
        <f t="shared" si="21"/>
        <v>MR075</v>
      </c>
      <c r="B448" t="str">
        <f>"LE-053-02568"</f>
        <v>LE-053-02568</v>
      </c>
      <c r="C448" s="1">
        <v>39244</v>
      </c>
      <c r="D448" s="1">
        <v>41876</v>
      </c>
      <c r="E448" t="str">
        <f>"PM1426131"</f>
        <v>PM1426131</v>
      </c>
      <c r="F448" t="str">
        <f>"jcaballero"</f>
        <v>jcaballero</v>
      </c>
    </row>
    <row r="449" spans="1:6">
      <c r="A449" t="str">
        <f t="shared" si="21"/>
        <v>MR075</v>
      </c>
      <c r="B449" t="str">
        <f>"0425LD00"</f>
        <v>0425LD00</v>
      </c>
      <c r="C449" s="1">
        <v>39244</v>
      </c>
      <c r="D449" s="1">
        <v>41876</v>
      </c>
      <c r="E449" t="str">
        <f>"PM1426132"</f>
        <v>PM1426132</v>
      </c>
      <c r="F449" t="str">
        <f>"jcaballero"</f>
        <v>jcaballero</v>
      </c>
    </row>
    <row r="450" spans="1:6">
      <c r="A450" t="str">
        <f t="shared" si="21"/>
        <v>MR075</v>
      </c>
      <c r="B450" t="str">
        <f>"LE-053-02831"</f>
        <v>LE-053-02831</v>
      </c>
      <c r="C450" s="1">
        <v>39244</v>
      </c>
      <c r="D450" s="1">
        <v>41876</v>
      </c>
      <c r="E450" t="str">
        <f>"PM1426133"</f>
        <v>PM1426133</v>
      </c>
      <c r="F450" t="str">
        <f>"jcaballero"</f>
        <v>jcaballero</v>
      </c>
    </row>
    <row r="451" spans="1:6">
      <c r="A451" t="str">
        <f t="shared" si="21"/>
        <v>MR075</v>
      </c>
      <c r="B451" t="str">
        <f>"LE-010-28616"</f>
        <v>LE-010-28616</v>
      </c>
      <c r="C451" s="1">
        <v>39244</v>
      </c>
      <c r="D451" s="1">
        <v>41876</v>
      </c>
      <c r="E451" t="str">
        <f>"PM1426134"</f>
        <v>PM1426134</v>
      </c>
      <c r="F451" t="str">
        <f>"jcaballero"</f>
        <v>jcaballero</v>
      </c>
    </row>
    <row r="452" spans="1:6">
      <c r="A452" t="str">
        <f t="shared" si="21"/>
        <v>MR075</v>
      </c>
      <c r="B452" t="str">
        <f>"LE-010-28659"</f>
        <v>LE-010-28659</v>
      </c>
      <c r="C452" s="1">
        <v>39244</v>
      </c>
      <c r="D452" s="1">
        <v>41876</v>
      </c>
      <c r="E452" t="str">
        <f>"PM1426135"</f>
        <v>PM1426135</v>
      </c>
      <c r="F452" t="str">
        <f t="shared" ref="F452:F459" si="22">"gverlage"</f>
        <v>gverlage</v>
      </c>
    </row>
    <row r="453" spans="1:6">
      <c r="A453" t="str">
        <f t="shared" si="21"/>
        <v>MR075</v>
      </c>
      <c r="B453" t="str">
        <f>"LE-053-02943"</f>
        <v>LE-053-02943</v>
      </c>
      <c r="C453" s="1">
        <v>39244</v>
      </c>
      <c r="D453" s="1">
        <v>41876</v>
      </c>
      <c r="E453" t="str">
        <f>"PM1426136"</f>
        <v>PM1426136</v>
      </c>
      <c r="F453" t="str">
        <f t="shared" si="22"/>
        <v>gverlage</v>
      </c>
    </row>
    <row r="454" spans="1:6">
      <c r="A454" t="str">
        <f t="shared" si="21"/>
        <v>MR075</v>
      </c>
      <c r="B454" t="str">
        <f>"0716AL00"</f>
        <v>0716AL00</v>
      </c>
      <c r="C454" s="1">
        <v>39244</v>
      </c>
      <c r="D454" s="1">
        <v>41876</v>
      </c>
      <c r="E454" t="str">
        <f>"PM1426137"</f>
        <v>PM1426137</v>
      </c>
      <c r="F454" t="str">
        <f t="shared" si="22"/>
        <v>gverlage</v>
      </c>
    </row>
    <row r="455" spans="1:6">
      <c r="A455" t="str">
        <f t="shared" si="21"/>
        <v>MR075</v>
      </c>
      <c r="B455" t="str">
        <f>"0716AL01"</f>
        <v>0716AL01</v>
      </c>
      <c r="C455" s="1">
        <v>39244</v>
      </c>
      <c r="D455" s="1">
        <v>41876</v>
      </c>
      <c r="E455" t="str">
        <f>"PM1426138"</f>
        <v>PM1426138</v>
      </c>
      <c r="F455" t="str">
        <f t="shared" si="22"/>
        <v>gverlage</v>
      </c>
    </row>
    <row r="456" spans="1:6">
      <c r="A456" t="str">
        <f t="shared" si="21"/>
        <v>MR075</v>
      </c>
      <c r="B456" t="str">
        <f>"0716AL02"</f>
        <v>0716AL02</v>
      </c>
      <c r="C456" s="1">
        <v>39244</v>
      </c>
      <c r="D456" s="1">
        <v>41876</v>
      </c>
      <c r="E456" t="str">
        <f>"PM1426139"</f>
        <v>PM1426139</v>
      </c>
      <c r="F456" t="str">
        <f t="shared" si="22"/>
        <v>gverlage</v>
      </c>
    </row>
    <row r="457" spans="1:6">
      <c r="A457" t="str">
        <f t="shared" si="21"/>
        <v>MR075</v>
      </c>
      <c r="B457" t="str">
        <f>"0716AL03"</f>
        <v>0716AL03</v>
      </c>
      <c r="C457" s="1">
        <v>39244</v>
      </c>
      <c r="D457" s="1">
        <v>41876</v>
      </c>
      <c r="E457" t="str">
        <f>"PM1426140"</f>
        <v>PM1426140</v>
      </c>
      <c r="F457" t="str">
        <f t="shared" si="22"/>
        <v>gverlage</v>
      </c>
    </row>
    <row r="458" spans="1:6">
      <c r="A458" t="str">
        <f t="shared" si="21"/>
        <v>MR075</v>
      </c>
      <c r="B458" t="str">
        <f>"0323MD01"</f>
        <v>0323MD01</v>
      </c>
      <c r="C458" s="1">
        <v>39244</v>
      </c>
      <c r="D458" s="1">
        <v>41876</v>
      </c>
      <c r="E458" t="str">
        <f>"PM1426141"</f>
        <v>PM1426141</v>
      </c>
      <c r="F458" t="str">
        <f t="shared" si="22"/>
        <v>gverlage</v>
      </c>
    </row>
    <row r="459" spans="1:6">
      <c r="A459" t="str">
        <f t="shared" si="21"/>
        <v>MR075</v>
      </c>
      <c r="B459" t="str">
        <f>"0716AL04"</f>
        <v>0716AL04</v>
      </c>
      <c r="C459" s="1">
        <v>39244</v>
      </c>
      <c r="D459" s="1">
        <v>41876</v>
      </c>
      <c r="E459" t="str">
        <f>"PM1426142"</f>
        <v>PM1426142</v>
      </c>
      <c r="F459" t="str">
        <f t="shared" si="22"/>
        <v>gverlage</v>
      </c>
    </row>
    <row r="460" spans="1:6">
      <c r="A460" t="str">
        <f t="shared" si="21"/>
        <v>MR075</v>
      </c>
      <c r="B460" t="str">
        <f>"0716AL05"</f>
        <v>0716AL05</v>
      </c>
      <c r="C460" s="1">
        <v>39244</v>
      </c>
      <c r="D460" s="1">
        <v>39300</v>
      </c>
      <c r="E460" t="str">
        <f>"PM0724131"</f>
        <v>PM0724131</v>
      </c>
      <c r="F460" t="str">
        <f>"alopez"</f>
        <v>alopez</v>
      </c>
    </row>
    <row r="461" spans="1:6">
      <c r="A461" t="str">
        <f t="shared" si="21"/>
        <v>MR075</v>
      </c>
      <c r="B461" t="str">
        <f>"0716AL06"</f>
        <v>0716AL06</v>
      </c>
      <c r="C461" s="1">
        <v>39244</v>
      </c>
      <c r="D461" s="1">
        <v>41876</v>
      </c>
      <c r="E461" t="str">
        <f>"PM1426143"</f>
        <v>PM1426143</v>
      </c>
      <c r="F461" t="str">
        <f>"gverlage"</f>
        <v>gverlage</v>
      </c>
    </row>
    <row r="462" spans="1:6">
      <c r="A462" t="str">
        <f t="shared" si="21"/>
        <v>MR075</v>
      </c>
      <c r="B462" t="str">
        <f>"0716AL07"</f>
        <v>0716AL07</v>
      </c>
      <c r="C462" s="1">
        <v>39244</v>
      </c>
      <c r="D462" s="1">
        <v>41876</v>
      </c>
      <c r="E462" t="str">
        <f>"PM1426144"</f>
        <v>PM1426144</v>
      </c>
      <c r="F462" t="str">
        <f>"gverlage"</f>
        <v>gverlage</v>
      </c>
    </row>
    <row r="463" spans="1:6">
      <c r="A463" t="str">
        <f t="shared" si="21"/>
        <v>MR075</v>
      </c>
      <c r="B463" t="str">
        <f>"0716AL08"</f>
        <v>0716AL08</v>
      </c>
      <c r="C463" s="1">
        <v>39244</v>
      </c>
      <c r="D463" s="1">
        <v>41876</v>
      </c>
      <c r="E463" t="str">
        <f>"PM1426145"</f>
        <v>PM1426145</v>
      </c>
      <c r="F463" t="str">
        <f>"gverlage"</f>
        <v>gverlage</v>
      </c>
    </row>
    <row r="464" spans="1:6">
      <c r="A464" t="str">
        <f t="shared" si="21"/>
        <v>MR075</v>
      </c>
      <c r="B464" t="str">
        <f>"LE-053-01514"</f>
        <v>LE-053-01514</v>
      </c>
      <c r="C464" s="1">
        <v>39244</v>
      </c>
      <c r="D464" s="1">
        <v>41876</v>
      </c>
      <c r="E464" t="str">
        <f>"PM1426146"</f>
        <v>PM1426146</v>
      </c>
      <c r="F464" t="str">
        <f>"jzumaya"</f>
        <v>jzumaya</v>
      </c>
    </row>
    <row r="465" spans="1:6">
      <c r="A465" t="str">
        <f t="shared" si="21"/>
        <v>MR075</v>
      </c>
      <c r="B465" t="str">
        <f>"LE-053-01515"</f>
        <v>LE-053-01515</v>
      </c>
      <c r="C465" s="1">
        <v>39244</v>
      </c>
      <c r="D465" s="1">
        <v>41876</v>
      </c>
      <c r="E465" t="str">
        <f>"PM1426147"</f>
        <v>PM1426147</v>
      </c>
      <c r="F465" t="str">
        <f>"adrian.perales"</f>
        <v>adrian.perales</v>
      </c>
    </row>
    <row r="466" spans="1:6">
      <c r="A466" t="str">
        <f t="shared" ref="A466:A477" si="23">"MR076"</f>
        <v>MR076</v>
      </c>
      <c r="B466" t="str">
        <f>"LE-089-05983"</f>
        <v>LE-089-05983</v>
      </c>
      <c r="C466" s="1">
        <v>39237</v>
      </c>
      <c r="D466" s="1">
        <v>39741</v>
      </c>
      <c r="E466" t="str">
        <f>"PM0834110"</f>
        <v>PM0834110</v>
      </c>
      <c r="F466" t="str">
        <f>"jdelarosa"</f>
        <v>jdelarosa</v>
      </c>
    </row>
    <row r="467" spans="1:6">
      <c r="A467" t="str">
        <f t="shared" si="23"/>
        <v>MR076</v>
      </c>
      <c r="B467" t="str">
        <f>"LE-089-05982"</f>
        <v>LE-089-05982</v>
      </c>
      <c r="C467" s="1">
        <v>39237</v>
      </c>
      <c r="D467" s="1">
        <v>41869</v>
      </c>
      <c r="E467" t="str">
        <f>"PM1425071"</f>
        <v>PM1425071</v>
      </c>
      <c r="F467" t="str">
        <f>"jlmendoza"</f>
        <v>jlmendoza</v>
      </c>
    </row>
    <row r="468" spans="1:6">
      <c r="A468" t="str">
        <f t="shared" si="23"/>
        <v>MR076</v>
      </c>
      <c r="B468" t="str">
        <f>"LE-089-05980"</f>
        <v>LE-089-05980</v>
      </c>
      <c r="C468" s="1">
        <v>39244</v>
      </c>
      <c r="D468" s="1">
        <v>40700</v>
      </c>
      <c r="E468" t="str">
        <f>"PM1115001"</f>
        <v>PM1115001</v>
      </c>
      <c r="F468" t="str">
        <f>"erickrios"</f>
        <v>erickrios</v>
      </c>
    </row>
    <row r="469" spans="1:6">
      <c r="A469" t="str">
        <f t="shared" si="23"/>
        <v>MR076</v>
      </c>
      <c r="B469" t="str">
        <f>"0135SB01"</f>
        <v>0135SB01</v>
      </c>
      <c r="C469" s="1">
        <v>39251</v>
      </c>
      <c r="D469" s="1">
        <v>41883</v>
      </c>
      <c r="E469" t="str">
        <f>"PM1427136"</f>
        <v>PM1427136</v>
      </c>
      <c r="F469" t="str">
        <f>"erios"</f>
        <v>erios</v>
      </c>
    </row>
    <row r="470" spans="1:6">
      <c r="A470" t="str">
        <f t="shared" si="23"/>
        <v>MR076</v>
      </c>
      <c r="B470" t="str">
        <f>"LE-089-05893"</f>
        <v>LE-089-05893</v>
      </c>
      <c r="C470" s="1">
        <v>39265</v>
      </c>
      <c r="D470" s="1">
        <v>41001</v>
      </c>
      <c r="E470" t="str">
        <f>"PM1206111"</f>
        <v>PM1206111</v>
      </c>
      <c r="F470" t="str">
        <f>"zfernandez"</f>
        <v>zfernandez</v>
      </c>
    </row>
    <row r="471" spans="1:6">
      <c r="A471" t="str">
        <f t="shared" si="23"/>
        <v>MR076</v>
      </c>
      <c r="B471" t="str">
        <f>"LE-089-05895"</f>
        <v>LE-089-05895</v>
      </c>
      <c r="C471" s="1">
        <v>39265</v>
      </c>
      <c r="D471" s="1">
        <v>39776</v>
      </c>
      <c r="E471" t="str">
        <f>"PM0838106"</f>
        <v>PM0838106</v>
      </c>
      <c r="F471" t="str">
        <f>"pzuniga"</f>
        <v>pzuniga</v>
      </c>
    </row>
    <row r="472" spans="1:6">
      <c r="A472" t="str">
        <f t="shared" si="23"/>
        <v>MR076</v>
      </c>
      <c r="B472" t="str">
        <f>"0107SB12"</f>
        <v>0107SB12</v>
      </c>
      <c r="C472" s="1">
        <v>39244</v>
      </c>
      <c r="D472" s="1">
        <v>39748</v>
      </c>
      <c r="E472" t="str">
        <f>"PM0835142"</f>
        <v>PM0835142</v>
      </c>
      <c r="F472" t="str">
        <f>"pzuniga"</f>
        <v>pzuniga</v>
      </c>
    </row>
    <row r="473" spans="1:6">
      <c r="A473" t="str">
        <f t="shared" si="23"/>
        <v>MR076</v>
      </c>
      <c r="B473" t="str">
        <f>"LE-089-05971"</f>
        <v>LE-089-05971</v>
      </c>
      <c r="C473" s="1">
        <v>39237</v>
      </c>
      <c r="D473" s="1">
        <v>39741</v>
      </c>
      <c r="E473" t="str">
        <f>"PM0834112"</f>
        <v>PM0834112</v>
      </c>
      <c r="F473" t="str">
        <f>"jdelarosa"</f>
        <v>jdelarosa</v>
      </c>
    </row>
    <row r="474" spans="1:6">
      <c r="A474" t="str">
        <f t="shared" si="23"/>
        <v>MR076</v>
      </c>
      <c r="B474" t="str">
        <f>"LE-089-05970"</f>
        <v>LE-089-05970</v>
      </c>
      <c r="C474" s="1">
        <v>39223</v>
      </c>
      <c r="D474" s="1">
        <v>39727</v>
      </c>
      <c r="E474" t="str">
        <f>"PM0832142"</f>
        <v>PM0832142</v>
      </c>
      <c r="F474" t="str">
        <f>"jcrodriguez"</f>
        <v>jcrodriguez</v>
      </c>
    </row>
    <row r="475" spans="1:6">
      <c r="A475" t="str">
        <f t="shared" si="23"/>
        <v>MR076</v>
      </c>
      <c r="B475" t="str">
        <f>"LE-089-05972"</f>
        <v>LE-089-05972</v>
      </c>
      <c r="C475" s="1">
        <v>39244</v>
      </c>
      <c r="D475" s="1">
        <v>41876</v>
      </c>
      <c r="E475" t="str">
        <f>"PM1426148"</f>
        <v>PM1426148</v>
      </c>
      <c r="F475" t="str">
        <f>"pzuniga"</f>
        <v>pzuniga</v>
      </c>
    </row>
    <row r="476" spans="1:6">
      <c r="A476" t="str">
        <f t="shared" si="23"/>
        <v>MR076</v>
      </c>
      <c r="B476" t="str">
        <f>"0416SB03"</f>
        <v>0416SB03</v>
      </c>
      <c r="C476" s="1">
        <v>39244</v>
      </c>
      <c r="D476" s="1">
        <v>41876</v>
      </c>
      <c r="E476" t="str">
        <f>"PM1426149"</f>
        <v>PM1426149</v>
      </c>
      <c r="F476" t="str">
        <f>"pzuniga"</f>
        <v>pzuniga</v>
      </c>
    </row>
    <row r="477" spans="1:6">
      <c r="A477" t="str">
        <f t="shared" si="23"/>
        <v>MR076</v>
      </c>
      <c r="B477" t="str">
        <f>"LE-010-23923"</f>
        <v>LE-010-23923</v>
      </c>
      <c r="C477" s="1">
        <v>39244</v>
      </c>
      <c r="D477" s="1">
        <v>41876</v>
      </c>
      <c r="E477" t="str">
        <f>"PM1426150"</f>
        <v>PM1426150</v>
      </c>
      <c r="F477" t="str">
        <f>"ehernandez"</f>
        <v>ehernandez</v>
      </c>
    </row>
    <row r="478" spans="1:6">
      <c r="A478" t="str">
        <f>"MR077"</f>
        <v>MR077</v>
      </c>
      <c r="B478" t="str">
        <f>"LE-010-28872"</f>
        <v>LE-010-28872</v>
      </c>
      <c r="C478" s="1">
        <v>39244</v>
      </c>
      <c r="D478" s="1">
        <v>41876</v>
      </c>
      <c r="E478" t="str">
        <f>"PM1426151"</f>
        <v>PM1426151</v>
      </c>
      <c r="F478" t="str">
        <f>"jramos"</f>
        <v>jramos</v>
      </c>
    </row>
    <row r="479" spans="1:6">
      <c r="A479" t="str">
        <f>"MR079"</f>
        <v>MR079</v>
      </c>
      <c r="B479" t="str">
        <f>"LE-061-01367"</f>
        <v>LE-061-01367</v>
      </c>
      <c r="C479" s="1">
        <v>39258</v>
      </c>
      <c r="D479" s="1">
        <v>41778</v>
      </c>
      <c r="E479" t="str">
        <f>"PM1412125"</f>
        <v>PM1412125</v>
      </c>
      <c r="F479" t="str">
        <f>"g_tejeda"</f>
        <v>g_tejeda</v>
      </c>
    </row>
    <row r="480" spans="1:6">
      <c r="A480" t="str">
        <f>"MR080"</f>
        <v>MR080</v>
      </c>
      <c r="B480" t="str">
        <f>"LE-052-00156"</f>
        <v>LE-052-00156</v>
      </c>
      <c r="C480" s="1">
        <v>39244</v>
      </c>
      <c r="D480" s="1">
        <v>41876</v>
      </c>
      <c r="E480" t="str">
        <f>"PM1426152"</f>
        <v>PM1426152</v>
      </c>
      <c r="F480" t="str">
        <f>"pzuniga"</f>
        <v>pzuniga</v>
      </c>
    </row>
    <row r="481" spans="1:6">
      <c r="A481" t="str">
        <f>"MR080"</f>
        <v>MR080</v>
      </c>
      <c r="B481" t="str">
        <f>"0544LA01"</f>
        <v>0544LA01</v>
      </c>
      <c r="C481" s="1">
        <v>39251</v>
      </c>
      <c r="D481" s="1">
        <v>41883</v>
      </c>
      <c r="E481" t="str">
        <f>"PM1427138"</f>
        <v>PM1427138</v>
      </c>
      <c r="F481" t="str">
        <f>"natijerina"</f>
        <v>natijerina</v>
      </c>
    </row>
    <row r="482" spans="1:6">
      <c r="A482" t="str">
        <f>"MR080"</f>
        <v>MR080</v>
      </c>
      <c r="B482" t="str">
        <f>"0544LA00"</f>
        <v>0544LA00</v>
      </c>
      <c r="C482" s="1">
        <v>39258</v>
      </c>
      <c r="D482" s="1">
        <v>41778</v>
      </c>
      <c r="E482" t="str">
        <f>"PM1412126"</f>
        <v>PM1412126</v>
      </c>
      <c r="F482" t="str">
        <f>"pzuniga"</f>
        <v>pzuniga</v>
      </c>
    </row>
    <row r="483" spans="1:6">
      <c r="A483" t="str">
        <f>"MR080"</f>
        <v>MR080</v>
      </c>
      <c r="B483" t="str">
        <f>"0323NT02"</f>
        <v>0323NT02</v>
      </c>
      <c r="C483" s="1">
        <v>39258</v>
      </c>
      <c r="D483" s="1">
        <v>41778</v>
      </c>
      <c r="E483" t="str">
        <f>"PM1412127"</f>
        <v>PM1412127</v>
      </c>
      <c r="F483" t="str">
        <f>"fgonzalez"</f>
        <v>fgonzalez</v>
      </c>
    </row>
    <row r="484" spans="1:6">
      <c r="A484" t="str">
        <f t="shared" ref="A484:A489" si="24">"MR081"</f>
        <v>MR081</v>
      </c>
      <c r="B484" t="str">
        <f>"LE-089-05977"</f>
        <v>LE-089-05977</v>
      </c>
      <c r="C484" s="1">
        <v>39237</v>
      </c>
      <c r="D484" s="1">
        <v>41869</v>
      </c>
      <c r="E484" t="str">
        <f>"PM1425239"</f>
        <v>PM1425239</v>
      </c>
      <c r="F484" t="str">
        <f>"ehernandez"</f>
        <v>ehernandez</v>
      </c>
    </row>
    <row r="485" spans="1:6">
      <c r="A485" t="str">
        <f t="shared" si="24"/>
        <v>MR081</v>
      </c>
      <c r="B485" t="str">
        <f>"LE-089-05978"</f>
        <v>LE-089-05978</v>
      </c>
      <c r="C485" s="1">
        <v>39237</v>
      </c>
      <c r="D485" s="1">
        <v>41869</v>
      </c>
      <c r="E485" t="str">
        <f>"PM1425070"</f>
        <v>PM1425070</v>
      </c>
      <c r="F485" t="str">
        <f>"jlmendoza"</f>
        <v>jlmendoza</v>
      </c>
    </row>
    <row r="486" spans="1:6">
      <c r="A486" t="str">
        <f t="shared" si="24"/>
        <v>MR081</v>
      </c>
      <c r="B486" t="str">
        <f>"LE-089-05987"</f>
        <v>LE-089-05987</v>
      </c>
      <c r="C486" s="1">
        <v>39237</v>
      </c>
      <c r="D486" s="1">
        <v>41869</v>
      </c>
      <c r="E486" t="str">
        <f>"PM1425069"</f>
        <v>PM1425069</v>
      </c>
      <c r="F486" t="str">
        <f>"hverastegui"</f>
        <v>hverastegui</v>
      </c>
    </row>
    <row r="487" spans="1:6">
      <c r="A487" t="str">
        <f t="shared" si="24"/>
        <v>MR081</v>
      </c>
      <c r="B487" t="str">
        <f>"LE-010-25119"</f>
        <v>LE-010-25119</v>
      </c>
      <c r="C487" s="1">
        <v>39244</v>
      </c>
      <c r="D487" s="1">
        <v>41876</v>
      </c>
      <c r="E487" t="str">
        <f>"PM1426153"</f>
        <v>PM1426153</v>
      </c>
      <c r="F487" t="str">
        <f>"jleal"</f>
        <v>jleal</v>
      </c>
    </row>
    <row r="488" spans="1:6">
      <c r="A488" t="str">
        <f t="shared" si="24"/>
        <v>MR081</v>
      </c>
      <c r="B488" t="str">
        <f>"LE-089-05976"</f>
        <v>LE-089-05976</v>
      </c>
      <c r="C488" s="1">
        <v>39258</v>
      </c>
      <c r="D488" s="1">
        <v>41778</v>
      </c>
      <c r="E488" t="str">
        <f>"PM1412128"</f>
        <v>PM1412128</v>
      </c>
      <c r="F488" t="str">
        <f>"ecortes"</f>
        <v>ecortes</v>
      </c>
    </row>
    <row r="489" spans="1:6">
      <c r="A489" t="str">
        <f t="shared" si="24"/>
        <v>MR081</v>
      </c>
      <c r="B489" t="str">
        <f>"LE-089-05936"</f>
        <v>LE-089-05936</v>
      </c>
      <c r="C489" s="1">
        <v>39244</v>
      </c>
      <c r="D489" s="1">
        <v>41876</v>
      </c>
      <c r="E489" t="str">
        <f>"PM1426154"</f>
        <v>PM1426154</v>
      </c>
      <c r="F489" t="str">
        <f>"pzuniga"</f>
        <v>pzuniga</v>
      </c>
    </row>
    <row r="490" spans="1:6">
      <c r="A490" t="str">
        <f>"MR082"</f>
        <v>MR082</v>
      </c>
      <c r="B490" t="str">
        <f>"LE-058-00882"</f>
        <v>LE-058-00882</v>
      </c>
      <c r="C490" s="1">
        <v>39216</v>
      </c>
      <c r="D490" s="1">
        <v>39664</v>
      </c>
      <c r="E490" t="str">
        <f>"PM0823113"</f>
        <v>PM0823113</v>
      </c>
      <c r="F490" t="str">
        <f>"pzuniga"</f>
        <v>pzuniga</v>
      </c>
    </row>
    <row r="491" spans="1:6">
      <c r="A491" t="str">
        <f>"MR083"</f>
        <v>MR083</v>
      </c>
      <c r="B491" t="str">
        <f>"LE-011-02031"</f>
        <v>LE-011-02031</v>
      </c>
      <c r="C491" s="1">
        <v>39223</v>
      </c>
      <c r="D491" s="1">
        <v>41239</v>
      </c>
      <c r="E491" t="str">
        <f>"PM1240010"</f>
        <v>PM1240010</v>
      </c>
      <c r="F491" t="str">
        <f>"zfernandez"</f>
        <v>zfernandez</v>
      </c>
    </row>
    <row r="492" spans="1:6">
      <c r="A492" t="str">
        <f>"MR084"</f>
        <v>MR084</v>
      </c>
      <c r="B492" t="str">
        <f>"LE-010-28654"</f>
        <v>LE-010-28654</v>
      </c>
      <c r="C492" s="1">
        <v>39216</v>
      </c>
      <c r="D492" s="1">
        <v>41848</v>
      </c>
      <c r="E492" t="str">
        <f>"PM1422108"</f>
        <v>PM1422108</v>
      </c>
      <c r="F492" t="str">
        <f>"ocobos"</f>
        <v>ocobos</v>
      </c>
    </row>
    <row r="493" spans="1:6">
      <c r="A493" t="str">
        <f>"MR084"</f>
        <v>MR084</v>
      </c>
      <c r="B493" t="str">
        <f>"LE-053-02198"</f>
        <v>LE-053-02198</v>
      </c>
      <c r="C493" s="1">
        <v>39216</v>
      </c>
      <c r="D493" s="1">
        <v>41848</v>
      </c>
      <c r="E493" t="str">
        <f>"PM1422001"</f>
        <v>PM1422001</v>
      </c>
      <c r="F493" t="str">
        <f>"alperez"</f>
        <v>alperez</v>
      </c>
    </row>
    <row r="494" spans="1:6">
      <c r="A494" t="str">
        <f>"MR084"</f>
        <v>MR084</v>
      </c>
      <c r="B494" t="str">
        <f>"LE-053-02199"</f>
        <v>LE-053-02199</v>
      </c>
      <c r="C494" s="1">
        <v>39216</v>
      </c>
      <c r="D494" s="1">
        <v>41848</v>
      </c>
      <c r="E494" t="str">
        <f>"PM1422002"</f>
        <v>PM1422002</v>
      </c>
      <c r="F494" t="str">
        <f>"alperez"</f>
        <v>alperez</v>
      </c>
    </row>
    <row r="495" spans="1:6">
      <c r="A495" t="str">
        <f>"MR084"</f>
        <v>MR084</v>
      </c>
      <c r="B495" t="str">
        <f>"LE-053-02196"</f>
        <v>LE-053-02196</v>
      </c>
      <c r="C495" s="1">
        <v>39216</v>
      </c>
      <c r="D495" s="1">
        <v>41848</v>
      </c>
      <c r="E495" t="str">
        <f>"PM1422003"</f>
        <v>PM1422003</v>
      </c>
      <c r="F495" t="str">
        <f>"frodriguez"</f>
        <v>frodriguez</v>
      </c>
    </row>
    <row r="496" spans="1:6">
      <c r="A496" t="str">
        <f>"MR085"</f>
        <v>MR085</v>
      </c>
      <c r="B496" t="str">
        <f>"LE-095-00630"</f>
        <v>LE-095-00630</v>
      </c>
      <c r="C496" s="1">
        <v>39265</v>
      </c>
      <c r="D496" s="1">
        <v>41281</v>
      </c>
      <c r="E496" t="str">
        <f>"PM1246103"</f>
        <v>PM1246103</v>
      </c>
      <c r="F496" t="str">
        <f t="shared" ref="F496:F501" si="25">"g_tejeda"</f>
        <v>g_tejeda</v>
      </c>
    </row>
    <row r="497" spans="1:6">
      <c r="A497" t="str">
        <f>"MR086"</f>
        <v>MR086</v>
      </c>
      <c r="B497" t="str">
        <f>"0403FC00"</f>
        <v>0403FC00</v>
      </c>
      <c r="C497" s="1">
        <v>39251</v>
      </c>
      <c r="D497" s="1">
        <v>41043</v>
      </c>
      <c r="E497" t="str">
        <f>"PM1212001"</f>
        <v>PM1212001</v>
      </c>
      <c r="F497" t="str">
        <f t="shared" si="25"/>
        <v>g_tejeda</v>
      </c>
    </row>
    <row r="498" spans="1:6">
      <c r="A498" t="str">
        <f>"MR087"</f>
        <v>MR087</v>
      </c>
      <c r="B498" t="str">
        <f>"LE-096-00099"</f>
        <v>LE-096-00099</v>
      </c>
      <c r="C498" s="1">
        <v>39251</v>
      </c>
      <c r="D498" s="1">
        <v>41883</v>
      </c>
      <c r="E498" t="str">
        <f>"PM1427001"</f>
        <v>PM1427001</v>
      </c>
      <c r="F498" t="str">
        <f t="shared" si="25"/>
        <v>g_tejeda</v>
      </c>
    </row>
    <row r="499" spans="1:6">
      <c r="A499" t="str">
        <f>"MR087"</f>
        <v>MR087</v>
      </c>
      <c r="B499" t="str">
        <f>"LE-096-00102"</f>
        <v>LE-096-00102</v>
      </c>
      <c r="C499" s="1">
        <v>39251</v>
      </c>
      <c r="D499" s="1">
        <v>41883</v>
      </c>
      <c r="E499" t="str">
        <f>"PM1427002"</f>
        <v>PM1427002</v>
      </c>
      <c r="F499" t="str">
        <f t="shared" si="25"/>
        <v>g_tejeda</v>
      </c>
    </row>
    <row r="500" spans="1:6">
      <c r="A500" t="str">
        <f>"MR087"</f>
        <v>MR087</v>
      </c>
      <c r="B500" t="str">
        <f>"LE-096-00098"</f>
        <v>LE-096-00098</v>
      </c>
      <c r="C500" s="1">
        <v>39251</v>
      </c>
      <c r="D500" s="1">
        <v>41267</v>
      </c>
      <c r="E500" t="str">
        <f>"PM1244124"</f>
        <v>PM1244124</v>
      </c>
      <c r="F500" t="str">
        <f t="shared" si="25"/>
        <v>g_tejeda</v>
      </c>
    </row>
    <row r="501" spans="1:6">
      <c r="A501" t="str">
        <f>"MR087"</f>
        <v>MR087</v>
      </c>
      <c r="B501" t="str">
        <f>"LE-096-00100"</f>
        <v>LE-096-00100</v>
      </c>
      <c r="C501" s="1">
        <v>39251</v>
      </c>
      <c r="D501" s="1">
        <v>41883</v>
      </c>
      <c r="E501" t="str">
        <f>"PM1427003"</f>
        <v>PM1427003</v>
      </c>
      <c r="F501" t="str">
        <f t="shared" si="25"/>
        <v>g_tejeda</v>
      </c>
    </row>
    <row r="502" spans="1:6">
      <c r="A502" t="str">
        <f t="shared" ref="A502:A509" si="26">"MR088"</f>
        <v>MR088</v>
      </c>
      <c r="B502" t="str">
        <f>"LE-036-00661"</f>
        <v>LE-036-00661</v>
      </c>
      <c r="C502" s="1">
        <v>39244</v>
      </c>
      <c r="D502" s="1">
        <v>41848</v>
      </c>
      <c r="E502" t="str">
        <f>"PM1426020"</f>
        <v>PM1426020</v>
      </c>
      <c r="F502" t="str">
        <f>"jramos"</f>
        <v>jramos</v>
      </c>
    </row>
    <row r="503" spans="1:6">
      <c r="A503" t="str">
        <f t="shared" si="26"/>
        <v>MR088</v>
      </c>
      <c r="B503" t="str">
        <f>"LE-036-00663"</f>
        <v>LE-036-00663</v>
      </c>
      <c r="C503" s="1">
        <v>39244</v>
      </c>
      <c r="D503" s="1">
        <v>41848</v>
      </c>
      <c r="E503" t="str">
        <f>"PM1426021"</f>
        <v>PM1426021</v>
      </c>
      <c r="F503" t="str">
        <f>"g_tejeda"</f>
        <v>g_tejeda</v>
      </c>
    </row>
    <row r="504" spans="1:6">
      <c r="A504" t="str">
        <f t="shared" si="26"/>
        <v>MR088</v>
      </c>
      <c r="B504" t="str">
        <f>"LE-065-00473"</f>
        <v>LE-065-00473</v>
      </c>
      <c r="C504" s="1">
        <v>39244</v>
      </c>
      <c r="D504" s="1">
        <v>41260</v>
      </c>
      <c r="E504" t="str">
        <f>"PM1247090"</f>
        <v>PM1247090</v>
      </c>
      <c r="F504" t="str">
        <f>"g_tejeda"</f>
        <v>g_tejeda</v>
      </c>
    </row>
    <row r="505" spans="1:6">
      <c r="A505" t="str">
        <f t="shared" si="26"/>
        <v>MR088</v>
      </c>
      <c r="B505" t="str">
        <f>"LE-065-00474"</f>
        <v>LE-065-00474</v>
      </c>
      <c r="C505" s="1">
        <v>39244</v>
      </c>
      <c r="D505" s="1">
        <v>41848</v>
      </c>
      <c r="E505" t="str">
        <f>"PM1426022"</f>
        <v>PM1426022</v>
      </c>
      <c r="F505" t="str">
        <f>"g_tejeda"</f>
        <v>g_tejeda</v>
      </c>
    </row>
    <row r="506" spans="1:6">
      <c r="A506" t="str">
        <f t="shared" si="26"/>
        <v>MR088</v>
      </c>
      <c r="B506" t="str">
        <f>"LE-065-00475"</f>
        <v>LE-065-00475</v>
      </c>
      <c r="C506" s="1">
        <v>39251</v>
      </c>
      <c r="D506" s="1">
        <v>41855</v>
      </c>
      <c r="E506" t="str">
        <f>"PM1427004"</f>
        <v>PM1427004</v>
      </c>
      <c r="F506" t="str">
        <f>"jramos"</f>
        <v>jramos</v>
      </c>
    </row>
    <row r="507" spans="1:6">
      <c r="A507" t="str">
        <f t="shared" si="26"/>
        <v>MR088</v>
      </c>
      <c r="B507" t="str">
        <f>"LE-065-00476"</f>
        <v>LE-065-00476</v>
      </c>
      <c r="C507" s="1">
        <v>39251</v>
      </c>
      <c r="D507" s="1">
        <v>41855</v>
      </c>
      <c r="E507" t="str">
        <f>"PM1427005"</f>
        <v>PM1427005</v>
      </c>
      <c r="F507" t="str">
        <f>"g_tejeda"</f>
        <v>g_tejeda</v>
      </c>
    </row>
    <row r="508" spans="1:6">
      <c r="A508" t="str">
        <f t="shared" si="26"/>
        <v>MR088</v>
      </c>
      <c r="B508" t="str">
        <f>"LE-065-00477"</f>
        <v>LE-065-00477</v>
      </c>
      <c r="C508" s="1">
        <v>39251</v>
      </c>
      <c r="D508" s="1">
        <v>41855</v>
      </c>
      <c r="E508" t="str">
        <f>"PM1427006"</f>
        <v>PM1427006</v>
      </c>
      <c r="F508" t="str">
        <f>"g_tejeda"</f>
        <v>g_tejeda</v>
      </c>
    </row>
    <row r="509" spans="1:6">
      <c r="A509" t="str">
        <f t="shared" si="26"/>
        <v>MR088</v>
      </c>
      <c r="B509" t="str">
        <f>"LE-065-00478"</f>
        <v>LE-065-00478</v>
      </c>
      <c r="C509" s="1">
        <v>39251</v>
      </c>
      <c r="D509" s="1">
        <v>41855</v>
      </c>
      <c r="E509" t="str">
        <f>"PM1427007"</f>
        <v>PM1427007</v>
      </c>
      <c r="F509" t="str">
        <f>"g_tejeda"</f>
        <v>g_tejeda</v>
      </c>
    </row>
    <row r="510" spans="1:6">
      <c r="A510" t="str">
        <f>"MR089"</f>
        <v>MR089</v>
      </c>
      <c r="B510" t="str">
        <f>"LE-010-28873"</f>
        <v>LE-010-28873</v>
      </c>
      <c r="C510" s="1">
        <v>39244</v>
      </c>
      <c r="D510" s="1">
        <v>41260</v>
      </c>
      <c r="E510" t="str">
        <f>"PM1243101"</f>
        <v>PM1243101</v>
      </c>
      <c r="F510" t="str">
        <f>"jramos"</f>
        <v>jramos</v>
      </c>
    </row>
    <row r="511" spans="1:6">
      <c r="A511" t="str">
        <f>"MR089"</f>
        <v>MR089</v>
      </c>
      <c r="B511" t="str">
        <f>"LE-010-28874"</f>
        <v>LE-010-28874</v>
      </c>
      <c r="C511" s="1">
        <v>39244</v>
      </c>
      <c r="D511" s="1">
        <v>41036</v>
      </c>
      <c r="E511" t="str">
        <f>"PM1211006"</f>
        <v>PM1211006</v>
      </c>
      <c r="F511" t="str">
        <f>"g_tejeda"</f>
        <v>g_tejeda</v>
      </c>
    </row>
    <row r="512" spans="1:6">
      <c r="A512" t="str">
        <f>"MR089"</f>
        <v>MR089</v>
      </c>
      <c r="B512" t="str">
        <f>"0321FC00"</f>
        <v>0321FC00</v>
      </c>
      <c r="C512" s="1">
        <v>39244</v>
      </c>
      <c r="D512" s="1">
        <v>41036</v>
      </c>
      <c r="E512" t="str">
        <f>"PM1211007"</f>
        <v>PM1211007</v>
      </c>
      <c r="F512" t="str">
        <f>"g_tejeda"</f>
        <v>g_tejeda</v>
      </c>
    </row>
    <row r="513" spans="1:6">
      <c r="A513" t="str">
        <f>"MR090"</f>
        <v>MR090</v>
      </c>
      <c r="B513" t="str">
        <f>"LE-084-00555"</f>
        <v>LE-084-00555</v>
      </c>
      <c r="C513" s="1">
        <v>39251</v>
      </c>
      <c r="D513" s="1">
        <v>41883</v>
      </c>
      <c r="E513" t="str">
        <f>"PM1427008"</f>
        <v>PM1427008</v>
      </c>
      <c r="F513" t="str">
        <f>"g_tejeda"</f>
        <v>g_tejeda</v>
      </c>
    </row>
    <row r="514" spans="1:6">
      <c r="A514" t="str">
        <f t="shared" ref="A514:A522" si="27">"MR091"</f>
        <v>MR091</v>
      </c>
      <c r="B514" t="str">
        <f>"LE-089-04364"</f>
        <v>LE-089-04364</v>
      </c>
      <c r="C514" s="1">
        <v>39244</v>
      </c>
      <c r="D514" s="1">
        <v>39748</v>
      </c>
      <c r="E514" t="str">
        <f>"PM0835008"</f>
        <v>PM0835008</v>
      </c>
      <c r="F514" t="str">
        <f>"ssilguero"</f>
        <v>ssilguero</v>
      </c>
    </row>
    <row r="515" spans="1:6">
      <c r="A515" t="str">
        <f t="shared" si="27"/>
        <v>MR091</v>
      </c>
      <c r="B515" t="str">
        <f>"LE-089-05958"</f>
        <v>LE-089-05958</v>
      </c>
      <c r="C515" s="1">
        <v>39244</v>
      </c>
      <c r="D515" s="1">
        <v>39748</v>
      </c>
      <c r="E515" t="str">
        <f>"PM0835009"</f>
        <v>PM0835009</v>
      </c>
      <c r="F515" t="str">
        <f>"ssilguero"</f>
        <v>ssilguero</v>
      </c>
    </row>
    <row r="516" spans="1:6">
      <c r="A516" t="str">
        <f t="shared" si="27"/>
        <v>MR091</v>
      </c>
      <c r="B516" t="str">
        <f>"LE-010-24166"</f>
        <v>LE-010-24166</v>
      </c>
      <c r="C516" s="1">
        <v>39237</v>
      </c>
      <c r="D516" s="1">
        <v>41869</v>
      </c>
      <c r="E516" t="str">
        <f>"PM1425241"</f>
        <v>PM1425241</v>
      </c>
      <c r="F516" t="str">
        <f>"ehernandez"</f>
        <v>ehernandez</v>
      </c>
    </row>
    <row r="517" spans="1:6">
      <c r="A517" t="str">
        <f t="shared" si="27"/>
        <v>MR091</v>
      </c>
      <c r="B517" t="str">
        <f>"0319UR126"</f>
        <v>0319UR126</v>
      </c>
      <c r="C517" s="1">
        <v>39244</v>
      </c>
      <c r="D517" s="1">
        <v>41876</v>
      </c>
      <c r="E517" t="str">
        <f>"PM1426023"</f>
        <v>PM1426023</v>
      </c>
      <c r="F517" t="str">
        <f>"jgomez"</f>
        <v>jgomez</v>
      </c>
    </row>
    <row r="518" spans="1:6">
      <c r="A518" t="str">
        <f t="shared" si="27"/>
        <v>MR091</v>
      </c>
      <c r="B518" t="str">
        <f>"0319UR141"</f>
        <v>0319UR141</v>
      </c>
      <c r="C518" s="1">
        <v>39244</v>
      </c>
      <c r="D518" s="1">
        <v>41876</v>
      </c>
      <c r="E518" t="str">
        <f>"PM1426024"</f>
        <v>PM1426024</v>
      </c>
      <c r="F518" t="str">
        <f>"ehernandez"</f>
        <v>ehernandez</v>
      </c>
    </row>
    <row r="519" spans="1:6">
      <c r="A519" t="str">
        <f t="shared" si="27"/>
        <v>MR091</v>
      </c>
      <c r="B519" t="str">
        <f>"LE-010-28764"</f>
        <v>LE-010-28764</v>
      </c>
      <c r="C519" s="1">
        <v>39237</v>
      </c>
      <c r="D519" s="1">
        <v>39741</v>
      </c>
      <c r="E519" t="str">
        <f>"PM0834002"</f>
        <v>PM0834002</v>
      </c>
      <c r="F519" t="str">
        <f>"jdelarosa"</f>
        <v>jdelarosa</v>
      </c>
    </row>
    <row r="520" spans="1:6">
      <c r="A520" t="str">
        <f t="shared" si="27"/>
        <v>MR091</v>
      </c>
      <c r="B520" t="str">
        <f>"LE-010-28765"</f>
        <v>LE-010-28765</v>
      </c>
      <c r="C520" s="1">
        <v>39237</v>
      </c>
      <c r="D520" s="1">
        <v>39741</v>
      </c>
      <c r="E520" t="str">
        <f>"PM0834003"</f>
        <v>PM0834003</v>
      </c>
      <c r="F520" t="str">
        <f>"jdelarosa"</f>
        <v>jdelarosa</v>
      </c>
    </row>
    <row r="521" spans="1:6">
      <c r="A521" t="str">
        <f t="shared" si="27"/>
        <v>MR091</v>
      </c>
      <c r="B521" t="str">
        <f>"LE-089-05895"</f>
        <v>LE-089-05895</v>
      </c>
      <c r="C521" s="1">
        <v>39265</v>
      </c>
      <c r="D521" s="1">
        <v>39776</v>
      </c>
      <c r="E521" t="str">
        <f>"PM0838107"</f>
        <v>PM0838107</v>
      </c>
      <c r="F521" t="str">
        <f>"pzuniga"</f>
        <v>pzuniga</v>
      </c>
    </row>
    <row r="522" spans="1:6">
      <c r="A522" t="str">
        <f t="shared" si="27"/>
        <v>MR091</v>
      </c>
      <c r="B522" t="str">
        <f>"LE-089-05765"</f>
        <v>LE-089-05765</v>
      </c>
      <c r="C522" s="1">
        <v>39223</v>
      </c>
      <c r="D522" s="1">
        <v>41855</v>
      </c>
      <c r="E522" t="str">
        <f>"PM1423005"</f>
        <v>PM1423005</v>
      </c>
      <c r="F522" t="str">
        <f>"afgarcia"</f>
        <v>afgarcia</v>
      </c>
    </row>
    <row r="523" spans="1:6">
      <c r="A523" t="str">
        <f>"MR092"</f>
        <v>MR092</v>
      </c>
      <c r="B523" t="str">
        <f>"LE-010-23250"</f>
        <v>LE-010-23250</v>
      </c>
      <c r="C523" s="1">
        <v>39230</v>
      </c>
      <c r="D523" s="1">
        <v>41862</v>
      </c>
      <c r="E523" t="str">
        <f>"PM1424003"</f>
        <v>PM1424003</v>
      </c>
      <c r="F523" t="str">
        <f>"jrios"</f>
        <v>jrios</v>
      </c>
    </row>
    <row r="524" spans="1:6">
      <c r="A524" t="str">
        <f>"MR092"</f>
        <v>MR092</v>
      </c>
      <c r="B524" t="str">
        <f>"LE-010-24108"</f>
        <v>LE-010-24108</v>
      </c>
      <c r="C524" s="1">
        <v>39230</v>
      </c>
      <c r="D524" s="1">
        <v>41862</v>
      </c>
      <c r="E524" t="str">
        <f>"PM1424004"</f>
        <v>PM1424004</v>
      </c>
      <c r="F524" t="str">
        <f>"jrios"</f>
        <v>jrios</v>
      </c>
    </row>
    <row r="525" spans="1:6">
      <c r="A525" t="str">
        <f>"MR092"</f>
        <v>MR092</v>
      </c>
      <c r="B525" t="str">
        <f>"LE-010-24098"</f>
        <v>LE-010-24098</v>
      </c>
      <c r="C525" s="1">
        <v>39230</v>
      </c>
      <c r="D525" s="1">
        <v>41862</v>
      </c>
      <c r="E525" t="str">
        <f>"PM1424005"</f>
        <v>PM1424005</v>
      </c>
      <c r="F525" t="str">
        <f>"jcaballero"</f>
        <v>jcaballero</v>
      </c>
    </row>
    <row r="526" spans="1:6">
      <c r="A526" t="str">
        <f>"MR092"</f>
        <v>MR092</v>
      </c>
      <c r="B526" t="str">
        <f>"LE-010-24099"</f>
        <v>LE-010-24099</v>
      </c>
      <c r="C526" s="1">
        <v>39230</v>
      </c>
      <c r="D526" s="1">
        <v>41862</v>
      </c>
      <c r="E526" t="str">
        <f>"PM1424006"</f>
        <v>PM1424006</v>
      </c>
      <c r="F526" t="str">
        <f>"jcaballero"</f>
        <v>jcaballero</v>
      </c>
    </row>
    <row r="527" spans="1:6">
      <c r="A527" t="str">
        <f>"MR093"</f>
        <v>MR093</v>
      </c>
      <c r="B527" t="str">
        <f>"0319UR05"</f>
        <v>0319UR05</v>
      </c>
      <c r="C527" s="1">
        <v>39265</v>
      </c>
      <c r="D527" s="1">
        <v>41897</v>
      </c>
      <c r="E527" t="str">
        <f>"PM1421070"</f>
        <v>PM1421070</v>
      </c>
      <c r="F527" t="str">
        <f>"fportales"</f>
        <v>fportales</v>
      </c>
    </row>
    <row r="528" spans="1:6">
      <c r="A528" t="str">
        <f>"MR094"</f>
        <v>MR094</v>
      </c>
      <c r="B528" t="str">
        <f>"LE-010-04965"</f>
        <v>LE-010-04965</v>
      </c>
      <c r="C528" s="1">
        <v>39237</v>
      </c>
      <c r="D528" s="1">
        <v>41869</v>
      </c>
      <c r="E528" t="str">
        <f>"PM1425359"</f>
        <v>PM1425359</v>
      </c>
      <c r="F528" t="str">
        <f>"ftorres"</f>
        <v>ftorres</v>
      </c>
    </row>
    <row r="529" spans="1:6">
      <c r="A529" t="str">
        <f>"MR095"</f>
        <v>MR095</v>
      </c>
      <c r="B529" t="str">
        <f>"LE-036-00669"</f>
        <v>LE-036-00669</v>
      </c>
      <c r="C529" s="1">
        <v>39258</v>
      </c>
      <c r="D529" s="1">
        <v>41442</v>
      </c>
      <c r="E529" t="str">
        <f>"PM1316005"</f>
        <v>PM1316005</v>
      </c>
      <c r="F529" t="str">
        <f>"lmanzano"</f>
        <v>lmanzano</v>
      </c>
    </row>
    <row r="530" spans="1:6">
      <c r="A530" t="str">
        <f>"MR095"</f>
        <v>MR095</v>
      </c>
      <c r="B530" t="str">
        <f>"LE-036-00670"</f>
        <v>LE-036-00670</v>
      </c>
      <c r="C530" s="1">
        <v>39258</v>
      </c>
      <c r="D530" s="1">
        <v>41442</v>
      </c>
      <c r="E530" t="str">
        <f>"PM1316006"</f>
        <v>PM1316006</v>
      </c>
      <c r="F530" t="str">
        <f>"lmanzano"</f>
        <v>lmanzano</v>
      </c>
    </row>
    <row r="531" spans="1:6">
      <c r="A531" t="str">
        <f>"MR096"</f>
        <v>MR096</v>
      </c>
      <c r="B531" t="str">
        <f>"LE-010-28120"</f>
        <v>LE-010-28120</v>
      </c>
      <c r="C531" s="1">
        <v>39216</v>
      </c>
      <c r="D531" s="1">
        <v>41848</v>
      </c>
      <c r="E531" t="str">
        <f>"PM1422007"</f>
        <v>PM1422007</v>
      </c>
      <c r="F531" t="str">
        <f>"g_tejeda"</f>
        <v>g_tejeda</v>
      </c>
    </row>
    <row r="532" spans="1:6">
      <c r="A532" t="str">
        <f>"MR096"</f>
        <v>MR096</v>
      </c>
      <c r="B532" t="str">
        <f>"LE-010-28121"</f>
        <v>LE-010-28121</v>
      </c>
      <c r="C532" s="1">
        <v>39230</v>
      </c>
      <c r="D532" s="1">
        <v>41862</v>
      </c>
      <c r="E532" t="str">
        <f>"PM1424007"</f>
        <v>PM1424007</v>
      </c>
      <c r="F532" t="str">
        <f>"g_tejeda"</f>
        <v>g_tejeda</v>
      </c>
    </row>
    <row r="533" spans="1:6">
      <c r="A533" t="str">
        <f>"MR097"</f>
        <v>MR097</v>
      </c>
      <c r="B533" t="str">
        <f>"0442FR08"</f>
        <v>0442FR08</v>
      </c>
      <c r="C533" s="1">
        <v>39237</v>
      </c>
      <c r="D533" s="1">
        <v>41869</v>
      </c>
      <c r="E533" t="str">
        <f>"PM1425260"</f>
        <v>PM1425260</v>
      </c>
      <c r="F533" t="str">
        <f>"ejavila"</f>
        <v>ejavila</v>
      </c>
    </row>
    <row r="534" spans="1:6">
      <c r="A534" t="str">
        <f>"MR098"</f>
        <v>MR098</v>
      </c>
      <c r="B534" t="str">
        <f>"LE-061-01365"</f>
        <v>LE-061-01365</v>
      </c>
      <c r="C534" s="1">
        <v>39258</v>
      </c>
      <c r="D534" s="1">
        <v>41274</v>
      </c>
      <c r="E534" t="str">
        <f>"PM1245137"</f>
        <v>PM1245137</v>
      </c>
      <c r="F534" t="str">
        <f>"jramos"</f>
        <v>jramos</v>
      </c>
    </row>
    <row r="535" spans="1:6">
      <c r="A535" t="str">
        <f>"MR098"</f>
        <v>MR098</v>
      </c>
      <c r="B535" t="str">
        <f>"LE-061-01364"</f>
        <v>LE-061-01364</v>
      </c>
      <c r="C535" s="1">
        <v>39258</v>
      </c>
      <c r="D535" s="1">
        <v>41778</v>
      </c>
      <c r="E535" t="str">
        <f>"PM1412005"</f>
        <v>PM1412005</v>
      </c>
      <c r="F535" t="str">
        <f>"g_tejeda"</f>
        <v>g_tejeda</v>
      </c>
    </row>
    <row r="536" spans="1:6">
      <c r="A536" t="str">
        <f>"MR099"</f>
        <v>MR099</v>
      </c>
      <c r="B536" t="str">
        <f>"LE-010-28118"</f>
        <v>LE-010-28118</v>
      </c>
      <c r="C536" s="1">
        <v>39216</v>
      </c>
      <c r="D536" s="1">
        <v>41848</v>
      </c>
      <c r="E536" t="str">
        <f>"PM1422008"</f>
        <v>PM1422008</v>
      </c>
      <c r="F536" t="str">
        <f>"g_tejeda"</f>
        <v>g_tejeda</v>
      </c>
    </row>
    <row r="537" spans="1:6">
      <c r="A537" t="str">
        <f>"MR099"</f>
        <v>MR099</v>
      </c>
      <c r="B537" t="str">
        <f>"LE-010-28119"</f>
        <v>LE-010-28119</v>
      </c>
      <c r="C537" s="1">
        <v>39216</v>
      </c>
      <c r="D537" s="1">
        <v>41848</v>
      </c>
      <c r="E537" t="str">
        <f>"PM1422009"</f>
        <v>PM1422009</v>
      </c>
      <c r="F537" t="str">
        <f>"g_tejeda"</f>
        <v>g_tejeda</v>
      </c>
    </row>
    <row r="538" spans="1:6">
      <c r="A538" t="str">
        <f>"MR100"</f>
        <v>MR100</v>
      </c>
      <c r="B538" t="str">
        <f>"LE-010-28114"</f>
        <v>LE-010-28114</v>
      </c>
      <c r="C538" s="1">
        <v>39223</v>
      </c>
      <c r="D538" s="1">
        <v>41855</v>
      </c>
      <c r="E538" t="str">
        <f>"PM1423006"</f>
        <v>PM1423006</v>
      </c>
      <c r="F538" t="str">
        <f>"jramos"</f>
        <v>jramos</v>
      </c>
    </row>
    <row r="539" spans="1:6">
      <c r="A539" t="str">
        <f>"MR101"</f>
        <v>MR101</v>
      </c>
      <c r="B539" t="str">
        <f>"LE-010-28111"</f>
        <v>LE-010-28111</v>
      </c>
      <c r="C539" s="1">
        <v>39230</v>
      </c>
      <c r="D539" s="1">
        <v>41883</v>
      </c>
      <c r="E539" t="str">
        <f>"PM1427009"</f>
        <v>PM1427009</v>
      </c>
      <c r="F539" t="str">
        <f>"g_tejeda"</f>
        <v>g_tejeda</v>
      </c>
    </row>
    <row r="540" spans="1:6">
      <c r="A540" t="str">
        <f>"MR101"</f>
        <v>MR101</v>
      </c>
      <c r="B540" t="str">
        <f>"LE-010-28112"</f>
        <v>LE-010-28112</v>
      </c>
      <c r="C540" s="1">
        <v>39230</v>
      </c>
      <c r="D540" s="1">
        <v>41883</v>
      </c>
      <c r="E540" t="str">
        <f>"PM1427010"</f>
        <v>PM1427010</v>
      </c>
      <c r="F540" t="str">
        <f>"g_tejeda"</f>
        <v>g_tejeda</v>
      </c>
    </row>
    <row r="541" spans="1:6">
      <c r="A541" t="str">
        <f>"MR101"</f>
        <v>MR101</v>
      </c>
      <c r="B541" t="str">
        <f>"0407FC00"</f>
        <v>0407FC00</v>
      </c>
      <c r="C541" s="1">
        <v>39258</v>
      </c>
      <c r="D541" s="1">
        <v>41883</v>
      </c>
      <c r="E541" t="str">
        <f>"PM1427011"</f>
        <v>PM1427011</v>
      </c>
      <c r="F541" t="str">
        <f>"jramos"</f>
        <v>jramos</v>
      </c>
    </row>
    <row r="542" spans="1:6">
      <c r="A542" t="str">
        <f>"MR102"</f>
        <v>MR102</v>
      </c>
      <c r="B542" t="str">
        <f>"LE-010-27620"</f>
        <v>LE-010-27620</v>
      </c>
      <c r="C542" s="1">
        <v>39237</v>
      </c>
      <c r="D542" s="1">
        <v>41869</v>
      </c>
      <c r="E542" t="str">
        <f>"PM1425236"</f>
        <v>PM1425236</v>
      </c>
      <c r="F542" t="str">
        <f>"jramos"</f>
        <v>jramos</v>
      </c>
    </row>
    <row r="543" spans="1:6">
      <c r="A543" t="str">
        <f>"MR103"</f>
        <v>MR103</v>
      </c>
      <c r="B543" t="str">
        <f>"LE-036-00671"</f>
        <v>LE-036-00671</v>
      </c>
      <c r="C543" s="1">
        <v>39258</v>
      </c>
      <c r="D543" s="1">
        <v>41778</v>
      </c>
      <c r="E543" t="str">
        <f>"PM1412007"</f>
        <v>PM1412007</v>
      </c>
      <c r="F543" t="str">
        <f>"g_tejeda"</f>
        <v>g_tejeda</v>
      </c>
    </row>
    <row r="544" spans="1:6">
      <c r="A544" t="str">
        <f>"MR104"</f>
        <v>MR104</v>
      </c>
      <c r="B544" t="str">
        <f>"LE-010-28115"</f>
        <v>LE-010-28115</v>
      </c>
      <c r="C544" s="1">
        <v>39258</v>
      </c>
      <c r="D544" s="1">
        <v>41778</v>
      </c>
      <c r="E544" t="str">
        <f>"PM1412008"</f>
        <v>PM1412008</v>
      </c>
      <c r="F544" t="str">
        <f>"g_tejeda"</f>
        <v>g_tejeda</v>
      </c>
    </row>
    <row r="545" spans="1:6">
      <c r="A545" t="str">
        <f>"MR104"</f>
        <v>MR104</v>
      </c>
      <c r="B545" t="str">
        <f>"LE-010-28116"</f>
        <v>LE-010-28116</v>
      </c>
      <c r="C545" s="1">
        <v>39258</v>
      </c>
      <c r="D545" s="1">
        <v>41778</v>
      </c>
      <c r="E545" t="str">
        <f>"PM1412009"</f>
        <v>PM1412009</v>
      </c>
      <c r="F545" t="str">
        <f>"g_tejeda"</f>
        <v>g_tejeda</v>
      </c>
    </row>
    <row r="546" spans="1:6">
      <c r="A546" t="str">
        <f>"MR105"</f>
        <v>MR105</v>
      </c>
      <c r="B546" t="str">
        <f>"LE-008-02599"</f>
        <v>LE-008-02599</v>
      </c>
      <c r="C546" s="1">
        <v>39265</v>
      </c>
      <c r="D546" s="1">
        <v>41169</v>
      </c>
      <c r="E546" t="str">
        <f>"PM1230110"</f>
        <v>PM1230110</v>
      </c>
      <c r="F546" t="str">
        <f>"gerrodriguez"</f>
        <v>gerrodriguez</v>
      </c>
    </row>
    <row r="547" spans="1:6">
      <c r="A547" t="str">
        <f>"MR108"</f>
        <v>MR108</v>
      </c>
      <c r="B547" t="str">
        <f>"0320UR04"</f>
        <v>0320UR04</v>
      </c>
      <c r="C547" s="1">
        <v>39267</v>
      </c>
      <c r="D547" s="1">
        <v>41855</v>
      </c>
      <c r="E547" t="str">
        <f>"PM1423091"</f>
        <v>PM1423091</v>
      </c>
      <c r="F547" t="str">
        <f>"ecortes"</f>
        <v>ecortes</v>
      </c>
    </row>
    <row r="548" spans="1:6">
      <c r="A548" t="str">
        <f>"MR109"</f>
        <v>MR109</v>
      </c>
      <c r="B548" t="str">
        <f>"LE-011-01798"</f>
        <v>LE-011-01798</v>
      </c>
      <c r="C548" s="1">
        <v>39237</v>
      </c>
      <c r="D548" s="1">
        <v>41869</v>
      </c>
      <c r="E548" t="str">
        <f>"PM1425153"</f>
        <v>PM1425153</v>
      </c>
      <c r="F548" t="str">
        <f>"jlmendoza"</f>
        <v>jlmendoza</v>
      </c>
    </row>
    <row r="549" spans="1:6">
      <c r="A549" t="str">
        <f>"MR110"</f>
        <v>MR110</v>
      </c>
      <c r="B549" t="str">
        <f>"LE-001-05507"</f>
        <v>LE-001-05507</v>
      </c>
      <c r="C549" s="1">
        <v>39251</v>
      </c>
      <c r="D549" s="1">
        <v>41883</v>
      </c>
      <c r="E549" t="str">
        <f>"PM1427102"</f>
        <v>PM1427102</v>
      </c>
      <c r="F549" t="str">
        <f>"ecortes"</f>
        <v>ecortes</v>
      </c>
    </row>
    <row r="550" spans="1:6">
      <c r="A550" t="str">
        <f>"MR111"</f>
        <v>MR111</v>
      </c>
      <c r="B550" t="str">
        <f>"LE-010-28552"</f>
        <v>LE-010-28552</v>
      </c>
      <c r="C550" s="1">
        <v>39251</v>
      </c>
      <c r="D550" s="1">
        <v>41883</v>
      </c>
      <c r="E550" t="str">
        <f>"PM1427093"</f>
        <v>PM1427093</v>
      </c>
      <c r="F550" t="str">
        <f>"ehernandez"</f>
        <v>ehernandez</v>
      </c>
    </row>
    <row r="551" spans="1:6">
      <c r="A551" t="str">
        <f>"MR111"</f>
        <v>MR111</v>
      </c>
      <c r="B551" t="str">
        <f>"LE-010-28553"</f>
        <v>LE-010-28553</v>
      </c>
      <c r="C551" s="1">
        <v>39251</v>
      </c>
      <c r="D551" s="1">
        <v>40651</v>
      </c>
      <c r="E551" t="str">
        <f>"PM1108089"</f>
        <v>PM1108089</v>
      </c>
      <c r="F551" t="str">
        <f>"jdelarosa"</f>
        <v>jdelarosa</v>
      </c>
    </row>
    <row r="552" spans="1:6">
      <c r="A552" t="str">
        <f>"MR111"</f>
        <v>MR111</v>
      </c>
      <c r="B552" t="str">
        <f>"LE-010-28554"</f>
        <v>LE-010-28554</v>
      </c>
      <c r="C552" s="1">
        <v>39251</v>
      </c>
      <c r="D552" s="1">
        <v>39251</v>
      </c>
      <c r="E552" t="str">
        <f>""</f>
        <v/>
      </c>
      <c r="F552" t="str">
        <f>""</f>
        <v/>
      </c>
    </row>
    <row r="553" spans="1:6">
      <c r="A553" t="str">
        <f>"MR113"</f>
        <v>MR113</v>
      </c>
      <c r="B553" t="str">
        <f>"LE-010-28896"</f>
        <v>LE-010-28896</v>
      </c>
      <c r="C553" s="1">
        <v>39216</v>
      </c>
      <c r="D553" s="1">
        <v>41848</v>
      </c>
      <c r="E553" t="str">
        <f>"PM1422012"</f>
        <v>PM1422012</v>
      </c>
      <c r="F553" t="str">
        <f>"ehernandez"</f>
        <v>ehernandez</v>
      </c>
    </row>
    <row r="554" spans="1:6">
      <c r="A554" t="str">
        <f>"MR113"</f>
        <v>MR113</v>
      </c>
      <c r="B554" t="str">
        <f>"0123MT01"</f>
        <v>0123MT01</v>
      </c>
      <c r="C554" s="1">
        <v>39216</v>
      </c>
      <c r="D554" s="1">
        <v>41568</v>
      </c>
      <c r="E554" t="str">
        <f>"PM1334175"</f>
        <v>PM1334175</v>
      </c>
      <c r="F554" t="str">
        <f>"ehernandez"</f>
        <v>ehernandez</v>
      </c>
    </row>
    <row r="555" spans="1:6">
      <c r="A555" t="str">
        <f>"MR128"</f>
        <v>MR128</v>
      </c>
      <c r="B555" t="str">
        <f>"LE-010-26602"</f>
        <v>LE-010-26602</v>
      </c>
      <c r="C555" s="1">
        <v>39370</v>
      </c>
      <c r="D555" s="1">
        <v>39874</v>
      </c>
      <c r="E555" t="str">
        <f>"PM0837145"</f>
        <v>PM0837145</v>
      </c>
      <c r="F555" t="str">
        <f>"pzuniga"</f>
        <v>pzuniga</v>
      </c>
    </row>
    <row r="556" spans="1:6">
      <c r="A556" t="str">
        <f>"MR113"</f>
        <v>MR113</v>
      </c>
      <c r="B556" t="str">
        <f>"0441MD00"</f>
        <v>0441MD00</v>
      </c>
      <c r="C556" s="1">
        <v>39216</v>
      </c>
      <c r="D556" s="1">
        <v>41848</v>
      </c>
      <c r="E556" t="str">
        <f>"PM1422013"</f>
        <v>PM1422013</v>
      </c>
      <c r="F556" t="str">
        <f>"ehernandez"</f>
        <v>ehernandez</v>
      </c>
    </row>
    <row r="557" spans="1:6">
      <c r="A557" t="str">
        <f>"MR113"</f>
        <v>MR113</v>
      </c>
      <c r="B557" t="str">
        <f>"LE-011-02485"</f>
        <v>LE-011-02485</v>
      </c>
      <c r="C557" s="1">
        <v>39237</v>
      </c>
      <c r="D557" s="1">
        <v>40973</v>
      </c>
      <c r="E557" t="str">
        <f>"PM1202007"</f>
        <v>PM1202007</v>
      </c>
      <c r="F557" t="str">
        <f>"gdelacruz"</f>
        <v>gdelacruz</v>
      </c>
    </row>
    <row r="558" spans="1:6">
      <c r="A558" t="str">
        <f>"MR113"</f>
        <v>MR113</v>
      </c>
      <c r="B558" t="str">
        <f>"0123MT03"</f>
        <v>0123MT03</v>
      </c>
      <c r="C558" s="1">
        <v>39237</v>
      </c>
      <c r="D558" s="1">
        <v>41309</v>
      </c>
      <c r="E558" t="str">
        <f>"PM1250139"</f>
        <v>PM1250139</v>
      </c>
      <c r="F558" t="str">
        <f>"dbanda"</f>
        <v>dbanda</v>
      </c>
    </row>
    <row r="559" spans="1:6">
      <c r="A559" t="str">
        <f>"MR113"</f>
        <v>MR113</v>
      </c>
      <c r="B559" t="str">
        <f>"LE-011-02482"</f>
        <v>LE-011-02482</v>
      </c>
      <c r="C559" s="1">
        <v>39216</v>
      </c>
      <c r="D559" s="1">
        <v>40616</v>
      </c>
      <c r="E559" t="str">
        <f>"PM1103013"</f>
        <v>PM1103013</v>
      </c>
      <c r="F559" t="str">
        <f>"erickrios"</f>
        <v>erickrios</v>
      </c>
    </row>
    <row r="560" spans="1:6">
      <c r="A560" t="str">
        <f>"MR113"</f>
        <v>MR113</v>
      </c>
      <c r="B560" t="str">
        <f>"LE-011-02425"</f>
        <v>LE-011-02425</v>
      </c>
      <c r="C560" s="1">
        <v>39237</v>
      </c>
      <c r="D560" s="1">
        <v>40469</v>
      </c>
      <c r="E560" t="str">
        <f>"PM1034007"</f>
        <v>PM1034007</v>
      </c>
      <c r="F560" t="str">
        <f>"agamez"</f>
        <v>agamez</v>
      </c>
    </row>
    <row r="561" spans="1:6">
      <c r="A561" t="str">
        <f>"MR114"</f>
        <v>MR114</v>
      </c>
      <c r="B561" t="str">
        <f>"LE-086-00187"</f>
        <v>LE-086-00187</v>
      </c>
      <c r="C561" s="1">
        <v>39265</v>
      </c>
      <c r="D561" s="1">
        <v>41869</v>
      </c>
      <c r="E561" t="str">
        <f>"PM1425235"</f>
        <v>PM1425235</v>
      </c>
      <c r="F561" t="str">
        <f>"jramos"</f>
        <v>jramos</v>
      </c>
    </row>
    <row r="562" spans="1:6">
      <c r="A562" t="str">
        <f>"MR114"</f>
        <v>MR114</v>
      </c>
      <c r="B562" t="str">
        <f>"LE-086-00188"</f>
        <v>LE-086-00188</v>
      </c>
      <c r="C562" s="1">
        <v>39265</v>
      </c>
      <c r="D562" s="1">
        <v>41869</v>
      </c>
      <c r="E562" t="str">
        <f>"PM1425234"</f>
        <v>PM1425234</v>
      </c>
      <c r="F562" t="str">
        <f>"jramos"</f>
        <v>jramos</v>
      </c>
    </row>
    <row r="563" spans="1:6">
      <c r="A563" t="str">
        <f>"MR114"</f>
        <v>MR114</v>
      </c>
      <c r="B563" t="str">
        <f>"LE-086-00193"</f>
        <v>LE-086-00193</v>
      </c>
      <c r="C563" s="1">
        <v>39265</v>
      </c>
      <c r="D563" s="1">
        <v>41869</v>
      </c>
      <c r="E563" t="str">
        <f>"PM1425231"</f>
        <v>PM1425231</v>
      </c>
      <c r="F563" t="str">
        <f>"jramos"</f>
        <v>jramos</v>
      </c>
    </row>
    <row r="564" spans="1:6">
      <c r="A564" t="str">
        <f>"MR114"</f>
        <v>MR114</v>
      </c>
      <c r="B564" t="str">
        <f>"LE-086-00194"</f>
        <v>LE-086-00194</v>
      </c>
      <c r="C564" s="1">
        <v>39265</v>
      </c>
      <c r="D564" s="1">
        <v>41869</v>
      </c>
      <c r="E564" t="str">
        <f>"PM1425230"</f>
        <v>PM1425230</v>
      </c>
      <c r="F564" t="str">
        <f>"jramos"</f>
        <v>jramos</v>
      </c>
    </row>
    <row r="565" spans="1:6">
      <c r="A565" t="str">
        <f>"MR087"</f>
        <v>MR087</v>
      </c>
      <c r="B565" t="str">
        <f>"LE-096-00101"</f>
        <v>LE-096-00101</v>
      </c>
      <c r="C565" s="1">
        <v>39209</v>
      </c>
      <c r="D565" s="1">
        <v>39209</v>
      </c>
      <c r="E565" t="str">
        <f>""</f>
        <v/>
      </c>
      <c r="F565" t="str">
        <f>""</f>
        <v/>
      </c>
    </row>
    <row r="566" spans="1:6">
      <c r="A566" t="str">
        <f t="shared" ref="A566:A597" si="28">"MR128"</f>
        <v>MR128</v>
      </c>
      <c r="B566" t="str">
        <f>"LE-010-27139"</f>
        <v>LE-010-27139</v>
      </c>
      <c r="C566" s="1">
        <v>39370</v>
      </c>
      <c r="D566" s="1">
        <v>41848</v>
      </c>
      <c r="E566" t="str">
        <f>"PM0837146"</f>
        <v>PM0837146</v>
      </c>
      <c r="F566" t="str">
        <f>"pzuniga"</f>
        <v>pzuniga</v>
      </c>
    </row>
    <row r="567" spans="1:6">
      <c r="A567" t="str">
        <f t="shared" si="28"/>
        <v>MR128</v>
      </c>
      <c r="B567" t="str">
        <f>"LE-010-26600"</f>
        <v>LE-010-26600</v>
      </c>
      <c r="C567" s="1">
        <v>39370</v>
      </c>
      <c r="D567" s="1">
        <v>39874</v>
      </c>
      <c r="E567" t="str">
        <f>"PM0837147"</f>
        <v>PM0837147</v>
      </c>
      <c r="F567" t="str">
        <f>"pzuniga"</f>
        <v>pzuniga</v>
      </c>
    </row>
    <row r="568" spans="1:6">
      <c r="A568" t="str">
        <f t="shared" si="28"/>
        <v>MR128</v>
      </c>
      <c r="B568" t="str">
        <f>"0344SB00"</f>
        <v>0344SB00</v>
      </c>
      <c r="C568" s="1">
        <v>39370</v>
      </c>
      <c r="D568" s="1">
        <v>40042</v>
      </c>
      <c r="E568" t="str">
        <f>"PM0909108"</f>
        <v>PM0909108</v>
      </c>
      <c r="F568" t="str">
        <f>"edelangel"</f>
        <v>edelangel</v>
      </c>
    </row>
    <row r="569" spans="1:6">
      <c r="A569" t="str">
        <f t="shared" si="28"/>
        <v>MR128</v>
      </c>
      <c r="B569" t="str">
        <f>"0322MD05"</f>
        <v>0322MD05</v>
      </c>
      <c r="C569" s="1">
        <v>39370</v>
      </c>
      <c r="D569" s="1">
        <v>40042</v>
      </c>
      <c r="E569" t="str">
        <f>"PM0909109"</f>
        <v>PM0909109</v>
      </c>
      <c r="F569" t="str">
        <f>"edelangel"</f>
        <v>edelangel</v>
      </c>
    </row>
    <row r="570" spans="1:6">
      <c r="A570" t="str">
        <f t="shared" si="28"/>
        <v>MR128</v>
      </c>
      <c r="B570" t="str">
        <f>"0311NT00"</f>
        <v>0311NT00</v>
      </c>
      <c r="C570" s="1">
        <v>39370</v>
      </c>
      <c r="D570" s="1">
        <v>40042</v>
      </c>
      <c r="E570" t="str">
        <f>"PM0909110"</f>
        <v>PM0909110</v>
      </c>
      <c r="F570" t="str">
        <f>"edelangel"</f>
        <v>edelangel</v>
      </c>
    </row>
    <row r="571" spans="1:6">
      <c r="A571" t="str">
        <f t="shared" si="28"/>
        <v>MR128</v>
      </c>
      <c r="B571" t="str">
        <f>"LE-010-26574"</f>
        <v>LE-010-26574</v>
      </c>
      <c r="C571" s="1">
        <v>39127</v>
      </c>
      <c r="D571" s="1">
        <v>39127</v>
      </c>
      <c r="E571" t="str">
        <f>""</f>
        <v/>
      </c>
      <c r="F571" t="str">
        <f>""</f>
        <v/>
      </c>
    </row>
    <row r="572" spans="1:6">
      <c r="A572" t="str">
        <f t="shared" si="28"/>
        <v>MR128</v>
      </c>
      <c r="B572" t="str">
        <f>"LE-010-27065"</f>
        <v>LE-010-27065</v>
      </c>
      <c r="C572" s="1">
        <v>39127</v>
      </c>
      <c r="D572" s="1">
        <v>41974</v>
      </c>
      <c r="E572" t="str">
        <f>"PM1424111"</f>
        <v>PM1424111</v>
      </c>
      <c r="F572" t="str">
        <f>"hverastegui"</f>
        <v>hverastegui</v>
      </c>
    </row>
    <row r="573" spans="1:6">
      <c r="A573" t="str">
        <f t="shared" si="28"/>
        <v>MR128</v>
      </c>
      <c r="B573" t="str">
        <f>"LE-010-27127"</f>
        <v>LE-010-27127</v>
      </c>
      <c r="C573" s="1">
        <v>39127</v>
      </c>
      <c r="D573" s="1">
        <v>39127</v>
      </c>
      <c r="E573" t="str">
        <f>""</f>
        <v/>
      </c>
      <c r="F573" t="str">
        <f>""</f>
        <v/>
      </c>
    </row>
    <row r="574" spans="1:6">
      <c r="A574" t="str">
        <f t="shared" si="28"/>
        <v>MR128</v>
      </c>
      <c r="B574" t="str">
        <f>"LE-010-26993"</f>
        <v>LE-010-26993</v>
      </c>
      <c r="C574" s="1">
        <v>39127</v>
      </c>
      <c r="D574" s="1">
        <v>39127</v>
      </c>
      <c r="E574" t="str">
        <f>""</f>
        <v/>
      </c>
      <c r="F574" t="str">
        <f>""</f>
        <v/>
      </c>
    </row>
    <row r="575" spans="1:6">
      <c r="A575" t="str">
        <f t="shared" si="28"/>
        <v>MR128</v>
      </c>
      <c r="B575" t="str">
        <f>"0322MD03"</f>
        <v>0322MD03</v>
      </c>
      <c r="C575" s="1">
        <v>39398</v>
      </c>
      <c r="D575" s="1">
        <v>40238</v>
      </c>
      <c r="E575" t="str">
        <f>"PM0937090"</f>
        <v>PM0937090</v>
      </c>
      <c r="F575" t="str">
        <f>"jatrejo"</f>
        <v>jatrejo</v>
      </c>
    </row>
    <row r="576" spans="1:6">
      <c r="A576" t="str">
        <f t="shared" si="28"/>
        <v>MR128</v>
      </c>
      <c r="B576" t="str">
        <f>"LE-010-28377"</f>
        <v>LE-010-28377</v>
      </c>
      <c r="C576" s="1">
        <v>39398</v>
      </c>
      <c r="D576" s="1">
        <v>41918</v>
      </c>
      <c r="E576" t="str">
        <f>"PM1416139"</f>
        <v>PM1416139</v>
      </c>
      <c r="F576" t="str">
        <f>"pzuniga"</f>
        <v>pzuniga</v>
      </c>
    </row>
    <row r="577" spans="1:6">
      <c r="A577" t="str">
        <f t="shared" si="28"/>
        <v>MR128</v>
      </c>
      <c r="B577" t="str">
        <f>"LE-010-27066"</f>
        <v>LE-010-27066</v>
      </c>
      <c r="C577" s="1">
        <v>39398</v>
      </c>
      <c r="D577" s="1">
        <v>39902</v>
      </c>
      <c r="E577" t="str">
        <f>"PM0841113"</f>
        <v>PM0841113</v>
      </c>
      <c r="F577" t="str">
        <f>"emorales"</f>
        <v>emorales</v>
      </c>
    </row>
    <row r="578" spans="1:6">
      <c r="A578" t="str">
        <f t="shared" si="28"/>
        <v>MR128</v>
      </c>
      <c r="B578" t="str">
        <f>"LE-010-26606"</f>
        <v>LE-010-26606</v>
      </c>
      <c r="C578" s="1">
        <v>39398</v>
      </c>
      <c r="D578" s="1">
        <v>39398</v>
      </c>
      <c r="E578" t="str">
        <f>""</f>
        <v/>
      </c>
      <c r="F578" t="str">
        <f>""</f>
        <v/>
      </c>
    </row>
    <row r="579" spans="1:6">
      <c r="A579" t="str">
        <f t="shared" si="28"/>
        <v>MR128</v>
      </c>
      <c r="B579" t="str">
        <f>"LE-010-26579"</f>
        <v>LE-010-26579</v>
      </c>
      <c r="C579" s="1">
        <v>39127</v>
      </c>
      <c r="D579" s="1">
        <v>41995</v>
      </c>
      <c r="E579" t="str">
        <f>"PM1427142"</f>
        <v>PM1427142</v>
      </c>
      <c r="F579" t="str">
        <f>"jcaballero"</f>
        <v>jcaballero</v>
      </c>
    </row>
    <row r="580" spans="1:6">
      <c r="A580" t="str">
        <f t="shared" si="28"/>
        <v>MR128</v>
      </c>
      <c r="B580" t="str">
        <f>"LE-010-26997"</f>
        <v>LE-010-26997</v>
      </c>
      <c r="C580" s="1">
        <v>39398</v>
      </c>
      <c r="D580" s="1">
        <v>41918</v>
      </c>
      <c r="E580" t="str">
        <f>"PM1416140"</f>
        <v>PM1416140</v>
      </c>
      <c r="F580" t="str">
        <f>"afgarcia"</f>
        <v>afgarcia</v>
      </c>
    </row>
    <row r="581" spans="1:6">
      <c r="A581" t="str">
        <f t="shared" si="28"/>
        <v>MR128</v>
      </c>
      <c r="B581" t="str">
        <f>"LE-010-26533"</f>
        <v>LE-010-26533</v>
      </c>
      <c r="C581" s="1">
        <v>39398</v>
      </c>
      <c r="D581" s="1">
        <v>42009</v>
      </c>
      <c r="E581" t="str">
        <f>"PM1405112"</f>
        <v>PM1405112</v>
      </c>
      <c r="F581" t="str">
        <f>"hrojas"</f>
        <v>hrojas</v>
      </c>
    </row>
    <row r="582" spans="1:6">
      <c r="A582" t="str">
        <f t="shared" si="28"/>
        <v>MR128</v>
      </c>
      <c r="B582" t="str">
        <f>"LE-010-27136"</f>
        <v>LE-010-27136</v>
      </c>
      <c r="C582" s="1">
        <v>39398</v>
      </c>
      <c r="D582" s="1">
        <v>41918</v>
      </c>
      <c r="E582" t="str">
        <f>"PM1416141"</f>
        <v>PM1416141</v>
      </c>
      <c r="F582" t="str">
        <f>"afgarcia"</f>
        <v>afgarcia</v>
      </c>
    </row>
    <row r="583" spans="1:6">
      <c r="A583" t="str">
        <f t="shared" si="28"/>
        <v>MR128</v>
      </c>
      <c r="B583" t="str">
        <f>"LE-010-26935"</f>
        <v>LE-010-26935</v>
      </c>
      <c r="C583" s="1">
        <v>39398</v>
      </c>
      <c r="D583" s="1">
        <v>41918</v>
      </c>
      <c r="E583" t="str">
        <f>"PM1416142"</f>
        <v>PM1416142</v>
      </c>
      <c r="F583" t="str">
        <f>"fportales"</f>
        <v>fportales</v>
      </c>
    </row>
    <row r="584" spans="1:6">
      <c r="A584" t="str">
        <f t="shared" si="28"/>
        <v>MR128</v>
      </c>
      <c r="B584" t="str">
        <f>"LE-010-27153"</f>
        <v>LE-010-27153</v>
      </c>
      <c r="C584" s="1">
        <v>39398</v>
      </c>
      <c r="D584" s="1">
        <v>39902</v>
      </c>
      <c r="E584" t="str">
        <f>"PM0841118"</f>
        <v>PM0841118</v>
      </c>
      <c r="F584" t="str">
        <f>"emorales"</f>
        <v>emorales</v>
      </c>
    </row>
    <row r="585" spans="1:6">
      <c r="A585" t="str">
        <f t="shared" si="28"/>
        <v>MR128</v>
      </c>
      <c r="B585" t="str">
        <f>"LE-010-26633"</f>
        <v>LE-010-26633</v>
      </c>
      <c r="C585" s="1">
        <v>39398</v>
      </c>
      <c r="D585" s="1">
        <v>39902</v>
      </c>
      <c r="E585" t="str">
        <f>"PM0841119"</f>
        <v>PM0841119</v>
      </c>
      <c r="F585" t="str">
        <f>"emorales"</f>
        <v>emorales</v>
      </c>
    </row>
    <row r="586" spans="1:6">
      <c r="A586" t="str">
        <f t="shared" si="28"/>
        <v>MR128</v>
      </c>
      <c r="B586" t="str">
        <f>"0322MD02"</f>
        <v>0322MD02</v>
      </c>
      <c r="C586" s="1">
        <v>39398</v>
      </c>
      <c r="D586" s="1">
        <v>39566</v>
      </c>
      <c r="E586" t="str">
        <f>"PM0746116"</f>
        <v>PM0746116</v>
      </c>
      <c r="F586" t="str">
        <f>"jpacheco"</f>
        <v>jpacheco</v>
      </c>
    </row>
    <row r="587" spans="1:6">
      <c r="A587" t="str">
        <f t="shared" si="28"/>
        <v>MR128</v>
      </c>
      <c r="B587" t="str">
        <f>"LE-010-27009"</f>
        <v>LE-010-27009</v>
      </c>
      <c r="C587" s="1">
        <v>39398</v>
      </c>
      <c r="D587" s="1">
        <v>39566</v>
      </c>
      <c r="E587" t="str">
        <f>"PM0746117"</f>
        <v>PM0746117</v>
      </c>
      <c r="F587" t="str">
        <f>"jpacheco"</f>
        <v>jpacheco</v>
      </c>
    </row>
    <row r="588" spans="1:6">
      <c r="A588" t="str">
        <f t="shared" si="28"/>
        <v>MR128</v>
      </c>
      <c r="B588" t="str">
        <f>"0322MD01"</f>
        <v>0322MD01</v>
      </c>
      <c r="C588" s="1">
        <v>39398</v>
      </c>
      <c r="D588" s="1">
        <v>41918</v>
      </c>
      <c r="E588" t="str">
        <f>"PM1416143"</f>
        <v>PM1416143</v>
      </c>
      <c r="F588" t="str">
        <f>"hverastegui"</f>
        <v>hverastegui</v>
      </c>
    </row>
    <row r="589" spans="1:6">
      <c r="A589" t="str">
        <f t="shared" si="28"/>
        <v>MR128</v>
      </c>
      <c r="B589" t="str">
        <f>"LE-010-27022"</f>
        <v>LE-010-27022</v>
      </c>
      <c r="C589" s="1">
        <v>39398</v>
      </c>
      <c r="D589" s="1">
        <v>41918</v>
      </c>
      <c r="E589" t="str">
        <f>"PM1416144"</f>
        <v>PM1416144</v>
      </c>
      <c r="F589" t="str">
        <f>"hverastegui"</f>
        <v>hverastegui</v>
      </c>
    </row>
    <row r="590" spans="1:6">
      <c r="A590" t="str">
        <f t="shared" si="28"/>
        <v>MR128</v>
      </c>
      <c r="B590" t="str">
        <f>"0322MD16"</f>
        <v>0322MD16</v>
      </c>
      <c r="C590" s="1">
        <v>39398</v>
      </c>
      <c r="D590" s="1">
        <v>41918</v>
      </c>
      <c r="E590" t="str">
        <f>"PM1416145"</f>
        <v>PM1416145</v>
      </c>
      <c r="F590" t="str">
        <f>"afgarcia"</f>
        <v>afgarcia</v>
      </c>
    </row>
    <row r="591" spans="1:6">
      <c r="A591" t="str">
        <f t="shared" si="28"/>
        <v>MR128</v>
      </c>
      <c r="B591" t="str">
        <f>"LE-010-27209"</f>
        <v>LE-010-27209</v>
      </c>
      <c r="C591" s="1">
        <v>39398</v>
      </c>
      <c r="D591" s="1">
        <v>42009</v>
      </c>
      <c r="E591" t="str">
        <f>"PM1405113"</f>
        <v>PM1405113</v>
      </c>
      <c r="F591" t="str">
        <f>"hrojas"</f>
        <v>hrojas</v>
      </c>
    </row>
    <row r="592" spans="1:6">
      <c r="A592" t="str">
        <f t="shared" si="28"/>
        <v>MR128</v>
      </c>
      <c r="B592" t="str">
        <f>"LE-010-27004"</f>
        <v>LE-010-27004</v>
      </c>
      <c r="C592" s="1">
        <v>39398</v>
      </c>
      <c r="D592" s="1">
        <v>39566</v>
      </c>
      <c r="E592" t="str">
        <f>"PM0746122"</f>
        <v>PM0746122</v>
      </c>
      <c r="F592" t="str">
        <f>"jpacheco"</f>
        <v>jpacheco</v>
      </c>
    </row>
    <row r="593" spans="1:6">
      <c r="A593" t="str">
        <f t="shared" si="28"/>
        <v>MR128</v>
      </c>
      <c r="B593" t="str">
        <f>"LE-010-27007"</f>
        <v>LE-010-27007</v>
      </c>
      <c r="C593" s="1">
        <v>39398</v>
      </c>
      <c r="D593" s="1">
        <v>39902</v>
      </c>
      <c r="E593" t="str">
        <f>"PM0841124"</f>
        <v>PM0841124</v>
      </c>
      <c r="F593" t="str">
        <f>"emorales"</f>
        <v>emorales</v>
      </c>
    </row>
    <row r="594" spans="1:6">
      <c r="A594" t="str">
        <f t="shared" si="28"/>
        <v>MR128</v>
      </c>
      <c r="B594" t="str">
        <f>"0344MD01"</f>
        <v>0344MD01</v>
      </c>
      <c r="C594" s="1">
        <v>39398</v>
      </c>
      <c r="D594" s="1">
        <v>41918</v>
      </c>
      <c r="E594" t="str">
        <f>"PM1416146"</f>
        <v>PM1416146</v>
      </c>
      <c r="F594" t="str">
        <f>"afgarcia"</f>
        <v>afgarcia</v>
      </c>
    </row>
    <row r="595" spans="1:6">
      <c r="A595" t="str">
        <f t="shared" si="28"/>
        <v>MR128</v>
      </c>
      <c r="B595" t="str">
        <f>"LE-010-26522"</f>
        <v>LE-010-26522</v>
      </c>
      <c r="C595" s="1">
        <v>39398</v>
      </c>
      <c r="D595" s="1">
        <v>40238</v>
      </c>
      <c r="E595" t="str">
        <f>"PM0937100"</f>
        <v>PM0937100</v>
      </c>
      <c r="F595" t="str">
        <f>"jatrejo"</f>
        <v>jatrejo</v>
      </c>
    </row>
    <row r="596" spans="1:6">
      <c r="A596" t="str">
        <f t="shared" si="28"/>
        <v>MR128</v>
      </c>
      <c r="B596" t="str">
        <f>"LE-010-26523"</f>
        <v>LE-010-26523</v>
      </c>
      <c r="C596" s="1">
        <v>39127</v>
      </c>
      <c r="D596" s="1">
        <v>39127</v>
      </c>
      <c r="E596" t="str">
        <f>""</f>
        <v/>
      </c>
      <c r="F596" t="str">
        <f>""</f>
        <v/>
      </c>
    </row>
    <row r="597" spans="1:6">
      <c r="A597" t="str">
        <f t="shared" si="28"/>
        <v>MR128</v>
      </c>
      <c r="B597" t="str">
        <f>"LE-010-27208"</f>
        <v>LE-010-27208</v>
      </c>
      <c r="C597" s="1">
        <v>39398</v>
      </c>
      <c r="D597" s="1">
        <v>39566</v>
      </c>
      <c r="E597" t="str">
        <f>"PM0746126"</f>
        <v>PM0746126</v>
      </c>
      <c r="F597" t="str">
        <f>"jpacheco"</f>
        <v>jpacheco</v>
      </c>
    </row>
    <row r="598" spans="1:6">
      <c r="A598" t="str">
        <f t="shared" ref="A598:A629" si="29">"MR128"</f>
        <v>MR128</v>
      </c>
      <c r="B598" t="str">
        <f>"LE-010-26925"</f>
        <v>LE-010-26925</v>
      </c>
      <c r="C598" s="1">
        <v>39398</v>
      </c>
      <c r="D598" s="1">
        <v>41918</v>
      </c>
      <c r="E598" t="str">
        <f>"PM1416147"</f>
        <v>PM1416147</v>
      </c>
      <c r="F598" t="str">
        <f>"ecortes"</f>
        <v>ecortes</v>
      </c>
    </row>
    <row r="599" spans="1:6">
      <c r="A599" t="str">
        <f t="shared" si="29"/>
        <v>MR128</v>
      </c>
      <c r="B599" t="str">
        <f>"LE-010-26926"</f>
        <v>LE-010-26926</v>
      </c>
      <c r="C599" s="1">
        <v>39398</v>
      </c>
      <c r="D599" s="1">
        <v>39566</v>
      </c>
      <c r="E599" t="str">
        <f>"PM0746128"</f>
        <v>PM0746128</v>
      </c>
      <c r="F599" t="str">
        <f>"jdelarosa"</f>
        <v>jdelarosa</v>
      </c>
    </row>
    <row r="600" spans="1:6">
      <c r="A600" t="str">
        <f t="shared" si="29"/>
        <v>MR128</v>
      </c>
      <c r="B600" t="str">
        <f>"LE-010-26928"</f>
        <v>LE-010-26928</v>
      </c>
      <c r="C600" s="1">
        <v>39398</v>
      </c>
      <c r="D600" s="1">
        <v>40742</v>
      </c>
      <c r="E600" t="str">
        <f>"PM1105137"</f>
        <v>PM1105137</v>
      </c>
      <c r="F600" t="str">
        <f>"erickrios"</f>
        <v>erickrios</v>
      </c>
    </row>
    <row r="601" spans="1:6">
      <c r="A601" t="str">
        <f t="shared" si="29"/>
        <v>MR128</v>
      </c>
      <c r="B601" t="str">
        <f>"0344MD00"</f>
        <v>0344MD00</v>
      </c>
      <c r="C601" s="1">
        <v>39398</v>
      </c>
      <c r="D601" s="1">
        <v>41918</v>
      </c>
      <c r="E601" t="str">
        <f>"PM1416148"</f>
        <v>PM1416148</v>
      </c>
      <c r="F601" t="str">
        <f>"ijimenez"</f>
        <v>ijimenez</v>
      </c>
    </row>
    <row r="602" spans="1:6">
      <c r="A602" t="str">
        <f t="shared" si="29"/>
        <v>MR128</v>
      </c>
      <c r="B602" t="str">
        <f>"LE-010-27163"</f>
        <v>LE-010-27163</v>
      </c>
      <c r="C602" s="1">
        <v>39398</v>
      </c>
      <c r="D602" s="1">
        <v>41918</v>
      </c>
      <c r="E602" t="str">
        <f>"PM1416149"</f>
        <v>PM1416149</v>
      </c>
      <c r="F602" t="str">
        <f>"ehernandez"</f>
        <v>ehernandez</v>
      </c>
    </row>
    <row r="603" spans="1:6">
      <c r="A603" t="str">
        <f t="shared" si="29"/>
        <v>MR128</v>
      </c>
      <c r="B603" t="str">
        <f>"LE-010-27206"</f>
        <v>LE-010-27206</v>
      </c>
      <c r="C603" s="1">
        <v>39398</v>
      </c>
      <c r="D603" s="1">
        <v>41918</v>
      </c>
      <c r="E603" t="str">
        <f>"PM1416150"</f>
        <v>PM1416150</v>
      </c>
      <c r="F603" t="str">
        <f>"ehernandez"</f>
        <v>ehernandez</v>
      </c>
    </row>
    <row r="604" spans="1:6">
      <c r="A604" t="str">
        <f t="shared" si="29"/>
        <v>MR128</v>
      </c>
      <c r="B604" t="str">
        <f>"LE-010-27034"</f>
        <v>LE-010-27034</v>
      </c>
      <c r="C604" s="1">
        <v>39426</v>
      </c>
      <c r="D604" s="1">
        <v>41106</v>
      </c>
      <c r="E604" t="str">
        <f>"PM1205157"</f>
        <v>PM1205157</v>
      </c>
      <c r="F604" t="str">
        <f>"macevedo"</f>
        <v>macevedo</v>
      </c>
    </row>
    <row r="605" spans="1:6">
      <c r="A605" t="str">
        <f t="shared" si="29"/>
        <v>MR128</v>
      </c>
      <c r="B605" t="str">
        <f>"LE-010-27085"</f>
        <v>LE-010-27085</v>
      </c>
      <c r="C605" s="1">
        <v>39426</v>
      </c>
      <c r="D605" s="1">
        <v>41862</v>
      </c>
      <c r="E605" t="str">
        <f>"PM1408149"</f>
        <v>PM1408149</v>
      </c>
      <c r="F605" t="str">
        <f>"ejavila"</f>
        <v>ejavila</v>
      </c>
    </row>
    <row r="606" spans="1:6">
      <c r="A606" t="str">
        <f t="shared" si="29"/>
        <v>MR128</v>
      </c>
      <c r="B606" t="str">
        <f>"LE-010-28376"</f>
        <v>LE-010-28376</v>
      </c>
      <c r="C606" s="1">
        <v>39426</v>
      </c>
      <c r="D606" s="1">
        <v>41778</v>
      </c>
      <c r="E606" t="str">
        <f>"PM1348137"</f>
        <v>PM1348137</v>
      </c>
      <c r="F606" t="str">
        <f>"macevedo"</f>
        <v>macevedo</v>
      </c>
    </row>
    <row r="607" spans="1:6">
      <c r="A607" t="str">
        <f t="shared" si="29"/>
        <v>MR128</v>
      </c>
      <c r="B607" t="str">
        <f>"LE-010-27134"</f>
        <v>LE-010-27134</v>
      </c>
      <c r="C607" s="1">
        <v>39426</v>
      </c>
      <c r="D607" s="1">
        <v>41862</v>
      </c>
      <c r="E607" t="str">
        <f>"PM1408150"</f>
        <v>PM1408150</v>
      </c>
      <c r="F607" t="str">
        <f>"ejavila"</f>
        <v>ejavila</v>
      </c>
    </row>
    <row r="608" spans="1:6">
      <c r="A608" t="str">
        <f t="shared" si="29"/>
        <v>MR128</v>
      </c>
      <c r="B608" t="str">
        <f>"LE-010-27129"</f>
        <v>LE-010-27129</v>
      </c>
      <c r="C608" s="1">
        <v>39426</v>
      </c>
      <c r="D608" s="1">
        <v>40098</v>
      </c>
      <c r="E608" t="str">
        <f>"PM0917083"</f>
        <v>PM0917083</v>
      </c>
      <c r="F608" t="str">
        <f>"macevedo"</f>
        <v>macevedo</v>
      </c>
    </row>
    <row r="609" spans="1:6">
      <c r="A609" t="str">
        <f t="shared" si="29"/>
        <v>MR128</v>
      </c>
      <c r="B609" t="str">
        <f>"LE-010-27111"</f>
        <v>LE-010-27111</v>
      </c>
      <c r="C609" s="1">
        <v>39426</v>
      </c>
      <c r="D609" s="1">
        <v>41778</v>
      </c>
      <c r="E609" t="str">
        <f>"PM1348138"</f>
        <v>PM1348138</v>
      </c>
      <c r="F609" t="str">
        <f>"macevedo"</f>
        <v>macevedo</v>
      </c>
    </row>
    <row r="610" spans="1:6">
      <c r="A610" t="str">
        <f t="shared" si="29"/>
        <v>MR128</v>
      </c>
      <c r="B610" t="str">
        <f>"LE-010-27102"</f>
        <v>LE-010-27102</v>
      </c>
      <c r="C610" s="1">
        <v>39426</v>
      </c>
      <c r="D610" s="1">
        <v>41778</v>
      </c>
      <c r="E610" t="str">
        <f>"PM1348139"</f>
        <v>PM1348139</v>
      </c>
      <c r="F610" t="str">
        <f>"macevedo"</f>
        <v>macevedo</v>
      </c>
    </row>
    <row r="611" spans="1:6">
      <c r="A611" t="str">
        <f t="shared" si="29"/>
        <v>MR128</v>
      </c>
      <c r="B611" t="str">
        <f>"0347OS00"</f>
        <v>0347OS00</v>
      </c>
      <c r="C611" s="1">
        <v>39426</v>
      </c>
      <c r="D611" s="1">
        <v>40098</v>
      </c>
      <c r="E611" t="str">
        <f>"PM0917086"</f>
        <v>PM0917086</v>
      </c>
      <c r="F611" t="str">
        <f>"grodriguez"</f>
        <v>grodriguez</v>
      </c>
    </row>
    <row r="612" spans="1:6">
      <c r="A612" t="str">
        <f t="shared" si="29"/>
        <v>MR128</v>
      </c>
      <c r="B612" t="str">
        <f>"LE-010-27061"</f>
        <v>LE-010-27061</v>
      </c>
      <c r="C612" s="1">
        <v>39426</v>
      </c>
      <c r="D612" s="1">
        <v>41778</v>
      </c>
      <c r="E612" t="str">
        <f>"PM1348140"</f>
        <v>PM1348140</v>
      </c>
      <c r="F612" t="str">
        <f>"alara"</f>
        <v>alara</v>
      </c>
    </row>
    <row r="613" spans="1:6">
      <c r="A613" t="str">
        <f t="shared" si="29"/>
        <v>MR128</v>
      </c>
      <c r="B613" t="str">
        <f>"0322MD08"</f>
        <v>0322MD08</v>
      </c>
      <c r="C613" s="1">
        <v>39426</v>
      </c>
      <c r="D613" s="1">
        <v>41778</v>
      </c>
      <c r="E613" t="str">
        <f>"PM1348141"</f>
        <v>PM1348141</v>
      </c>
      <c r="F613" t="str">
        <f>"alara"</f>
        <v>alara</v>
      </c>
    </row>
    <row r="614" spans="1:6">
      <c r="A614" t="str">
        <f t="shared" si="29"/>
        <v>MR128</v>
      </c>
      <c r="B614" t="str">
        <f>"LE-010-27021"</f>
        <v>LE-010-27021</v>
      </c>
      <c r="C614" s="1">
        <v>39426</v>
      </c>
      <c r="D614" s="1">
        <v>41778</v>
      </c>
      <c r="E614" t="str">
        <f>"PM1348142"</f>
        <v>PM1348142</v>
      </c>
      <c r="F614" t="str">
        <f>"ecortes"</f>
        <v>ecortes</v>
      </c>
    </row>
    <row r="615" spans="1:6">
      <c r="A615" t="str">
        <f t="shared" si="29"/>
        <v>MR128</v>
      </c>
      <c r="B615" t="str">
        <f>"LE-010-27049"</f>
        <v>LE-010-27049</v>
      </c>
      <c r="C615" s="1">
        <v>39426</v>
      </c>
      <c r="D615" s="1">
        <v>39594</v>
      </c>
      <c r="E615" t="str">
        <f>"PM0750126"</f>
        <v>PM0750126</v>
      </c>
      <c r="F615" t="str">
        <f>"jlmendoza"</f>
        <v>jlmendoza</v>
      </c>
    </row>
    <row r="616" spans="1:6">
      <c r="A616" t="str">
        <f t="shared" si="29"/>
        <v>MR128</v>
      </c>
      <c r="B616" t="str">
        <f>"LE-010-26634"</f>
        <v>LE-010-26634</v>
      </c>
      <c r="C616" s="1">
        <v>39426</v>
      </c>
      <c r="D616" s="1">
        <v>41778</v>
      </c>
      <c r="E616" t="str">
        <f>"PM1348143"</f>
        <v>PM1348143</v>
      </c>
      <c r="F616" t="str">
        <f>"macevedo"</f>
        <v>macevedo</v>
      </c>
    </row>
    <row r="617" spans="1:6">
      <c r="A617" t="str">
        <f t="shared" si="29"/>
        <v>MR128</v>
      </c>
      <c r="B617" t="str">
        <f>"LE-010-27093"</f>
        <v>LE-010-27093</v>
      </c>
      <c r="C617" s="1">
        <v>39426</v>
      </c>
      <c r="D617" s="1">
        <v>41778</v>
      </c>
      <c r="E617" t="str">
        <f>"PM1348144"</f>
        <v>PM1348144</v>
      </c>
      <c r="F617" t="str">
        <f>"alara"</f>
        <v>alara</v>
      </c>
    </row>
    <row r="618" spans="1:6">
      <c r="A618" t="str">
        <f t="shared" si="29"/>
        <v>MR128</v>
      </c>
      <c r="B618" t="str">
        <f>"LE-010-27088"</f>
        <v>LE-010-27088</v>
      </c>
      <c r="C618" s="1">
        <v>39426</v>
      </c>
      <c r="D618" s="1">
        <v>40266</v>
      </c>
      <c r="E618" t="str">
        <f>"PM0941091"</f>
        <v>PM0941091</v>
      </c>
      <c r="F618" t="str">
        <f>"grodriguez"</f>
        <v>grodriguez</v>
      </c>
    </row>
    <row r="619" spans="1:6">
      <c r="A619" t="str">
        <f t="shared" si="29"/>
        <v>MR128</v>
      </c>
      <c r="B619" t="str">
        <f>"LE-010-26597"</f>
        <v>LE-010-26597</v>
      </c>
      <c r="C619" s="1">
        <v>39426</v>
      </c>
      <c r="D619" s="1">
        <v>40098</v>
      </c>
      <c r="E619" t="str">
        <f>"PM0917093"</f>
        <v>PM0917093</v>
      </c>
      <c r="F619" t="str">
        <f>"grodriguez"</f>
        <v>grodriguez</v>
      </c>
    </row>
    <row r="620" spans="1:6">
      <c r="A620" t="str">
        <f t="shared" si="29"/>
        <v>MR128</v>
      </c>
      <c r="B620" t="str">
        <f>"LE-010-26643"</f>
        <v>LE-010-26643</v>
      </c>
      <c r="C620" s="1">
        <v>39426</v>
      </c>
      <c r="D620" s="1">
        <v>40770</v>
      </c>
      <c r="E620" t="str">
        <f>"PM1109134"</f>
        <v>PM1109134</v>
      </c>
      <c r="F620" t="str">
        <f>"grodriguez"</f>
        <v>grodriguez</v>
      </c>
    </row>
    <row r="621" spans="1:6">
      <c r="A621" t="str">
        <f t="shared" si="29"/>
        <v>MR128</v>
      </c>
      <c r="B621" t="str">
        <f>"LE-010-26649"</f>
        <v>LE-010-26649</v>
      </c>
      <c r="C621" s="1">
        <v>39426</v>
      </c>
      <c r="D621" s="1">
        <v>41778</v>
      </c>
      <c r="E621" t="str">
        <f>"PM1348145"</f>
        <v>PM1348145</v>
      </c>
      <c r="F621" t="str">
        <f>"frodriguez"</f>
        <v>frodriguez</v>
      </c>
    </row>
    <row r="622" spans="1:6">
      <c r="A622" t="str">
        <f t="shared" si="29"/>
        <v>MR128</v>
      </c>
      <c r="B622" t="str">
        <f>"LE-010-27023"</f>
        <v>LE-010-27023</v>
      </c>
      <c r="C622" s="1">
        <v>39426</v>
      </c>
      <c r="D622" s="1">
        <v>40266</v>
      </c>
      <c r="E622" t="str">
        <f>"PM0941094"</f>
        <v>PM0941094</v>
      </c>
      <c r="F622" t="str">
        <f>"grodriguez"</f>
        <v>grodriguez</v>
      </c>
    </row>
    <row r="623" spans="1:6">
      <c r="A623" t="str">
        <f t="shared" si="29"/>
        <v>MR128</v>
      </c>
      <c r="B623" t="str">
        <f>"LE-010-27027"</f>
        <v>LE-010-27027</v>
      </c>
      <c r="C623" s="1">
        <v>39426</v>
      </c>
      <c r="D623" s="1">
        <v>40266</v>
      </c>
      <c r="E623" t="str">
        <f>"PM0941095"</f>
        <v>PM0941095</v>
      </c>
      <c r="F623" t="str">
        <f>"grodriguez"</f>
        <v>grodriguez</v>
      </c>
    </row>
    <row r="624" spans="1:6">
      <c r="A624" t="str">
        <f t="shared" si="29"/>
        <v>MR128</v>
      </c>
      <c r="B624" t="str">
        <f>"LE-010-27086"</f>
        <v>LE-010-27086</v>
      </c>
      <c r="C624" s="1">
        <v>39426</v>
      </c>
      <c r="D624" s="1">
        <v>41778</v>
      </c>
      <c r="E624" t="str">
        <f>"PM1348146"</f>
        <v>PM1348146</v>
      </c>
      <c r="F624" t="str">
        <f>"macevedo"</f>
        <v>macevedo</v>
      </c>
    </row>
    <row r="625" spans="1:6">
      <c r="A625" t="str">
        <f t="shared" si="29"/>
        <v>MR128</v>
      </c>
      <c r="B625" t="str">
        <f>"LE-010-27128"</f>
        <v>LE-010-27128</v>
      </c>
      <c r="C625" s="1">
        <v>39426</v>
      </c>
      <c r="D625" s="1">
        <v>40098</v>
      </c>
      <c r="E625" t="str">
        <f>"PM0917099"</f>
        <v>PM0917099</v>
      </c>
      <c r="F625" t="str">
        <f>"macevedo"</f>
        <v>macevedo</v>
      </c>
    </row>
    <row r="626" spans="1:6">
      <c r="A626" t="str">
        <f t="shared" si="29"/>
        <v>MR128</v>
      </c>
      <c r="B626" t="str">
        <f>"0344OS00"</f>
        <v>0344OS00</v>
      </c>
      <c r="C626" s="1">
        <v>39127</v>
      </c>
      <c r="D626" s="1">
        <v>42009</v>
      </c>
      <c r="E626" t="str">
        <f>"PM1405114"</f>
        <v>PM1405114</v>
      </c>
      <c r="F626" t="str">
        <f>"hrojas"</f>
        <v>hrojas</v>
      </c>
    </row>
    <row r="627" spans="1:6">
      <c r="A627" t="str">
        <f t="shared" si="29"/>
        <v>MR128</v>
      </c>
      <c r="B627" t="str">
        <f>"LE-010-26590"</f>
        <v>LE-010-26590</v>
      </c>
      <c r="C627" s="1">
        <v>39426</v>
      </c>
      <c r="D627" s="1">
        <v>40098</v>
      </c>
      <c r="E627" t="str">
        <f>"PM0917100"</f>
        <v>PM0917100</v>
      </c>
      <c r="F627" t="str">
        <f>"macevedo"</f>
        <v>macevedo</v>
      </c>
    </row>
    <row r="628" spans="1:6">
      <c r="A628" t="str">
        <f t="shared" si="29"/>
        <v>MR128</v>
      </c>
      <c r="B628" t="str">
        <f>"LE-010-27103"</f>
        <v>LE-010-27103</v>
      </c>
      <c r="C628" s="1">
        <v>39426</v>
      </c>
      <c r="D628" s="1">
        <v>41778</v>
      </c>
      <c r="E628" t="str">
        <f>"PM1348147"</f>
        <v>PM1348147</v>
      </c>
      <c r="F628" t="str">
        <f>"macevedo"</f>
        <v>macevedo</v>
      </c>
    </row>
    <row r="629" spans="1:6">
      <c r="A629" t="str">
        <f t="shared" si="29"/>
        <v>MR128</v>
      </c>
      <c r="B629" t="str">
        <f>"LE-010-27152"</f>
        <v>LE-010-27152</v>
      </c>
      <c r="C629" s="1">
        <v>39426</v>
      </c>
      <c r="D629" s="1">
        <v>41911</v>
      </c>
      <c r="E629" t="str">
        <f>"PM1415138"</f>
        <v>PM1415138</v>
      </c>
      <c r="F629" t="str">
        <f>"hrojas"</f>
        <v>hrojas</v>
      </c>
    </row>
    <row r="630" spans="1:6">
      <c r="A630" t="str">
        <f t="shared" ref="A630:A661" si="30">"MR128"</f>
        <v>MR128</v>
      </c>
      <c r="B630" t="str">
        <f>"0412OS00"</f>
        <v>0412OS00</v>
      </c>
      <c r="C630" s="1">
        <v>39127</v>
      </c>
      <c r="D630" s="1">
        <v>41967</v>
      </c>
      <c r="E630" t="str">
        <f>"PM1423138"</f>
        <v>PM1423138</v>
      </c>
      <c r="F630" t="str">
        <f>"pzuniga"</f>
        <v>pzuniga</v>
      </c>
    </row>
    <row r="631" spans="1:6">
      <c r="A631" t="str">
        <f t="shared" si="30"/>
        <v>MR128</v>
      </c>
      <c r="B631" t="str">
        <f>"LE-010-27145"</f>
        <v>LE-010-27145</v>
      </c>
      <c r="C631" s="1">
        <v>39426</v>
      </c>
      <c r="D631" s="1">
        <v>41778</v>
      </c>
      <c r="E631" t="str">
        <f>"PM1348148"</f>
        <v>PM1348148</v>
      </c>
      <c r="F631" t="str">
        <f>"hrojas"</f>
        <v>hrojas</v>
      </c>
    </row>
    <row r="632" spans="1:6">
      <c r="A632" t="str">
        <f t="shared" si="30"/>
        <v>MR128</v>
      </c>
      <c r="B632" t="str">
        <f>"LE-010-26996"</f>
        <v>LE-010-26996</v>
      </c>
      <c r="C632" s="1">
        <v>39426</v>
      </c>
      <c r="D632" s="1">
        <v>41778</v>
      </c>
      <c r="E632" t="str">
        <f>"PM1348149"</f>
        <v>PM1348149</v>
      </c>
      <c r="F632" t="str">
        <f>"alara"</f>
        <v>alara</v>
      </c>
    </row>
    <row r="633" spans="1:6">
      <c r="A633" t="str">
        <f t="shared" si="30"/>
        <v>MR128</v>
      </c>
      <c r="B633" t="str">
        <f>"LE-010-26638"</f>
        <v>LE-010-26638</v>
      </c>
      <c r="C633" s="1">
        <v>39426</v>
      </c>
      <c r="D633" s="1">
        <v>41778</v>
      </c>
      <c r="E633" t="str">
        <f>"PM1348150"</f>
        <v>PM1348150</v>
      </c>
      <c r="F633" t="str">
        <f>"ecortes"</f>
        <v>ecortes</v>
      </c>
    </row>
    <row r="634" spans="1:6">
      <c r="A634" t="str">
        <f t="shared" si="30"/>
        <v>MR128</v>
      </c>
      <c r="B634" t="str">
        <f>"LE-010-28372"</f>
        <v>LE-010-28372</v>
      </c>
      <c r="C634" s="1">
        <v>39426</v>
      </c>
      <c r="D634" s="1">
        <v>41960</v>
      </c>
      <c r="E634" t="str">
        <f>"PM1422109"</f>
        <v>PM1422109</v>
      </c>
      <c r="F634" t="str">
        <f>"eimartinez"</f>
        <v>eimartinez</v>
      </c>
    </row>
    <row r="635" spans="1:6">
      <c r="A635" t="str">
        <f t="shared" si="30"/>
        <v>MR128</v>
      </c>
      <c r="B635" t="str">
        <f>"LE-010-27130"</f>
        <v>LE-010-27130</v>
      </c>
      <c r="C635" s="1">
        <v>39426</v>
      </c>
      <c r="D635" s="1">
        <v>39930</v>
      </c>
      <c r="E635" t="str">
        <f>"PM0845120"</f>
        <v>PM0845120</v>
      </c>
      <c r="F635" t="str">
        <f>"macevedo"</f>
        <v>macevedo</v>
      </c>
    </row>
    <row r="636" spans="1:6">
      <c r="A636" t="str">
        <f t="shared" si="30"/>
        <v>MR128</v>
      </c>
      <c r="B636" t="str">
        <f>"LE-010-27043"</f>
        <v>LE-010-27043</v>
      </c>
      <c r="C636" s="1">
        <v>39426</v>
      </c>
      <c r="D636" s="1">
        <v>41778</v>
      </c>
      <c r="E636" t="str">
        <f>"PM1348151"</f>
        <v>PM1348151</v>
      </c>
      <c r="F636" t="str">
        <f>"alara"</f>
        <v>alara</v>
      </c>
    </row>
    <row r="637" spans="1:6">
      <c r="A637" t="str">
        <f t="shared" si="30"/>
        <v>MR128</v>
      </c>
      <c r="B637" t="str">
        <f>"LE-010-28379"</f>
        <v>LE-010-28379</v>
      </c>
      <c r="C637" s="1">
        <v>39426</v>
      </c>
      <c r="D637" s="1">
        <v>41778</v>
      </c>
      <c r="E637" t="str">
        <f>"PM1348152"</f>
        <v>PM1348152</v>
      </c>
      <c r="F637" t="str">
        <f>"macevedo"</f>
        <v>macevedo</v>
      </c>
    </row>
    <row r="638" spans="1:6">
      <c r="A638" t="str">
        <f t="shared" si="30"/>
        <v>MR128</v>
      </c>
      <c r="B638" t="str">
        <f>"LE-010-27079"</f>
        <v>LE-010-27079</v>
      </c>
      <c r="C638" s="1">
        <v>39426</v>
      </c>
      <c r="D638" s="1">
        <v>41778</v>
      </c>
      <c r="E638" t="str">
        <f>"PM1348153"</f>
        <v>PM1348153</v>
      </c>
      <c r="F638" t="str">
        <f>"ehernandez"</f>
        <v>ehernandez</v>
      </c>
    </row>
    <row r="639" spans="1:6">
      <c r="A639" t="str">
        <f t="shared" si="30"/>
        <v>MR128</v>
      </c>
      <c r="B639" t="str">
        <f>"LE-010-27141"</f>
        <v>LE-010-27141</v>
      </c>
      <c r="C639" s="1">
        <v>39426</v>
      </c>
      <c r="D639" s="1">
        <v>41778</v>
      </c>
      <c r="E639" t="str">
        <f>"PM1348154"</f>
        <v>PM1348154</v>
      </c>
      <c r="F639" t="str">
        <f>"jcaballero"</f>
        <v>jcaballero</v>
      </c>
    </row>
    <row r="640" spans="1:6">
      <c r="A640" t="str">
        <f t="shared" si="30"/>
        <v>MR128</v>
      </c>
      <c r="B640" t="str">
        <f>"LE-010-27110"</f>
        <v>LE-010-27110</v>
      </c>
      <c r="C640" s="1">
        <v>39286</v>
      </c>
      <c r="D640" s="1">
        <v>39622</v>
      </c>
      <c r="E640" t="str">
        <f>"PM0801105"</f>
        <v>PM0801105</v>
      </c>
      <c r="F640" t="str">
        <f>"pzuniga"</f>
        <v>pzuniga</v>
      </c>
    </row>
    <row r="641" spans="1:6">
      <c r="A641" t="str">
        <f t="shared" si="30"/>
        <v>MR128</v>
      </c>
      <c r="B641" t="str">
        <f>"LE-010-26586"</f>
        <v>LE-010-26586</v>
      </c>
      <c r="C641" s="1">
        <v>39286</v>
      </c>
      <c r="D641" s="1">
        <v>41974</v>
      </c>
      <c r="E641" t="str">
        <f>"PM1424112"</f>
        <v>PM1424112</v>
      </c>
      <c r="F641" t="str">
        <f>"ejavila"</f>
        <v>ejavila</v>
      </c>
    </row>
    <row r="642" spans="1:6">
      <c r="A642" t="str">
        <f t="shared" si="30"/>
        <v>MR128</v>
      </c>
      <c r="B642" t="str">
        <f>"LE-010-27150"</f>
        <v>LE-010-27150</v>
      </c>
      <c r="C642" s="1">
        <v>39286</v>
      </c>
      <c r="D642" s="1">
        <v>41974</v>
      </c>
      <c r="E642" t="str">
        <f>"PM1424113"</f>
        <v>PM1424113</v>
      </c>
      <c r="F642" t="str">
        <f>"jcaballero"</f>
        <v>jcaballero</v>
      </c>
    </row>
    <row r="643" spans="1:6">
      <c r="A643" t="str">
        <f t="shared" si="30"/>
        <v>MR128</v>
      </c>
      <c r="B643" t="str">
        <f>"LE-010-27112"</f>
        <v>LE-010-27112</v>
      </c>
      <c r="C643" s="1">
        <v>39286</v>
      </c>
      <c r="D643" s="1">
        <v>41974</v>
      </c>
      <c r="E643" t="str">
        <f>"PM1424114"</f>
        <v>PM1424114</v>
      </c>
      <c r="F643" t="str">
        <f>"jcaballero"</f>
        <v>jcaballero</v>
      </c>
    </row>
    <row r="644" spans="1:6">
      <c r="A644" t="str">
        <f t="shared" si="30"/>
        <v>MR128</v>
      </c>
      <c r="B644" t="str">
        <f>"LE-010-27070"</f>
        <v>LE-010-27070</v>
      </c>
      <c r="C644" s="1">
        <v>39286</v>
      </c>
      <c r="D644" s="1">
        <v>41974</v>
      </c>
      <c r="E644" t="str">
        <f>"PM1424115"</f>
        <v>PM1424115</v>
      </c>
      <c r="F644" t="str">
        <f>"ejavila"</f>
        <v>ejavila</v>
      </c>
    </row>
    <row r="645" spans="1:6">
      <c r="A645" t="str">
        <f t="shared" si="30"/>
        <v>MR128</v>
      </c>
      <c r="B645" t="str">
        <f>"LE-010-27071"</f>
        <v>LE-010-27071</v>
      </c>
      <c r="C645" s="1">
        <v>39286</v>
      </c>
      <c r="D645" s="1">
        <v>41862</v>
      </c>
      <c r="E645" t="str">
        <f>"PM1408151"</f>
        <v>PM1408151</v>
      </c>
      <c r="F645" t="str">
        <f>"ejavila"</f>
        <v>ejavila</v>
      </c>
    </row>
    <row r="646" spans="1:6">
      <c r="A646" t="str">
        <f t="shared" si="30"/>
        <v>MR128</v>
      </c>
      <c r="B646" t="str">
        <f>"LE-010-28371"</f>
        <v>LE-010-28371</v>
      </c>
      <c r="C646" s="1">
        <v>39286</v>
      </c>
      <c r="D646" s="1">
        <v>39622</v>
      </c>
      <c r="E646" t="str">
        <f>"PM0801111"</f>
        <v>PM0801111</v>
      </c>
      <c r="F646" t="str">
        <f>"pzuniga"</f>
        <v>pzuniga</v>
      </c>
    </row>
    <row r="647" spans="1:6">
      <c r="A647" t="str">
        <f t="shared" si="30"/>
        <v>MR128</v>
      </c>
      <c r="B647" t="str">
        <f>"LE-010-26524"</f>
        <v>LE-010-26524</v>
      </c>
      <c r="C647" s="1">
        <v>39286</v>
      </c>
      <c r="D647" s="1">
        <v>41974</v>
      </c>
      <c r="E647" t="str">
        <f>"PM1424116"</f>
        <v>PM1424116</v>
      </c>
      <c r="F647" t="str">
        <f>"ejavila"</f>
        <v>ejavila</v>
      </c>
    </row>
    <row r="648" spans="1:6">
      <c r="A648" t="str">
        <f t="shared" si="30"/>
        <v>MR128</v>
      </c>
      <c r="B648" t="str">
        <f>"LE-010-26528"</f>
        <v>LE-010-26528</v>
      </c>
      <c r="C648" s="1">
        <v>39286</v>
      </c>
      <c r="D648" s="1">
        <v>39790</v>
      </c>
      <c r="E648" t="str">
        <f>"PM0825119"</f>
        <v>PM0825119</v>
      </c>
      <c r="F648" t="str">
        <f>"pzuniga"</f>
        <v>pzuniga</v>
      </c>
    </row>
    <row r="649" spans="1:6">
      <c r="A649" t="str">
        <f t="shared" si="30"/>
        <v>MR128</v>
      </c>
      <c r="B649" t="str">
        <f>"LE-010-26529"</f>
        <v>LE-010-26529</v>
      </c>
      <c r="C649" s="1">
        <v>39286</v>
      </c>
      <c r="D649" s="1">
        <v>39790</v>
      </c>
      <c r="E649" t="str">
        <f>"PM0825120"</f>
        <v>PM0825120</v>
      </c>
      <c r="F649" t="str">
        <f>"pzuniga"</f>
        <v>pzuniga</v>
      </c>
    </row>
    <row r="650" spans="1:6">
      <c r="A650" t="str">
        <f t="shared" si="30"/>
        <v>MR128</v>
      </c>
      <c r="B650" t="str">
        <f>"LE-010-26571"</f>
        <v>LE-010-26571</v>
      </c>
      <c r="C650" s="1">
        <v>39286</v>
      </c>
      <c r="D650" s="1">
        <v>41974</v>
      </c>
      <c r="E650" t="str">
        <f>"PM1424117"</f>
        <v>PM1424117</v>
      </c>
      <c r="F650" t="str">
        <f>"ejavila"</f>
        <v>ejavila</v>
      </c>
    </row>
    <row r="651" spans="1:6">
      <c r="A651" t="str">
        <f t="shared" si="30"/>
        <v>MR128</v>
      </c>
      <c r="B651" t="str">
        <f>"LE-010-26584"</f>
        <v>LE-010-26584</v>
      </c>
      <c r="C651" s="1">
        <v>39286</v>
      </c>
      <c r="D651" s="1">
        <v>41974</v>
      </c>
      <c r="E651" t="str">
        <f>"PM1424118"</f>
        <v>PM1424118</v>
      </c>
      <c r="F651" t="str">
        <f>"ejavila"</f>
        <v>ejavila</v>
      </c>
    </row>
    <row r="652" spans="1:6">
      <c r="A652" t="str">
        <f t="shared" si="30"/>
        <v>MR128</v>
      </c>
      <c r="B652" t="str">
        <f>"LE-010-27075"</f>
        <v>LE-010-27075</v>
      </c>
      <c r="C652" s="1">
        <v>39286</v>
      </c>
      <c r="D652" s="1">
        <v>41974</v>
      </c>
      <c r="E652" t="str">
        <f>"PM1424119"</f>
        <v>PM1424119</v>
      </c>
      <c r="F652" t="str">
        <f>"jcaballero"</f>
        <v>jcaballero</v>
      </c>
    </row>
    <row r="653" spans="1:6">
      <c r="A653" t="str">
        <f t="shared" si="30"/>
        <v>MR128</v>
      </c>
      <c r="B653" t="str">
        <f>"0421LD00"</f>
        <v>0421LD00</v>
      </c>
      <c r="C653" s="1">
        <v>39286</v>
      </c>
      <c r="D653" s="1">
        <v>39790</v>
      </c>
      <c r="E653" t="str">
        <f>"PM0825124"</f>
        <v>PM0825124</v>
      </c>
      <c r="F653" t="str">
        <f>"pzuniga"</f>
        <v>pzuniga</v>
      </c>
    </row>
    <row r="654" spans="1:6">
      <c r="A654" t="str">
        <f t="shared" si="30"/>
        <v>MR128</v>
      </c>
      <c r="B654" t="str">
        <f>"0421LD01"</f>
        <v>0421LD01</v>
      </c>
      <c r="C654" s="1">
        <v>39286</v>
      </c>
      <c r="D654" s="1">
        <v>41974</v>
      </c>
      <c r="E654" t="str">
        <f>"PM1424120"</f>
        <v>PM1424120</v>
      </c>
      <c r="F654" t="str">
        <f>"jcaballero"</f>
        <v>jcaballero</v>
      </c>
    </row>
    <row r="655" spans="1:6">
      <c r="A655" t="str">
        <f t="shared" si="30"/>
        <v>MR128</v>
      </c>
      <c r="B655" t="str">
        <f>"0421LD02"</f>
        <v>0421LD02</v>
      </c>
      <c r="C655" s="1">
        <v>39286</v>
      </c>
      <c r="D655" s="1">
        <v>41134</v>
      </c>
      <c r="E655" t="str">
        <f>"PM1209153"</f>
        <v>PM1209153</v>
      </c>
      <c r="F655" t="str">
        <f>"pzuniga"</f>
        <v>pzuniga</v>
      </c>
    </row>
    <row r="656" spans="1:6">
      <c r="A656" t="str">
        <f t="shared" si="30"/>
        <v>MR128</v>
      </c>
      <c r="B656" t="str">
        <f>"LE-010-26596"</f>
        <v>LE-010-26596</v>
      </c>
      <c r="C656" s="1">
        <v>39286</v>
      </c>
      <c r="D656" s="1">
        <v>39790</v>
      </c>
      <c r="E656" t="str">
        <f>"PM0825127"</f>
        <v>PM0825127</v>
      </c>
      <c r="F656" t="str">
        <f>"pzuniga"</f>
        <v>pzuniga</v>
      </c>
    </row>
    <row r="657" spans="1:6">
      <c r="A657" t="str">
        <f t="shared" si="30"/>
        <v>MR128</v>
      </c>
      <c r="B657" t="str">
        <f>"LE-010-26611"</f>
        <v>LE-010-26611</v>
      </c>
      <c r="C657" s="1">
        <v>39286</v>
      </c>
      <c r="D657" s="1">
        <v>39790</v>
      </c>
      <c r="E657" t="str">
        <f>"PM0825128"</f>
        <v>PM0825128</v>
      </c>
      <c r="F657" t="str">
        <f>"pzuniga"</f>
        <v>pzuniga</v>
      </c>
    </row>
    <row r="658" spans="1:6">
      <c r="A658" t="str">
        <f t="shared" si="30"/>
        <v>MR128</v>
      </c>
      <c r="B658" t="str">
        <f>"LE-010-26995"</f>
        <v>LE-010-26995</v>
      </c>
      <c r="C658" s="1">
        <v>39127</v>
      </c>
      <c r="D658" s="1">
        <v>39127</v>
      </c>
      <c r="E658" t="str">
        <f>""</f>
        <v/>
      </c>
      <c r="F658" t="str">
        <f>""</f>
        <v/>
      </c>
    </row>
    <row r="659" spans="1:6">
      <c r="A659" t="str">
        <f t="shared" si="30"/>
        <v>MR128</v>
      </c>
      <c r="B659" t="str">
        <f>"LE-010-27029"</f>
        <v>LE-010-27029</v>
      </c>
      <c r="C659" s="1">
        <v>39286</v>
      </c>
      <c r="D659" s="1">
        <v>41974</v>
      </c>
      <c r="E659" t="str">
        <f>"PM1424121"</f>
        <v>PM1424121</v>
      </c>
      <c r="F659" t="str">
        <f>"ejavila"</f>
        <v>ejavila</v>
      </c>
    </row>
    <row r="660" spans="1:6">
      <c r="A660" t="str">
        <f t="shared" si="30"/>
        <v>MR128</v>
      </c>
      <c r="B660" t="str">
        <f>"LE-010-27012"</f>
        <v>LE-010-27012</v>
      </c>
      <c r="C660" s="1">
        <v>39286</v>
      </c>
      <c r="D660" s="1">
        <v>41974</v>
      </c>
      <c r="E660" t="str">
        <f>"PM1424122"</f>
        <v>PM1424122</v>
      </c>
      <c r="F660" t="str">
        <f>"hverastegui"</f>
        <v>hverastegui</v>
      </c>
    </row>
    <row r="661" spans="1:6">
      <c r="A661" t="str">
        <f t="shared" si="30"/>
        <v>MR128</v>
      </c>
      <c r="B661" t="str">
        <f>"LE-010-27031"</f>
        <v>LE-010-27031</v>
      </c>
      <c r="C661" s="1">
        <v>39286</v>
      </c>
      <c r="D661" s="1">
        <v>41134</v>
      </c>
      <c r="E661" t="str">
        <f>"PM1209156"</f>
        <v>PM1209156</v>
      </c>
      <c r="F661" t="str">
        <f>"pzuniga"</f>
        <v>pzuniga</v>
      </c>
    </row>
    <row r="662" spans="1:6">
      <c r="A662" t="str">
        <f t="shared" ref="A662:A693" si="31">"MR128"</f>
        <v>MR128</v>
      </c>
      <c r="B662" t="str">
        <f>"LE-010-27033"</f>
        <v>LE-010-27033</v>
      </c>
      <c r="C662" s="1">
        <v>39286</v>
      </c>
      <c r="D662" s="1">
        <v>41974</v>
      </c>
      <c r="E662" t="str">
        <f>"PM1424123"</f>
        <v>PM1424123</v>
      </c>
      <c r="F662" t="str">
        <f>"ejavila"</f>
        <v>ejavila</v>
      </c>
    </row>
    <row r="663" spans="1:6">
      <c r="A663" t="str">
        <f t="shared" si="31"/>
        <v>MR128</v>
      </c>
      <c r="B663" t="str">
        <f>"LE-010-27035"</f>
        <v>LE-010-27035</v>
      </c>
      <c r="C663" s="1">
        <v>39286</v>
      </c>
      <c r="D663" s="1">
        <v>41925</v>
      </c>
      <c r="E663" t="str">
        <f>"PM1417124"</f>
        <v>PM1417124</v>
      </c>
      <c r="F663" t="str">
        <f>"ijimenez"</f>
        <v>ijimenez</v>
      </c>
    </row>
    <row r="664" spans="1:6">
      <c r="A664" t="str">
        <f t="shared" si="31"/>
        <v>MR128</v>
      </c>
      <c r="B664" t="str">
        <f>"LE-010-27039"</f>
        <v>LE-010-27039</v>
      </c>
      <c r="C664" s="1">
        <v>39286</v>
      </c>
      <c r="D664" s="1">
        <v>41974</v>
      </c>
      <c r="E664" t="str">
        <f>"PM1424124"</f>
        <v>PM1424124</v>
      </c>
      <c r="F664" t="str">
        <f>"frodriguez"</f>
        <v>frodriguez</v>
      </c>
    </row>
    <row r="665" spans="1:6">
      <c r="A665" t="str">
        <f t="shared" si="31"/>
        <v>MR128</v>
      </c>
      <c r="B665" t="str">
        <f>"0350LD00"</f>
        <v>0350LD00</v>
      </c>
      <c r="C665" s="1">
        <v>39286</v>
      </c>
      <c r="D665" s="1">
        <v>41974</v>
      </c>
      <c r="E665" t="str">
        <f>"PM1424125"</f>
        <v>PM1424125</v>
      </c>
      <c r="F665" t="str">
        <f>"jcaballero"</f>
        <v>jcaballero</v>
      </c>
    </row>
    <row r="666" spans="1:6">
      <c r="A666" t="str">
        <f t="shared" si="31"/>
        <v>MR128</v>
      </c>
      <c r="B666" t="str">
        <f>"LE-010-27072"</f>
        <v>LE-010-27072</v>
      </c>
      <c r="C666" s="1">
        <v>39286</v>
      </c>
      <c r="D666" s="1">
        <v>39790</v>
      </c>
      <c r="E666" t="str">
        <f>"PM0825136"</f>
        <v>PM0825136</v>
      </c>
      <c r="F666" t="str">
        <f>"pzuniga"</f>
        <v>pzuniga</v>
      </c>
    </row>
    <row r="667" spans="1:6">
      <c r="A667" t="str">
        <f t="shared" si="31"/>
        <v>MR128</v>
      </c>
      <c r="B667" t="str">
        <f>"LE-010-27083"</f>
        <v>LE-010-27083</v>
      </c>
      <c r="C667" s="1">
        <v>39286</v>
      </c>
      <c r="D667" s="1">
        <v>41974</v>
      </c>
      <c r="E667" t="str">
        <f>"PM1424126"</f>
        <v>PM1424126</v>
      </c>
      <c r="F667" t="str">
        <f>"ejavila"</f>
        <v>ejavila</v>
      </c>
    </row>
    <row r="668" spans="1:6">
      <c r="A668" t="str">
        <f t="shared" si="31"/>
        <v>MR128</v>
      </c>
      <c r="B668" t="str">
        <f>"0350LD01"</f>
        <v>0350LD01</v>
      </c>
      <c r="C668" s="1">
        <v>39286</v>
      </c>
      <c r="D668" s="1">
        <v>41974</v>
      </c>
      <c r="E668" t="str">
        <f>"PM1424127"</f>
        <v>PM1424127</v>
      </c>
      <c r="F668" t="str">
        <f>"ejavila"</f>
        <v>ejavila</v>
      </c>
    </row>
    <row r="669" spans="1:6">
      <c r="A669" t="str">
        <f t="shared" si="31"/>
        <v>MR128</v>
      </c>
      <c r="B669" t="str">
        <f>"LE-010-27099"</f>
        <v>LE-010-27099</v>
      </c>
      <c r="C669" s="1">
        <v>39286</v>
      </c>
      <c r="D669" s="1">
        <v>41974</v>
      </c>
      <c r="E669" t="str">
        <f>"PM1424128"</f>
        <v>PM1424128</v>
      </c>
      <c r="F669" t="str">
        <f>"ejavila"</f>
        <v>ejavila</v>
      </c>
    </row>
    <row r="670" spans="1:6">
      <c r="A670" t="str">
        <f t="shared" si="31"/>
        <v>MR128</v>
      </c>
      <c r="B670" t="str">
        <f>"LE-010-27115"</f>
        <v>LE-010-27115</v>
      </c>
      <c r="C670" s="1">
        <v>39286</v>
      </c>
      <c r="D670" s="1">
        <v>39790</v>
      </c>
      <c r="E670" t="str">
        <f>"PM0825140"</f>
        <v>PM0825140</v>
      </c>
      <c r="F670" t="str">
        <f>"pzuniga"</f>
        <v>pzuniga</v>
      </c>
    </row>
    <row r="671" spans="1:6">
      <c r="A671" t="str">
        <f t="shared" si="31"/>
        <v>MR128</v>
      </c>
      <c r="B671" t="str">
        <f>"LE-010-27165"</f>
        <v>LE-010-27165</v>
      </c>
      <c r="C671" s="1">
        <v>39286</v>
      </c>
      <c r="D671" s="1">
        <v>41974</v>
      </c>
      <c r="E671" t="str">
        <f>"PM1424129"</f>
        <v>PM1424129</v>
      </c>
      <c r="F671" t="str">
        <f>"ejavila"</f>
        <v>ejavila</v>
      </c>
    </row>
    <row r="672" spans="1:6">
      <c r="A672" t="str">
        <f t="shared" si="31"/>
        <v>MR128</v>
      </c>
      <c r="B672" t="str">
        <f>"LE-010-27205"</f>
        <v>LE-010-27205</v>
      </c>
      <c r="C672" s="1">
        <v>39286</v>
      </c>
      <c r="D672" s="1">
        <v>41974</v>
      </c>
      <c r="E672" t="str">
        <f>"PM1424130"</f>
        <v>PM1424130</v>
      </c>
      <c r="F672" t="str">
        <f>"ejavila"</f>
        <v>ejavila</v>
      </c>
    </row>
    <row r="673" spans="1:6">
      <c r="A673" t="str">
        <f t="shared" si="31"/>
        <v>MR128</v>
      </c>
      <c r="B673" t="str">
        <f>"LE-010-27008"</f>
        <v>LE-010-27008</v>
      </c>
      <c r="C673" s="1">
        <v>39286</v>
      </c>
      <c r="D673" s="1">
        <v>39790</v>
      </c>
      <c r="E673" t="str">
        <f>"PM0825143"</f>
        <v>PM0825143</v>
      </c>
      <c r="F673" t="str">
        <f>"pzuniga"</f>
        <v>pzuniga</v>
      </c>
    </row>
    <row r="674" spans="1:6">
      <c r="A674" t="str">
        <f t="shared" si="31"/>
        <v>MR128</v>
      </c>
      <c r="B674" t="str">
        <f>"0322MD11"</f>
        <v>0322MD11</v>
      </c>
      <c r="C674" s="1">
        <v>39286</v>
      </c>
      <c r="D674" s="1">
        <v>41974</v>
      </c>
      <c r="E674" t="str">
        <f>"PM1424131"</f>
        <v>PM1424131</v>
      </c>
      <c r="F674" t="str">
        <f>"ejavila"</f>
        <v>ejavila</v>
      </c>
    </row>
    <row r="675" spans="1:6">
      <c r="A675" t="str">
        <f t="shared" si="31"/>
        <v>MR128</v>
      </c>
      <c r="B675" t="str">
        <f>"0340QA00"</f>
        <v>0340QA00</v>
      </c>
      <c r="C675" s="1">
        <v>39286</v>
      </c>
      <c r="D675" s="1">
        <v>41134</v>
      </c>
      <c r="E675" t="str">
        <f>"PM1209166"</f>
        <v>PM1209166</v>
      </c>
      <c r="F675" t="str">
        <f>"pzuniga"</f>
        <v>pzuniga</v>
      </c>
    </row>
    <row r="676" spans="1:6">
      <c r="A676" t="str">
        <f t="shared" si="31"/>
        <v>MR128</v>
      </c>
      <c r="B676" t="str">
        <f>"0322NT03"</f>
        <v>0322NT03</v>
      </c>
      <c r="C676" s="1">
        <v>39286</v>
      </c>
      <c r="D676" s="1">
        <v>41974</v>
      </c>
      <c r="E676" t="str">
        <f>"PM1352058"</f>
        <v>PM1352058</v>
      </c>
      <c r="F676" t="str">
        <f>"zfernandez"</f>
        <v>zfernandez</v>
      </c>
    </row>
    <row r="677" spans="1:6">
      <c r="A677" t="str">
        <f t="shared" si="31"/>
        <v>MR128</v>
      </c>
      <c r="B677" t="str">
        <f>"0322MD10"</f>
        <v>0322MD10</v>
      </c>
      <c r="C677" s="1">
        <v>39286</v>
      </c>
      <c r="D677" s="1">
        <v>39790</v>
      </c>
      <c r="E677" t="str">
        <f>"PM0825147"</f>
        <v>PM0825147</v>
      </c>
      <c r="F677" t="str">
        <f>"pzuniga"</f>
        <v>pzuniga</v>
      </c>
    </row>
    <row r="678" spans="1:6">
      <c r="A678" t="str">
        <f t="shared" si="31"/>
        <v>MR128</v>
      </c>
      <c r="B678" t="str">
        <f>"0347LD01"</f>
        <v>0347LD01</v>
      </c>
      <c r="C678" s="1">
        <v>39286</v>
      </c>
      <c r="D678" s="1">
        <v>41974</v>
      </c>
      <c r="E678" t="str">
        <f>"PM1424133"</f>
        <v>PM1424133</v>
      </c>
      <c r="F678" t="str">
        <f>"ejavila"</f>
        <v>ejavila</v>
      </c>
    </row>
    <row r="679" spans="1:6">
      <c r="A679" t="str">
        <f t="shared" si="31"/>
        <v>MR128</v>
      </c>
      <c r="B679" t="str">
        <f>"LE-010-27166"</f>
        <v>LE-010-27166</v>
      </c>
      <c r="C679" s="1">
        <v>39286</v>
      </c>
      <c r="D679" s="1">
        <v>41974</v>
      </c>
      <c r="E679" t="str">
        <f>"PM1424134"</f>
        <v>PM1424134</v>
      </c>
      <c r="F679" t="str">
        <f>"frodriguez"</f>
        <v>frodriguez</v>
      </c>
    </row>
    <row r="680" spans="1:6">
      <c r="A680" t="str">
        <f t="shared" si="31"/>
        <v>MR128</v>
      </c>
      <c r="B680" t="str">
        <f>"LE-010-27011"</f>
        <v>LE-010-27011</v>
      </c>
      <c r="C680" s="1">
        <v>39286</v>
      </c>
      <c r="D680" s="1">
        <v>39790</v>
      </c>
      <c r="E680" t="str">
        <f>"PM0825150"</f>
        <v>PM0825150</v>
      </c>
      <c r="F680" t="str">
        <f>"pzuniga"</f>
        <v>pzuniga</v>
      </c>
    </row>
    <row r="681" spans="1:6">
      <c r="A681" t="str">
        <f t="shared" si="31"/>
        <v>MR128</v>
      </c>
      <c r="B681" t="str">
        <f>"LE-010-26580"</f>
        <v>LE-010-26580</v>
      </c>
      <c r="C681" s="1">
        <v>39286</v>
      </c>
      <c r="D681" s="1">
        <v>41134</v>
      </c>
      <c r="E681" t="str">
        <f>"PM1209170"</f>
        <v>PM1209170</v>
      </c>
      <c r="F681" t="str">
        <f>"pzuniga"</f>
        <v>pzuniga</v>
      </c>
    </row>
    <row r="682" spans="1:6">
      <c r="A682" t="str">
        <f t="shared" si="31"/>
        <v>MR128</v>
      </c>
      <c r="B682" t="str">
        <f>"LE-010-26605"</f>
        <v>LE-010-26605</v>
      </c>
      <c r="C682" s="1">
        <v>39286</v>
      </c>
      <c r="D682" s="1">
        <v>41974</v>
      </c>
      <c r="E682" t="str">
        <f>"PM1424135"</f>
        <v>PM1424135</v>
      </c>
      <c r="F682" t="str">
        <f>"ejavila"</f>
        <v>ejavila</v>
      </c>
    </row>
    <row r="683" spans="1:6">
      <c r="A683" t="str">
        <f t="shared" si="31"/>
        <v>MR128</v>
      </c>
      <c r="B683" t="str">
        <f>"LE-010-27006"</f>
        <v>LE-010-27006</v>
      </c>
      <c r="C683" s="1">
        <v>39286</v>
      </c>
      <c r="D683" s="1">
        <v>41974</v>
      </c>
      <c r="E683" t="str">
        <f>"PM1424136"</f>
        <v>PM1424136</v>
      </c>
      <c r="F683" t="str">
        <f>"ejavila"</f>
        <v>ejavila</v>
      </c>
    </row>
    <row r="684" spans="1:6">
      <c r="A684" t="str">
        <f t="shared" si="31"/>
        <v>MR128</v>
      </c>
      <c r="B684" t="str">
        <f>"LE-010-27044"</f>
        <v>LE-010-27044</v>
      </c>
      <c r="C684" s="1">
        <v>39286</v>
      </c>
      <c r="D684" s="1">
        <v>41134</v>
      </c>
      <c r="E684" t="str">
        <f>"PM1209173"</f>
        <v>PM1209173</v>
      </c>
      <c r="F684" t="str">
        <f>"pzuniga"</f>
        <v>pzuniga</v>
      </c>
    </row>
    <row r="685" spans="1:6">
      <c r="A685" t="str">
        <f t="shared" si="31"/>
        <v>MR128</v>
      </c>
      <c r="B685" t="str">
        <f>"0347LD02"</f>
        <v>0347LD02</v>
      </c>
      <c r="C685" s="1">
        <v>39286</v>
      </c>
      <c r="D685" s="1">
        <v>41974</v>
      </c>
      <c r="E685" t="str">
        <f>"PM1424137"</f>
        <v>PM1424137</v>
      </c>
      <c r="F685" t="str">
        <f>"ejavila"</f>
        <v>ejavila</v>
      </c>
    </row>
    <row r="686" spans="1:6">
      <c r="A686" t="str">
        <f t="shared" si="31"/>
        <v>MR128</v>
      </c>
      <c r="B686" t="str">
        <f>"LE-010-26612"</f>
        <v>LE-010-26612</v>
      </c>
      <c r="C686" s="1">
        <v>39286</v>
      </c>
      <c r="D686" s="1">
        <v>41974</v>
      </c>
      <c r="E686" t="str">
        <f>"PM1424138"</f>
        <v>PM1424138</v>
      </c>
      <c r="F686" t="str">
        <f>"ejavila"</f>
        <v>ejavila</v>
      </c>
    </row>
    <row r="687" spans="1:6">
      <c r="A687" t="str">
        <f t="shared" si="31"/>
        <v>MR128</v>
      </c>
      <c r="B687" t="str">
        <f>"LE-010-27132"</f>
        <v>LE-010-27132</v>
      </c>
      <c r="C687" s="1">
        <v>39286</v>
      </c>
      <c r="D687" s="1">
        <v>41974</v>
      </c>
      <c r="E687" t="str">
        <f>"PM1424139"</f>
        <v>PM1424139</v>
      </c>
      <c r="F687" t="str">
        <f>"ejavila"</f>
        <v>ejavila</v>
      </c>
    </row>
    <row r="688" spans="1:6">
      <c r="A688" t="str">
        <f t="shared" si="31"/>
        <v>MR128</v>
      </c>
      <c r="B688" t="str">
        <f>"LE-010-26644"</f>
        <v>LE-010-26644</v>
      </c>
      <c r="C688" s="1">
        <v>39286</v>
      </c>
      <c r="D688" s="1">
        <v>41974</v>
      </c>
      <c r="E688" t="str">
        <f>"PM1424140"</f>
        <v>PM1424140</v>
      </c>
      <c r="F688" t="str">
        <f>"ejavila"</f>
        <v>ejavila</v>
      </c>
    </row>
    <row r="689" spans="1:6">
      <c r="A689" t="str">
        <f t="shared" si="31"/>
        <v>MR128</v>
      </c>
      <c r="B689" t="str">
        <f>"LE-010-26595"</f>
        <v>LE-010-26595</v>
      </c>
      <c r="C689" s="1">
        <v>39286</v>
      </c>
      <c r="D689" s="1">
        <v>41974</v>
      </c>
      <c r="E689" t="str">
        <f>"PM1424141"</f>
        <v>PM1424141</v>
      </c>
      <c r="F689" t="str">
        <f>"ejavila"</f>
        <v>ejavila</v>
      </c>
    </row>
    <row r="690" spans="1:6">
      <c r="A690" t="str">
        <f t="shared" si="31"/>
        <v>MR128</v>
      </c>
      <c r="B690" t="str">
        <f>"LE-010-27059"</f>
        <v>LE-010-27059</v>
      </c>
      <c r="C690" s="1">
        <v>39286</v>
      </c>
      <c r="D690" s="1">
        <v>41974</v>
      </c>
      <c r="E690" t="str">
        <f>"PM1424142"</f>
        <v>PM1424142</v>
      </c>
      <c r="F690" t="str">
        <f>"jcaballero"</f>
        <v>jcaballero</v>
      </c>
    </row>
    <row r="691" spans="1:6">
      <c r="A691" t="str">
        <f t="shared" si="31"/>
        <v>MR128</v>
      </c>
      <c r="B691" t="str">
        <f>"LE-010-26998"</f>
        <v>LE-010-26998</v>
      </c>
      <c r="C691" s="1">
        <v>39286</v>
      </c>
      <c r="D691" s="1">
        <v>39622</v>
      </c>
      <c r="E691" t="str">
        <f>"PM0801155"</f>
        <v>PM0801155</v>
      </c>
      <c r="F691" t="str">
        <f>"pzuniga"</f>
        <v>pzuniga</v>
      </c>
    </row>
    <row r="692" spans="1:6">
      <c r="A692" t="str">
        <f t="shared" si="31"/>
        <v>MR128</v>
      </c>
      <c r="B692" t="str">
        <f>"LE-010-26642"</f>
        <v>LE-010-26642</v>
      </c>
      <c r="C692" s="1">
        <v>39286</v>
      </c>
      <c r="D692" s="1">
        <v>41974</v>
      </c>
      <c r="E692" t="str">
        <f>"PM1424143"</f>
        <v>PM1424143</v>
      </c>
      <c r="F692" t="str">
        <f>"ejavila"</f>
        <v>ejavila</v>
      </c>
    </row>
    <row r="693" spans="1:6">
      <c r="A693" t="str">
        <f t="shared" si="31"/>
        <v>MR128</v>
      </c>
      <c r="B693" t="str">
        <f>"LE-010-26641"</f>
        <v>LE-010-26641</v>
      </c>
      <c r="C693" s="1">
        <v>39286</v>
      </c>
      <c r="D693" s="1">
        <v>41974</v>
      </c>
      <c r="E693" t="str">
        <f>"PM1424144"</f>
        <v>PM1424144</v>
      </c>
      <c r="F693" t="str">
        <f>"ejavila"</f>
        <v>ejavila</v>
      </c>
    </row>
    <row r="694" spans="1:6">
      <c r="A694" t="str">
        <f t="shared" ref="A694:A711" si="32">"MR128"</f>
        <v>MR128</v>
      </c>
      <c r="B694" t="str">
        <f>"LE-010-26535"</f>
        <v>LE-010-26535</v>
      </c>
      <c r="C694" s="1">
        <v>39286</v>
      </c>
      <c r="D694" s="1">
        <v>41974</v>
      </c>
      <c r="E694" t="str">
        <f>"PM1424145"</f>
        <v>PM1424145</v>
      </c>
      <c r="F694" t="str">
        <f>"ejavila"</f>
        <v>ejavila</v>
      </c>
    </row>
    <row r="695" spans="1:6">
      <c r="A695" t="str">
        <f t="shared" si="32"/>
        <v>MR128</v>
      </c>
      <c r="B695" t="str">
        <f>"LE-010-26608"</f>
        <v>LE-010-26608</v>
      </c>
      <c r="C695" s="1">
        <v>39286</v>
      </c>
      <c r="D695" s="1">
        <v>41974</v>
      </c>
      <c r="E695" t="str">
        <f>"PM1424146"</f>
        <v>PM1424146</v>
      </c>
      <c r="F695" t="str">
        <f>"ejavila"</f>
        <v>ejavila</v>
      </c>
    </row>
    <row r="696" spans="1:6">
      <c r="A696" t="str">
        <f t="shared" si="32"/>
        <v>MR128</v>
      </c>
      <c r="B696" t="str">
        <f>"LE-010-26532"</f>
        <v>LE-010-26532</v>
      </c>
      <c r="C696" s="1">
        <v>39286</v>
      </c>
      <c r="D696" s="1">
        <v>41974</v>
      </c>
      <c r="E696" t="str">
        <f>"PM1424147"</f>
        <v>PM1424147</v>
      </c>
      <c r="F696" t="str">
        <f>"ejavila"</f>
        <v>ejavila</v>
      </c>
    </row>
    <row r="697" spans="1:6">
      <c r="A697" t="str">
        <f t="shared" si="32"/>
        <v>MR128</v>
      </c>
      <c r="B697" t="str">
        <f>"0322MD13"</f>
        <v>0322MD13</v>
      </c>
      <c r="C697" s="1">
        <v>39321</v>
      </c>
      <c r="D697" s="1">
        <v>39993</v>
      </c>
      <c r="E697" t="str">
        <f>"PM0902102"</f>
        <v>PM0902102</v>
      </c>
      <c r="F697" t="str">
        <f>"emorales"</f>
        <v>emorales</v>
      </c>
    </row>
    <row r="698" spans="1:6">
      <c r="A698" t="str">
        <f t="shared" si="32"/>
        <v>MR128</v>
      </c>
      <c r="B698" t="str">
        <f>"0322MD14"</f>
        <v>0322MD14</v>
      </c>
      <c r="C698" s="1">
        <v>39321</v>
      </c>
      <c r="D698" s="1">
        <v>40833</v>
      </c>
      <c r="E698" t="str">
        <f>"PM1118104"</f>
        <v>PM1118104</v>
      </c>
      <c r="F698" t="str">
        <f>"erickrios"</f>
        <v>erickrios</v>
      </c>
    </row>
    <row r="699" spans="1:6">
      <c r="A699" t="str">
        <f t="shared" si="32"/>
        <v>MR128</v>
      </c>
      <c r="B699" t="str">
        <f>"LE-010-26570"</f>
        <v>LE-010-26570</v>
      </c>
      <c r="C699" s="1">
        <v>39321</v>
      </c>
      <c r="D699" s="1">
        <v>41911</v>
      </c>
      <c r="E699" t="str">
        <f>"PM1415139"</f>
        <v>PM1415139</v>
      </c>
      <c r="F699" t="str">
        <f>"hrojas"</f>
        <v>hrojas</v>
      </c>
    </row>
    <row r="700" spans="1:6">
      <c r="A700" t="str">
        <f t="shared" si="32"/>
        <v>MR128</v>
      </c>
      <c r="B700" t="str">
        <f>"LE-010-27080"</f>
        <v>LE-010-27080</v>
      </c>
      <c r="C700" s="1">
        <v>39321</v>
      </c>
      <c r="D700" s="1">
        <v>42009</v>
      </c>
      <c r="E700" t="str">
        <f>"PM1405115"</f>
        <v>PM1405115</v>
      </c>
      <c r="F700" t="str">
        <f>"frodriguez"</f>
        <v>frodriguez</v>
      </c>
    </row>
    <row r="701" spans="1:6">
      <c r="A701" t="str">
        <f t="shared" si="32"/>
        <v>MR128</v>
      </c>
      <c r="B701" t="str">
        <f>"LE-010-27202"</f>
        <v>LE-010-27202</v>
      </c>
      <c r="C701" s="1">
        <v>39321</v>
      </c>
      <c r="D701" s="1">
        <v>40833</v>
      </c>
      <c r="E701" t="str">
        <f>"PM1118106"</f>
        <v>PM1118106</v>
      </c>
      <c r="F701" t="str">
        <f>"erickrios"</f>
        <v>erickrios</v>
      </c>
    </row>
    <row r="702" spans="1:6">
      <c r="A702" t="str">
        <f t="shared" si="32"/>
        <v>MR128</v>
      </c>
      <c r="B702" t="str">
        <f>"LE-010-27203"</f>
        <v>LE-010-27203</v>
      </c>
      <c r="C702" s="1">
        <v>39321</v>
      </c>
      <c r="D702" s="1">
        <v>42009</v>
      </c>
      <c r="E702" t="str">
        <f>"PM1405116"</f>
        <v>PM1405116</v>
      </c>
      <c r="F702" t="str">
        <f>"frodriguez"</f>
        <v>frodriguez</v>
      </c>
    </row>
    <row r="703" spans="1:6">
      <c r="A703" t="str">
        <f t="shared" si="32"/>
        <v>MR128</v>
      </c>
      <c r="B703" t="str">
        <f>"LE-010-27082"</f>
        <v>LE-010-27082</v>
      </c>
      <c r="C703" s="1">
        <v>39321</v>
      </c>
      <c r="D703" s="1">
        <v>39657</v>
      </c>
      <c r="E703" t="str">
        <f>"PM0806111"</f>
        <v>PM0806111</v>
      </c>
      <c r="F703" t="str">
        <f>"jpacheco"</f>
        <v>jpacheco</v>
      </c>
    </row>
    <row r="704" spans="1:6">
      <c r="A704" t="str">
        <f t="shared" si="32"/>
        <v>MR128</v>
      </c>
      <c r="B704" t="str">
        <f>"LE-010-26630"</f>
        <v>LE-010-26630</v>
      </c>
      <c r="C704" s="1">
        <v>39321</v>
      </c>
      <c r="D704" s="1">
        <v>40833</v>
      </c>
      <c r="E704" t="str">
        <f>"PM1118108"</f>
        <v>PM1118108</v>
      </c>
      <c r="F704" t="str">
        <f>"erickrios"</f>
        <v>erickrios</v>
      </c>
    </row>
    <row r="705" spans="1:6">
      <c r="A705" t="str">
        <f t="shared" si="32"/>
        <v>MR128</v>
      </c>
      <c r="B705" t="str">
        <f>"LE-010-27138"</f>
        <v>LE-010-27138</v>
      </c>
      <c r="C705" s="1">
        <v>39321</v>
      </c>
      <c r="D705" s="1">
        <v>41001</v>
      </c>
      <c r="E705" t="str">
        <f>"PM1142114"</f>
        <v>PM1142114</v>
      </c>
      <c r="F705" t="str">
        <f>"hclemente"</f>
        <v>hclemente</v>
      </c>
    </row>
    <row r="706" spans="1:6">
      <c r="A706" t="str">
        <f t="shared" si="32"/>
        <v>MR128</v>
      </c>
      <c r="B706" t="str">
        <f>"LE-010-26589"</f>
        <v>LE-010-26589</v>
      </c>
      <c r="C706" s="1">
        <v>39321</v>
      </c>
      <c r="D706" s="1">
        <v>39993</v>
      </c>
      <c r="E706" t="str">
        <f>"PM0902110"</f>
        <v>PM0902110</v>
      </c>
      <c r="F706" t="str">
        <f>"emorales"</f>
        <v>emorales</v>
      </c>
    </row>
    <row r="707" spans="1:6">
      <c r="A707" t="str">
        <f t="shared" si="32"/>
        <v>MR128</v>
      </c>
      <c r="B707" t="str">
        <f>"LE-010-27107"</f>
        <v>LE-010-27107</v>
      </c>
      <c r="C707" s="1">
        <v>39321</v>
      </c>
      <c r="D707" s="1">
        <v>42009</v>
      </c>
      <c r="E707" t="str">
        <f>"PM1429151"</f>
        <v>PM1429151</v>
      </c>
      <c r="F707" t="str">
        <f>"erios"</f>
        <v>erios</v>
      </c>
    </row>
    <row r="708" spans="1:6">
      <c r="A708" t="str">
        <f t="shared" si="32"/>
        <v>MR128</v>
      </c>
      <c r="B708" t="str">
        <f>"LE-010-26588"</f>
        <v>LE-010-26588</v>
      </c>
      <c r="C708" s="1">
        <v>39321</v>
      </c>
      <c r="D708" s="1">
        <v>42009</v>
      </c>
      <c r="E708" t="str">
        <f>"PM1405118"</f>
        <v>PM1405118</v>
      </c>
      <c r="F708" t="str">
        <f>"pzuniga"</f>
        <v>pzuniga</v>
      </c>
    </row>
    <row r="709" spans="1:6">
      <c r="A709" t="str">
        <f t="shared" si="32"/>
        <v>MR128</v>
      </c>
      <c r="B709" t="str">
        <f>"LE-010-26639"</f>
        <v>LE-010-26639</v>
      </c>
      <c r="C709" s="1">
        <v>39321</v>
      </c>
      <c r="D709" s="1">
        <v>42009</v>
      </c>
      <c r="E709" t="str">
        <f>"PM1405119"</f>
        <v>PM1405119</v>
      </c>
      <c r="F709" t="str">
        <f>"erios"</f>
        <v>erios</v>
      </c>
    </row>
    <row r="710" spans="1:6">
      <c r="A710" t="str">
        <f t="shared" si="32"/>
        <v>MR128</v>
      </c>
      <c r="B710" t="str">
        <f>"LE-010-26536"</f>
        <v>LE-010-26536</v>
      </c>
      <c r="C710" s="1">
        <v>39321</v>
      </c>
      <c r="D710" s="1">
        <v>39657</v>
      </c>
      <c r="E710" t="str">
        <f>"PM0806118"</f>
        <v>PM0806118</v>
      </c>
      <c r="F710" t="str">
        <f>"hcharles"</f>
        <v>hcharles</v>
      </c>
    </row>
    <row r="711" spans="1:6">
      <c r="A711" t="str">
        <f t="shared" si="32"/>
        <v>MR128</v>
      </c>
      <c r="B711" t="str">
        <f>"LE-010-27133"</f>
        <v>LE-010-27133</v>
      </c>
      <c r="C711" s="1">
        <v>39321</v>
      </c>
      <c r="D711" s="1">
        <v>42009</v>
      </c>
      <c r="E711" t="str">
        <f>"PM1405120"</f>
        <v>PM1405120</v>
      </c>
      <c r="F711" t="str">
        <f>"erios"</f>
        <v>erios</v>
      </c>
    </row>
    <row r="712" spans="1:6">
      <c r="A712" t="str">
        <f>"MR129"</f>
        <v>MR129</v>
      </c>
      <c r="B712" t="str">
        <f>"0320UR01"</f>
        <v>0320UR01</v>
      </c>
      <c r="C712" s="1">
        <v>39230</v>
      </c>
      <c r="D712" s="1">
        <v>41918</v>
      </c>
      <c r="E712" t="str">
        <f>"PM1416151"</f>
        <v>PM1416151</v>
      </c>
      <c r="F712" t="str">
        <f>"ecortes"</f>
        <v>ecortes</v>
      </c>
    </row>
    <row r="713" spans="1:6">
      <c r="A713" t="str">
        <f>"MR130"</f>
        <v>MR130</v>
      </c>
      <c r="B713" t="str">
        <f>"LE-001-05234"</f>
        <v>LE-001-05234</v>
      </c>
      <c r="C713" s="1">
        <v>39127</v>
      </c>
      <c r="D713" s="1">
        <v>39127</v>
      </c>
      <c r="E713" t="str">
        <f>""</f>
        <v/>
      </c>
      <c r="F713" t="str">
        <f>""</f>
        <v/>
      </c>
    </row>
    <row r="714" spans="1:6">
      <c r="A714" t="str">
        <f>"MR131"</f>
        <v>MR131</v>
      </c>
      <c r="B714" t="str">
        <f>"LE-001-04860"</f>
        <v>LE-001-04860</v>
      </c>
      <c r="C714" s="1">
        <v>39300</v>
      </c>
      <c r="D714" s="1">
        <v>41988</v>
      </c>
      <c r="E714" t="str">
        <f>"PM1426121"</f>
        <v>PM1426121</v>
      </c>
      <c r="F714" t="str">
        <f>"frodriguez"</f>
        <v>frodriguez</v>
      </c>
    </row>
    <row r="715" spans="1:6">
      <c r="A715" t="str">
        <f>"MR132"</f>
        <v>MR132</v>
      </c>
      <c r="B715" t="str">
        <f>"LE-001-04859"</f>
        <v>LE-001-04859</v>
      </c>
      <c r="C715" s="1">
        <v>39230</v>
      </c>
      <c r="D715" s="1">
        <v>41918</v>
      </c>
      <c r="E715" t="str">
        <f>"PM1416152"</f>
        <v>PM1416152</v>
      </c>
      <c r="F715" t="str">
        <f>"ecortes"</f>
        <v>ecortes</v>
      </c>
    </row>
    <row r="716" spans="1:6">
      <c r="A716" t="str">
        <f>"MR133"</f>
        <v>MR133</v>
      </c>
      <c r="B716" t="str">
        <f>"LE-001-05840"</f>
        <v>LE-001-05840</v>
      </c>
      <c r="C716" s="1">
        <v>39307</v>
      </c>
      <c r="D716" s="1">
        <v>41995</v>
      </c>
      <c r="E716" t="str">
        <f>"PM1427143"</f>
        <v>PM1427143</v>
      </c>
      <c r="F716" t="str">
        <f>"frodriguez"</f>
        <v>frodriguez</v>
      </c>
    </row>
    <row r="717" spans="1:6">
      <c r="A717" t="str">
        <f>"MR134"</f>
        <v>MR134</v>
      </c>
      <c r="B717" t="str">
        <f>"LE-001-05842"</f>
        <v>LE-001-05842</v>
      </c>
      <c r="C717" s="1">
        <v>39265</v>
      </c>
      <c r="D717" s="1">
        <v>41953</v>
      </c>
      <c r="E717" t="str">
        <f>"PM1421076"</f>
        <v>PM1421076</v>
      </c>
      <c r="F717" t="str">
        <f>"frodriguez"</f>
        <v>frodriguez</v>
      </c>
    </row>
    <row r="718" spans="1:6">
      <c r="A718" t="str">
        <f>"MR135"</f>
        <v>MR135</v>
      </c>
      <c r="B718" t="str">
        <f>"0544UR19"</f>
        <v>0544UR19</v>
      </c>
      <c r="C718" s="1">
        <v>39321</v>
      </c>
      <c r="D718" s="1">
        <v>42009</v>
      </c>
      <c r="E718" t="str">
        <f>"PM1405110"</f>
        <v>PM1405110</v>
      </c>
      <c r="F718" t="str">
        <f>"afgarcia"</f>
        <v>afgarcia</v>
      </c>
    </row>
    <row r="719" spans="1:6">
      <c r="A719" t="str">
        <f>"MR136"</f>
        <v>MR136</v>
      </c>
      <c r="B719" t="str">
        <f>"0319UR01"</f>
        <v>0319UR01</v>
      </c>
      <c r="C719" s="1">
        <v>39321</v>
      </c>
      <c r="D719" s="1">
        <v>42009</v>
      </c>
      <c r="E719" t="str">
        <f>"PM1405106"</f>
        <v>PM1405106</v>
      </c>
      <c r="F719" t="str">
        <f>"frodriguez"</f>
        <v>frodriguez</v>
      </c>
    </row>
    <row r="720" spans="1:6">
      <c r="A720" t="str">
        <f>"MR136"</f>
        <v>MR136</v>
      </c>
      <c r="B720" t="str">
        <f>"0319UR16"</f>
        <v>0319UR16</v>
      </c>
      <c r="C720" s="1">
        <v>39321</v>
      </c>
      <c r="D720" s="1">
        <v>42009</v>
      </c>
      <c r="E720" t="str">
        <f>"PM1405121"</f>
        <v>PM1405121</v>
      </c>
      <c r="F720" t="str">
        <f>"hrojas"</f>
        <v>hrojas</v>
      </c>
    </row>
    <row r="721" spans="1:6">
      <c r="A721" t="str">
        <f>"MR136"</f>
        <v>MR136</v>
      </c>
      <c r="B721" t="str">
        <f>"0319UR46"</f>
        <v>0319UR46</v>
      </c>
      <c r="C721" s="1">
        <v>39321</v>
      </c>
      <c r="D721" s="1">
        <v>42009</v>
      </c>
      <c r="E721" t="str">
        <f>"PM1405105"</f>
        <v>PM1405105</v>
      </c>
      <c r="F721" t="str">
        <f>"hrojas"</f>
        <v>hrojas</v>
      </c>
    </row>
    <row r="722" spans="1:6">
      <c r="A722" t="str">
        <f>"MR009"</f>
        <v>MR009</v>
      </c>
      <c r="B722" t="str">
        <f>"LE-001-05021"</f>
        <v>LE-001-05021</v>
      </c>
      <c r="C722" s="1">
        <v>39307</v>
      </c>
      <c r="D722" s="1">
        <v>41848</v>
      </c>
      <c r="E722" t="str">
        <f>"PM1428002"</f>
        <v>PM1428002</v>
      </c>
      <c r="F722" t="str">
        <f>"dbanda"</f>
        <v>dbanda</v>
      </c>
    </row>
    <row r="723" spans="1:6">
      <c r="A723" t="str">
        <f>"MR057"</f>
        <v>MR057</v>
      </c>
      <c r="B723" t="str">
        <f>"LE-001-05021"</f>
        <v>LE-001-05021</v>
      </c>
      <c r="C723" s="1">
        <v>39307</v>
      </c>
      <c r="D723" s="1">
        <v>41883</v>
      </c>
      <c r="E723" t="str">
        <f>"PM1427013"</f>
        <v>PM1427013</v>
      </c>
      <c r="F723" t="str">
        <f>"javaladez"</f>
        <v>javaladez</v>
      </c>
    </row>
    <row r="724" spans="1:6">
      <c r="A724" t="str">
        <f>"MR112"</f>
        <v>MR112</v>
      </c>
      <c r="B724" t="str">
        <f>"0533NT16"</f>
        <v>0533NT16</v>
      </c>
      <c r="C724" s="1">
        <v>39356</v>
      </c>
      <c r="D724" s="1">
        <v>41876</v>
      </c>
      <c r="E724" t="str">
        <f>"PM1426109"</f>
        <v>PM1426109</v>
      </c>
      <c r="F724" t="str">
        <f>"ecortes"</f>
        <v>ecortes</v>
      </c>
    </row>
    <row r="725" spans="1:6">
      <c r="A725" t="str">
        <f>"MR161"</f>
        <v>MR161</v>
      </c>
      <c r="B725" t="str">
        <f>"0737TO00"</f>
        <v>0737TO00</v>
      </c>
      <c r="C725" s="1">
        <v>39356</v>
      </c>
      <c r="D725" s="1">
        <v>41043</v>
      </c>
      <c r="E725" t="str">
        <f>"PM1219167"</f>
        <v>PM1219167</v>
      </c>
      <c r="F725" t="str">
        <f>"hclemente"</f>
        <v>hclemente</v>
      </c>
    </row>
    <row r="726" spans="1:6">
      <c r="A726" t="str">
        <f>"MR162"</f>
        <v>MR162</v>
      </c>
      <c r="B726" t="str">
        <f>"0737TO00"</f>
        <v>0737TO00</v>
      </c>
      <c r="C726" s="1">
        <v>39356</v>
      </c>
      <c r="D726" s="1">
        <v>41064</v>
      </c>
      <c r="E726" t="str">
        <f>"PM1219166"</f>
        <v>PM1219166</v>
      </c>
      <c r="F726" t="str">
        <f>"hclemente"</f>
        <v>hclemente</v>
      </c>
    </row>
    <row r="727" spans="1:6">
      <c r="A727" t="str">
        <f>"MR128"</f>
        <v>MR128</v>
      </c>
      <c r="B727" t="str">
        <f>"LE-010-27092"</f>
        <v>LE-010-27092</v>
      </c>
      <c r="C727" s="1">
        <v>39447</v>
      </c>
      <c r="D727" s="1">
        <v>41967</v>
      </c>
      <c r="E727" t="str">
        <f>"PM1423176"</f>
        <v>PM1423176</v>
      </c>
      <c r="F727" t="str">
        <f>"eimartinez"</f>
        <v>eimartinez</v>
      </c>
    </row>
    <row r="728" spans="1:6">
      <c r="A728" t="str">
        <f>"MR075"</f>
        <v>MR075</v>
      </c>
      <c r="B728" t="str">
        <f>"LE-053-01931"</f>
        <v>LE-053-01931</v>
      </c>
      <c r="C728" s="1">
        <v>39447</v>
      </c>
      <c r="D728" s="1">
        <v>41855</v>
      </c>
      <c r="E728" t="str">
        <f>"PM1423177"</f>
        <v>PM1423177</v>
      </c>
      <c r="F728" t="str">
        <f>"gverlage"</f>
        <v>gverlage</v>
      </c>
    </row>
    <row r="729" spans="1:6">
      <c r="A729" t="str">
        <f>"MR168"</f>
        <v>MR168</v>
      </c>
      <c r="B729" t="str">
        <f>"0845IT00"</f>
        <v>0845IT00</v>
      </c>
      <c r="C729" s="1">
        <v>39853</v>
      </c>
      <c r="D729" s="1">
        <v>41869</v>
      </c>
      <c r="E729" t="str">
        <f>"PM1425130"</f>
        <v>PM1425130</v>
      </c>
      <c r="F729" t="str">
        <f>"luis.requena"</f>
        <v>luis.requena</v>
      </c>
    </row>
    <row r="730" spans="1:6">
      <c r="A730" t="str">
        <f>"MR166"</f>
        <v>MR166</v>
      </c>
      <c r="B730" t="str">
        <f>"0810TO02"</f>
        <v>0810TO02</v>
      </c>
      <c r="C730" s="1">
        <v>39517</v>
      </c>
      <c r="D730" s="1">
        <v>41869</v>
      </c>
      <c r="E730" t="str">
        <f>"PM1425351"</f>
        <v>PM1425351</v>
      </c>
      <c r="F730" t="str">
        <f>"afgarcia"</f>
        <v>afgarcia</v>
      </c>
    </row>
    <row r="731" spans="1:6">
      <c r="A731" t="str">
        <f>"MR168"</f>
        <v>MR168</v>
      </c>
      <c r="B731" t="str">
        <f>"0485IT01"</f>
        <v>0485IT01</v>
      </c>
      <c r="C731" s="1">
        <v>39853</v>
      </c>
      <c r="D731" s="1">
        <v>39853</v>
      </c>
      <c r="E731" t="str">
        <f>""</f>
        <v/>
      </c>
      <c r="F731" t="str">
        <f>""</f>
        <v/>
      </c>
    </row>
    <row r="732" spans="1:6">
      <c r="A732" t="str">
        <f>"MR168"</f>
        <v>MR168</v>
      </c>
      <c r="B732" t="str">
        <f>"0845IT06"</f>
        <v>0845IT06</v>
      </c>
      <c r="C732" s="1">
        <v>39853</v>
      </c>
      <c r="D732" s="1">
        <v>41869</v>
      </c>
      <c r="E732" t="str">
        <f>"PM1425242"</f>
        <v>PM1425242</v>
      </c>
      <c r="F732" t="str">
        <f>"ejavila"</f>
        <v>ejavila</v>
      </c>
    </row>
    <row r="733" spans="1:6">
      <c r="A733" t="str">
        <f>"MR168"</f>
        <v>MR168</v>
      </c>
      <c r="B733" t="str">
        <f>"0845IT13"</f>
        <v>0845IT13</v>
      </c>
      <c r="C733" s="1">
        <v>39853</v>
      </c>
      <c r="D733" s="1">
        <v>41869</v>
      </c>
      <c r="E733" t="str">
        <f>"PM1425342"</f>
        <v>PM1425342</v>
      </c>
      <c r="F733" t="str">
        <f>"frodriguez"</f>
        <v>frodriguez</v>
      </c>
    </row>
    <row r="734" spans="1:6">
      <c r="A734" t="str">
        <f>"MR164"</f>
        <v>MR164</v>
      </c>
      <c r="B734" t="str">
        <f>"0810TO02"</f>
        <v>0810TO02</v>
      </c>
      <c r="C734" s="1">
        <v>39517</v>
      </c>
      <c r="D734" s="1">
        <v>41848</v>
      </c>
      <c r="E734" t="str">
        <f>"PM1428004"</f>
        <v>PM1428004</v>
      </c>
      <c r="F734" t="str">
        <f>"eimartinez"</f>
        <v>eimartinez</v>
      </c>
    </row>
    <row r="735" spans="1:6">
      <c r="A735" t="str">
        <f>"MR165"</f>
        <v>MR165</v>
      </c>
      <c r="B735" t="str">
        <f>"0810TO02"</f>
        <v>0810TO02</v>
      </c>
      <c r="C735" s="1">
        <v>39517</v>
      </c>
      <c r="D735" s="1">
        <v>41869</v>
      </c>
      <c r="E735" t="str">
        <f>"PM1425353"</f>
        <v>PM1425353</v>
      </c>
      <c r="F735" t="str">
        <f>"frodriguez"</f>
        <v>frodriguez</v>
      </c>
    </row>
    <row r="736" spans="1:6">
      <c r="A736" t="str">
        <f>"MR168"</f>
        <v>MR168</v>
      </c>
      <c r="B736" t="str">
        <f>"0845IT14"</f>
        <v>0845IT14</v>
      </c>
      <c r="C736" s="1">
        <v>39853</v>
      </c>
      <c r="D736" s="1">
        <v>41869</v>
      </c>
      <c r="E736" t="str">
        <f>"PM1425341"</f>
        <v>PM1425341</v>
      </c>
      <c r="F736" t="str">
        <f>"frodriguez"</f>
        <v>frodriguez</v>
      </c>
    </row>
    <row r="737" spans="1:6">
      <c r="A737" t="str">
        <f>"MR168"</f>
        <v>MR168</v>
      </c>
      <c r="B737" t="str">
        <f>"0845IT15"</f>
        <v>0845IT15</v>
      </c>
      <c r="C737" s="1">
        <v>39853</v>
      </c>
      <c r="D737" s="1">
        <v>41869</v>
      </c>
      <c r="E737" t="str">
        <f>"PM1425340"</f>
        <v>PM1425340</v>
      </c>
      <c r="F737" t="str">
        <f>"frodriguez"</f>
        <v>frodriguez</v>
      </c>
    </row>
    <row r="738" spans="1:6">
      <c r="A738" t="str">
        <f>"MR180"</f>
        <v>MR180</v>
      </c>
      <c r="B738" t="str">
        <f>"0914PG16"</f>
        <v>0914PG16</v>
      </c>
      <c r="C738" s="1">
        <v>40056</v>
      </c>
      <c r="D738" s="1">
        <v>41848</v>
      </c>
      <c r="E738" t="str">
        <f>"PM1428005"</f>
        <v>PM1428005</v>
      </c>
      <c r="F738" t="str">
        <f>"javier.garcia"</f>
        <v>javier.garcia</v>
      </c>
    </row>
    <row r="739" spans="1:6">
      <c r="A739" t="str">
        <f>"MR048"</f>
        <v>MR048</v>
      </c>
      <c r="B739" t="str">
        <f>"0920EN00"</f>
        <v>0920EN00</v>
      </c>
      <c r="C739" s="1">
        <v>39986</v>
      </c>
      <c r="D739" s="1">
        <v>41869</v>
      </c>
      <c r="E739" t="str">
        <f>"PM1425292"</f>
        <v>PM1425292</v>
      </c>
      <c r="F739" t="str">
        <f>"jejimenezm"</f>
        <v>jejimenezm</v>
      </c>
    </row>
    <row r="740" spans="1:6">
      <c r="A740" t="str">
        <f>"MR125"</f>
        <v>MR125</v>
      </c>
      <c r="B740" t="str">
        <f>"0920EN00"</f>
        <v>0920EN00</v>
      </c>
      <c r="C740" s="1">
        <v>39986</v>
      </c>
      <c r="D740" s="1">
        <v>41918</v>
      </c>
      <c r="E740" t="str">
        <f>"PM1428114"</f>
        <v>PM1428114</v>
      </c>
      <c r="F740" t="str">
        <f>"jcrodriguez"</f>
        <v>jcrodriguez</v>
      </c>
    </row>
    <row r="741" spans="1:6">
      <c r="A741" t="str">
        <f>"MR181"</f>
        <v>MR181</v>
      </c>
      <c r="B741" t="str">
        <f>"0914PG16"</f>
        <v>0914PG16</v>
      </c>
      <c r="C741" s="1">
        <v>40056</v>
      </c>
      <c r="D741" s="1">
        <v>41848</v>
      </c>
      <c r="E741" t="str">
        <f>"PM1426032"</f>
        <v>PM1426032</v>
      </c>
      <c r="F741" t="str">
        <f>"javier.garcia"</f>
        <v>javier.garcia</v>
      </c>
    </row>
    <row r="742" spans="1:6">
      <c r="A742" t="str">
        <f>"MR183"</f>
        <v>MR183</v>
      </c>
      <c r="B742" t="str">
        <f>"0914PG00"</f>
        <v>0914PG00</v>
      </c>
      <c r="C742" s="1">
        <v>40056</v>
      </c>
      <c r="D742" s="1">
        <v>40056</v>
      </c>
      <c r="E742" t="str">
        <f>""</f>
        <v/>
      </c>
      <c r="F742" t="str">
        <f>""</f>
        <v/>
      </c>
    </row>
    <row r="743" spans="1:6">
      <c r="A743" t="str">
        <f>"MR188"</f>
        <v>MR188</v>
      </c>
      <c r="B743" t="str">
        <f>"0319UR65"</f>
        <v>0319UR65</v>
      </c>
      <c r="C743" s="1">
        <v>40217</v>
      </c>
      <c r="D743" s="1">
        <v>41869</v>
      </c>
      <c r="E743" t="str">
        <f>"PM1425280"</f>
        <v>PM1425280</v>
      </c>
      <c r="F743" t="str">
        <f>"jcaballero"</f>
        <v>jcaballero</v>
      </c>
    </row>
    <row r="744" spans="1:6">
      <c r="A744" t="str">
        <f>"MR189"</f>
        <v>MR189</v>
      </c>
      <c r="B744" t="str">
        <f>"0319UR65"</f>
        <v>0319UR65</v>
      </c>
      <c r="C744" s="1">
        <v>40217</v>
      </c>
      <c r="D744" s="1">
        <v>41897</v>
      </c>
      <c r="E744" t="str">
        <f>"PM1425281"</f>
        <v>PM1425281</v>
      </c>
      <c r="F744" t="str">
        <f>"jcaballero"</f>
        <v>jcaballero</v>
      </c>
    </row>
    <row r="745" spans="1:6">
      <c r="A745" t="str">
        <f>"MR188"</f>
        <v>MR188</v>
      </c>
      <c r="B745" t="str">
        <f>"LE-041-00641"</f>
        <v>LE-041-00641</v>
      </c>
      <c r="C745" s="1">
        <v>40217</v>
      </c>
      <c r="D745" s="1">
        <v>41869</v>
      </c>
      <c r="E745" t="str">
        <f>"PM1425278"</f>
        <v>PM1425278</v>
      </c>
      <c r="F745" t="str">
        <f>"ocobos"</f>
        <v>ocobos</v>
      </c>
    </row>
    <row r="746" spans="1:6">
      <c r="A746" t="str">
        <f>"MR189"</f>
        <v>MR189</v>
      </c>
      <c r="B746" t="str">
        <f>"LE-041-00641"</f>
        <v>LE-041-00641</v>
      </c>
      <c r="C746" s="1">
        <v>40217</v>
      </c>
      <c r="D746" s="1">
        <v>41897</v>
      </c>
      <c r="E746" t="str">
        <f>"PM1425279"</f>
        <v>PM1425279</v>
      </c>
      <c r="F746" t="str">
        <f>"jcaballero"</f>
        <v>jcaballero</v>
      </c>
    </row>
    <row r="747" spans="1:6">
      <c r="A747" t="str">
        <f>"MR188"</f>
        <v>MR188</v>
      </c>
      <c r="B747" t="str">
        <f>"LE-041-00715"</f>
        <v>LE-041-00715</v>
      </c>
      <c r="C747" s="1">
        <v>40217</v>
      </c>
      <c r="D747" s="1">
        <v>41869</v>
      </c>
      <c r="E747" t="str">
        <f>"PM1425328"</f>
        <v>PM1425328</v>
      </c>
      <c r="F747" t="str">
        <f>"hrojas"</f>
        <v>hrojas</v>
      </c>
    </row>
    <row r="748" spans="1:6">
      <c r="A748" t="str">
        <f>"MR189"</f>
        <v>MR189</v>
      </c>
      <c r="B748" t="str">
        <f>"LE-041-00715"</f>
        <v>LE-041-00715</v>
      </c>
      <c r="C748" s="1">
        <v>40217</v>
      </c>
      <c r="D748" s="1">
        <v>41897</v>
      </c>
      <c r="E748" t="str">
        <f>"PM1425329"</f>
        <v>PM1425329</v>
      </c>
      <c r="F748" t="str">
        <f>"javier.garcia"</f>
        <v>javier.garcia</v>
      </c>
    </row>
    <row r="749" spans="1:6">
      <c r="A749" t="str">
        <f>"MR193"</f>
        <v>MR193</v>
      </c>
      <c r="B749" t="str">
        <f>"LE-001-04853"</f>
        <v>LE-001-04853</v>
      </c>
      <c r="C749" s="1">
        <v>40252</v>
      </c>
      <c r="D749" s="1">
        <v>41876</v>
      </c>
      <c r="E749" t="str">
        <f>"PM1418151"</f>
        <v>PM1418151</v>
      </c>
      <c r="F749" t="str">
        <f>"jbanda"</f>
        <v>jbanda</v>
      </c>
    </row>
    <row r="750" spans="1:6">
      <c r="A750" t="str">
        <f>"MR193"</f>
        <v>MR193</v>
      </c>
      <c r="B750" t="str">
        <f>"LE-001-04920"</f>
        <v>LE-001-04920</v>
      </c>
      <c r="C750" s="1">
        <v>40252</v>
      </c>
      <c r="D750" s="1">
        <v>41876</v>
      </c>
      <c r="E750" t="str">
        <f>"PM1418152"</f>
        <v>PM1418152</v>
      </c>
      <c r="F750" t="str">
        <f>"jbanda"</f>
        <v>jbanda</v>
      </c>
    </row>
    <row r="751" spans="1:6">
      <c r="A751" t="str">
        <f>"MR193"</f>
        <v>MR193</v>
      </c>
      <c r="B751" t="str">
        <f>"LE-001-05140"</f>
        <v>LE-001-05140</v>
      </c>
      <c r="C751" s="1">
        <v>40252</v>
      </c>
      <c r="D751" s="1">
        <v>41876</v>
      </c>
      <c r="E751" t="str">
        <f>"PM1418153"</f>
        <v>PM1418153</v>
      </c>
      <c r="F751" t="str">
        <f>"jbanda"</f>
        <v>jbanda</v>
      </c>
    </row>
    <row r="752" spans="1:6">
      <c r="A752" t="str">
        <f>"MR206"</f>
        <v>MR206</v>
      </c>
      <c r="B752" t="str">
        <f>"0737OS00"</f>
        <v>0737OS00</v>
      </c>
      <c r="C752" s="1">
        <v>40434</v>
      </c>
      <c r="D752" s="1">
        <v>41869</v>
      </c>
      <c r="E752" t="str">
        <f>"PM1425283"</f>
        <v>PM1425283</v>
      </c>
      <c r="F752" t="str">
        <f>"frodriguez"</f>
        <v>frodriguez</v>
      </c>
    </row>
    <row r="753" spans="1:6">
      <c r="A753" t="str">
        <f>"MR207"</f>
        <v>MR207</v>
      </c>
      <c r="B753" t="str">
        <f>"0737OS00"</f>
        <v>0737OS00</v>
      </c>
      <c r="C753" s="1">
        <v>40434</v>
      </c>
      <c r="D753" s="1">
        <v>41652</v>
      </c>
      <c r="E753" t="str">
        <f>"PM1233252"</f>
        <v>PM1233252</v>
      </c>
      <c r="F753" t="str">
        <f>"garaiza"</f>
        <v>garaiza</v>
      </c>
    </row>
    <row r="754" spans="1:6">
      <c r="A754" t="str">
        <f>"MR150"</f>
        <v>MR150</v>
      </c>
      <c r="B754" t="str">
        <f>"LE-001-04899"</f>
        <v>LE-001-04899</v>
      </c>
      <c r="C754" s="1">
        <v>41561</v>
      </c>
      <c r="D754" s="1">
        <v>41848</v>
      </c>
      <c r="E754" t="str">
        <f>"PM1428009"</f>
        <v>PM1428009</v>
      </c>
      <c r="F754" t="str">
        <f>"omar.a.salazar"</f>
        <v>omar.a.salazar</v>
      </c>
    </row>
    <row r="755" spans="1:6">
      <c r="A755" t="str">
        <f>"MR154"</f>
        <v>MR154</v>
      </c>
      <c r="B755" t="str">
        <f>"LE-001-04899"</f>
        <v>LE-001-04899</v>
      </c>
      <c r="C755" s="1">
        <v>41561</v>
      </c>
      <c r="D755" s="1">
        <v>42354</v>
      </c>
      <c r="E755" t="str">
        <f>"PM1350024"</f>
        <v>PM1350024</v>
      </c>
      <c r="F755" t="str">
        <f>"ogaytan"</f>
        <v>ogaytan</v>
      </c>
    </row>
    <row r="756" spans="1:6">
      <c r="A756" t="str">
        <f>"MR001"</f>
        <v>MR001</v>
      </c>
      <c r="B756" t="str">
        <f>"1036EN00"</f>
        <v>1036EN00</v>
      </c>
      <c r="C756" s="1">
        <v>40434</v>
      </c>
      <c r="D756" s="1">
        <v>41848</v>
      </c>
      <c r="E756" t="str">
        <f>"PM1426034"</f>
        <v>PM1426034</v>
      </c>
      <c r="F756" t="str">
        <f>"edelangel"</f>
        <v>edelangel</v>
      </c>
    </row>
    <row r="757" spans="1:6">
      <c r="A757" t="str">
        <f>"MR206"</f>
        <v>MR206</v>
      </c>
      <c r="B757" t="str">
        <f>"1036EN00"</f>
        <v>1036EN00</v>
      </c>
      <c r="C757" s="1">
        <v>40434</v>
      </c>
      <c r="D757" s="1">
        <v>41869</v>
      </c>
      <c r="E757" t="str">
        <f>"PM1425311"</f>
        <v>PM1425311</v>
      </c>
      <c r="F757" t="str">
        <f>"fportales"</f>
        <v>fportales</v>
      </c>
    </row>
    <row r="758" spans="1:6">
      <c r="A758" t="str">
        <f>"MR207"</f>
        <v>MR207</v>
      </c>
      <c r="B758" t="str">
        <f>"1036EN00"</f>
        <v>1036EN00</v>
      </c>
      <c r="C758" s="1">
        <v>40434</v>
      </c>
      <c r="D758" s="1">
        <v>41666</v>
      </c>
      <c r="E758" t="str">
        <f>"PM1233018"</f>
        <v>PM1233018</v>
      </c>
      <c r="F758" t="str">
        <f>"garaiza"</f>
        <v>garaiza</v>
      </c>
    </row>
    <row r="759" spans="1:6">
      <c r="A759" t="str">
        <f>"MR001"</f>
        <v>MR001</v>
      </c>
      <c r="B759" t="str">
        <f>"LE-011-02085"</f>
        <v>LE-011-02085</v>
      </c>
      <c r="C759" s="1">
        <v>40434</v>
      </c>
      <c r="D759" s="1">
        <v>41848</v>
      </c>
      <c r="E759" t="str">
        <f>"PM1428007"</f>
        <v>PM1428007</v>
      </c>
      <c r="F759" t="str">
        <f>"alara"</f>
        <v>alara</v>
      </c>
    </row>
    <row r="760" spans="1:6">
      <c r="A760" t="str">
        <f>"MR206"</f>
        <v>MR206</v>
      </c>
      <c r="B760" t="str">
        <f>"LE-011-02085"</f>
        <v>LE-011-02085</v>
      </c>
      <c r="C760" s="1">
        <v>40434</v>
      </c>
      <c r="D760" s="1">
        <v>41869</v>
      </c>
      <c r="E760" t="str">
        <f>"PM1425199"</f>
        <v>PM1425199</v>
      </c>
      <c r="F760" t="str">
        <f>"alara"</f>
        <v>alara</v>
      </c>
    </row>
    <row r="761" spans="1:6">
      <c r="A761" t="str">
        <f>"MR207"</f>
        <v>MR207</v>
      </c>
      <c r="B761" t="str">
        <f>"LE-011-02085"</f>
        <v>LE-011-02085</v>
      </c>
      <c r="C761" s="1">
        <v>40434</v>
      </c>
      <c r="D761" s="1">
        <v>41666</v>
      </c>
      <c r="E761" t="str">
        <f>"PM1233021"</f>
        <v>PM1233021</v>
      </c>
      <c r="F761" t="str">
        <f>"evaldez"</f>
        <v>evaldez</v>
      </c>
    </row>
    <row r="762" spans="1:6">
      <c r="A762" t="str">
        <f>"MR001"</f>
        <v>MR001</v>
      </c>
      <c r="B762" t="str">
        <f>"1036OS00"</f>
        <v>1036OS00</v>
      </c>
      <c r="C762" s="1">
        <v>40434</v>
      </c>
      <c r="D762" s="1">
        <v>41848</v>
      </c>
      <c r="E762" t="str">
        <f>"PM1428118"</f>
        <v>PM1428118</v>
      </c>
      <c r="F762" t="str">
        <f>"israel.ocampo"</f>
        <v>israel.ocampo</v>
      </c>
    </row>
    <row r="763" spans="1:6">
      <c r="A763" t="str">
        <f>"MR206"</f>
        <v>MR206</v>
      </c>
      <c r="B763" t="str">
        <f>"1036OS00"</f>
        <v>1036OS00</v>
      </c>
      <c r="C763" s="1">
        <v>40434</v>
      </c>
      <c r="D763" s="1">
        <v>41869</v>
      </c>
      <c r="E763" t="str">
        <f>"PM1425124"</f>
        <v>PM1425124</v>
      </c>
      <c r="F763" t="str">
        <f>"israel.ocampo"</f>
        <v>israel.ocampo</v>
      </c>
    </row>
    <row r="764" spans="1:6">
      <c r="A764" t="str">
        <f>"MR207"</f>
        <v>MR207</v>
      </c>
      <c r="B764" t="str">
        <f>"1036OS00"</f>
        <v>1036OS00</v>
      </c>
      <c r="C764" s="1">
        <v>40434</v>
      </c>
      <c r="D764" s="1">
        <v>41666</v>
      </c>
      <c r="E764" t="str">
        <f>"PM1233214"</f>
        <v>PM1233214</v>
      </c>
      <c r="F764" t="str">
        <f>"evaldez"</f>
        <v>evaldez</v>
      </c>
    </row>
    <row r="765" spans="1:6">
      <c r="A765" t="str">
        <f>"MR206"</f>
        <v>MR206</v>
      </c>
      <c r="B765" t="str">
        <f>"LE-011-02099"</f>
        <v>LE-011-02099</v>
      </c>
      <c r="C765" s="1">
        <v>40434</v>
      </c>
      <c r="D765" s="1">
        <v>41869</v>
      </c>
      <c r="E765" t="str">
        <f>"PM1425363"</f>
        <v>PM1425363</v>
      </c>
      <c r="F765" t="str">
        <f>"emontoya"</f>
        <v>emontoya</v>
      </c>
    </row>
    <row r="766" spans="1:6">
      <c r="A766" t="str">
        <f>"MR208"</f>
        <v>MR208</v>
      </c>
      <c r="B766" t="str">
        <f>"LE-011-02099"</f>
        <v>LE-011-02099</v>
      </c>
      <c r="C766" s="1">
        <v>40434</v>
      </c>
      <c r="D766" s="1">
        <v>41827</v>
      </c>
      <c r="E766" t="str">
        <f>"PM1230045"</f>
        <v>PM1230045</v>
      </c>
      <c r="F766" t="str">
        <f>"garaiza"</f>
        <v>garaiza</v>
      </c>
    </row>
    <row r="767" spans="1:6">
      <c r="A767" t="str">
        <f>"MR106"</f>
        <v>MR106</v>
      </c>
      <c r="B767" t="str">
        <f>"1019EN00"</f>
        <v>1019EN00</v>
      </c>
      <c r="C767" s="1">
        <v>40490</v>
      </c>
      <c r="D767" s="1">
        <v>41897</v>
      </c>
      <c r="E767" t="str">
        <f>"PM1421129"</f>
        <v>PM1421129</v>
      </c>
      <c r="F767" t="str">
        <f>"rguerrero"</f>
        <v>rguerrero</v>
      </c>
    </row>
    <row r="768" spans="1:6">
      <c r="A768" t="str">
        <f>"MR124"</f>
        <v>MR124</v>
      </c>
      <c r="B768" t="str">
        <f>"1019EN00"</f>
        <v>1019EN00</v>
      </c>
      <c r="C768" s="1">
        <v>40490</v>
      </c>
      <c r="D768" s="1">
        <v>41918</v>
      </c>
      <c r="E768" t="str">
        <f>"PM1428120"</f>
        <v>PM1428120</v>
      </c>
      <c r="F768" t="str">
        <f>"rguerrero"</f>
        <v>rguerrero</v>
      </c>
    </row>
    <row r="769" spans="1:6">
      <c r="A769" t="str">
        <f>"MR185"</f>
        <v>MR185</v>
      </c>
      <c r="B769" t="str">
        <f>"1019EN00"</f>
        <v>1019EN00</v>
      </c>
      <c r="C769" s="1">
        <v>40490</v>
      </c>
      <c r="D769" s="1">
        <v>41869</v>
      </c>
      <c r="E769" t="str">
        <f>"PM1425003"</f>
        <v>PM1425003</v>
      </c>
      <c r="F769" t="str">
        <f>"fcoramos"</f>
        <v>fcoramos</v>
      </c>
    </row>
    <row r="770" spans="1:6">
      <c r="A770" t="str">
        <f>"MR186"</f>
        <v>MR186</v>
      </c>
      <c r="B770" t="str">
        <f>"1019EN00"</f>
        <v>1019EN00</v>
      </c>
      <c r="C770" s="1">
        <v>40490</v>
      </c>
      <c r="D770" s="1">
        <v>41848</v>
      </c>
      <c r="E770" t="str">
        <f>"PM1428121"</f>
        <v>PM1428121</v>
      </c>
      <c r="F770" t="str">
        <f>"rguerrero"</f>
        <v>rguerrero</v>
      </c>
    </row>
    <row r="771" spans="1:6">
      <c r="A771" t="str">
        <f>"MR032"</f>
        <v>MR032</v>
      </c>
      <c r="B771" t="str">
        <f>"LE-010-28615"</f>
        <v>LE-010-28615</v>
      </c>
      <c r="C771" s="1">
        <v>40511</v>
      </c>
      <c r="D771" s="1">
        <v>41855</v>
      </c>
      <c r="E771" t="str">
        <f>"PM1427197"</f>
        <v>PM1427197</v>
      </c>
      <c r="F771" t="str">
        <f>"veronica.flores"</f>
        <v>veronica.flores</v>
      </c>
    </row>
    <row r="772" spans="1:6">
      <c r="A772" t="str">
        <f>"MR128"</f>
        <v>MR128</v>
      </c>
      <c r="B772" t="str">
        <f>"1044EN02"</f>
        <v>1044EN02</v>
      </c>
      <c r="C772" s="1">
        <v>40511</v>
      </c>
      <c r="D772" s="1">
        <v>41855</v>
      </c>
      <c r="E772" t="str">
        <f>"PM1407028"</f>
        <v>PM1407028</v>
      </c>
      <c r="F772" t="str">
        <f>"hverastegui"</f>
        <v>hverastegui</v>
      </c>
    </row>
    <row r="773" spans="1:6">
      <c r="A773" t="str">
        <f>"MR029"</f>
        <v>MR029</v>
      </c>
      <c r="B773" t="str">
        <f>"LE-003-00787"</f>
        <v>LE-003-00787</v>
      </c>
      <c r="C773" s="1">
        <v>40602</v>
      </c>
      <c r="D773" s="1">
        <v>41855</v>
      </c>
      <c r="E773" t="str">
        <f>"PM1427198"</f>
        <v>PM1427198</v>
      </c>
      <c r="F773" t="str">
        <f>"alara"</f>
        <v>alara</v>
      </c>
    </row>
    <row r="774" spans="1:6">
      <c r="A774" t="str">
        <f>"MR116"</f>
        <v>MR116</v>
      </c>
      <c r="B774" t="str">
        <f>"Q-217-01871"</f>
        <v>Q-217-01871</v>
      </c>
      <c r="C774" s="1">
        <v>40616</v>
      </c>
      <c r="D774" s="1">
        <v>41876</v>
      </c>
      <c r="E774" t="str">
        <f>"PM1422154"</f>
        <v>PM1422154</v>
      </c>
      <c r="F774" t="str">
        <f>"erios"</f>
        <v>erios</v>
      </c>
    </row>
    <row r="775" spans="1:6">
      <c r="A775" t="str">
        <f>"MR116"</f>
        <v>MR116</v>
      </c>
      <c r="B775" t="str">
        <f>"Q-217-01836"</f>
        <v>Q-217-01836</v>
      </c>
      <c r="C775" s="1">
        <v>40616</v>
      </c>
      <c r="D775" s="1">
        <v>41876</v>
      </c>
      <c r="E775" t="str">
        <f>"PM1422155"</f>
        <v>PM1422155</v>
      </c>
      <c r="F775" t="str">
        <f>"erios"</f>
        <v>erios</v>
      </c>
    </row>
    <row r="776" spans="1:6">
      <c r="A776" t="str">
        <f>"MR001"</f>
        <v>MR001</v>
      </c>
      <c r="B776" t="str">
        <f>"1046EN01"</f>
        <v>1046EN01</v>
      </c>
      <c r="C776" s="1">
        <v>40623</v>
      </c>
      <c r="D776" s="1">
        <v>41848</v>
      </c>
      <c r="E776" t="str">
        <f>"PM1428126"</f>
        <v>PM1428126</v>
      </c>
      <c r="F776" t="str">
        <f>"jramirez"</f>
        <v>jramirez</v>
      </c>
    </row>
    <row r="777" spans="1:6">
      <c r="A777" t="str">
        <f>"MR206"</f>
        <v>MR206</v>
      </c>
      <c r="B777" t="str">
        <f>"1046EN01"</f>
        <v>1046EN01</v>
      </c>
      <c r="C777" s="1">
        <v>40623</v>
      </c>
      <c r="D777" s="1">
        <v>41855</v>
      </c>
      <c r="E777" t="str">
        <f>"PM1427202"</f>
        <v>PM1427202</v>
      </c>
      <c r="F777" t="str">
        <f>"jramirez"</f>
        <v>jramirez</v>
      </c>
    </row>
    <row r="778" spans="1:6">
      <c r="A778" t="str">
        <f>"MR207"</f>
        <v>MR207</v>
      </c>
      <c r="B778" t="str">
        <f>"1046EN01"</f>
        <v>1046EN01</v>
      </c>
      <c r="C778" s="1">
        <v>40623</v>
      </c>
      <c r="D778" s="1">
        <v>41652</v>
      </c>
      <c r="E778" t="str">
        <f>"PM1232181"</f>
        <v>PM1232181</v>
      </c>
      <c r="F778" t="str">
        <f>"macevedo"</f>
        <v>macevedo</v>
      </c>
    </row>
    <row r="779" spans="1:6">
      <c r="A779" t="str">
        <f>"MR214"</f>
        <v>MR214</v>
      </c>
      <c r="B779" t="str">
        <f>"LE-079-00367"</f>
        <v>LE-079-00367</v>
      </c>
      <c r="C779" s="1">
        <v>40686</v>
      </c>
      <c r="D779" s="1">
        <v>42010</v>
      </c>
      <c r="E779" t="str">
        <f>"PM1401141"</f>
        <v>PM1401141</v>
      </c>
      <c r="F779" t="str">
        <f>"oscar.i.bastian"</f>
        <v>oscar.i.bastian</v>
      </c>
    </row>
    <row r="780" spans="1:6">
      <c r="A780" t="str">
        <f>"MR206"</f>
        <v>MR206</v>
      </c>
      <c r="B780" t="str">
        <f>"1106OS01"</f>
        <v>1106OS01</v>
      </c>
      <c r="C780" s="1">
        <v>40623</v>
      </c>
      <c r="D780" s="1">
        <v>41855</v>
      </c>
      <c r="E780" t="str">
        <f>"PM1427208"</f>
        <v>PM1427208</v>
      </c>
      <c r="F780" t="str">
        <f>"dapanama"</f>
        <v>dapanama</v>
      </c>
    </row>
    <row r="781" spans="1:6">
      <c r="A781" t="str">
        <f>"MR214"</f>
        <v>MR214</v>
      </c>
      <c r="B781" t="str">
        <f>"LE-079-00391"</f>
        <v>LE-079-00391</v>
      </c>
      <c r="C781" s="1">
        <v>40686</v>
      </c>
      <c r="D781" s="1">
        <v>41967</v>
      </c>
      <c r="E781" t="str">
        <f>"PM1347074"</f>
        <v>PM1347074</v>
      </c>
      <c r="F781" t="str">
        <f>"afgarcia"</f>
        <v>afgarcia</v>
      </c>
    </row>
    <row r="782" spans="1:6">
      <c r="A782" t="str">
        <f t="shared" ref="A782:A787" si="33">"MR213"</f>
        <v>MR213</v>
      </c>
      <c r="B782" t="str">
        <f>"0319UR27"</f>
        <v>0319UR27</v>
      </c>
      <c r="C782" s="1">
        <v>40679</v>
      </c>
      <c r="D782" s="1">
        <v>41205</v>
      </c>
      <c r="E782" t="str">
        <f>"PM1143070"</f>
        <v>PM1143070</v>
      </c>
      <c r="F782" t="str">
        <f>"gerrodriguez"</f>
        <v>gerrodriguez</v>
      </c>
    </row>
    <row r="783" spans="1:6">
      <c r="A783" t="str">
        <f t="shared" si="33"/>
        <v>MR213</v>
      </c>
      <c r="B783" t="str">
        <f>"0342OS00"</f>
        <v>0342OS00</v>
      </c>
      <c r="C783" s="1">
        <v>40679</v>
      </c>
      <c r="D783" s="1">
        <v>41662</v>
      </c>
      <c r="E783" t="str">
        <f>"PM1143029"</f>
        <v>PM1143029</v>
      </c>
      <c r="F783" t="str">
        <f>"jlmendoza"</f>
        <v>jlmendoza</v>
      </c>
    </row>
    <row r="784" spans="1:6">
      <c r="A784" t="str">
        <f t="shared" si="33"/>
        <v>MR213</v>
      </c>
      <c r="B784" t="str">
        <f>"LE-010-26170"</f>
        <v>LE-010-26170</v>
      </c>
      <c r="C784" s="1">
        <v>40679</v>
      </c>
      <c r="D784" s="1">
        <v>42024</v>
      </c>
      <c r="E784" t="str">
        <f>"PM1403102"</f>
        <v>PM1403102</v>
      </c>
      <c r="F784" t="str">
        <f>"hverastegui"</f>
        <v>hverastegui</v>
      </c>
    </row>
    <row r="785" spans="1:6">
      <c r="A785" t="str">
        <f t="shared" si="33"/>
        <v>MR213</v>
      </c>
      <c r="B785" t="str">
        <f>"LE-011-02135"</f>
        <v>LE-011-02135</v>
      </c>
      <c r="C785" s="1">
        <v>40679</v>
      </c>
      <c r="D785" s="1">
        <v>42031</v>
      </c>
      <c r="E785" t="str">
        <f>"PM1404111"</f>
        <v>PM1404111</v>
      </c>
      <c r="F785" t="str">
        <f>"hverastegui"</f>
        <v>hverastegui</v>
      </c>
    </row>
    <row r="786" spans="1:6">
      <c r="A786" t="str">
        <f t="shared" si="33"/>
        <v>MR213</v>
      </c>
      <c r="B786" t="str">
        <f>"LE-011-02139"</f>
        <v>LE-011-02139</v>
      </c>
      <c r="C786" s="1">
        <v>40679</v>
      </c>
      <c r="D786" s="1">
        <v>42031</v>
      </c>
      <c r="E786" t="str">
        <f>"PM1404110"</f>
        <v>PM1404110</v>
      </c>
      <c r="F786" t="str">
        <f>"hverastegui"</f>
        <v>hverastegui</v>
      </c>
    </row>
    <row r="787" spans="1:6">
      <c r="A787" t="str">
        <f t="shared" si="33"/>
        <v>MR213</v>
      </c>
      <c r="B787" t="str">
        <f>"LE-011-02138"</f>
        <v>LE-011-02138</v>
      </c>
      <c r="C787" s="1">
        <v>40679</v>
      </c>
      <c r="D787" s="1">
        <v>42024</v>
      </c>
      <c r="E787" t="str">
        <f>"PM1403099"</f>
        <v>PM1403099</v>
      </c>
      <c r="F787" t="str">
        <f>"hverastegui"</f>
        <v>hverastegui</v>
      </c>
    </row>
    <row r="788" spans="1:6">
      <c r="A788" t="str">
        <f>"MR001"</f>
        <v>MR001</v>
      </c>
      <c r="B788" t="str">
        <f>"1046EN00"</f>
        <v>1046EN00</v>
      </c>
      <c r="C788" s="1">
        <v>40679</v>
      </c>
      <c r="D788" s="1">
        <v>41848</v>
      </c>
      <c r="E788" t="str">
        <f>"PM1426212"</f>
        <v>PM1426212</v>
      </c>
      <c r="F788" t="str">
        <f>"jalozano"</f>
        <v>jalozano</v>
      </c>
    </row>
    <row r="789" spans="1:6">
      <c r="A789" t="str">
        <f>"MR206"</f>
        <v>MR206</v>
      </c>
      <c r="B789" t="str">
        <f>"1046EN00"</f>
        <v>1046EN00</v>
      </c>
      <c r="C789" s="1">
        <v>40679</v>
      </c>
      <c r="D789" s="1">
        <v>41855</v>
      </c>
      <c r="E789" t="str">
        <f>"PM1427219"</f>
        <v>PM1427219</v>
      </c>
      <c r="F789" t="str">
        <f>"veronica.flores"</f>
        <v>veronica.flores</v>
      </c>
    </row>
    <row r="790" spans="1:6">
      <c r="A790" t="str">
        <f>"MR207"</f>
        <v>MR207</v>
      </c>
      <c r="B790" t="str">
        <f>"1046EN00"</f>
        <v>1046EN00</v>
      </c>
      <c r="C790" s="1">
        <v>40679</v>
      </c>
      <c r="D790" s="1">
        <v>41645</v>
      </c>
      <c r="E790" t="str">
        <f>"PM1232201"</f>
        <v>PM1232201</v>
      </c>
      <c r="F790" t="str">
        <f>"garaiza"</f>
        <v>garaiza</v>
      </c>
    </row>
    <row r="791" spans="1:6">
      <c r="A791" t="str">
        <f>"MR214"</f>
        <v>MR214</v>
      </c>
      <c r="B791" t="str">
        <f>"LE-079-00501"</f>
        <v>LE-079-00501</v>
      </c>
      <c r="C791" s="1">
        <v>40686</v>
      </c>
      <c r="D791" s="1">
        <v>41974</v>
      </c>
      <c r="E791" t="str">
        <f>"PM1348073"</f>
        <v>PM1348073</v>
      </c>
      <c r="F791" t="str">
        <f>"afgarcia"</f>
        <v>afgarcia</v>
      </c>
    </row>
    <row r="792" spans="1:6">
      <c r="A792" t="str">
        <f>"MR214"</f>
        <v>MR214</v>
      </c>
      <c r="B792" t="str">
        <f>"LE-079-00530"</f>
        <v>LE-079-00530</v>
      </c>
      <c r="C792" s="1">
        <v>40686</v>
      </c>
      <c r="D792" s="1">
        <v>42150</v>
      </c>
      <c r="E792" t="str">
        <f>"PM1421061"</f>
        <v>PM1421061</v>
      </c>
      <c r="F792" t="str">
        <f>"afgarcia"</f>
        <v>afgarcia</v>
      </c>
    </row>
    <row r="793" spans="1:6">
      <c r="A793" t="str">
        <f>"MR128"</f>
        <v>MR128</v>
      </c>
      <c r="B793" t="str">
        <f>"1130OS00"</f>
        <v>1130OS00</v>
      </c>
      <c r="C793" s="1">
        <v>40756</v>
      </c>
      <c r="D793" s="1">
        <v>40756</v>
      </c>
      <c r="E793" t="str">
        <f>""</f>
        <v/>
      </c>
      <c r="F793" t="str">
        <f>""</f>
        <v/>
      </c>
    </row>
    <row r="794" spans="1:6">
      <c r="A794" t="str">
        <f>"MR242"</f>
        <v>MR242</v>
      </c>
      <c r="B794" t="str">
        <f>"LE-036-00661"</f>
        <v>LE-036-00661</v>
      </c>
      <c r="C794" s="1">
        <v>40861</v>
      </c>
      <c r="D794" s="1">
        <v>41890</v>
      </c>
      <c r="E794" t="str">
        <f>"PM1424001"</f>
        <v>PM1424001</v>
      </c>
      <c r="F794" t="str">
        <f>"g_tejeda"</f>
        <v>g_tejeda</v>
      </c>
    </row>
    <row r="795" spans="1:6">
      <c r="A795" t="str">
        <f>"MR243"</f>
        <v>MR243</v>
      </c>
      <c r="B795" t="str">
        <f>"LE-036-00661"</f>
        <v>LE-036-00661</v>
      </c>
      <c r="C795" s="1">
        <v>40861</v>
      </c>
      <c r="D795" s="1">
        <v>41778</v>
      </c>
      <c r="E795" t="str">
        <f>"PM1348005"</f>
        <v>PM1348005</v>
      </c>
      <c r="F795" t="str">
        <f>"jramos"</f>
        <v>jramos</v>
      </c>
    </row>
    <row r="796" spans="1:6">
      <c r="A796" t="str">
        <f>"MR244"</f>
        <v>MR244</v>
      </c>
      <c r="B796" t="str">
        <f>"LE-036-00661"</f>
        <v>LE-036-00661</v>
      </c>
      <c r="C796" s="1">
        <v>40861</v>
      </c>
      <c r="D796" s="1">
        <v>41247</v>
      </c>
      <c r="E796" t="str">
        <f>"PM1149003"</f>
        <v>PM1149003</v>
      </c>
      <c r="F796" t="str">
        <f>"jramos"</f>
        <v>jramos</v>
      </c>
    </row>
    <row r="797" spans="1:6">
      <c r="A797" t="str">
        <f>"MR247"</f>
        <v>MR247</v>
      </c>
      <c r="B797" t="str">
        <f>"LE-086-00193"</f>
        <v>LE-086-00193</v>
      </c>
      <c r="C797" s="1">
        <v>40861</v>
      </c>
      <c r="D797" s="1">
        <v>41778</v>
      </c>
      <c r="E797" t="str">
        <f>"PM1348015"</f>
        <v>PM1348015</v>
      </c>
      <c r="F797" t="str">
        <f>"lmanzano"</f>
        <v>lmanzano</v>
      </c>
    </row>
    <row r="798" spans="1:6">
      <c r="A798" t="str">
        <f>"MR248"</f>
        <v>MR248</v>
      </c>
      <c r="B798" t="str">
        <f>"LE-086-00193"</f>
        <v>LE-086-00193</v>
      </c>
      <c r="C798" s="1">
        <v>40861</v>
      </c>
      <c r="D798" s="1">
        <v>41268</v>
      </c>
      <c r="E798" t="str">
        <f>"PM1152010"</f>
        <v>PM1152010</v>
      </c>
      <c r="F798" t="str">
        <f>"jramos"</f>
        <v>jramos</v>
      </c>
    </row>
    <row r="799" spans="1:6">
      <c r="A799" t="str">
        <f>"MR258"</f>
        <v>MR258</v>
      </c>
      <c r="B799" t="str">
        <f>"LE-011-02436"</f>
        <v>LE-011-02436</v>
      </c>
      <c r="C799" s="1">
        <v>40987</v>
      </c>
      <c r="D799" s="1">
        <v>41848</v>
      </c>
      <c r="E799" t="str">
        <f>"PM1426268"</f>
        <v>PM1426268</v>
      </c>
      <c r="F799" t="str">
        <f>"jjcastillo"</f>
        <v>jjcastillo</v>
      </c>
    </row>
    <row r="800" spans="1:6">
      <c r="A800" t="str">
        <f>"MR258"</f>
        <v>MR258</v>
      </c>
      <c r="B800" t="str">
        <f>"LE-011-02103"</f>
        <v>LE-011-02103</v>
      </c>
      <c r="C800" s="1">
        <v>40987</v>
      </c>
      <c r="D800" s="1">
        <v>41848</v>
      </c>
      <c r="E800" t="str">
        <f>"PM1426046"</f>
        <v>PM1426046</v>
      </c>
      <c r="F800" t="str">
        <f>"jjcastillo"</f>
        <v>jjcastillo</v>
      </c>
    </row>
    <row r="801" spans="1:6">
      <c r="A801" t="str">
        <f>"MR258"</f>
        <v>MR258</v>
      </c>
      <c r="B801" t="str">
        <f>"LE-011-02230"</f>
        <v>LE-011-02230</v>
      </c>
      <c r="C801" s="1">
        <v>40987</v>
      </c>
      <c r="D801" s="1">
        <v>41848</v>
      </c>
      <c r="E801" t="str">
        <f>"PM1428034"</f>
        <v>PM1428034</v>
      </c>
      <c r="F801" t="str">
        <f>"luis.requena"</f>
        <v>luis.requena</v>
      </c>
    </row>
    <row r="802" spans="1:6">
      <c r="A802" t="str">
        <f>"MR268"</f>
        <v>MR268</v>
      </c>
      <c r="B802" t="str">
        <f>"1306LR05"</f>
        <v>1306LR05</v>
      </c>
      <c r="C802" s="1">
        <v>41316</v>
      </c>
      <c r="D802" s="1">
        <v>41848</v>
      </c>
      <c r="E802" t="str">
        <f>"PM1428151"</f>
        <v>PM1428151</v>
      </c>
      <c r="F802" t="str">
        <f>"natijerina"</f>
        <v>natijerina</v>
      </c>
    </row>
    <row r="803" spans="1:6">
      <c r="A803" t="str">
        <f>"MR269"</f>
        <v>MR269</v>
      </c>
      <c r="B803" t="str">
        <f>"1306LR05"</f>
        <v>1306LR05</v>
      </c>
      <c r="C803" s="1">
        <v>41316</v>
      </c>
      <c r="D803" s="1">
        <v>41869</v>
      </c>
      <c r="E803" t="str">
        <f>"PM1425055"</f>
        <v>PM1425055</v>
      </c>
      <c r="F803" t="str">
        <f>"jmmosqueda"</f>
        <v>jmmosqueda</v>
      </c>
    </row>
    <row r="804" spans="1:6">
      <c r="A804" t="str">
        <f>"MR270"</f>
        <v>MR270</v>
      </c>
      <c r="B804" t="str">
        <f>"1306LR05"</f>
        <v>1306LR05</v>
      </c>
      <c r="C804" s="1">
        <v>41316</v>
      </c>
      <c r="D804" s="1">
        <v>41897</v>
      </c>
      <c r="E804" t="str">
        <f>"PM1425056"</f>
        <v>PM1425056</v>
      </c>
      <c r="F804" t="str">
        <f>"jmmosqueda"</f>
        <v>jmmosqueda</v>
      </c>
    </row>
    <row r="805" spans="1:6">
      <c r="A805" t="str">
        <f>"MR275"</f>
        <v>MR275</v>
      </c>
      <c r="B805" t="str">
        <f>"1325LR03"</f>
        <v>1325LR03</v>
      </c>
      <c r="C805" s="1">
        <v>41456</v>
      </c>
      <c r="D805" s="1">
        <v>41848</v>
      </c>
      <c r="E805" t="str">
        <f>"PM1428154"</f>
        <v>PM1428154</v>
      </c>
      <c r="F805" t="str">
        <f>"alperez"</f>
        <v>alperez</v>
      </c>
    </row>
    <row r="806" spans="1:6">
      <c r="A806" t="str">
        <f>"MR276"</f>
        <v>MR276</v>
      </c>
      <c r="B806" t="str">
        <f>"1325LR03"</f>
        <v>1325LR03</v>
      </c>
      <c r="C806" s="1">
        <v>41456</v>
      </c>
      <c r="D806" s="1">
        <v>41855</v>
      </c>
      <c r="E806" t="str">
        <f>"PM1427247"</f>
        <v>PM1427247</v>
      </c>
      <c r="F806" t="str">
        <f>"evaldez"</f>
        <v>evaldez</v>
      </c>
    </row>
    <row r="807" spans="1:6">
      <c r="A807" t="str">
        <f>"MR277"</f>
        <v>MR277</v>
      </c>
      <c r="B807" t="str">
        <f>"1325LR03"</f>
        <v>1325LR03</v>
      </c>
      <c r="C807" s="1">
        <v>41456</v>
      </c>
      <c r="D807" s="1">
        <v>41981</v>
      </c>
      <c r="E807" t="str">
        <f>"PM1425036"</f>
        <v>PM1425036</v>
      </c>
      <c r="F807" t="str">
        <f>"grodriguez"</f>
        <v>grodriguez</v>
      </c>
    </row>
    <row r="808" spans="1:6">
      <c r="A808" t="str">
        <f>"MR213"</f>
        <v>MR213</v>
      </c>
      <c r="B808" t="str">
        <f>"1314QP00"</f>
        <v>1314QP00</v>
      </c>
      <c r="C808" s="1">
        <v>41484</v>
      </c>
      <c r="D808" s="1">
        <v>42003</v>
      </c>
      <c r="E808" t="str">
        <f>"PM1352102"</f>
        <v>PM1352102</v>
      </c>
      <c r="F808" t="str">
        <f>"hverastegui"</f>
        <v>hverastegui</v>
      </c>
    </row>
    <row r="809" spans="1:6">
      <c r="A809" t="str">
        <f>"MR213"</f>
        <v>MR213</v>
      </c>
      <c r="B809" t="str">
        <f>"1329QP00"</f>
        <v>1329QP00</v>
      </c>
      <c r="C809" s="1">
        <v>41484</v>
      </c>
      <c r="D809" s="1">
        <v>42031</v>
      </c>
      <c r="E809" t="str">
        <f>"PM1404018"</f>
        <v>PM1404018</v>
      </c>
      <c r="F809" t="str">
        <f>"ogaytan"</f>
        <v>ogaytan</v>
      </c>
    </row>
    <row r="810" spans="1:6">
      <c r="A810" t="str">
        <f>"MR001"</f>
        <v>MR001</v>
      </c>
      <c r="B810" t="str">
        <f>"LE-011-02084"</f>
        <v>LE-011-02084</v>
      </c>
      <c r="C810" s="1">
        <v>41533</v>
      </c>
      <c r="D810" s="1">
        <v>41848</v>
      </c>
      <c r="E810" t="str">
        <f>"PM1428008"</f>
        <v>PM1428008</v>
      </c>
      <c r="F810" t="str">
        <f>"grodriguez"</f>
        <v>grodriguez</v>
      </c>
    </row>
    <row r="811" spans="1:6">
      <c r="A811" t="str">
        <f>"MR206"</f>
        <v>MR206</v>
      </c>
      <c r="B811" t="str">
        <f>"LE-011-02084"</f>
        <v>LE-011-02084</v>
      </c>
      <c r="C811" s="1">
        <v>41533</v>
      </c>
      <c r="D811" s="1">
        <v>41869</v>
      </c>
      <c r="E811" t="str">
        <f>"PM1425051"</f>
        <v>PM1425051</v>
      </c>
      <c r="F811" t="str">
        <f>"adrian.perales"</f>
        <v>adrian.perales</v>
      </c>
    </row>
    <row r="812" spans="1:6">
      <c r="A812" t="str">
        <f>"MR001"</f>
        <v>MR001</v>
      </c>
      <c r="B812" t="str">
        <f>"1106OS01"</f>
        <v>1106OS01</v>
      </c>
      <c r="C812" s="1">
        <v>41533</v>
      </c>
      <c r="D812" s="1">
        <v>41848</v>
      </c>
      <c r="E812" t="str">
        <f>"PM1428130"</f>
        <v>PM1428130</v>
      </c>
      <c r="F812" t="str">
        <f>"grodriguez"</f>
        <v>grodriguez</v>
      </c>
    </row>
    <row r="813" spans="1:6">
      <c r="A813" t="str">
        <f>"MR191"</f>
        <v>MR191</v>
      </c>
      <c r="B813" t="str">
        <f>"LE-001-04899"</f>
        <v>LE-001-04899</v>
      </c>
      <c r="C813" s="1">
        <v>41561</v>
      </c>
      <c r="D813" s="1">
        <v>41946</v>
      </c>
      <c r="E813" t="str">
        <f>"PM1344021"</f>
        <v>PM1344021</v>
      </c>
      <c r="F813" t="str">
        <f>"macevedo"</f>
        <v>macevedo</v>
      </c>
    </row>
    <row r="814" spans="1:6">
      <c r="A814" t="str">
        <f>"MR192"</f>
        <v>MR192</v>
      </c>
      <c r="B814" t="str">
        <f>"LE-001-04899"</f>
        <v>LE-001-04899</v>
      </c>
      <c r="C814" s="1">
        <v>41561</v>
      </c>
      <c r="D814" s="1">
        <v>41848</v>
      </c>
      <c r="E814" t="str">
        <f>"PM1418018"</f>
        <v>PM1418018</v>
      </c>
      <c r="F814" t="str">
        <f>"omar.a.salazar"</f>
        <v>omar.a.salazar</v>
      </c>
    </row>
    <row r="815" spans="1:6">
      <c r="A815" t="str">
        <f>"MR001"</f>
        <v>MR001</v>
      </c>
      <c r="B815" t="str">
        <f>"LE-011-01987"</f>
        <v>LE-011-01987</v>
      </c>
      <c r="C815" s="1">
        <v>41575</v>
      </c>
      <c r="D815" s="1">
        <v>41848</v>
      </c>
      <c r="E815" t="str">
        <f>"PM1428188"</f>
        <v>PM1428188</v>
      </c>
      <c r="F815" t="str">
        <f>"jzumaya"</f>
        <v>jzumaya</v>
      </c>
    </row>
    <row r="816" spans="1:6">
      <c r="A816" t="str">
        <f>"MR206"</f>
        <v>MR206</v>
      </c>
      <c r="B816" t="str">
        <f>"LE-011-01987"</f>
        <v>LE-011-01987</v>
      </c>
      <c r="C816" s="1">
        <v>41575</v>
      </c>
      <c r="D816" s="1">
        <v>41855</v>
      </c>
      <c r="E816" t="str">
        <f>"PM1427284"</f>
        <v>PM1427284</v>
      </c>
      <c r="F816" t="str">
        <f>"jzumaya"</f>
        <v>jzumaya</v>
      </c>
    </row>
    <row r="817" spans="1:6">
      <c r="A817" t="str">
        <f>"MR001"</f>
        <v>MR001</v>
      </c>
      <c r="B817" t="str">
        <f>"LE-011-01985"</f>
        <v>LE-011-01985</v>
      </c>
      <c r="C817" s="1">
        <v>41575</v>
      </c>
      <c r="D817" s="1">
        <v>41848</v>
      </c>
      <c r="E817" t="str">
        <f>"PM1428011"</f>
        <v>PM1428011</v>
      </c>
      <c r="F817" t="str">
        <f>"adrian.perales"</f>
        <v>adrian.perales</v>
      </c>
    </row>
    <row r="818" spans="1:6">
      <c r="A818" t="str">
        <f>"MR206"</f>
        <v>MR206</v>
      </c>
      <c r="B818" t="str">
        <f>"LE-011-01985"</f>
        <v>LE-011-01985</v>
      </c>
      <c r="C818" s="1">
        <v>41575</v>
      </c>
      <c r="D818" s="1">
        <v>41855</v>
      </c>
      <c r="E818" t="str">
        <f>"PM1427026"</f>
        <v>PM1427026</v>
      </c>
      <c r="F818" t="str">
        <f>"grodriguez"</f>
        <v>grodriguez</v>
      </c>
    </row>
    <row r="819" spans="1:6">
      <c r="A819" t="str">
        <f>"MR275"</f>
        <v>MR275</v>
      </c>
      <c r="B819" t="str">
        <f>"1323LR00"</f>
        <v>1323LR00</v>
      </c>
      <c r="C819" s="1">
        <v>41582</v>
      </c>
      <c r="D819" s="1">
        <v>41848</v>
      </c>
      <c r="E819" t="str">
        <f>"PM1428171"</f>
        <v>PM1428171</v>
      </c>
      <c r="F819" t="str">
        <f>"adrian.perales"</f>
        <v>adrian.perales</v>
      </c>
    </row>
    <row r="820" spans="1:6">
      <c r="A820" t="str">
        <f>"MR276"</f>
        <v>MR276</v>
      </c>
      <c r="B820" t="str">
        <f>"1323LR00"</f>
        <v>1323LR00</v>
      </c>
      <c r="C820" s="1">
        <v>41582</v>
      </c>
      <c r="D820" s="1">
        <v>41869</v>
      </c>
      <c r="E820" t="str">
        <f>"PM1425020"</f>
        <v>PM1425020</v>
      </c>
      <c r="F820" t="str">
        <f>"evaldez"</f>
        <v>evaldez</v>
      </c>
    </row>
    <row r="821" spans="1:6">
      <c r="A821" t="str">
        <f>"MR277"</f>
        <v>MR277</v>
      </c>
      <c r="B821" t="str">
        <f>"1323LR00"</f>
        <v>1323LR00</v>
      </c>
      <c r="C821" s="1">
        <v>41582</v>
      </c>
      <c r="D821" s="1">
        <v>41981</v>
      </c>
      <c r="E821" t="str">
        <f>"PM1425021"</f>
        <v>PM1425021</v>
      </c>
      <c r="F821" t="str">
        <f>"grodriguez"</f>
        <v>grodriguez</v>
      </c>
    </row>
    <row r="822" spans="1:6">
      <c r="A822" t="str">
        <f>"MR128"</f>
        <v>MR128</v>
      </c>
      <c r="B822" t="str">
        <f>"0734TO01"</f>
        <v>0734TO01</v>
      </c>
      <c r="C822" s="1">
        <v>39440</v>
      </c>
      <c r="D822" s="1">
        <v>40616</v>
      </c>
      <c r="E822" t="str">
        <f>"PM1039134"</f>
        <v>PM1039134</v>
      </c>
      <c r="F822" t="str">
        <f>"erickrios"</f>
        <v>erickrios</v>
      </c>
    </row>
    <row r="823" spans="1:6">
      <c r="A823" t="str">
        <f>"MR173"</f>
        <v>MR173</v>
      </c>
      <c r="B823" t="str">
        <f>"0914PG13"</f>
        <v>0914PG13</v>
      </c>
      <c r="C823" s="1">
        <v>40056</v>
      </c>
      <c r="D823" s="1">
        <v>41848</v>
      </c>
      <c r="E823" t="str">
        <f>"PM1428109"</f>
        <v>PM1428109</v>
      </c>
      <c r="F823" t="str">
        <f>"easequeda"</f>
        <v>easequeda</v>
      </c>
    </row>
    <row r="824" spans="1:6">
      <c r="A824" t="str">
        <f>"MR174"</f>
        <v>MR174</v>
      </c>
      <c r="B824" t="str">
        <f>"0914PG13"</f>
        <v>0914PG13</v>
      </c>
      <c r="C824" s="1">
        <v>40056</v>
      </c>
      <c r="D824" s="1">
        <v>41848</v>
      </c>
      <c r="E824" t="str">
        <f>"PM1426179"</f>
        <v>PM1426179</v>
      </c>
      <c r="F824" t="str">
        <f>"javier.garcia"</f>
        <v>javier.garcia</v>
      </c>
    </row>
    <row r="825" spans="1:6">
      <c r="A825" t="str">
        <f>"MR175"</f>
        <v>MR175</v>
      </c>
      <c r="B825" t="str">
        <f>"0914PG14"</f>
        <v>0914PG14</v>
      </c>
      <c r="C825" s="1">
        <v>40056</v>
      </c>
      <c r="D825" s="1">
        <v>41848</v>
      </c>
      <c r="E825" t="str">
        <f>"PM1428110"</f>
        <v>PM1428110</v>
      </c>
      <c r="F825" t="str">
        <f>"easequeda"</f>
        <v>easequeda</v>
      </c>
    </row>
    <row r="826" spans="1:6">
      <c r="A826" t="str">
        <f>"MR176"</f>
        <v>MR176</v>
      </c>
      <c r="B826" t="str">
        <f>"0914PG14"</f>
        <v>0914PG14</v>
      </c>
      <c r="C826" s="1">
        <v>40056</v>
      </c>
      <c r="D826" s="1">
        <v>41848</v>
      </c>
      <c r="E826" t="str">
        <f>"PM1426181"</f>
        <v>PM1426181</v>
      </c>
      <c r="F826" t="str">
        <f>"javier.garcia"</f>
        <v>javier.garcia</v>
      </c>
    </row>
    <row r="827" spans="1:6">
      <c r="A827" t="str">
        <f>"MR177"</f>
        <v>MR177</v>
      </c>
      <c r="B827" t="str">
        <f>"0914PG14"</f>
        <v>0914PG14</v>
      </c>
      <c r="C827" s="1">
        <v>40056</v>
      </c>
      <c r="D827" s="1">
        <v>41848</v>
      </c>
      <c r="E827" t="str">
        <f>"PM1422135"</f>
        <v>PM1422135</v>
      </c>
      <c r="F827" t="str">
        <f>"javier.garcia"</f>
        <v>javier.garcia</v>
      </c>
    </row>
    <row r="828" spans="1:6">
      <c r="A828" t="str">
        <f>"MR178"</f>
        <v>MR178</v>
      </c>
      <c r="B828" t="str">
        <f>"0914PG15"</f>
        <v>0914PG15</v>
      </c>
      <c r="C828" s="1">
        <v>40056</v>
      </c>
      <c r="D828" s="1">
        <v>41848</v>
      </c>
      <c r="E828" t="str">
        <f>"PM1428111"</f>
        <v>PM1428111</v>
      </c>
      <c r="F828" t="str">
        <f>"javier.garcia"</f>
        <v>javier.garcia</v>
      </c>
    </row>
    <row r="829" spans="1:6">
      <c r="A829" t="str">
        <f>"MR179"</f>
        <v>MR179</v>
      </c>
      <c r="B829" t="str">
        <f>"0914PG15"</f>
        <v>0914PG15</v>
      </c>
      <c r="C829" s="1">
        <v>40056</v>
      </c>
      <c r="D829" s="1">
        <v>41848</v>
      </c>
      <c r="E829" t="str">
        <f>"PM1426183"</f>
        <v>PM1426183</v>
      </c>
      <c r="F829" t="str">
        <f>"javier.garcia"</f>
        <v>javier.garcia</v>
      </c>
    </row>
    <row r="830" spans="1:6">
      <c r="A830" t="str">
        <f>"MR148"</f>
        <v>MR148</v>
      </c>
      <c r="B830" t="str">
        <f>"0319UR32"</f>
        <v>0319UR32</v>
      </c>
      <c r="C830" s="1">
        <v>40238</v>
      </c>
      <c r="D830" s="1">
        <v>40603</v>
      </c>
      <c r="E830" t="str">
        <f>"PM1009093"</f>
        <v>PM1009093</v>
      </c>
      <c r="F830" t="str">
        <f>"cnunez"</f>
        <v>cnunez</v>
      </c>
    </row>
    <row r="831" spans="1:6">
      <c r="A831" t="str">
        <f>"MR148"</f>
        <v>MR148</v>
      </c>
      <c r="B831" t="str">
        <f>"0524UR00"</f>
        <v>0524UR00</v>
      </c>
      <c r="C831" s="1">
        <v>40238</v>
      </c>
      <c r="D831" s="1">
        <v>40603</v>
      </c>
      <c r="E831" t="str">
        <f>"PM1009092"</f>
        <v>PM1009092</v>
      </c>
      <c r="F831" t="str">
        <f>"cnunez"</f>
        <v>cnunez</v>
      </c>
    </row>
    <row r="832" spans="1:6">
      <c r="A832" t="str">
        <f>"MR128"</f>
        <v>MR128</v>
      </c>
      <c r="B832" t="str">
        <f>"1028EN01"</f>
        <v>1028EN01</v>
      </c>
      <c r="C832" s="1">
        <v>40399</v>
      </c>
      <c r="D832" s="1">
        <v>41407</v>
      </c>
      <c r="E832" t="str">
        <f>"PM1248169"</f>
        <v>PM1248169</v>
      </c>
      <c r="F832" t="str">
        <f>"fportales"</f>
        <v>fportales</v>
      </c>
    </row>
    <row r="833" spans="1:6">
      <c r="A833" t="str">
        <f>"MR206"</f>
        <v>MR206</v>
      </c>
      <c r="B833" t="str">
        <f>"LE-011-02103"</f>
        <v>LE-011-02103</v>
      </c>
      <c r="C833" s="1">
        <v>40434</v>
      </c>
      <c r="D833" s="1">
        <v>41869</v>
      </c>
      <c r="E833" t="str">
        <f>"PM1425189"</f>
        <v>PM1425189</v>
      </c>
      <c r="F833" t="str">
        <f>"israel.ocampo"</f>
        <v>israel.ocampo</v>
      </c>
    </row>
    <row r="834" spans="1:6">
      <c r="A834" t="str">
        <f>"MR207"</f>
        <v>MR207</v>
      </c>
      <c r="B834" t="str">
        <f>"LE-011-02103"</f>
        <v>LE-011-02103</v>
      </c>
      <c r="C834" s="1">
        <v>40434</v>
      </c>
      <c r="D834" s="1">
        <v>41666</v>
      </c>
      <c r="E834" t="str">
        <f>"PM1233036"</f>
        <v>PM1233036</v>
      </c>
      <c r="F834" t="str">
        <f>"alara"</f>
        <v>alara</v>
      </c>
    </row>
    <row r="835" spans="1:6">
      <c r="A835" t="str">
        <f>"MR206"</f>
        <v>MR206</v>
      </c>
      <c r="B835" t="str">
        <f>"LE-011-02230"</f>
        <v>LE-011-02230</v>
      </c>
      <c r="C835" s="1">
        <v>40434</v>
      </c>
      <c r="D835" s="1">
        <v>41869</v>
      </c>
      <c r="E835" t="str">
        <f>"PM1425172"</f>
        <v>PM1425172</v>
      </c>
      <c r="F835" t="str">
        <f>"macevedo"</f>
        <v>macevedo</v>
      </c>
    </row>
    <row r="836" spans="1:6">
      <c r="A836" t="str">
        <f>"MR207"</f>
        <v>MR207</v>
      </c>
      <c r="B836" t="str">
        <f>"LE-011-02230"</f>
        <v>LE-011-02230</v>
      </c>
      <c r="C836" s="1">
        <v>40434</v>
      </c>
      <c r="D836" s="1">
        <v>41141</v>
      </c>
      <c r="E836" t="str">
        <f>"PM1230047"</f>
        <v>PM1230047</v>
      </c>
      <c r="F836" t="str">
        <f>"jrojas"</f>
        <v>jrojas</v>
      </c>
    </row>
    <row r="837" spans="1:6">
      <c r="A837" t="str">
        <f>"MR206"</f>
        <v>MR206</v>
      </c>
      <c r="B837" t="str">
        <f>"LE-011-01921"</f>
        <v>LE-011-01921</v>
      </c>
      <c r="C837" s="1">
        <v>40434</v>
      </c>
      <c r="D837" s="1">
        <v>41869</v>
      </c>
      <c r="E837" t="str">
        <f>"PM1425194"</f>
        <v>PM1425194</v>
      </c>
      <c r="F837" t="str">
        <f>"luis.requena"</f>
        <v>luis.requena</v>
      </c>
    </row>
    <row r="838" spans="1:6">
      <c r="A838" t="str">
        <f>"MR207"</f>
        <v>MR207</v>
      </c>
      <c r="B838" t="str">
        <f>"LE-011-01921"</f>
        <v>LE-011-01921</v>
      </c>
      <c r="C838" s="1">
        <v>40434</v>
      </c>
      <c r="D838" s="1">
        <v>41659</v>
      </c>
      <c r="E838" t="str">
        <f>"PM1233028"</f>
        <v>PM1233028</v>
      </c>
      <c r="F838" t="str">
        <f>"alara"</f>
        <v>alara</v>
      </c>
    </row>
    <row r="839" spans="1:6">
      <c r="A839" t="str">
        <f>"MR206"</f>
        <v>MR206</v>
      </c>
      <c r="B839" t="str">
        <f>"LE-011-02436"</f>
        <v>LE-011-02436</v>
      </c>
      <c r="C839" s="1">
        <v>40434</v>
      </c>
      <c r="D839" s="1">
        <v>41869</v>
      </c>
      <c r="E839" t="str">
        <f>"PM1425080"</f>
        <v>PM1425080</v>
      </c>
      <c r="F839" t="str">
        <f>"israel.ocampo"</f>
        <v>israel.ocampo</v>
      </c>
    </row>
    <row r="840" spans="1:6">
      <c r="A840" t="str">
        <f>"MR207"</f>
        <v>MR207</v>
      </c>
      <c r="B840" t="str">
        <f>"LE-011-02436"</f>
        <v>LE-011-02436</v>
      </c>
      <c r="C840" s="1">
        <v>40434</v>
      </c>
      <c r="D840" s="1">
        <v>41666</v>
      </c>
      <c r="E840" t="str">
        <f>"PM1233263"</f>
        <v>PM1233263</v>
      </c>
      <c r="F840" t="str">
        <f>"jjcastillo"</f>
        <v>jjcastillo</v>
      </c>
    </row>
    <row r="841" spans="1:6">
      <c r="A841" t="str">
        <f>"MR206"</f>
        <v>MR206</v>
      </c>
      <c r="B841" t="str">
        <f>"LE-011-01986"</f>
        <v>LE-011-01986</v>
      </c>
      <c r="C841" s="1">
        <v>40434</v>
      </c>
      <c r="D841" s="1">
        <v>41869</v>
      </c>
      <c r="E841" t="str">
        <f>"PM1425014"</f>
        <v>PM1425014</v>
      </c>
      <c r="F841" t="str">
        <f>"grodriguez"</f>
        <v>grodriguez</v>
      </c>
    </row>
    <row r="842" spans="1:6">
      <c r="A842" t="str">
        <f>"MR275"</f>
        <v>MR275</v>
      </c>
      <c r="B842" t="str">
        <f>"1332LR00"</f>
        <v>1332LR00</v>
      </c>
      <c r="C842" s="1">
        <v>41582</v>
      </c>
      <c r="D842" s="1">
        <v>41624</v>
      </c>
      <c r="E842" t="str">
        <f>"PM1351360"</f>
        <v>PM1351360</v>
      </c>
      <c r="F842" t="str">
        <f>"adrian.perales"</f>
        <v>adrian.perales</v>
      </c>
    </row>
    <row r="843" spans="1:6">
      <c r="A843" t="str">
        <f>"MR206"</f>
        <v>MR206</v>
      </c>
      <c r="B843" t="str">
        <f>"LE-011-01993"</f>
        <v>LE-011-01993</v>
      </c>
      <c r="C843" s="1">
        <v>40434</v>
      </c>
      <c r="D843" s="1">
        <v>41855</v>
      </c>
      <c r="E843" t="str">
        <f>"PM1427047"</f>
        <v>PM1427047</v>
      </c>
      <c r="F843" t="str">
        <f>"amendez"</f>
        <v>amendez</v>
      </c>
    </row>
    <row r="844" spans="1:6">
      <c r="A844" t="str">
        <f>"MR275"</f>
        <v>MR275</v>
      </c>
      <c r="B844" t="str">
        <f>"1325LR01"</f>
        <v>1325LR01</v>
      </c>
      <c r="C844" s="1">
        <v>41456</v>
      </c>
      <c r="D844" s="1">
        <v>41848</v>
      </c>
      <c r="E844" t="str">
        <f>"PM1428153"</f>
        <v>PM1428153</v>
      </c>
      <c r="F844" t="str">
        <f>"evaldez"</f>
        <v>evaldez</v>
      </c>
    </row>
    <row r="845" spans="1:6">
      <c r="A845" t="str">
        <f>"MR206"</f>
        <v>MR206</v>
      </c>
      <c r="B845" t="str">
        <f>"LE-011-01919"</f>
        <v>LE-011-01919</v>
      </c>
      <c r="C845" s="1">
        <v>40434</v>
      </c>
      <c r="D845" s="1">
        <v>40987</v>
      </c>
      <c r="E845" t="str">
        <f>"PM1208027"</f>
        <v>PM1208027</v>
      </c>
      <c r="F845" t="str">
        <f>"amendez"</f>
        <v>amendez</v>
      </c>
    </row>
    <row r="846" spans="1:6">
      <c r="A846" t="str">
        <f>"MR208"</f>
        <v>MR208</v>
      </c>
      <c r="B846" t="str">
        <f>"LE-011-01919"</f>
        <v>LE-011-01919</v>
      </c>
      <c r="C846" s="1">
        <v>40434</v>
      </c>
      <c r="D846" s="1">
        <v>41015</v>
      </c>
      <c r="E846" t="str">
        <f>"PM1204047"</f>
        <v>PM1204047</v>
      </c>
      <c r="F846" t="str">
        <f>"amendez"</f>
        <v>amendez</v>
      </c>
    </row>
    <row r="847" spans="1:6">
      <c r="A847" t="str">
        <f>"MR206"</f>
        <v>MR206</v>
      </c>
      <c r="B847" t="str">
        <f>"LE-011-01912"</f>
        <v>LE-011-01912</v>
      </c>
      <c r="C847" s="1">
        <v>40434</v>
      </c>
      <c r="D847" s="1">
        <v>41855</v>
      </c>
      <c r="E847" t="str">
        <f>"PM1427036"</f>
        <v>PM1427036</v>
      </c>
      <c r="F847" t="str">
        <f>"alara"</f>
        <v>alara</v>
      </c>
    </row>
    <row r="848" spans="1:6">
      <c r="A848" t="str">
        <f>"MR208"</f>
        <v>MR208</v>
      </c>
      <c r="B848" t="str">
        <f>"LE-011-01912"</f>
        <v>LE-011-01912</v>
      </c>
      <c r="C848" s="1">
        <v>40434</v>
      </c>
      <c r="D848" s="1">
        <v>41645</v>
      </c>
      <c r="E848" t="str">
        <f>"PM1228041"</f>
        <v>PM1228041</v>
      </c>
      <c r="F848" t="str">
        <f>"grodriguez"</f>
        <v>grodriguez</v>
      </c>
    </row>
    <row r="849" spans="1:6">
      <c r="A849" t="str">
        <f>"MR206"</f>
        <v>MR206</v>
      </c>
      <c r="B849" t="str">
        <f>"LE-011-01914"</f>
        <v>LE-011-01914</v>
      </c>
      <c r="C849" s="1">
        <v>40434</v>
      </c>
      <c r="D849" s="1">
        <v>41869</v>
      </c>
      <c r="E849" t="str">
        <f>"PM1425048"</f>
        <v>PM1425048</v>
      </c>
      <c r="F849" t="str">
        <f>"dapanama"</f>
        <v>dapanama</v>
      </c>
    </row>
    <row r="850" spans="1:6">
      <c r="A850" t="str">
        <f>"MR276"</f>
        <v>MR276</v>
      </c>
      <c r="B850" t="str">
        <f>"1332LR00"</f>
        <v>1332LR00</v>
      </c>
      <c r="C850" s="1">
        <v>41582</v>
      </c>
      <c r="D850" s="1">
        <v>41869</v>
      </c>
      <c r="E850" t="str">
        <f>"PM1425022"</f>
        <v>PM1425022</v>
      </c>
      <c r="F850" t="str">
        <f>"grodriguez"</f>
        <v>grodriguez</v>
      </c>
    </row>
    <row r="851" spans="1:6">
      <c r="A851" t="str">
        <f>"MR206"</f>
        <v>MR206</v>
      </c>
      <c r="B851" t="str">
        <f>"LE-011-01913"</f>
        <v>LE-011-01913</v>
      </c>
      <c r="C851" s="1">
        <v>40434</v>
      </c>
      <c r="D851" s="1">
        <v>41869</v>
      </c>
      <c r="E851" t="str">
        <f>"PM1425185"</f>
        <v>PM1425185</v>
      </c>
      <c r="F851" t="str">
        <f>"israel.ocampo"</f>
        <v>israel.ocampo</v>
      </c>
    </row>
    <row r="852" spans="1:6">
      <c r="A852" t="str">
        <f>"MR208"</f>
        <v>MR208</v>
      </c>
      <c r="B852" t="str">
        <f>"LE-011-01913"</f>
        <v>LE-011-01913</v>
      </c>
      <c r="C852" s="1">
        <v>40434</v>
      </c>
      <c r="D852" s="1">
        <v>41869</v>
      </c>
      <c r="E852" t="str">
        <f>"PM1229052"</f>
        <v>PM1229052</v>
      </c>
      <c r="F852" t="str">
        <f>"jjcastillo"</f>
        <v>jjcastillo</v>
      </c>
    </row>
    <row r="853" spans="1:6">
      <c r="A853" t="str">
        <f>"MR206"</f>
        <v>MR206</v>
      </c>
      <c r="B853" t="str">
        <f>"LE-011-01983"</f>
        <v>LE-011-01983</v>
      </c>
      <c r="C853" s="1">
        <v>40434</v>
      </c>
      <c r="D853" s="1">
        <v>41869</v>
      </c>
      <c r="E853" t="str">
        <f>"PM1425183"</f>
        <v>PM1425183</v>
      </c>
      <c r="F853" t="str">
        <f>"obed.espinoza"</f>
        <v>obed.espinoza</v>
      </c>
    </row>
    <row r="854" spans="1:6">
      <c r="A854" t="str">
        <f>"MR208"</f>
        <v>MR208</v>
      </c>
      <c r="B854" t="str">
        <f>"LE-011-01983"</f>
        <v>LE-011-01983</v>
      </c>
      <c r="C854" s="1">
        <v>40434</v>
      </c>
      <c r="D854" s="1">
        <v>41897</v>
      </c>
      <c r="E854" t="str">
        <f>"PM1229055"</f>
        <v>PM1229055</v>
      </c>
      <c r="F854" t="str">
        <f>"macevedo"</f>
        <v>macevedo</v>
      </c>
    </row>
    <row r="855" spans="1:6">
      <c r="A855" t="str">
        <f>"MR206"</f>
        <v>MR206</v>
      </c>
      <c r="B855" t="str">
        <f>"LE-011-02154"</f>
        <v>LE-011-02154</v>
      </c>
      <c r="C855" s="1">
        <v>40434</v>
      </c>
      <c r="D855" s="1">
        <v>41869</v>
      </c>
      <c r="E855" t="str">
        <f>"PM1425045"</f>
        <v>PM1425045</v>
      </c>
      <c r="F855" t="str">
        <f>"evaldez"</f>
        <v>evaldez</v>
      </c>
    </row>
    <row r="856" spans="1:6">
      <c r="A856" t="str">
        <f>"MR277"</f>
        <v>MR277</v>
      </c>
      <c r="B856" t="str">
        <f>"1332LR00"</f>
        <v>1332LR00</v>
      </c>
      <c r="C856" s="1">
        <v>41582</v>
      </c>
      <c r="D856" s="1">
        <v>41981</v>
      </c>
      <c r="E856" t="str">
        <f>"PM1425023"</f>
        <v>PM1425023</v>
      </c>
      <c r="F856" t="str">
        <f>"grodriguez"</f>
        <v>grodriguez</v>
      </c>
    </row>
    <row r="857" spans="1:6">
      <c r="A857" t="str">
        <f>"MR206"</f>
        <v>MR206</v>
      </c>
      <c r="B857" t="str">
        <f>"0511OS00"</f>
        <v>0511OS00</v>
      </c>
      <c r="C857" s="1">
        <v>40434</v>
      </c>
      <c r="D857" s="1">
        <v>41869</v>
      </c>
      <c r="E857" t="str">
        <f>"PM1425180"</f>
        <v>PM1425180</v>
      </c>
      <c r="F857" t="str">
        <f>"alara"</f>
        <v>alara</v>
      </c>
    </row>
    <row r="858" spans="1:6">
      <c r="A858" t="str">
        <f>"MR208"</f>
        <v>MR208</v>
      </c>
      <c r="B858" t="str">
        <f>"0511OS00"</f>
        <v>0511OS00</v>
      </c>
      <c r="C858" s="1">
        <v>40434</v>
      </c>
      <c r="D858" s="1">
        <v>41673</v>
      </c>
      <c r="E858" t="str">
        <f>"PM1229059"</f>
        <v>PM1229059</v>
      </c>
      <c r="F858" t="str">
        <f>"macevedo"</f>
        <v>macevedo</v>
      </c>
    </row>
    <row r="859" spans="1:6">
      <c r="A859" t="str">
        <f>"MR128"</f>
        <v>MR128</v>
      </c>
      <c r="B859" t="str">
        <f>"1039OS00"</f>
        <v>1039OS00</v>
      </c>
      <c r="C859" s="1">
        <v>40462</v>
      </c>
      <c r="D859" s="1">
        <v>41974</v>
      </c>
      <c r="E859" t="str">
        <f>"PM1424175"</f>
        <v>PM1424175</v>
      </c>
      <c r="F859" t="str">
        <f>"macevedo"</f>
        <v>macevedo</v>
      </c>
    </row>
    <row r="860" spans="1:6">
      <c r="A860" t="str">
        <f>"MR001"</f>
        <v>MR001</v>
      </c>
      <c r="B860" t="str">
        <f>"1046OS00"</f>
        <v>1046OS00</v>
      </c>
      <c r="C860" s="1">
        <v>40623</v>
      </c>
      <c r="D860" s="1">
        <v>41848</v>
      </c>
      <c r="E860" t="str">
        <f>"PM1428124"</f>
        <v>PM1428124</v>
      </c>
      <c r="F860" t="str">
        <f>"macevedo"</f>
        <v>macevedo</v>
      </c>
    </row>
    <row r="861" spans="1:6">
      <c r="A861" t="str">
        <f>"MR206"</f>
        <v>MR206</v>
      </c>
      <c r="B861" t="str">
        <f>"1046OS00"</f>
        <v>1046OS00</v>
      </c>
      <c r="C861" s="1">
        <v>40623</v>
      </c>
      <c r="D861" s="1">
        <v>41869</v>
      </c>
      <c r="E861" t="str">
        <f>"PM1425121"</f>
        <v>PM1425121</v>
      </c>
      <c r="F861" t="str">
        <f>"israel.ocampo"</f>
        <v>israel.ocampo</v>
      </c>
    </row>
    <row r="862" spans="1:6">
      <c r="A862" t="str">
        <f>"MR207"</f>
        <v>MR207</v>
      </c>
      <c r="B862" t="str">
        <f>"1046OS00"</f>
        <v>1046OS00</v>
      </c>
      <c r="C862" s="1">
        <v>40623</v>
      </c>
      <c r="D862" s="1">
        <v>41645</v>
      </c>
      <c r="E862" t="str">
        <f>"PM1232178"</f>
        <v>PM1232178</v>
      </c>
      <c r="F862" t="str">
        <f>"macevedo"</f>
        <v>macevedo</v>
      </c>
    </row>
    <row r="863" spans="1:6">
      <c r="A863" t="str">
        <f>"MR001"</f>
        <v>MR001</v>
      </c>
      <c r="B863" t="str">
        <f>"1106OS00"</f>
        <v>1106OS00</v>
      </c>
      <c r="C863" s="1">
        <v>40623</v>
      </c>
      <c r="D863" s="1">
        <v>41848</v>
      </c>
      <c r="E863" t="str">
        <f>"PM1428128"</f>
        <v>PM1428128</v>
      </c>
      <c r="F863" t="str">
        <f>"jramirez"</f>
        <v>jramirez</v>
      </c>
    </row>
    <row r="864" spans="1:6">
      <c r="A864" t="str">
        <f>"MR206"</f>
        <v>MR206</v>
      </c>
      <c r="B864" t="str">
        <f>"1106OS00"</f>
        <v>1106OS00</v>
      </c>
      <c r="C864" s="1">
        <v>40623</v>
      </c>
      <c r="D864" s="1">
        <v>41855</v>
      </c>
      <c r="E864" t="str">
        <f>"PM1427205"</f>
        <v>PM1427205</v>
      </c>
      <c r="F864" t="str">
        <f>"alara"</f>
        <v>alara</v>
      </c>
    </row>
    <row r="865" spans="1:6">
      <c r="A865" t="str">
        <f>"MR207"</f>
        <v>MR207</v>
      </c>
      <c r="B865" t="str">
        <f>"1106OS00"</f>
        <v>1106OS00</v>
      </c>
      <c r="C865" s="1">
        <v>40623</v>
      </c>
      <c r="D865" s="1">
        <v>41645</v>
      </c>
      <c r="E865" t="str">
        <f>"PM1232185"</f>
        <v>PM1232185</v>
      </c>
      <c r="F865" t="str">
        <f>"grodriguez"</f>
        <v>grodriguez</v>
      </c>
    </row>
    <row r="866" spans="1:6">
      <c r="A866" t="str">
        <f>"MR001"</f>
        <v>MR001</v>
      </c>
      <c r="B866" t="str">
        <f>"1040LX01"</f>
        <v>1040LX01</v>
      </c>
      <c r="C866" s="1">
        <v>40679</v>
      </c>
      <c r="D866" s="1">
        <v>41848</v>
      </c>
      <c r="E866" t="str">
        <f>"PM1429232"</f>
        <v>PM1429232</v>
      </c>
      <c r="F866" t="str">
        <f>"emontoya"</f>
        <v>emontoya</v>
      </c>
    </row>
    <row r="867" spans="1:6">
      <c r="A867" t="str">
        <f>"MR206"</f>
        <v>MR206</v>
      </c>
      <c r="B867" t="str">
        <f>"1040LX01"</f>
        <v>1040LX01</v>
      </c>
      <c r="C867" s="1">
        <v>40679</v>
      </c>
      <c r="D867" s="1">
        <v>41855</v>
      </c>
      <c r="E867" t="str">
        <f>"PM1427209"</f>
        <v>PM1427209</v>
      </c>
      <c r="F867" t="str">
        <f>"fgonzalez"</f>
        <v>fgonzalez</v>
      </c>
    </row>
    <row r="868" spans="1:6">
      <c r="A868" t="str">
        <f>"MR207"</f>
        <v>MR207</v>
      </c>
      <c r="B868" t="str">
        <f>"1040LX01"</f>
        <v>1040LX01</v>
      </c>
      <c r="C868" s="1">
        <v>40679</v>
      </c>
      <c r="D868" s="1">
        <v>41645</v>
      </c>
      <c r="E868" t="str">
        <f>"PM1232189"</f>
        <v>PM1232189</v>
      </c>
      <c r="F868" t="str">
        <f>"garaiza"</f>
        <v>garaiza</v>
      </c>
    </row>
    <row r="869" spans="1:6">
      <c r="A869" t="str">
        <f>"MR001"</f>
        <v>MR001</v>
      </c>
      <c r="B869" t="str">
        <f>"1040LX00"</f>
        <v>1040LX00</v>
      </c>
      <c r="C869" s="1">
        <v>40679</v>
      </c>
      <c r="D869" s="1">
        <v>41848</v>
      </c>
      <c r="E869" t="str">
        <f>"PM1428132"</f>
        <v>PM1428132</v>
      </c>
      <c r="F869" t="str">
        <f>"jalozano"</f>
        <v>jalozano</v>
      </c>
    </row>
    <row r="870" spans="1:6">
      <c r="A870" t="str">
        <f>"MR206"</f>
        <v>MR206</v>
      </c>
      <c r="B870" t="str">
        <f>"1040LX00"</f>
        <v>1040LX00</v>
      </c>
      <c r="C870" s="1">
        <v>40679</v>
      </c>
      <c r="D870" s="1">
        <v>41855</v>
      </c>
      <c r="E870" t="str">
        <f>"PM1427211"</f>
        <v>PM1427211</v>
      </c>
      <c r="F870" t="str">
        <f>"jalozano"</f>
        <v>jalozano</v>
      </c>
    </row>
    <row r="871" spans="1:6">
      <c r="A871" t="str">
        <f>"MR207"</f>
        <v>MR207</v>
      </c>
      <c r="B871" t="str">
        <f>"1040LX00"</f>
        <v>1040LX00</v>
      </c>
      <c r="C871" s="1">
        <v>40679</v>
      </c>
      <c r="D871" s="1">
        <v>41645</v>
      </c>
      <c r="E871" t="str">
        <f>"PM1232192"</f>
        <v>PM1232192</v>
      </c>
      <c r="F871" t="str">
        <f>"lecortez"</f>
        <v>lecortez</v>
      </c>
    </row>
    <row r="872" spans="1:6">
      <c r="A872" t="str">
        <f>"MR214"</f>
        <v>MR214</v>
      </c>
      <c r="B872" t="str">
        <f>"0319UR57"</f>
        <v>0319UR57</v>
      </c>
      <c r="C872" s="1">
        <v>40686</v>
      </c>
      <c r="D872" s="1">
        <v>42010</v>
      </c>
      <c r="E872" t="str">
        <f>"PM1401171"</f>
        <v>PM1401171</v>
      </c>
      <c r="F872" t="str">
        <f>"rblanco"</f>
        <v>rblanco</v>
      </c>
    </row>
    <row r="873" spans="1:6">
      <c r="A873" t="str">
        <f>"MR128"</f>
        <v>MR128</v>
      </c>
      <c r="B873" t="str">
        <f>"1129EN00"</f>
        <v>1129EN00</v>
      </c>
      <c r="C873" s="1">
        <v>40749</v>
      </c>
      <c r="D873" s="1">
        <v>41925</v>
      </c>
      <c r="E873" t="str">
        <f>"PM1417200"</f>
        <v>PM1417200</v>
      </c>
      <c r="F873" t="str">
        <f>"dbanda"</f>
        <v>dbanda</v>
      </c>
    </row>
    <row r="874" spans="1:6">
      <c r="A874" t="str">
        <f>"MR223"</f>
        <v>MR223</v>
      </c>
      <c r="B874" t="str">
        <f>"1135FG01"</f>
        <v>1135FG01</v>
      </c>
      <c r="C874" s="1">
        <v>40798</v>
      </c>
      <c r="D874" s="1">
        <v>41071</v>
      </c>
      <c r="E874" t="str">
        <f>"PM1212210"</f>
        <v>PM1212210</v>
      </c>
      <c r="F874" t="str">
        <f>"zfernandez"</f>
        <v>zfernandez</v>
      </c>
    </row>
    <row r="875" spans="1:6">
      <c r="A875" t="str">
        <f>"MR224"</f>
        <v>MR224</v>
      </c>
      <c r="B875" t="str">
        <f>"1135FG02"</f>
        <v>1135FG02</v>
      </c>
      <c r="C875" s="1">
        <v>40798</v>
      </c>
      <c r="D875" s="1">
        <v>40938</v>
      </c>
      <c r="E875" t="str">
        <f>"PM1201229"</f>
        <v>PM1201229</v>
      </c>
      <c r="F875" t="str">
        <f>"dzapata"</f>
        <v>dzapata</v>
      </c>
    </row>
    <row r="876" spans="1:6">
      <c r="A876" t="str">
        <f>"MR227"</f>
        <v>MR227</v>
      </c>
      <c r="B876" t="str">
        <f>"LE-026-00181"</f>
        <v>LE-026-00181</v>
      </c>
      <c r="C876" s="1">
        <v>40861</v>
      </c>
      <c r="D876" s="1">
        <v>41855</v>
      </c>
      <c r="E876" t="str">
        <f>"PM1427134"</f>
        <v>PM1427134</v>
      </c>
      <c r="F876" t="str">
        <f>"g_tejeda"</f>
        <v>g_tejeda</v>
      </c>
    </row>
    <row r="877" spans="1:6">
      <c r="A877" t="str">
        <f>"MR229"</f>
        <v>MR229</v>
      </c>
      <c r="B877" t="str">
        <f>"LE-026-00180"</f>
        <v>LE-026-00180</v>
      </c>
      <c r="C877" s="1">
        <v>40861</v>
      </c>
      <c r="D877" s="1">
        <v>41869</v>
      </c>
      <c r="E877" t="str">
        <f>"PM1409125"</f>
        <v>PM1409125</v>
      </c>
      <c r="F877" t="str">
        <f>"g_tejeda"</f>
        <v>g_tejeda</v>
      </c>
    </row>
    <row r="878" spans="1:6">
      <c r="A878" t="str">
        <f>"MR230"</f>
        <v>MR230</v>
      </c>
      <c r="B878" t="str">
        <f>"LE-026-00180"</f>
        <v>LE-026-00180</v>
      </c>
      <c r="C878" s="1">
        <v>40861</v>
      </c>
      <c r="D878" s="1">
        <v>41226</v>
      </c>
      <c r="E878" t="str">
        <f>"PM1146131"</f>
        <v>PM1146131</v>
      </c>
      <c r="F878" t="str">
        <f>"jramos"</f>
        <v>jramos</v>
      </c>
    </row>
    <row r="879" spans="1:6">
      <c r="A879" t="str">
        <f>"MR228"</f>
        <v>MR228</v>
      </c>
      <c r="B879" t="str">
        <f>"LE-026-00182"</f>
        <v>LE-026-00182</v>
      </c>
      <c r="C879" s="1">
        <v>40861</v>
      </c>
      <c r="D879" s="1">
        <v>41876</v>
      </c>
      <c r="E879" t="str">
        <f>"PM1410108"</f>
        <v>PM1410108</v>
      </c>
      <c r="F879" t="str">
        <f>"g_tejeda"</f>
        <v>g_tejeda</v>
      </c>
    </row>
    <row r="880" spans="1:6">
      <c r="A880" t="str">
        <f>"MR229"</f>
        <v>MR229</v>
      </c>
      <c r="B880" t="str">
        <f>"LE-026-00182"</f>
        <v>LE-026-00182</v>
      </c>
      <c r="C880" s="1">
        <v>40861</v>
      </c>
      <c r="D880" s="1">
        <v>41869</v>
      </c>
      <c r="E880" t="str">
        <f>"PM1409126"</f>
        <v>PM1409126</v>
      </c>
      <c r="F880" t="str">
        <f>"g_tejeda"</f>
        <v>g_tejeda</v>
      </c>
    </row>
    <row r="881" spans="1:6">
      <c r="A881" t="str">
        <f>"MR230"</f>
        <v>MR230</v>
      </c>
      <c r="B881" t="str">
        <f>"LE-026-00182"</f>
        <v>LE-026-00182</v>
      </c>
      <c r="C881" s="1">
        <v>40861</v>
      </c>
      <c r="D881" s="1">
        <v>41226</v>
      </c>
      <c r="E881" t="str">
        <f>"PM1146133"</f>
        <v>PM1146133</v>
      </c>
      <c r="F881" t="str">
        <f>"g_tejeda"</f>
        <v>g_tejeda</v>
      </c>
    </row>
    <row r="882" spans="1:6">
      <c r="A882" t="str">
        <f>"MR231"</f>
        <v>MR231</v>
      </c>
      <c r="B882" t="str">
        <f>"LE-010-24189"</f>
        <v>LE-010-24189</v>
      </c>
      <c r="C882" s="1">
        <v>40861</v>
      </c>
      <c r="D882" s="1">
        <v>40994</v>
      </c>
      <c r="E882" t="str">
        <f>"PM1205143"</f>
        <v>PM1205143</v>
      </c>
      <c r="F882" t="str">
        <f>"jramos"</f>
        <v>jramos</v>
      </c>
    </row>
    <row r="883" spans="1:6">
      <c r="A883" t="str">
        <f>"MR232"</f>
        <v>MR232</v>
      </c>
      <c r="B883" t="str">
        <f>"LE-010-24189"</f>
        <v>LE-010-24189</v>
      </c>
      <c r="C883" s="1">
        <v>40861</v>
      </c>
      <c r="D883" s="1">
        <v>41029</v>
      </c>
      <c r="E883" t="str">
        <f>"PM1146128"</f>
        <v>PM1146128</v>
      </c>
      <c r="F883" t="str">
        <f>"g_tejeda"</f>
        <v>g_tejeda</v>
      </c>
    </row>
    <row r="884" spans="1:6">
      <c r="A884" t="str">
        <f>"MR231"</f>
        <v>MR231</v>
      </c>
      <c r="B884" t="str">
        <f>"0834FC00"</f>
        <v>0834FC00</v>
      </c>
      <c r="C884" s="1">
        <v>40861</v>
      </c>
      <c r="D884" s="1">
        <v>41778</v>
      </c>
      <c r="E884" t="str">
        <f>"PM1412232"</f>
        <v>PM1412232</v>
      </c>
      <c r="F884" t="str">
        <f>"g_tejeda"</f>
        <v>g_tejeda</v>
      </c>
    </row>
    <row r="885" spans="1:6">
      <c r="A885" t="str">
        <f>"MR232"</f>
        <v>MR232</v>
      </c>
      <c r="B885" t="str">
        <f>"0834FC00"</f>
        <v>0834FC00</v>
      </c>
      <c r="C885" s="1">
        <v>40861</v>
      </c>
      <c r="D885" s="1">
        <v>41869</v>
      </c>
      <c r="E885" t="str">
        <f>"PM1409240"</f>
        <v>PM1409240</v>
      </c>
      <c r="F885" t="str">
        <f>"g_tejeda"</f>
        <v>g_tejeda</v>
      </c>
    </row>
    <row r="886" spans="1:6">
      <c r="A886" t="str">
        <f>"MR234"</f>
        <v>MR234</v>
      </c>
      <c r="B886" t="str">
        <f>"1049FC01"</f>
        <v>1049FC01</v>
      </c>
      <c r="C886" s="1">
        <v>40861</v>
      </c>
      <c r="D886" s="1">
        <v>41869</v>
      </c>
      <c r="E886" t="str">
        <f>"PM1425215"</f>
        <v>PM1425215</v>
      </c>
      <c r="F886" t="str">
        <f>"jramos"</f>
        <v>jramos</v>
      </c>
    </row>
    <row r="887" spans="1:6">
      <c r="A887" t="str">
        <f>"MR235"</f>
        <v>MR235</v>
      </c>
      <c r="B887" t="str">
        <f>"1049FC01"</f>
        <v>1049FC01</v>
      </c>
      <c r="C887" s="1">
        <v>40861</v>
      </c>
      <c r="D887" s="1">
        <v>41848</v>
      </c>
      <c r="E887" t="str">
        <f>"PM1422178"</f>
        <v>PM1422178</v>
      </c>
      <c r="F887" t="str">
        <f>"g_tejeda"</f>
        <v>g_tejeda</v>
      </c>
    </row>
    <row r="888" spans="1:6">
      <c r="A888" t="str">
        <f>"MR236"</f>
        <v>MR236</v>
      </c>
      <c r="B888" t="str">
        <f>"1049FC01"</f>
        <v>1049FC01</v>
      </c>
      <c r="C888" s="1">
        <v>40861</v>
      </c>
      <c r="D888" s="1">
        <v>41233</v>
      </c>
      <c r="E888" t="str">
        <f>"PM1147048"</f>
        <v>PM1147048</v>
      </c>
      <c r="F888" t="str">
        <f>"g_tejeda"</f>
        <v>g_tejeda</v>
      </c>
    </row>
    <row r="889" spans="1:6">
      <c r="A889" t="str">
        <f>"MR247"</f>
        <v>MR247</v>
      </c>
      <c r="B889" t="str">
        <f>"LE-086-00188"</f>
        <v>LE-086-00188</v>
      </c>
      <c r="C889" s="1">
        <v>40861</v>
      </c>
      <c r="D889" s="1">
        <v>41778</v>
      </c>
      <c r="E889" t="str">
        <f>"PM1348014"</f>
        <v>PM1348014</v>
      </c>
      <c r="F889" t="str">
        <f>"jramos"</f>
        <v>jramos</v>
      </c>
    </row>
    <row r="890" spans="1:6">
      <c r="A890" t="str">
        <f>"MR248"</f>
        <v>MR248</v>
      </c>
      <c r="B890" t="str">
        <f>"LE-086-00188"</f>
        <v>LE-086-00188</v>
      </c>
      <c r="C890" s="1">
        <v>40861</v>
      </c>
      <c r="D890" s="1">
        <v>41268</v>
      </c>
      <c r="E890" t="str">
        <f>"PM1152009"</f>
        <v>PM1152009</v>
      </c>
      <c r="F890" t="str">
        <f>"jramos"</f>
        <v>jramos</v>
      </c>
    </row>
    <row r="891" spans="1:6">
      <c r="A891" t="str">
        <f>"MR249"</f>
        <v>MR249</v>
      </c>
      <c r="B891" t="str">
        <f>"1049FC05"</f>
        <v>1049FC05</v>
      </c>
      <c r="C891" s="1">
        <v>40861</v>
      </c>
      <c r="D891" s="1">
        <v>41869</v>
      </c>
      <c r="E891" t="str">
        <f>"PM1425223"</f>
        <v>PM1425223</v>
      </c>
      <c r="F891" t="str">
        <f>"jramos"</f>
        <v>jramos</v>
      </c>
    </row>
    <row r="892" spans="1:6">
      <c r="A892" t="str">
        <f>"MR250"</f>
        <v>MR250</v>
      </c>
      <c r="B892" t="str">
        <f>"1049FC05"</f>
        <v>1049FC05</v>
      </c>
      <c r="C892" s="1">
        <v>40861</v>
      </c>
      <c r="D892" s="1">
        <v>41911</v>
      </c>
      <c r="E892" t="str">
        <f>"PM1415222"</f>
        <v>PM1415222</v>
      </c>
      <c r="F892" t="str">
        <f>"g_tejeda"</f>
        <v>g_tejeda</v>
      </c>
    </row>
    <row r="893" spans="1:6">
      <c r="A893" t="str">
        <f>"MR251"</f>
        <v>MR251</v>
      </c>
      <c r="B893" t="str">
        <f>"LE-086-00190"</f>
        <v>LE-086-00190</v>
      </c>
      <c r="C893" s="1">
        <v>40861</v>
      </c>
      <c r="D893" s="1">
        <v>41365</v>
      </c>
      <c r="E893" t="str">
        <f>"PM1305119"</f>
        <v>PM1305119</v>
      </c>
      <c r="F893" t="str">
        <f>"jramos"</f>
        <v>jramos</v>
      </c>
    </row>
    <row r="894" spans="1:6">
      <c r="A894" t="str">
        <f>"MR252"</f>
        <v>MR252</v>
      </c>
      <c r="B894" t="str">
        <f>"LE-086-00190"</f>
        <v>LE-086-00190</v>
      </c>
      <c r="C894" s="1">
        <v>40861</v>
      </c>
      <c r="D894" s="1">
        <v>41226</v>
      </c>
      <c r="E894" t="str">
        <f>"PM1146018"</f>
        <v>PM1146018</v>
      </c>
      <c r="F894" t="str">
        <f>"g_tejeda"</f>
        <v>g_tejeda</v>
      </c>
    </row>
    <row r="895" spans="1:6">
      <c r="A895" t="str">
        <f>"MR251"</f>
        <v>MR251</v>
      </c>
      <c r="B895" t="str">
        <f>"LE-086-00191"</f>
        <v>LE-086-00191</v>
      </c>
      <c r="C895" s="1">
        <v>40861</v>
      </c>
      <c r="D895" s="1">
        <v>41869</v>
      </c>
      <c r="E895" t="str">
        <f>"PM1425233"</f>
        <v>PM1425233</v>
      </c>
      <c r="F895" t="str">
        <f>"jramos"</f>
        <v>jramos</v>
      </c>
    </row>
    <row r="896" spans="1:6">
      <c r="A896" t="str">
        <f>"MR252"</f>
        <v>MR252</v>
      </c>
      <c r="B896" t="str">
        <f>"LE-086-00191"</f>
        <v>LE-086-00191</v>
      </c>
      <c r="C896" s="1">
        <v>40861</v>
      </c>
      <c r="D896" s="1">
        <v>41226</v>
      </c>
      <c r="E896" t="str">
        <f>"PM1146020"</f>
        <v>PM1146020</v>
      </c>
      <c r="F896" t="str">
        <f>"g_tejeda"</f>
        <v>g_tejeda</v>
      </c>
    </row>
    <row r="897" spans="1:6">
      <c r="A897" t="str">
        <f>"MR251"</f>
        <v>MR251</v>
      </c>
      <c r="B897" t="str">
        <f>"LE-086-00192"</f>
        <v>LE-086-00192</v>
      </c>
      <c r="C897" s="1">
        <v>40861</v>
      </c>
      <c r="D897" s="1">
        <v>41869</v>
      </c>
      <c r="E897" t="str">
        <f>"PM1425232"</f>
        <v>PM1425232</v>
      </c>
      <c r="F897" t="str">
        <f>"jramos"</f>
        <v>jramos</v>
      </c>
    </row>
    <row r="898" spans="1:6">
      <c r="A898" t="str">
        <f>"MR252"</f>
        <v>MR252</v>
      </c>
      <c r="B898" t="str">
        <f>"LE-086-00192"</f>
        <v>LE-086-00192</v>
      </c>
      <c r="C898" s="1">
        <v>40861</v>
      </c>
      <c r="D898" s="1">
        <v>41226</v>
      </c>
      <c r="E898" t="str">
        <f>"PM1146022"</f>
        <v>PM1146022</v>
      </c>
      <c r="F898" t="str">
        <f>"jramos"</f>
        <v>jramos</v>
      </c>
    </row>
    <row r="899" spans="1:6">
      <c r="A899" t="str">
        <f>"MR061"</f>
        <v>MR061</v>
      </c>
      <c r="B899" t="str">
        <f>"LE-026-00188"</f>
        <v>LE-026-00188</v>
      </c>
      <c r="C899" s="1">
        <v>40861</v>
      </c>
      <c r="D899" s="1">
        <v>41869</v>
      </c>
      <c r="E899" t="str">
        <f>"PM1425221"</f>
        <v>PM1425221</v>
      </c>
      <c r="F899" t="str">
        <f>"jramos"</f>
        <v>jramos</v>
      </c>
    </row>
    <row r="900" spans="1:6">
      <c r="A900" t="str">
        <f>"MR253"</f>
        <v>MR253</v>
      </c>
      <c r="B900" t="str">
        <f>"LE-026-00188"</f>
        <v>LE-026-00188</v>
      </c>
      <c r="C900" s="1">
        <v>40861</v>
      </c>
      <c r="D900" s="1">
        <v>41778</v>
      </c>
      <c r="E900" t="str">
        <f>"PM1416215"</f>
        <v>PM1416215</v>
      </c>
      <c r="F900" t="str">
        <f>"g_tejeda"</f>
        <v>g_tejeda</v>
      </c>
    </row>
    <row r="901" spans="1:6">
      <c r="A901" t="str">
        <f>"MR254"</f>
        <v>MR254</v>
      </c>
      <c r="B901" t="str">
        <f>"LE-026-00188"</f>
        <v>LE-026-00188</v>
      </c>
      <c r="C901" s="1">
        <v>40861</v>
      </c>
      <c r="D901" s="1">
        <v>41778</v>
      </c>
      <c r="E901" t="str">
        <f>"PM1408213"</f>
        <v>PM1408213</v>
      </c>
      <c r="F901" t="str">
        <f>"g_tejeda"</f>
        <v>g_tejeda</v>
      </c>
    </row>
    <row r="902" spans="1:6">
      <c r="A902" t="str">
        <f>"MR255"</f>
        <v>MR255</v>
      </c>
      <c r="B902" t="str">
        <f>"LE-026-00188"</f>
        <v>LE-026-00188</v>
      </c>
      <c r="C902" s="1">
        <v>40861</v>
      </c>
      <c r="D902" s="1">
        <v>41869</v>
      </c>
      <c r="E902" t="str">
        <f>"PM1409224"</f>
        <v>PM1409224</v>
      </c>
      <c r="F902" t="str">
        <f>"g_tejeda"</f>
        <v>g_tejeda</v>
      </c>
    </row>
    <row r="903" spans="1:6">
      <c r="A903" t="str">
        <f>"MR256"</f>
        <v>MR256</v>
      </c>
      <c r="B903" t="str">
        <f>"LE-026-00188"</f>
        <v>LE-026-00188</v>
      </c>
      <c r="C903" s="1">
        <v>40861</v>
      </c>
      <c r="D903" s="1">
        <v>41303</v>
      </c>
      <c r="E903" t="str">
        <f>"PM1205237"</f>
        <v>PM1205237</v>
      </c>
      <c r="F903" t="str">
        <f>"jramos"</f>
        <v>jramos</v>
      </c>
    </row>
    <row r="904" spans="1:6">
      <c r="A904" t="str">
        <f>"MR061"</f>
        <v>MR061</v>
      </c>
      <c r="B904" t="str">
        <f>"LE-026-00193"</f>
        <v>LE-026-00193</v>
      </c>
      <c r="C904" s="1">
        <v>40861</v>
      </c>
      <c r="D904" s="1">
        <v>41869</v>
      </c>
      <c r="E904" t="str">
        <f>"PM1425219"</f>
        <v>PM1425219</v>
      </c>
      <c r="F904" t="str">
        <f>"jramos"</f>
        <v>jramos</v>
      </c>
    </row>
    <row r="905" spans="1:6">
      <c r="A905" t="str">
        <f>"MR253"</f>
        <v>MR253</v>
      </c>
      <c r="B905" t="str">
        <f>"LE-026-00193"</f>
        <v>LE-026-00193</v>
      </c>
      <c r="C905" s="1">
        <v>40861</v>
      </c>
      <c r="D905" s="1">
        <v>41778</v>
      </c>
      <c r="E905" t="str">
        <f>"PM1416217"</f>
        <v>PM1416217</v>
      </c>
      <c r="F905" t="str">
        <f>"g_tejeda"</f>
        <v>g_tejeda</v>
      </c>
    </row>
    <row r="906" spans="1:6">
      <c r="A906" t="str">
        <f>"MR254"</f>
        <v>MR254</v>
      </c>
      <c r="B906" t="str">
        <f>"LE-026-00193"</f>
        <v>LE-026-00193</v>
      </c>
      <c r="C906" s="1">
        <v>40861</v>
      </c>
      <c r="D906" s="1">
        <v>41778</v>
      </c>
      <c r="E906" t="str">
        <f>"PM1408217"</f>
        <v>PM1408217</v>
      </c>
      <c r="F906" t="str">
        <f>"g_tejeda"</f>
        <v>g_tejeda</v>
      </c>
    </row>
    <row r="907" spans="1:6">
      <c r="A907" t="str">
        <f>"MR255"</f>
        <v>MR255</v>
      </c>
      <c r="B907" t="str">
        <f>"LE-026-00193"</f>
        <v>LE-026-00193</v>
      </c>
      <c r="C907" s="1">
        <v>40861</v>
      </c>
      <c r="D907" s="1">
        <v>41869</v>
      </c>
      <c r="E907" t="str">
        <f>"PM1409228"</f>
        <v>PM1409228</v>
      </c>
      <c r="F907" t="str">
        <f>"g_tejeda"</f>
        <v>g_tejeda</v>
      </c>
    </row>
    <row r="908" spans="1:6">
      <c r="A908" t="str">
        <f>"MR256"</f>
        <v>MR256</v>
      </c>
      <c r="B908" t="str">
        <f>"LE-026-00193"</f>
        <v>LE-026-00193</v>
      </c>
      <c r="C908" s="1">
        <v>40861</v>
      </c>
      <c r="D908" s="1">
        <v>41303</v>
      </c>
      <c r="E908" t="str">
        <f>"PM1205243"</f>
        <v>PM1205243</v>
      </c>
      <c r="F908" t="str">
        <f>"jramos"</f>
        <v>jramos</v>
      </c>
    </row>
    <row r="909" spans="1:6">
      <c r="A909" t="str">
        <f>"MR061"</f>
        <v>MR061</v>
      </c>
      <c r="B909" t="str">
        <f>"LE-097-01098"</f>
        <v>LE-097-01098</v>
      </c>
      <c r="C909" s="1">
        <v>40861</v>
      </c>
      <c r="D909" s="1">
        <v>41869</v>
      </c>
      <c r="E909" t="str">
        <f>"PM1425237"</f>
        <v>PM1425237</v>
      </c>
      <c r="F909" t="str">
        <f>"jramos"</f>
        <v>jramos</v>
      </c>
    </row>
    <row r="910" spans="1:6">
      <c r="A910" t="str">
        <f>"MR253"</f>
        <v>MR253</v>
      </c>
      <c r="B910" t="str">
        <f>"LE-097-01098"</f>
        <v>LE-097-01098</v>
      </c>
      <c r="C910" s="1">
        <v>40861</v>
      </c>
      <c r="D910" s="1">
        <v>41778</v>
      </c>
      <c r="E910" t="str">
        <f>"PM1416002"</f>
        <v>PM1416002</v>
      </c>
      <c r="F910" t="str">
        <f>"jramos"</f>
        <v>jramos</v>
      </c>
    </row>
    <row r="911" spans="1:6">
      <c r="A911" t="str">
        <f>"MR254"</f>
        <v>MR254</v>
      </c>
      <c r="B911" t="str">
        <f>"LE-097-01098"</f>
        <v>LE-097-01098</v>
      </c>
      <c r="C911" s="1">
        <v>40861</v>
      </c>
      <c r="D911" s="1">
        <v>41778</v>
      </c>
      <c r="E911" t="str">
        <f>"PM1408003"</f>
        <v>PM1408003</v>
      </c>
      <c r="F911" t="str">
        <f>"g_tejeda"</f>
        <v>g_tejeda</v>
      </c>
    </row>
    <row r="912" spans="1:6">
      <c r="A912" t="str">
        <f>"MR255"</f>
        <v>MR255</v>
      </c>
      <c r="B912" t="str">
        <f>"LE-097-01098"</f>
        <v>LE-097-01098</v>
      </c>
      <c r="C912" s="1">
        <v>40861</v>
      </c>
      <c r="D912" s="1">
        <v>41869</v>
      </c>
      <c r="E912" t="str">
        <f>"PM1409003"</f>
        <v>PM1409003</v>
      </c>
      <c r="F912" t="str">
        <f>"g_tejeda"</f>
        <v>g_tejeda</v>
      </c>
    </row>
    <row r="913" spans="1:6">
      <c r="A913" t="str">
        <f>"MR256"</f>
        <v>MR256</v>
      </c>
      <c r="B913" t="str">
        <f>"LE-097-01098"</f>
        <v>LE-097-01098</v>
      </c>
      <c r="C913" s="1">
        <v>40861</v>
      </c>
      <c r="D913" s="1">
        <v>41303</v>
      </c>
      <c r="E913" t="str">
        <f>"PM1205004"</f>
        <v>PM1205004</v>
      </c>
      <c r="F913" t="str">
        <f>"jramos"</f>
        <v>jramos</v>
      </c>
    </row>
    <row r="914" spans="1:6">
      <c r="A914" t="str">
        <f>"MR067"</f>
        <v>MR067</v>
      </c>
      <c r="B914" t="str">
        <f>"1208FC00"</f>
        <v>1208FC00</v>
      </c>
      <c r="C914" s="1">
        <v>40973</v>
      </c>
      <c r="D914" s="1">
        <v>41869</v>
      </c>
      <c r="E914" t="str">
        <f>"PM1425216"</f>
        <v>PM1425216</v>
      </c>
      <c r="F914" t="str">
        <f>"jramos"</f>
        <v>jramos</v>
      </c>
    </row>
    <row r="915" spans="1:6">
      <c r="A915" t="str">
        <f>"MR258"</f>
        <v>MR258</v>
      </c>
      <c r="B915" t="str">
        <f>"1106OS00"</f>
        <v>1106OS00</v>
      </c>
      <c r="C915" s="1">
        <v>40987</v>
      </c>
      <c r="D915" s="1">
        <v>41848</v>
      </c>
      <c r="E915" t="str">
        <f>"PM1428129"</f>
        <v>PM1428129</v>
      </c>
      <c r="F915" t="str">
        <f>"jramirez"</f>
        <v>jramirez</v>
      </c>
    </row>
    <row r="916" spans="1:6">
      <c r="A916" t="str">
        <f>"MR258"</f>
        <v>MR258</v>
      </c>
      <c r="B916" t="str">
        <f>"1046OS00"</f>
        <v>1046OS00</v>
      </c>
      <c r="C916" s="1">
        <v>40987</v>
      </c>
      <c r="D916" s="1">
        <v>41848</v>
      </c>
      <c r="E916" t="str">
        <f>"PM1428125"</f>
        <v>PM1428125</v>
      </c>
      <c r="F916" t="str">
        <f>"jrojas"</f>
        <v>jrojas</v>
      </c>
    </row>
    <row r="917" spans="1:6">
      <c r="A917" t="str">
        <f>"MR002"</f>
        <v>MR002</v>
      </c>
      <c r="B917" t="str">
        <f>"LE-079-00394"</f>
        <v>LE-079-00394</v>
      </c>
      <c r="C917" s="1">
        <v>41092</v>
      </c>
      <c r="D917" s="1">
        <v>41848</v>
      </c>
      <c r="E917" t="str">
        <f>"PM1428147"</f>
        <v>PM1428147</v>
      </c>
      <c r="F917" t="str">
        <f>"pedro.e.becerra"</f>
        <v>pedro.e.becerra</v>
      </c>
    </row>
    <row r="918" spans="1:6">
      <c r="A918" t="str">
        <f>"MR119"</f>
        <v>MR119</v>
      </c>
      <c r="B918" t="str">
        <f>"LE-079-00394"</f>
        <v>LE-079-00394</v>
      </c>
      <c r="C918" s="1">
        <v>41092</v>
      </c>
      <c r="D918" s="1">
        <v>41848</v>
      </c>
      <c r="E918" t="str">
        <f>"PM1418206"</f>
        <v>PM1418206</v>
      </c>
      <c r="F918" t="str">
        <f>"oscar.i.bastian"</f>
        <v>oscar.i.bastian</v>
      </c>
    </row>
    <row r="919" spans="1:6">
      <c r="A919" t="str">
        <f>"MR214"</f>
        <v>MR214</v>
      </c>
      <c r="B919" t="str">
        <f>"LE-079-00394"</f>
        <v>LE-079-00394</v>
      </c>
      <c r="C919" s="1">
        <v>41092</v>
      </c>
      <c r="D919" s="1">
        <v>42038</v>
      </c>
      <c r="E919" t="str">
        <f>"PM1405210"</f>
        <v>PM1405210</v>
      </c>
      <c r="F919" t="str">
        <f>"ijimenez"</f>
        <v>ijimenez</v>
      </c>
    </row>
    <row r="920" spans="1:6">
      <c r="A920" t="str">
        <f>"MR259"</f>
        <v>MR259</v>
      </c>
      <c r="B920" t="str">
        <f>"LE-001-04853"</f>
        <v>LE-001-04853</v>
      </c>
      <c r="C920" s="1">
        <v>41155</v>
      </c>
      <c r="D920" s="1">
        <v>41855</v>
      </c>
      <c r="E920" t="str">
        <f>"PM1427156"</f>
        <v>PM1427156</v>
      </c>
      <c r="F920" t="str">
        <f>"ogaytan"</f>
        <v>ogaytan</v>
      </c>
    </row>
    <row r="921" spans="1:6">
      <c r="A921" t="str">
        <f>"MR259"</f>
        <v>MR259</v>
      </c>
      <c r="B921" t="str">
        <f>"LE-001-04920"</f>
        <v>LE-001-04920</v>
      </c>
      <c r="C921" s="1">
        <v>41155</v>
      </c>
      <c r="D921" s="1">
        <v>41855</v>
      </c>
      <c r="E921" t="str">
        <f>"PM1427157"</f>
        <v>PM1427157</v>
      </c>
      <c r="F921" t="str">
        <f>"david.rodriguez"</f>
        <v>david.rodriguez</v>
      </c>
    </row>
    <row r="922" spans="1:6">
      <c r="A922" t="str">
        <f>"MR259"</f>
        <v>MR259</v>
      </c>
      <c r="B922" t="str">
        <f>"LE-001-05288"</f>
        <v>LE-001-05288</v>
      </c>
      <c r="C922" s="1">
        <v>41155</v>
      </c>
      <c r="D922" s="1">
        <v>41855</v>
      </c>
      <c r="E922" t="str">
        <f>"PM1427159"</f>
        <v>PM1427159</v>
      </c>
      <c r="F922" t="str">
        <f>"david.rodriguez"</f>
        <v>david.rodriguez</v>
      </c>
    </row>
    <row r="923" spans="1:6">
      <c r="A923" t="str">
        <f>"MR262"</f>
        <v>MR262</v>
      </c>
      <c r="B923" t="str">
        <f>"1306LR02"</f>
        <v>1306LR02</v>
      </c>
      <c r="C923" s="1">
        <v>41316</v>
      </c>
      <c r="D923" s="1">
        <v>41624</v>
      </c>
      <c r="E923" t="str">
        <f>"PM1351321"</f>
        <v>PM1351321</v>
      </c>
      <c r="F923" t="str">
        <f>"esaucedo"</f>
        <v>esaucedo</v>
      </c>
    </row>
    <row r="924" spans="1:6">
      <c r="A924" t="str">
        <f>"MR271"</f>
        <v>MR271</v>
      </c>
      <c r="B924" t="str">
        <f>"1309EN01"</f>
        <v>1309EN01</v>
      </c>
      <c r="C924" s="1">
        <v>41337</v>
      </c>
      <c r="D924" s="1">
        <v>41925</v>
      </c>
      <c r="E924" t="str">
        <f>"PM1417236"</f>
        <v>PM1417236</v>
      </c>
      <c r="F924" t="str">
        <f>"afgarcia"</f>
        <v>afgarcia</v>
      </c>
    </row>
    <row r="925" spans="1:6">
      <c r="A925" t="str">
        <f>"MR271"</f>
        <v>MR271</v>
      </c>
      <c r="B925" t="str">
        <f>"1309EN02"</f>
        <v>1309EN02</v>
      </c>
      <c r="C925" s="1">
        <v>41337</v>
      </c>
      <c r="D925" s="1">
        <v>41925</v>
      </c>
      <c r="E925" t="str">
        <f>"PM1417237"</f>
        <v>PM1417237</v>
      </c>
      <c r="F925" t="str">
        <f>"afgarcia"</f>
        <v>afgarcia</v>
      </c>
    </row>
    <row r="926" spans="1:6">
      <c r="A926" t="str">
        <f>"MR061"</f>
        <v>MR061</v>
      </c>
      <c r="B926" t="str">
        <f>"1052FC00"</f>
        <v>1052FC00</v>
      </c>
      <c r="C926" s="1">
        <v>41337</v>
      </c>
      <c r="D926" s="1">
        <v>41897</v>
      </c>
      <c r="E926" t="str">
        <f>"PM1421036"</f>
        <v>PM1421036</v>
      </c>
      <c r="F926" t="str">
        <f>"g_tejeda"</f>
        <v>g_tejeda</v>
      </c>
    </row>
    <row r="927" spans="1:6">
      <c r="A927" t="str">
        <f>"MR253"</f>
        <v>MR253</v>
      </c>
      <c r="B927" t="str">
        <f>"1052FC00"</f>
        <v>1052FC00</v>
      </c>
      <c r="C927" s="1">
        <v>41337</v>
      </c>
      <c r="D927" s="1">
        <v>41869</v>
      </c>
      <c r="E927" t="str">
        <f>"PM1425214"</f>
        <v>PM1425214</v>
      </c>
      <c r="F927" t="str">
        <f>"jramos"</f>
        <v>jramos</v>
      </c>
    </row>
    <row r="928" spans="1:6">
      <c r="A928" t="str">
        <f>"MR254"</f>
        <v>MR254</v>
      </c>
      <c r="B928" t="str">
        <f>"1052FC00"</f>
        <v>1052FC00</v>
      </c>
      <c r="C928" s="1">
        <v>41337</v>
      </c>
      <c r="D928" s="1">
        <v>41904</v>
      </c>
      <c r="E928" t="str">
        <f>"PM1426226"</f>
        <v>PM1426226</v>
      </c>
      <c r="F928" t="str">
        <f>"g_tejeda"</f>
        <v>g_tejeda</v>
      </c>
    </row>
    <row r="929" spans="1:6">
      <c r="A929" t="str">
        <f>"MR255"</f>
        <v>MR255</v>
      </c>
      <c r="B929" t="str">
        <f>"1052FC00"</f>
        <v>1052FC00</v>
      </c>
      <c r="C929" s="1">
        <v>41337</v>
      </c>
      <c r="D929" s="1">
        <v>41988</v>
      </c>
      <c r="E929" t="str">
        <f>"PM1426225"</f>
        <v>PM1426225</v>
      </c>
      <c r="F929" t="str">
        <f>"g_tejeda"</f>
        <v>g_tejeda</v>
      </c>
    </row>
    <row r="930" spans="1:6">
      <c r="A930" t="str">
        <f>"MR256"</f>
        <v>MR256</v>
      </c>
      <c r="B930" t="str">
        <f>"1052FC00"</f>
        <v>1052FC00</v>
      </c>
      <c r="C930" s="1">
        <v>41337</v>
      </c>
      <c r="D930" s="1">
        <v>42066</v>
      </c>
      <c r="E930" t="str">
        <f>"PM1409252"</f>
        <v>PM1409252</v>
      </c>
      <c r="F930" t="str">
        <f>"g_tejeda"</f>
        <v>g_tejeda</v>
      </c>
    </row>
    <row r="931" spans="1:6">
      <c r="A931" t="str">
        <f>"MR276"</f>
        <v>MR276</v>
      </c>
      <c r="B931" t="str">
        <f>"1325LR01"</f>
        <v>1325LR01</v>
      </c>
      <c r="C931" s="1">
        <v>41456</v>
      </c>
      <c r="D931" s="1">
        <v>41855</v>
      </c>
      <c r="E931" t="str">
        <f>"PM1427245"</f>
        <v>PM1427245</v>
      </c>
      <c r="F931" t="str">
        <f>"evaldez"</f>
        <v>evaldez</v>
      </c>
    </row>
    <row r="932" spans="1:6">
      <c r="A932" t="str">
        <f>"MR160"</f>
        <v>MR160</v>
      </c>
      <c r="B932" t="str">
        <f>"0724TO01"</f>
        <v>0724TO01</v>
      </c>
      <c r="C932" s="1">
        <v>39356</v>
      </c>
      <c r="D932" s="1">
        <v>41848</v>
      </c>
      <c r="E932" t="str">
        <f>"PM1426258"</f>
        <v>PM1426258</v>
      </c>
      <c r="F932" t="str">
        <f>"jleal"</f>
        <v>jleal</v>
      </c>
    </row>
    <row r="933" spans="1:6">
      <c r="A933" t="str">
        <f>"MR163"</f>
        <v>MR163</v>
      </c>
      <c r="B933" t="str">
        <f>"0724TO01"</f>
        <v>0724TO01</v>
      </c>
      <c r="C933" s="1">
        <v>39356</v>
      </c>
      <c r="D933" s="1">
        <v>41876</v>
      </c>
      <c r="E933" t="str">
        <f>"PM1422209"</f>
        <v>PM1422209</v>
      </c>
      <c r="F933" t="str">
        <f>"jleal"</f>
        <v>jleal</v>
      </c>
    </row>
    <row r="934" spans="1:6">
      <c r="A934" t="str">
        <f>"MR113"</f>
        <v>MR113</v>
      </c>
      <c r="B934" t="str">
        <f>"0123MT04"</f>
        <v>0123MT04</v>
      </c>
      <c r="C934" s="1">
        <v>39440</v>
      </c>
      <c r="D934" s="1">
        <v>39496</v>
      </c>
      <c r="E934" t="str">
        <f>"PM0752009"</f>
        <v>PM0752009</v>
      </c>
      <c r="F934" t="str">
        <f>"jdelarosa"</f>
        <v>jdelarosa</v>
      </c>
    </row>
    <row r="935" spans="1:6">
      <c r="A935" t="str">
        <f>"MR160"</f>
        <v>MR160</v>
      </c>
      <c r="B935" t="str">
        <f>"0744TO01"</f>
        <v>0744TO01</v>
      </c>
      <c r="C935" s="1">
        <v>39587</v>
      </c>
      <c r="D935" s="1">
        <v>41855</v>
      </c>
      <c r="E935" t="str">
        <f>"PM1427015"</f>
        <v>PM1427015</v>
      </c>
      <c r="F935" t="str">
        <f>"esaucedo"</f>
        <v>esaucedo</v>
      </c>
    </row>
    <row r="936" spans="1:6">
      <c r="A936" t="str">
        <f>"MR163"</f>
        <v>MR163</v>
      </c>
      <c r="B936" t="str">
        <f>"0744TO01"</f>
        <v>0744TO01</v>
      </c>
      <c r="C936" s="1">
        <v>39587</v>
      </c>
      <c r="D936" s="1">
        <v>41855</v>
      </c>
      <c r="E936" t="str">
        <f>"PM1419024"</f>
        <v>PM1419024</v>
      </c>
      <c r="F936" t="str">
        <f>"jleal"</f>
        <v>jleal</v>
      </c>
    </row>
    <row r="937" spans="1:6">
      <c r="A937" t="str">
        <f>"MR182"</f>
        <v>MR182</v>
      </c>
      <c r="B937" t="str">
        <f>"0914PG00"</f>
        <v>0914PG00</v>
      </c>
      <c r="C937" s="1">
        <v>40056</v>
      </c>
      <c r="D937" s="1">
        <v>40056</v>
      </c>
      <c r="E937" t="str">
        <f>""</f>
        <v/>
      </c>
      <c r="F937" t="str">
        <f>""</f>
        <v/>
      </c>
    </row>
    <row r="938" spans="1:6">
      <c r="A938" t="str">
        <f>"MR191"</f>
        <v>MR191</v>
      </c>
      <c r="B938" t="str">
        <f>"LE-001-04952"</f>
        <v>LE-001-04952</v>
      </c>
      <c r="C938" s="1">
        <v>40252</v>
      </c>
      <c r="D938" s="1">
        <v>41947</v>
      </c>
      <c r="E938" t="str">
        <f>"PM1344154"</f>
        <v>PM1344154</v>
      </c>
      <c r="F938" t="str">
        <f>"macevedo"</f>
        <v>macevedo</v>
      </c>
    </row>
    <row r="939" spans="1:6">
      <c r="A939" t="str">
        <f>"MR182"</f>
        <v>MR182</v>
      </c>
      <c r="B939" t="str">
        <f>"0914PG01"</f>
        <v>0914PG01</v>
      </c>
      <c r="C939" s="1">
        <v>40056</v>
      </c>
      <c r="D939" s="1">
        <v>41848</v>
      </c>
      <c r="E939" t="str">
        <f>"PM1428177"</f>
        <v>PM1428177</v>
      </c>
      <c r="F939" t="str">
        <f t="shared" ref="F939:F944" si="34">"hrojas"</f>
        <v>hrojas</v>
      </c>
    </row>
    <row r="940" spans="1:6">
      <c r="A940" t="str">
        <f>"MR183"</f>
        <v>MR183</v>
      </c>
      <c r="B940" t="str">
        <f>"0914PG01"</f>
        <v>0914PG01</v>
      </c>
      <c r="C940" s="1">
        <v>40056</v>
      </c>
      <c r="D940" s="1">
        <v>41848</v>
      </c>
      <c r="E940" t="str">
        <f>"PM1422212"</f>
        <v>PM1422212</v>
      </c>
      <c r="F940" t="str">
        <f t="shared" si="34"/>
        <v>hrojas</v>
      </c>
    </row>
    <row r="941" spans="1:6">
      <c r="A941" t="str">
        <f>"MR182"</f>
        <v>MR182</v>
      </c>
      <c r="B941" t="str">
        <f>"0914PG02"</f>
        <v>0914PG02</v>
      </c>
      <c r="C941" s="1">
        <v>40056</v>
      </c>
      <c r="D941" s="1">
        <v>41848</v>
      </c>
      <c r="E941" t="str">
        <f>"PM1428178"</f>
        <v>PM1428178</v>
      </c>
      <c r="F941" t="str">
        <f t="shared" si="34"/>
        <v>hrojas</v>
      </c>
    </row>
    <row r="942" spans="1:6">
      <c r="A942" t="str">
        <f>"MR183"</f>
        <v>MR183</v>
      </c>
      <c r="B942" t="str">
        <f>"0914PG02"</f>
        <v>0914PG02</v>
      </c>
      <c r="C942" s="1">
        <v>40056</v>
      </c>
      <c r="D942" s="1">
        <v>41848</v>
      </c>
      <c r="E942" t="str">
        <f>"PM1422214"</f>
        <v>PM1422214</v>
      </c>
      <c r="F942" t="str">
        <f t="shared" si="34"/>
        <v>hrojas</v>
      </c>
    </row>
    <row r="943" spans="1:6">
      <c r="A943" t="str">
        <f>"MR182"</f>
        <v>MR182</v>
      </c>
      <c r="B943" t="str">
        <f>"0914PG05"</f>
        <v>0914PG05</v>
      </c>
      <c r="C943" s="1">
        <v>40056</v>
      </c>
      <c r="D943" s="1">
        <v>41848</v>
      </c>
      <c r="E943" t="str">
        <f>"PM1428179"</f>
        <v>PM1428179</v>
      </c>
      <c r="F943" t="str">
        <f t="shared" si="34"/>
        <v>hrojas</v>
      </c>
    </row>
    <row r="944" spans="1:6">
      <c r="A944" t="str">
        <f>"MR183"</f>
        <v>MR183</v>
      </c>
      <c r="B944" t="str">
        <f>"0914PG05"</f>
        <v>0914PG05</v>
      </c>
      <c r="C944" s="1">
        <v>40056</v>
      </c>
      <c r="D944" s="1">
        <v>41848</v>
      </c>
      <c r="E944" t="str">
        <f>"PM1422216"</f>
        <v>PM1422216</v>
      </c>
      <c r="F944" t="str">
        <f t="shared" si="34"/>
        <v>hrojas</v>
      </c>
    </row>
    <row r="945" spans="1:6">
      <c r="A945" t="str">
        <f>"MR128"</f>
        <v>MR128</v>
      </c>
      <c r="B945" t="str">
        <f>"LE-010-26931"</f>
        <v>LE-010-26931</v>
      </c>
      <c r="C945" s="1">
        <v>40091</v>
      </c>
      <c r="D945" s="1">
        <v>41939</v>
      </c>
      <c r="E945" t="str">
        <f>"PM1419029"</f>
        <v>PM1419029</v>
      </c>
      <c r="F945" t="str">
        <f>"frodriguez"</f>
        <v>frodriguez</v>
      </c>
    </row>
    <row r="946" spans="1:6">
      <c r="A946" t="str">
        <f>"MR128"</f>
        <v>MR128</v>
      </c>
      <c r="B946" t="str">
        <f>"0930TO00"</f>
        <v>0930TO00</v>
      </c>
      <c r="C946" s="1">
        <v>40091</v>
      </c>
      <c r="D946" s="1">
        <v>41939</v>
      </c>
      <c r="E946" t="str">
        <f>"PM1419174"</f>
        <v>PM1419174</v>
      </c>
      <c r="F946" t="str">
        <f>"ecortes"</f>
        <v>ecortes</v>
      </c>
    </row>
    <row r="947" spans="1:6">
      <c r="A947" t="str">
        <f>"MR154"</f>
        <v>MR154</v>
      </c>
      <c r="B947" t="str">
        <f>"LE-001-04914"</f>
        <v>LE-001-04914</v>
      </c>
      <c r="C947" s="1">
        <v>40119</v>
      </c>
      <c r="D947" s="1">
        <v>40849</v>
      </c>
      <c r="E947" t="str">
        <f>"PM0944134"</f>
        <v>PM0944134</v>
      </c>
      <c r="F947" t="str">
        <f>"jvazquez"</f>
        <v>jvazquez</v>
      </c>
    </row>
    <row r="948" spans="1:6">
      <c r="A948" t="str">
        <f>"MR150"</f>
        <v>MR150</v>
      </c>
      <c r="B948" t="str">
        <f>"LE-001-04914"</f>
        <v>LE-001-04914</v>
      </c>
      <c r="C948" s="1">
        <v>40119</v>
      </c>
      <c r="D948" s="1">
        <v>40484</v>
      </c>
      <c r="E948" t="str">
        <f>"PM0944133"</f>
        <v>PM0944133</v>
      </c>
      <c r="F948" t="str">
        <f>"jvazquez"</f>
        <v>jvazquez</v>
      </c>
    </row>
    <row r="949" spans="1:6">
      <c r="A949" t="str">
        <f>"MR188"</f>
        <v>MR188</v>
      </c>
      <c r="B949" t="str">
        <f>"LE-041-00739"</f>
        <v>LE-041-00739</v>
      </c>
      <c r="C949" s="1">
        <v>40217</v>
      </c>
      <c r="D949" s="1">
        <v>41869</v>
      </c>
      <c r="E949" t="str">
        <f>"PM1425251"</f>
        <v>PM1425251</v>
      </c>
      <c r="F949" t="str">
        <f>"jrios"</f>
        <v>jrios</v>
      </c>
    </row>
    <row r="950" spans="1:6">
      <c r="A950" t="str">
        <f>"MR189"</f>
        <v>MR189</v>
      </c>
      <c r="B950" t="str">
        <f>"LE-041-00739"</f>
        <v>LE-041-00739</v>
      </c>
      <c r="C950" s="1">
        <v>40217</v>
      </c>
      <c r="D950" s="1">
        <v>41897</v>
      </c>
      <c r="E950" t="str">
        <f>"PM1425252"</f>
        <v>PM1425252</v>
      </c>
      <c r="F950" t="str">
        <f>"jcaballero"</f>
        <v>jcaballero</v>
      </c>
    </row>
    <row r="951" spans="1:6">
      <c r="A951" t="str">
        <f>"MR188"</f>
        <v>MR188</v>
      </c>
      <c r="B951" t="str">
        <f>"LE-041-00738"</f>
        <v>LE-041-00738</v>
      </c>
      <c r="C951" s="1">
        <v>40217</v>
      </c>
      <c r="D951" s="1">
        <v>41869</v>
      </c>
      <c r="E951" t="str">
        <f>"PM1425249"</f>
        <v>PM1425249</v>
      </c>
      <c r="F951" t="str">
        <f>"jrios"</f>
        <v>jrios</v>
      </c>
    </row>
    <row r="952" spans="1:6">
      <c r="A952" t="str">
        <f>"MR189"</f>
        <v>MR189</v>
      </c>
      <c r="B952" t="str">
        <f>"LE-041-00738"</f>
        <v>LE-041-00738</v>
      </c>
      <c r="C952" s="1">
        <v>40217</v>
      </c>
      <c r="D952" s="1">
        <v>41897</v>
      </c>
      <c r="E952" t="str">
        <f>"PM1425250"</f>
        <v>PM1425250</v>
      </c>
      <c r="F952" t="str">
        <f>"nemartinez"</f>
        <v>nemartinez</v>
      </c>
    </row>
    <row r="953" spans="1:6">
      <c r="A953" t="str">
        <f>"MR188"</f>
        <v>MR188</v>
      </c>
      <c r="B953" t="str">
        <f>"LE-041-00803"</f>
        <v>LE-041-00803</v>
      </c>
      <c r="C953" s="1">
        <v>40217</v>
      </c>
      <c r="D953" s="1">
        <v>41869</v>
      </c>
      <c r="E953" t="str">
        <f>"PM1425247"</f>
        <v>PM1425247</v>
      </c>
      <c r="F953" t="str">
        <f>"nemartinez"</f>
        <v>nemartinez</v>
      </c>
    </row>
    <row r="954" spans="1:6">
      <c r="A954" t="str">
        <f>"MR189"</f>
        <v>MR189</v>
      </c>
      <c r="B954" t="str">
        <f>"LE-041-00803"</f>
        <v>LE-041-00803</v>
      </c>
      <c r="C954" s="1">
        <v>40217</v>
      </c>
      <c r="D954" s="1">
        <v>41897</v>
      </c>
      <c r="E954" t="str">
        <f>"PM1425248"</f>
        <v>PM1425248</v>
      </c>
      <c r="F954" t="str">
        <f>"nemartinez"</f>
        <v>nemartinez</v>
      </c>
    </row>
    <row r="955" spans="1:6">
      <c r="A955" t="str">
        <f>"MR188"</f>
        <v>MR188</v>
      </c>
      <c r="B955" t="str">
        <f>"LE-041-00646"</f>
        <v>LE-041-00646</v>
      </c>
      <c r="C955" s="1">
        <v>40217</v>
      </c>
      <c r="D955" s="1">
        <v>41869</v>
      </c>
      <c r="E955" t="str">
        <f>"PM1425245"</f>
        <v>PM1425245</v>
      </c>
      <c r="F955" t="str">
        <f>"nemartinez"</f>
        <v>nemartinez</v>
      </c>
    </row>
    <row r="956" spans="1:6">
      <c r="A956" t="str">
        <f>"MR189"</f>
        <v>MR189</v>
      </c>
      <c r="B956" t="str">
        <f>"LE-041-00646"</f>
        <v>LE-041-00646</v>
      </c>
      <c r="C956" s="1">
        <v>40217</v>
      </c>
      <c r="D956" s="1">
        <v>41897</v>
      </c>
      <c r="E956" t="str">
        <f>"PM1425246"</f>
        <v>PM1425246</v>
      </c>
      <c r="F956" t="str">
        <f>"jcaballero"</f>
        <v>jcaballero</v>
      </c>
    </row>
    <row r="957" spans="1:6">
      <c r="A957" t="str">
        <f>"MR188"</f>
        <v>MR188</v>
      </c>
      <c r="B957" t="str">
        <f>"0744TO02"</f>
        <v>0744TO02</v>
      </c>
      <c r="C957" s="1">
        <v>40217</v>
      </c>
      <c r="D957" s="1">
        <v>41869</v>
      </c>
      <c r="E957" t="str">
        <f>"PM1425243"</f>
        <v>PM1425243</v>
      </c>
      <c r="F957" t="str">
        <f>"ejavila"</f>
        <v>ejavila</v>
      </c>
    </row>
    <row r="958" spans="1:6">
      <c r="A958" t="str">
        <f>"MR189"</f>
        <v>MR189</v>
      </c>
      <c r="B958" t="str">
        <f>"0744TO02"</f>
        <v>0744TO02</v>
      </c>
      <c r="C958" s="1">
        <v>40217</v>
      </c>
      <c r="D958" s="1">
        <v>41897</v>
      </c>
      <c r="E958" t="str">
        <f>"PM1425244"</f>
        <v>PM1425244</v>
      </c>
      <c r="F958" t="str">
        <f>"nemartinez"</f>
        <v>nemartinez</v>
      </c>
    </row>
    <row r="959" spans="1:6">
      <c r="A959" t="str">
        <f>"MR192"</f>
        <v>MR192</v>
      </c>
      <c r="B959" t="str">
        <f>"LE-001-04952"</f>
        <v>LE-001-04952</v>
      </c>
      <c r="C959" s="1">
        <v>40252</v>
      </c>
      <c r="D959" s="1">
        <v>41848</v>
      </c>
      <c r="E959" t="str">
        <f>"PM1418134"</f>
        <v>PM1418134</v>
      </c>
      <c r="F959" t="str">
        <f>"ogaytan"</f>
        <v>ogaytan</v>
      </c>
    </row>
    <row r="960" spans="1:6">
      <c r="A960" t="str">
        <f>"MR191"</f>
        <v>MR191</v>
      </c>
      <c r="B960" t="str">
        <f>"LE-001-04914"</f>
        <v>LE-001-04914</v>
      </c>
      <c r="C960" s="1">
        <v>40252</v>
      </c>
      <c r="D960" s="1">
        <v>40617</v>
      </c>
      <c r="E960" t="str">
        <f>"PM1011168"</f>
        <v>PM1011168</v>
      </c>
      <c r="F960" t="str">
        <f>"jbanda"</f>
        <v>jbanda</v>
      </c>
    </row>
    <row r="961" spans="1:6">
      <c r="A961" t="str">
        <f>"MR192"</f>
        <v>MR192</v>
      </c>
      <c r="B961" t="str">
        <f>"LE-001-04914"</f>
        <v>LE-001-04914</v>
      </c>
      <c r="C961" s="1">
        <v>40252</v>
      </c>
      <c r="D961" s="1">
        <v>41848</v>
      </c>
      <c r="E961" t="str">
        <f>"PM1418170"</f>
        <v>PM1418170</v>
      </c>
      <c r="F961" t="str">
        <f>"ogaytan"</f>
        <v>ogaytan</v>
      </c>
    </row>
    <row r="962" spans="1:6">
      <c r="A962" t="str">
        <f>"MR191"</f>
        <v>MR191</v>
      </c>
      <c r="B962" t="str">
        <f>"LE-001-04942"</f>
        <v>LE-001-04942</v>
      </c>
      <c r="C962" s="1">
        <v>40252</v>
      </c>
      <c r="D962" s="1">
        <v>41947</v>
      </c>
      <c r="E962" t="str">
        <f>"PM1344158"</f>
        <v>PM1344158</v>
      </c>
      <c r="F962" t="str">
        <f>"macevedo"</f>
        <v>macevedo</v>
      </c>
    </row>
    <row r="963" spans="1:6">
      <c r="A963" t="str">
        <f>"MR192"</f>
        <v>MR192</v>
      </c>
      <c r="B963" t="str">
        <f>"LE-001-04942"</f>
        <v>LE-001-04942</v>
      </c>
      <c r="C963" s="1">
        <v>40252</v>
      </c>
      <c r="D963" s="1">
        <v>41848</v>
      </c>
      <c r="E963" t="str">
        <f>"PM1418139"</f>
        <v>PM1418139</v>
      </c>
      <c r="F963" t="str">
        <f>"david.rodriguez"</f>
        <v>david.rodriguez</v>
      </c>
    </row>
    <row r="964" spans="1:6">
      <c r="A964" t="str">
        <f>"MR191"</f>
        <v>MR191</v>
      </c>
      <c r="B964" t="str">
        <f>"LE-001-04943"</f>
        <v>LE-001-04943</v>
      </c>
      <c r="C964" s="1">
        <v>40252</v>
      </c>
      <c r="D964" s="1">
        <v>41947</v>
      </c>
      <c r="E964" t="str">
        <f>"PM1344160"</f>
        <v>PM1344160</v>
      </c>
      <c r="F964" t="str">
        <f>"macevedo"</f>
        <v>macevedo</v>
      </c>
    </row>
    <row r="965" spans="1:6">
      <c r="A965" t="str">
        <f>"MR192"</f>
        <v>MR192</v>
      </c>
      <c r="B965" t="str">
        <f>"LE-001-04943"</f>
        <v>LE-001-04943</v>
      </c>
      <c r="C965" s="1">
        <v>40252</v>
      </c>
      <c r="D965" s="1">
        <v>41848</v>
      </c>
      <c r="E965" t="str">
        <f>"PM1418141"</f>
        <v>PM1418141</v>
      </c>
      <c r="F965" t="str">
        <f>"ogaytan"</f>
        <v>ogaytan</v>
      </c>
    </row>
    <row r="966" spans="1:6">
      <c r="A966" t="str">
        <f>"MR191"</f>
        <v>MR191</v>
      </c>
      <c r="B966" t="str">
        <f>"LE-001-04944"</f>
        <v>LE-001-04944</v>
      </c>
      <c r="C966" s="1">
        <v>40252</v>
      </c>
      <c r="D966" s="1">
        <v>41947</v>
      </c>
      <c r="E966" t="str">
        <f>"PM1344162"</f>
        <v>PM1344162</v>
      </c>
      <c r="F966" t="str">
        <f>"macevedo"</f>
        <v>macevedo</v>
      </c>
    </row>
    <row r="967" spans="1:6">
      <c r="A967" t="str">
        <f>"MR192"</f>
        <v>MR192</v>
      </c>
      <c r="B967" t="str">
        <f>"LE-001-04944"</f>
        <v>LE-001-04944</v>
      </c>
      <c r="C967" s="1">
        <v>40252</v>
      </c>
      <c r="D967" s="1">
        <v>41848</v>
      </c>
      <c r="E967" t="str">
        <f>"PM1418143"</f>
        <v>PM1418143</v>
      </c>
      <c r="F967" t="str">
        <f>"ogaytan"</f>
        <v>ogaytan</v>
      </c>
    </row>
    <row r="968" spans="1:6">
      <c r="A968" t="str">
        <f>"MR191"</f>
        <v>MR191</v>
      </c>
      <c r="B968" t="str">
        <f>"LE-001-05115"</f>
        <v>LE-001-05115</v>
      </c>
      <c r="C968" s="1">
        <v>40252</v>
      </c>
      <c r="D968" s="1">
        <v>42010</v>
      </c>
      <c r="E968" t="str">
        <f>"PM1401198"</f>
        <v>PM1401198</v>
      </c>
      <c r="F968" t="str">
        <f>"omar.a.salazar"</f>
        <v>omar.a.salazar</v>
      </c>
    </row>
    <row r="969" spans="1:6">
      <c r="A969" t="str">
        <f>"MR192"</f>
        <v>MR192</v>
      </c>
      <c r="B969" t="str">
        <f>"LE-001-05115"</f>
        <v>LE-001-05115</v>
      </c>
      <c r="C969" s="1">
        <v>40252</v>
      </c>
      <c r="D969" s="1">
        <v>41897</v>
      </c>
      <c r="E969" t="str">
        <f>"PM1425144"</f>
        <v>PM1425144</v>
      </c>
      <c r="F969" t="str">
        <f>"cdeyta"</f>
        <v>cdeyta</v>
      </c>
    </row>
    <row r="970" spans="1:6">
      <c r="A970" t="str">
        <f>"MR191"</f>
        <v>MR191</v>
      </c>
      <c r="B970" t="str">
        <f>"LE-001-05116"</f>
        <v>LE-001-05116</v>
      </c>
      <c r="C970" s="1">
        <v>40252</v>
      </c>
      <c r="D970" s="1">
        <v>42010</v>
      </c>
      <c r="E970" t="str">
        <f>"PM1401200"</f>
        <v>PM1401200</v>
      </c>
      <c r="F970" t="str">
        <f>"omar.a.salazar"</f>
        <v>omar.a.salazar</v>
      </c>
    </row>
    <row r="971" spans="1:6">
      <c r="A971" t="str">
        <f>"MR192"</f>
        <v>MR192</v>
      </c>
      <c r="B971" t="str">
        <f>"LE-001-05116"</f>
        <v>LE-001-05116</v>
      </c>
      <c r="C971" s="1">
        <v>40252</v>
      </c>
      <c r="D971" s="1">
        <v>41897</v>
      </c>
      <c r="E971" t="str">
        <f>"PM1425142"</f>
        <v>PM1425142</v>
      </c>
      <c r="F971" t="str">
        <f t="shared" ref="F971:F976" si="35">"cdeyta"</f>
        <v>cdeyta</v>
      </c>
    </row>
    <row r="972" spans="1:6">
      <c r="A972" t="str">
        <f>"MR191"</f>
        <v>MR191</v>
      </c>
      <c r="B972" t="str">
        <f>"LE-001-05137"</f>
        <v>LE-001-05137</v>
      </c>
      <c r="C972" s="1">
        <v>40252</v>
      </c>
      <c r="D972" s="1">
        <v>41989</v>
      </c>
      <c r="E972" t="str">
        <f>"PM1350007"</f>
        <v>PM1350007</v>
      </c>
      <c r="F972" t="str">
        <f t="shared" si="35"/>
        <v>cdeyta</v>
      </c>
    </row>
    <row r="973" spans="1:6">
      <c r="A973" t="str">
        <f>"MR192"</f>
        <v>MR192</v>
      </c>
      <c r="B973" t="str">
        <f>"LE-001-05137"</f>
        <v>LE-001-05137</v>
      </c>
      <c r="C973" s="1">
        <v>40252</v>
      </c>
      <c r="D973" s="1">
        <v>41897</v>
      </c>
      <c r="E973" t="str">
        <f>"PM1425140"</f>
        <v>PM1425140</v>
      </c>
      <c r="F973" t="str">
        <f t="shared" si="35"/>
        <v>cdeyta</v>
      </c>
    </row>
    <row r="974" spans="1:6">
      <c r="A974" t="str">
        <f>"MR191"</f>
        <v>MR191</v>
      </c>
      <c r="B974" t="str">
        <f>"LE-001-05138"</f>
        <v>LE-001-05138</v>
      </c>
      <c r="C974" s="1">
        <v>40252</v>
      </c>
      <c r="D974" s="1">
        <v>41989</v>
      </c>
      <c r="E974" t="str">
        <f>"PM1350008"</f>
        <v>PM1350008</v>
      </c>
      <c r="F974" t="str">
        <f t="shared" si="35"/>
        <v>cdeyta</v>
      </c>
    </row>
    <row r="975" spans="1:6">
      <c r="A975" t="str">
        <f>"MR192"</f>
        <v>MR192</v>
      </c>
      <c r="B975" t="str">
        <f>"LE-001-05138"</f>
        <v>LE-001-05138</v>
      </c>
      <c r="C975" s="1">
        <v>40252</v>
      </c>
      <c r="D975" s="1">
        <v>41897</v>
      </c>
      <c r="E975" t="str">
        <f>"PM1425138"</f>
        <v>PM1425138</v>
      </c>
      <c r="F975" t="str">
        <f t="shared" si="35"/>
        <v>cdeyta</v>
      </c>
    </row>
    <row r="976" spans="1:6">
      <c r="A976" t="str">
        <f>"MR191"</f>
        <v>MR191</v>
      </c>
      <c r="B976" t="str">
        <f>"LE-001-05139"</f>
        <v>LE-001-05139</v>
      </c>
      <c r="C976" s="1">
        <v>40252</v>
      </c>
      <c r="D976" s="1">
        <v>41989</v>
      </c>
      <c r="E976" t="str">
        <f>"PM1350009"</f>
        <v>PM1350009</v>
      </c>
      <c r="F976" t="str">
        <f t="shared" si="35"/>
        <v>cdeyta</v>
      </c>
    </row>
    <row r="977" spans="1:6">
      <c r="A977" t="str">
        <f>"MR192"</f>
        <v>MR192</v>
      </c>
      <c r="B977" t="str">
        <f>"LE-001-05139"</f>
        <v>LE-001-05139</v>
      </c>
      <c r="C977" s="1">
        <v>40252</v>
      </c>
      <c r="D977" s="1">
        <v>41897</v>
      </c>
      <c r="E977" t="str">
        <f>"PM1425136"</f>
        <v>PM1425136</v>
      </c>
      <c r="F977" t="str">
        <f>"ricardo.solis"</f>
        <v>ricardo.solis</v>
      </c>
    </row>
    <row r="978" spans="1:6">
      <c r="A978" t="str">
        <f>"MR193"</f>
        <v>MR193</v>
      </c>
      <c r="B978" t="str">
        <f>"LE-001-05289"</f>
        <v>LE-001-05289</v>
      </c>
      <c r="C978" s="1">
        <v>40252</v>
      </c>
      <c r="D978" s="1">
        <v>41876</v>
      </c>
      <c r="E978" t="str">
        <f>"PM1418155"</f>
        <v>PM1418155</v>
      </c>
      <c r="F978" t="str">
        <f>"jbanda"</f>
        <v>jbanda</v>
      </c>
    </row>
    <row r="979" spans="1:6">
      <c r="A979" t="str">
        <f>"MR194"</f>
        <v>MR194</v>
      </c>
      <c r="B979" t="str">
        <f>"LE-001-05253"</f>
        <v>LE-001-05253</v>
      </c>
      <c r="C979" s="1">
        <v>40252</v>
      </c>
      <c r="D979" s="1">
        <v>41848</v>
      </c>
      <c r="E979" t="str">
        <f>"PM1418157"</f>
        <v>PM1418157</v>
      </c>
      <c r="F979" t="str">
        <f>"ogaytan"</f>
        <v>ogaytan</v>
      </c>
    </row>
    <row r="980" spans="1:6">
      <c r="A980" t="str">
        <f>"MR209"</f>
        <v>MR209</v>
      </c>
      <c r="B980" t="str">
        <f>"LE-001-05232"</f>
        <v>LE-001-05232</v>
      </c>
      <c r="C980" s="1">
        <v>40490</v>
      </c>
      <c r="D980" s="1">
        <v>41778</v>
      </c>
      <c r="E980" t="str">
        <f>"PM1416122"</f>
        <v>PM1416122</v>
      </c>
      <c r="F980" t="str">
        <f>"ecortes"</f>
        <v>ecortes</v>
      </c>
    </row>
    <row r="981" spans="1:6">
      <c r="A981" t="str">
        <f>"MR210"</f>
        <v>MR210</v>
      </c>
      <c r="B981" t="str">
        <f>"LE-001-05232"</f>
        <v>LE-001-05232</v>
      </c>
      <c r="C981" s="1">
        <v>40490</v>
      </c>
      <c r="D981" s="1">
        <v>41918</v>
      </c>
      <c r="E981" t="str">
        <f>"PM1428084"</f>
        <v>PM1428084</v>
      </c>
      <c r="F981" t="str">
        <f>"frodriguez"</f>
        <v>frodriguez</v>
      </c>
    </row>
    <row r="982" spans="1:6">
      <c r="A982" t="str">
        <f>"MR211"</f>
        <v>MR211</v>
      </c>
      <c r="B982" t="str">
        <f>"1042EN00"</f>
        <v>1042EN00</v>
      </c>
      <c r="C982" s="1">
        <v>40490</v>
      </c>
      <c r="D982" s="1">
        <v>41848</v>
      </c>
      <c r="E982" t="str">
        <f>"PM1428122"</f>
        <v>PM1428122</v>
      </c>
      <c r="F982" t="str">
        <f>"ocobos"</f>
        <v>ocobos</v>
      </c>
    </row>
    <row r="983" spans="1:6">
      <c r="A983" t="str">
        <f>"MR212"</f>
        <v>MR212</v>
      </c>
      <c r="B983" t="str">
        <f>"1042EN00"</f>
        <v>1042EN00</v>
      </c>
      <c r="C983" s="1">
        <v>40490</v>
      </c>
      <c r="D983" s="1">
        <v>41869</v>
      </c>
      <c r="E983" t="str">
        <f>"PM1425291"</f>
        <v>PM1425291</v>
      </c>
      <c r="F983" t="str">
        <f>"ejavila"</f>
        <v>ejavila</v>
      </c>
    </row>
    <row r="984" spans="1:6">
      <c r="A984" t="str">
        <f>"MR032"</f>
        <v>MR032</v>
      </c>
      <c r="B984" t="str">
        <f>"LE-010-28335"</f>
        <v>LE-010-28335</v>
      </c>
      <c r="C984" s="1">
        <v>40602</v>
      </c>
      <c r="D984" s="1">
        <v>40966</v>
      </c>
      <c r="E984" t="str">
        <f>"PM1205219"</f>
        <v>PM1205219</v>
      </c>
      <c r="F984" t="str">
        <f>"jrios"</f>
        <v>jrios</v>
      </c>
    </row>
    <row r="985" spans="1:6">
      <c r="A985" t="str">
        <f>"MR032"</f>
        <v>MR032</v>
      </c>
      <c r="B985" t="str">
        <f>"LE-052-218"</f>
        <v>LE-052-218</v>
      </c>
      <c r="C985" s="1">
        <v>40602</v>
      </c>
      <c r="D985" s="1">
        <v>41778</v>
      </c>
      <c r="E985" t="str">
        <f>"PM1416195"</f>
        <v>PM1416195</v>
      </c>
      <c r="F985" t="str">
        <f>"eimartinez"</f>
        <v>eimartinez</v>
      </c>
    </row>
    <row r="986" spans="1:6">
      <c r="A986" t="str">
        <f>"MR029"</f>
        <v>MR029</v>
      </c>
      <c r="B986" t="str">
        <f>"LE-003-00809"</f>
        <v>LE-003-00809</v>
      </c>
      <c r="C986" s="1">
        <v>40623</v>
      </c>
      <c r="D986" s="1">
        <v>41827</v>
      </c>
      <c r="E986" t="str">
        <f>"PM1423192"</f>
        <v>PM1423192</v>
      </c>
      <c r="F986" t="str">
        <f>"chernandez"</f>
        <v>chernandez</v>
      </c>
    </row>
    <row r="987" spans="1:6">
      <c r="A987" t="str">
        <f>"MR128"</f>
        <v>MR128</v>
      </c>
      <c r="B987" t="str">
        <f>"0420MD01"</f>
        <v>0420MD01</v>
      </c>
      <c r="C987" s="1">
        <v>40637</v>
      </c>
      <c r="D987" s="1">
        <v>41981</v>
      </c>
      <c r="E987" t="str">
        <f>"PM1425287"</f>
        <v>PM1425287</v>
      </c>
      <c r="F987" t="str">
        <f>"jcaballero"</f>
        <v>jcaballero</v>
      </c>
    </row>
    <row r="988" spans="1:6">
      <c r="A988" t="str">
        <f>"MR214"</f>
        <v>MR214</v>
      </c>
      <c r="B988" t="str">
        <f>"LE-079-00522"</f>
        <v>LE-079-00522</v>
      </c>
      <c r="C988" s="1">
        <v>40686</v>
      </c>
      <c r="D988" s="1">
        <v>41967</v>
      </c>
      <c r="E988" t="str">
        <f>"PM1345066"</f>
        <v>PM1345066</v>
      </c>
      <c r="F988" t="str">
        <f>"ijimenez"</f>
        <v>ijimenez</v>
      </c>
    </row>
    <row r="989" spans="1:6">
      <c r="A989" t="str">
        <f>"MR214"</f>
        <v>MR214</v>
      </c>
      <c r="B989" t="str">
        <f>"LE-079-00529"</f>
        <v>LE-079-00529</v>
      </c>
      <c r="C989" s="1">
        <v>40686</v>
      </c>
      <c r="D989" s="1">
        <v>41968</v>
      </c>
      <c r="E989" t="str">
        <f>"PM1347078"</f>
        <v>PM1347078</v>
      </c>
      <c r="F989" t="str">
        <f>"afgarcia"</f>
        <v>afgarcia</v>
      </c>
    </row>
    <row r="990" spans="1:6">
      <c r="A990" t="str">
        <f>"MR214"</f>
        <v>MR214</v>
      </c>
      <c r="B990" t="str">
        <f>"LE-079-00392"</f>
        <v>LE-079-00392</v>
      </c>
      <c r="C990" s="1">
        <v>40686</v>
      </c>
      <c r="D990" s="1">
        <v>42010</v>
      </c>
      <c r="E990" t="str">
        <f>"PM1401207"</f>
        <v>PM1401207</v>
      </c>
      <c r="F990" t="str">
        <f>"rblanco"</f>
        <v>rblanco</v>
      </c>
    </row>
    <row r="991" spans="1:6">
      <c r="A991" t="str">
        <f>"MR214"</f>
        <v>MR214</v>
      </c>
      <c r="B991" t="str">
        <f>"LE-079-00410"</f>
        <v>LE-079-00410</v>
      </c>
      <c r="C991" s="1">
        <v>40686</v>
      </c>
      <c r="D991" s="1">
        <v>42031</v>
      </c>
      <c r="E991" t="str">
        <f>"PM1404062"</f>
        <v>PM1404062</v>
      </c>
      <c r="F991" t="str">
        <f>"ijimenez"</f>
        <v>ijimenez</v>
      </c>
    </row>
    <row r="992" spans="1:6">
      <c r="A992" t="str">
        <f>"MR002"</f>
        <v>MR002</v>
      </c>
      <c r="B992" t="str">
        <f>"LE-010-22853"</f>
        <v>LE-010-22853</v>
      </c>
      <c r="C992" s="1">
        <v>40686</v>
      </c>
      <c r="D992" s="1">
        <v>41848</v>
      </c>
      <c r="E992" t="str">
        <f>"PM1428181"</f>
        <v>PM1428181</v>
      </c>
      <c r="F992" t="str">
        <f>"pedro.e.becerra"</f>
        <v>pedro.e.becerra</v>
      </c>
    </row>
    <row r="993" spans="1:6">
      <c r="A993" t="str">
        <f>"MR119"</f>
        <v>MR119</v>
      </c>
      <c r="B993" t="str">
        <f>"LE-010-22853"</f>
        <v>LE-010-22853</v>
      </c>
      <c r="C993" s="1">
        <v>40686</v>
      </c>
      <c r="D993" s="1">
        <v>41918</v>
      </c>
      <c r="E993" t="str">
        <f>"PM1428180"</f>
        <v>PM1428180</v>
      </c>
      <c r="F993" t="str">
        <f>"ijimenez"</f>
        <v>ijimenez</v>
      </c>
    </row>
    <row r="994" spans="1:6">
      <c r="A994" t="str">
        <f>"MR214"</f>
        <v>MR214</v>
      </c>
      <c r="B994" t="str">
        <f>"LE-010-22853"</f>
        <v>LE-010-22853</v>
      </c>
      <c r="C994" s="1">
        <v>40686</v>
      </c>
      <c r="D994" s="1">
        <v>41975</v>
      </c>
      <c r="E994" t="str">
        <f>"PM1348283"</f>
        <v>PM1348283</v>
      </c>
      <c r="F994" t="str">
        <f>"ijimenez"</f>
        <v>ijimenez</v>
      </c>
    </row>
    <row r="995" spans="1:6">
      <c r="A995" t="str">
        <f>"MR226"</f>
        <v>MR226</v>
      </c>
      <c r="B995" t="str">
        <f>"1135FG04"</f>
        <v>1135FG04</v>
      </c>
      <c r="C995" s="1">
        <v>40798</v>
      </c>
      <c r="D995" s="1">
        <v>40987</v>
      </c>
      <c r="E995" t="str">
        <f>"PM1152222"</f>
        <v>PM1152222</v>
      </c>
      <c r="F995" t="str">
        <f>"cfararoni"</f>
        <v>cfararoni</v>
      </c>
    </row>
    <row r="996" spans="1:6">
      <c r="A996" t="str">
        <f>"MR247"</f>
        <v>MR247</v>
      </c>
      <c r="B996" t="str">
        <f>"LE-086-00194"</f>
        <v>LE-086-00194</v>
      </c>
      <c r="C996" s="1">
        <v>40861</v>
      </c>
      <c r="D996" s="1">
        <v>41778</v>
      </c>
      <c r="E996" t="str">
        <f>"PM1348016"</f>
        <v>PM1348016</v>
      </c>
      <c r="F996" t="str">
        <f>"lmanzano"</f>
        <v>lmanzano</v>
      </c>
    </row>
    <row r="997" spans="1:6">
      <c r="A997" t="str">
        <f>"MR248"</f>
        <v>MR248</v>
      </c>
      <c r="B997" t="str">
        <f>"LE-086-00194"</f>
        <v>LE-086-00194</v>
      </c>
      <c r="C997" s="1">
        <v>40861</v>
      </c>
      <c r="D997" s="1">
        <v>41268</v>
      </c>
      <c r="E997" t="str">
        <f>"PM1152011"</f>
        <v>PM1152011</v>
      </c>
      <c r="F997" t="str">
        <f>"jramos"</f>
        <v>jramos</v>
      </c>
    </row>
    <row r="998" spans="1:6">
      <c r="A998" t="str">
        <f t="shared" ref="A998:A1003" si="36">"MR258"</f>
        <v>MR258</v>
      </c>
      <c r="B998" t="str">
        <f>"0524OS00"</f>
        <v>0524OS00</v>
      </c>
      <c r="C998" s="1">
        <v>40987</v>
      </c>
      <c r="D998" s="1">
        <v>41848</v>
      </c>
      <c r="E998" t="str">
        <f>"PM1426054"</f>
        <v>PM1426054</v>
      </c>
      <c r="F998" t="str">
        <f>"jose.perez"</f>
        <v>jose.perez</v>
      </c>
    </row>
    <row r="999" spans="1:6">
      <c r="A999" t="str">
        <f t="shared" si="36"/>
        <v>MR258</v>
      </c>
      <c r="B999" t="str">
        <f>"LE-011-02082"</f>
        <v>LE-011-02082</v>
      </c>
      <c r="C999" s="1">
        <v>40987</v>
      </c>
      <c r="D999" s="1">
        <v>41848</v>
      </c>
      <c r="E999" t="str">
        <f>"PM1428017"</f>
        <v>PM1428017</v>
      </c>
      <c r="F999" t="str">
        <f>"jrojas"</f>
        <v>jrojas</v>
      </c>
    </row>
    <row r="1000" spans="1:6">
      <c r="A1000" t="str">
        <f t="shared" si="36"/>
        <v>MR258</v>
      </c>
      <c r="B1000" t="str">
        <f>"LE-011-01921"</f>
        <v>LE-011-01921</v>
      </c>
      <c r="C1000" s="1">
        <v>40987</v>
      </c>
      <c r="D1000" s="1">
        <v>41848</v>
      </c>
      <c r="E1000" t="str">
        <f>"PM1425195"</f>
        <v>PM1425195</v>
      </c>
      <c r="F1000" t="str">
        <f>"jrojas"</f>
        <v>jrojas</v>
      </c>
    </row>
    <row r="1001" spans="1:6">
      <c r="A1001" t="str">
        <f t="shared" si="36"/>
        <v>MR258</v>
      </c>
      <c r="B1001" t="str">
        <f>"1125OS01"</f>
        <v>1125OS01</v>
      </c>
      <c r="C1001" s="1">
        <v>40987</v>
      </c>
      <c r="D1001" s="1">
        <v>41848</v>
      </c>
      <c r="E1001" t="str">
        <f>"PM1428193"</f>
        <v>PM1428193</v>
      </c>
      <c r="F1001" t="str">
        <f>"macevedo"</f>
        <v>macevedo</v>
      </c>
    </row>
    <row r="1002" spans="1:6">
      <c r="A1002" t="str">
        <f t="shared" si="36"/>
        <v>MR258</v>
      </c>
      <c r="B1002" t="str">
        <f>"1046EN01"</f>
        <v>1046EN01</v>
      </c>
      <c r="C1002" s="1">
        <v>40987</v>
      </c>
      <c r="D1002" s="1">
        <v>41848</v>
      </c>
      <c r="E1002" t="str">
        <f>"PM1428127"</f>
        <v>PM1428127</v>
      </c>
      <c r="F1002" t="str">
        <f>"jramirez"</f>
        <v>jramirez</v>
      </c>
    </row>
    <row r="1003" spans="1:6">
      <c r="A1003" t="str">
        <f t="shared" si="36"/>
        <v>MR258</v>
      </c>
      <c r="B1003" t="str">
        <f>"0511OS00"</f>
        <v>0511OS00</v>
      </c>
      <c r="C1003" s="1">
        <v>40987</v>
      </c>
      <c r="D1003" s="1">
        <v>41848</v>
      </c>
      <c r="E1003" t="str">
        <f>"PM1428025"</f>
        <v>PM1428025</v>
      </c>
      <c r="F1003" t="str">
        <f>"alara"</f>
        <v>alara</v>
      </c>
    </row>
    <row r="1004" spans="1:6">
      <c r="A1004" t="str">
        <f>"MR116"</f>
        <v>MR116</v>
      </c>
      <c r="B1004" t="str">
        <f>"Q-217-01838"</f>
        <v>Q-217-01838</v>
      </c>
      <c r="C1004" s="1">
        <v>41043</v>
      </c>
      <c r="D1004" s="1">
        <v>41883</v>
      </c>
      <c r="E1004" t="str">
        <f>"PM1423223"</f>
        <v>PM1423223</v>
      </c>
      <c r="F1004" t="str">
        <f>"hrojas"</f>
        <v>hrojas</v>
      </c>
    </row>
    <row r="1005" spans="1:6">
      <c r="A1005" t="str">
        <f>"MR116"</f>
        <v>MR116</v>
      </c>
      <c r="B1005" t="str">
        <f>"Q-217-01839"</f>
        <v>Q-217-01839</v>
      </c>
      <c r="C1005" s="1">
        <v>41043</v>
      </c>
      <c r="D1005" s="1">
        <v>41883</v>
      </c>
      <c r="E1005" t="str">
        <f>"PM1423224"</f>
        <v>PM1423224</v>
      </c>
      <c r="F1005" t="str">
        <f>"hrojas"</f>
        <v>hrojas</v>
      </c>
    </row>
    <row r="1006" spans="1:6">
      <c r="A1006" t="str">
        <f>"MR029"</f>
        <v>MR029</v>
      </c>
      <c r="B1006" t="str">
        <f>"LE-003-00783"</f>
        <v>LE-003-00783</v>
      </c>
      <c r="C1006" s="1">
        <v>41134</v>
      </c>
      <c r="D1006" s="1">
        <v>41862</v>
      </c>
      <c r="E1006" t="str">
        <f>"PM1428141"</f>
        <v>PM1428141</v>
      </c>
      <c r="F1006" t="str">
        <f>"ocobos"</f>
        <v>ocobos</v>
      </c>
    </row>
    <row r="1007" spans="1:6">
      <c r="A1007" t="str">
        <f>"MR259"</f>
        <v>MR259</v>
      </c>
      <c r="B1007" t="str">
        <f>"LE-001-04967"</f>
        <v>LE-001-04967</v>
      </c>
      <c r="C1007" s="1">
        <v>41155</v>
      </c>
      <c r="D1007" s="1">
        <v>41855</v>
      </c>
      <c r="E1007" t="str">
        <f>"PM1427237"</f>
        <v>PM1427237</v>
      </c>
      <c r="F1007" t="str">
        <f>"cdeyta"</f>
        <v>cdeyta</v>
      </c>
    </row>
    <row r="1008" spans="1:6">
      <c r="A1008" t="str">
        <f>"MR259"</f>
        <v>MR259</v>
      </c>
      <c r="B1008" t="str">
        <f>"LE-001-04821"</f>
        <v>LE-001-04821</v>
      </c>
      <c r="C1008" s="1">
        <v>41155</v>
      </c>
      <c r="D1008" s="1">
        <v>41855</v>
      </c>
      <c r="E1008" t="str">
        <f>"PM1427230"</f>
        <v>PM1427230</v>
      </c>
      <c r="F1008" t="str">
        <f>"ogaytan"</f>
        <v>ogaytan</v>
      </c>
    </row>
    <row r="1009" spans="1:6">
      <c r="A1009" t="str">
        <f>"MR260"</f>
        <v>MR260</v>
      </c>
      <c r="B1009" t="str">
        <f>"LE-001-04821"</f>
        <v>LE-001-04821</v>
      </c>
      <c r="C1009" s="1">
        <v>41155</v>
      </c>
      <c r="D1009" s="1">
        <v>41885</v>
      </c>
      <c r="E1009" t="str">
        <f>"PM1236028"</f>
        <v>PM1236028</v>
      </c>
      <c r="F1009" t="str">
        <f>"cdeyta"</f>
        <v>cdeyta</v>
      </c>
    </row>
    <row r="1010" spans="1:6">
      <c r="A1010" t="str">
        <f>"MR128"</f>
        <v>MR128</v>
      </c>
      <c r="B1010" t="str">
        <f>"1306QA04"</f>
        <v>1306QA04</v>
      </c>
      <c r="C1010" s="1">
        <v>41316</v>
      </c>
      <c r="D1010" s="1">
        <v>41316</v>
      </c>
      <c r="E1010" t="str">
        <f>""</f>
        <v/>
      </c>
      <c r="F1010" t="str">
        <f>""</f>
        <v/>
      </c>
    </row>
    <row r="1011" spans="1:6">
      <c r="A1011" t="str">
        <f>"MR088"</f>
        <v>MR088</v>
      </c>
      <c r="B1011" t="str">
        <f>"1309FC00"</f>
        <v>1309FC00</v>
      </c>
      <c r="C1011" s="1">
        <v>41337</v>
      </c>
      <c r="D1011" s="1">
        <v>41869</v>
      </c>
      <c r="E1011" t="str">
        <f>"PM1425211"</f>
        <v>PM1425211</v>
      </c>
      <c r="F1011" t="str">
        <f>"g_tejeda"</f>
        <v>g_tejeda</v>
      </c>
    </row>
    <row r="1012" spans="1:6">
      <c r="A1012" t="str">
        <f>"MR242"</f>
        <v>MR242</v>
      </c>
      <c r="B1012" t="str">
        <f>"1309FC00"</f>
        <v>1309FC00</v>
      </c>
      <c r="C1012" s="1">
        <v>41337</v>
      </c>
      <c r="D1012" s="1">
        <v>41897</v>
      </c>
      <c r="E1012" t="str">
        <f>"PM1425212"</f>
        <v>PM1425212</v>
      </c>
      <c r="F1012" t="str">
        <f>"g_tejeda"</f>
        <v>g_tejeda</v>
      </c>
    </row>
    <row r="1013" spans="1:6">
      <c r="A1013" t="str">
        <f>"MR243"</f>
        <v>MR243</v>
      </c>
      <c r="B1013" t="str">
        <f>"1309FC00"</f>
        <v>1309FC00</v>
      </c>
      <c r="C1013" s="1">
        <v>41337</v>
      </c>
      <c r="D1013" s="1">
        <v>41988</v>
      </c>
      <c r="E1013" t="str">
        <f>"PM1426229"</f>
        <v>PM1426229</v>
      </c>
      <c r="F1013" t="str">
        <f>"g_tejeda"</f>
        <v>g_tejeda</v>
      </c>
    </row>
    <row r="1014" spans="1:6">
      <c r="A1014" t="str">
        <f>"MR244"</f>
        <v>MR244</v>
      </c>
      <c r="B1014" t="str">
        <f>"1309FC00"</f>
        <v>1309FC00</v>
      </c>
      <c r="C1014" s="1">
        <v>41337</v>
      </c>
      <c r="D1014" s="1">
        <v>41968</v>
      </c>
      <c r="E1014" t="str">
        <f>"PM1347247"</f>
        <v>PM1347247</v>
      </c>
      <c r="F1014" t="str">
        <f>"lmanzano"</f>
        <v>lmanzano</v>
      </c>
    </row>
    <row r="1015" spans="1:6">
      <c r="A1015" t="str">
        <f>"MR275"</f>
        <v>MR275</v>
      </c>
      <c r="B1015" t="str">
        <f>"1325LR00"</f>
        <v>1325LR00</v>
      </c>
      <c r="C1015" s="1">
        <v>41456</v>
      </c>
      <c r="D1015" s="1">
        <v>41848</v>
      </c>
      <c r="E1015" t="str">
        <f>"PM1428152"</f>
        <v>PM1428152</v>
      </c>
      <c r="F1015" t="str">
        <f>"amendez"</f>
        <v>amendez</v>
      </c>
    </row>
    <row r="1016" spans="1:6">
      <c r="A1016" t="str">
        <f>"MR276"</f>
        <v>MR276</v>
      </c>
      <c r="B1016" t="str">
        <f>"1325LR00"</f>
        <v>1325LR00</v>
      </c>
      <c r="C1016" s="1">
        <v>41456</v>
      </c>
      <c r="D1016" s="1">
        <v>41855</v>
      </c>
      <c r="E1016" t="str">
        <f>"PM1427243"</f>
        <v>PM1427243</v>
      </c>
      <c r="F1016" t="str">
        <f>"grodriguez"</f>
        <v>grodriguez</v>
      </c>
    </row>
    <row r="1017" spans="1:6">
      <c r="A1017" t="str">
        <f>"MR277"</f>
        <v>MR277</v>
      </c>
      <c r="B1017" t="str">
        <f>"1325LR00"</f>
        <v>1325LR00</v>
      </c>
      <c r="C1017" s="1">
        <v>41456</v>
      </c>
      <c r="D1017" s="1">
        <v>41981</v>
      </c>
      <c r="E1017" t="str">
        <f>"PM1425040"</f>
        <v>PM1425040</v>
      </c>
      <c r="F1017" t="str">
        <f>"dapanama"</f>
        <v>dapanama</v>
      </c>
    </row>
    <row r="1018" spans="1:6">
      <c r="A1018" t="str">
        <f>"MR277"</f>
        <v>MR277</v>
      </c>
      <c r="B1018" t="str">
        <f>"1325LR01"</f>
        <v>1325LR01</v>
      </c>
      <c r="C1018" s="1">
        <v>41456</v>
      </c>
      <c r="D1018" s="1">
        <v>41981</v>
      </c>
      <c r="E1018" t="str">
        <f>"PM1425038"</f>
        <v>PM1425038</v>
      </c>
      <c r="F1018" t="str">
        <f>"dapanama"</f>
        <v>dapanama</v>
      </c>
    </row>
    <row r="1019" spans="1:6">
      <c r="A1019" t="str">
        <f>"MR275"</f>
        <v>MR275</v>
      </c>
      <c r="B1019" t="str">
        <f>"1325LR04"</f>
        <v>1325LR04</v>
      </c>
      <c r="C1019" s="1">
        <v>41456</v>
      </c>
      <c r="D1019" s="1">
        <v>41848</v>
      </c>
      <c r="E1019" t="str">
        <f>"PM1428155"</f>
        <v>PM1428155</v>
      </c>
      <c r="F1019" t="str">
        <f>"grodriguez"</f>
        <v>grodriguez</v>
      </c>
    </row>
    <row r="1020" spans="1:6">
      <c r="A1020" t="str">
        <f>"MR276"</f>
        <v>MR276</v>
      </c>
      <c r="B1020" t="str">
        <f>"1325LR04"</f>
        <v>1325LR04</v>
      </c>
      <c r="C1020" s="1">
        <v>41456</v>
      </c>
      <c r="D1020" s="1">
        <v>41869</v>
      </c>
      <c r="E1020" t="str">
        <f>"PM1425034"</f>
        <v>PM1425034</v>
      </c>
      <c r="F1020" t="str">
        <f>"evaldez"</f>
        <v>evaldez</v>
      </c>
    </row>
    <row r="1021" spans="1:6">
      <c r="A1021" t="str">
        <f>"MR277"</f>
        <v>MR277</v>
      </c>
      <c r="B1021" t="str">
        <f>"1325LR04"</f>
        <v>1325LR04</v>
      </c>
      <c r="C1021" s="1">
        <v>41456</v>
      </c>
      <c r="D1021" s="1">
        <v>41988</v>
      </c>
      <c r="E1021" t="str">
        <f>"PM1426233"</f>
        <v>PM1426233</v>
      </c>
      <c r="F1021" t="str">
        <f>"grodriguez"</f>
        <v>grodriguez</v>
      </c>
    </row>
    <row r="1022" spans="1:6">
      <c r="A1022" t="str">
        <f>"MR275"</f>
        <v>MR275</v>
      </c>
      <c r="B1022" t="str">
        <f>"1325LR05"</f>
        <v>1325LR05</v>
      </c>
      <c r="C1022" s="1">
        <v>41456</v>
      </c>
      <c r="D1022" s="1">
        <v>41848</v>
      </c>
      <c r="E1022" t="str">
        <f>"PM1428156"</f>
        <v>PM1428156</v>
      </c>
      <c r="F1022" t="str">
        <f>"adrian.perales"</f>
        <v>adrian.perales</v>
      </c>
    </row>
    <row r="1023" spans="1:6">
      <c r="A1023" t="str">
        <f>"MR276"</f>
        <v>MR276</v>
      </c>
      <c r="B1023" t="str">
        <f>"1325LR05"</f>
        <v>1325LR05</v>
      </c>
      <c r="C1023" s="1">
        <v>41456</v>
      </c>
      <c r="D1023" s="1">
        <v>41869</v>
      </c>
      <c r="E1023" t="str">
        <f>"PM1425032"</f>
        <v>PM1425032</v>
      </c>
      <c r="F1023" t="str">
        <f>"evaldez"</f>
        <v>evaldez</v>
      </c>
    </row>
    <row r="1024" spans="1:6">
      <c r="A1024" t="str">
        <f>"MR277"</f>
        <v>MR277</v>
      </c>
      <c r="B1024" t="str">
        <f>"1325LR05"</f>
        <v>1325LR05</v>
      </c>
      <c r="C1024" s="1">
        <v>41456</v>
      </c>
      <c r="D1024" s="1">
        <v>41988</v>
      </c>
      <c r="E1024" t="str">
        <f>"PM1426235"</f>
        <v>PM1426235</v>
      </c>
      <c r="F1024" t="str">
        <f>"grodriguez"</f>
        <v>grodriguez</v>
      </c>
    </row>
    <row r="1025" spans="1:6">
      <c r="A1025" t="str">
        <f>"MR275"</f>
        <v>MR275</v>
      </c>
      <c r="B1025" t="str">
        <f>"1325OS02"</f>
        <v>1325OS02</v>
      </c>
      <c r="C1025" s="1">
        <v>41456</v>
      </c>
      <c r="D1025" s="1">
        <v>41848</v>
      </c>
      <c r="E1025" t="str">
        <f>"PM1428159"</f>
        <v>PM1428159</v>
      </c>
      <c r="F1025" t="str">
        <f>"cdeyta"</f>
        <v>cdeyta</v>
      </c>
    </row>
    <row r="1026" spans="1:6">
      <c r="A1026" t="str">
        <f>"MR276"</f>
        <v>MR276</v>
      </c>
      <c r="B1026" t="str">
        <f>"1325OS02"</f>
        <v>1325OS02</v>
      </c>
      <c r="C1026" s="1">
        <v>41456</v>
      </c>
      <c r="D1026" s="1">
        <v>41855</v>
      </c>
      <c r="E1026" t="str">
        <f>"PM1427255"</f>
        <v>PM1427255</v>
      </c>
      <c r="F1026" t="str">
        <f>"jjcastillo"</f>
        <v>jjcastillo</v>
      </c>
    </row>
    <row r="1027" spans="1:6">
      <c r="A1027" t="str">
        <f>"MR277"</f>
        <v>MR277</v>
      </c>
      <c r="B1027" t="str">
        <f>"1325OS02"</f>
        <v>1325OS02</v>
      </c>
      <c r="C1027" s="1">
        <v>41456</v>
      </c>
      <c r="D1027" s="1">
        <v>41988</v>
      </c>
      <c r="E1027" t="str">
        <f>"PM1402219"</f>
        <v>PM1402219</v>
      </c>
      <c r="F1027" t="str">
        <f>"jrojas"</f>
        <v>jrojas</v>
      </c>
    </row>
    <row r="1028" spans="1:6">
      <c r="A1028" t="str">
        <f>"MR128"</f>
        <v>MR128</v>
      </c>
      <c r="B1028" t="str">
        <f>"1335LR00"</f>
        <v>1335LR00</v>
      </c>
      <c r="C1028" s="1">
        <v>41519</v>
      </c>
      <c r="D1028" s="1">
        <v>41855</v>
      </c>
      <c r="E1028" t="str">
        <f>"PM1407258"</f>
        <v>PM1407258</v>
      </c>
      <c r="F1028" t="str">
        <f>"oscar.i.bastian"</f>
        <v>oscar.i.bastian</v>
      </c>
    </row>
    <row r="1029" spans="1:6">
      <c r="A1029" t="str">
        <f>"MR128"</f>
        <v>MR128</v>
      </c>
      <c r="B1029" t="str">
        <f>"1335LR01"</f>
        <v>1335LR01</v>
      </c>
      <c r="C1029" s="1">
        <v>41519</v>
      </c>
      <c r="D1029" s="1">
        <v>41855</v>
      </c>
      <c r="E1029" t="str">
        <f>"PM1407259"</f>
        <v>PM1407259</v>
      </c>
      <c r="F1029" t="str">
        <f>"oscar.i.bastian"</f>
        <v>oscar.i.bastian</v>
      </c>
    </row>
    <row r="1030" spans="1:6">
      <c r="A1030" t="str">
        <f>"MR214"</f>
        <v>MR214</v>
      </c>
      <c r="B1030" t="str">
        <f>"LE-079-00395"</f>
        <v>LE-079-00395</v>
      </c>
      <c r="C1030" s="1">
        <v>41533</v>
      </c>
      <c r="D1030" s="1">
        <v>41981</v>
      </c>
      <c r="E1030" t="str">
        <f>"PM1351165"</f>
        <v>PM1351165</v>
      </c>
      <c r="F1030" t="str">
        <f>"ijimenez"</f>
        <v>ijimenez</v>
      </c>
    </row>
    <row r="1031" spans="1:6">
      <c r="A1031" t="str">
        <f>"MR001"</f>
        <v>MR001</v>
      </c>
      <c r="B1031" t="str">
        <f>"1047OS00"</f>
        <v>1047OS00</v>
      </c>
      <c r="C1031" s="1">
        <v>41533</v>
      </c>
      <c r="D1031" s="1">
        <v>41848</v>
      </c>
      <c r="E1031" t="str">
        <f>"PM1428133"</f>
        <v>PM1428133</v>
      </c>
      <c r="F1031" t="str">
        <f>"alperez"</f>
        <v>alperez</v>
      </c>
    </row>
    <row r="1032" spans="1:6">
      <c r="A1032" t="str">
        <f>"MR128"</f>
        <v>MR128</v>
      </c>
      <c r="B1032" t="str">
        <f>"0734TO00"</f>
        <v>0734TO00</v>
      </c>
      <c r="C1032" s="1">
        <v>39440</v>
      </c>
      <c r="D1032" s="1">
        <v>41960</v>
      </c>
      <c r="E1032" t="str">
        <f>"PM1422123"</f>
        <v>PM1422123</v>
      </c>
      <c r="F1032" t="str">
        <f>"eimartinez"</f>
        <v>eimartinez</v>
      </c>
    </row>
    <row r="1033" spans="1:6">
      <c r="A1033" t="str">
        <f>"MR128"</f>
        <v>MR128</v>
      </c>
      <c r="B1033" t="str">
        <f>"0734TO02"</f>
        <v>0734TO02</v>
      </c>
      <c r="C1033" s="1">
        <v>39440</v>
      </c>
      <c r="D1033" s="1">
        <v>41960</v>
      </c>
      <c r="E1033" t="str">
        <f>"PM1422124"</f>
        <v>PM1422124</v>
      </c>
      <c r="F1033" t="str">
        <f>"eimartinez"</f>
        <v>eimartinez</v>
      </c>
    </row>
    <row r="1034" spans="1:6">
      <c r="A1034" t="str">
        <f>"MR128"</f>
        <v>MR128</v>
      </c>
      <c r="B1034" t="str">
        <f>"0734TO04"</f>
        <v>0734TO04</v>
      </c>
      <c r="C1034" s="1">
        <v>39440</v>
      </c>
      <c r="D1034" s="1">
        <v>41960</v>
      </c>
      <c r="E1034" t="str">
        <f>"PM1422125"</f>
        <v>PM1422125</v>
      </c>
      <c r="F1034" t="str">
        <f>"eimartinez"</f>
        <v>eimartinez</v>
      </c>
    </row>
    <row r="1035" spans="1:6">
      <c r="A1035" t="str">
        <f>"MR128"</f>
        <v>MR128</v>
      </c>
      <c r="B1035" t="str">
        <f>"0734TO05"</f>
        <v>0734TO05</v>
      </c>
      <c r="C1035" s="1">
        <v>39440</v>
      </c>
      <c r="D1035" s="1">
        <v>41960</v>
      </c>
      <c r="E1035" t="str">
        <f>"PM1422126"</f>
        <v>PM1422126</v>
      </c>
      <c r="F1035" t="str">
        <f>"eimartinez"</f>
        <v>eimartinez</v>
      </c>
    </row>
    <row r="1036" spans="1:6">
      <c r="A1036" t="str">
        <f>"MR128"</f>
        <v>MR128</v>
      </c>
      <c r="B1036" t="str">
        <f>"0734TO03"</f>
        <v>0734TO03</v>
      </c>
      <c r="C1036" s="1">
        <v>39440</v>
      </c>
      <c r="D1036" s="1">
        <v>40882</v>
      </c>
      <c r="E1036" t="str">
        <f>"PM1125156"</f>
        <v>PM1125156</v>
      </c>
      <c r="F1036" t="str">
        <f>"erickrios"</f>
        <v>erickrios</v>
      </c>
    </row>
    <row r="1037" spans="1:6">
      <c r="A1037" t="str">
        <f>"MR081"</f>
        <v>MR081</v>
      </c>
      <c r="B1037" t="str">
        <f>"0105MD16"</f>
        <v>0105MD16</v>
      </c>
      <c r="C1037" s="1">
        <v>39440</v>
      </c>
      <c r="D1037" s="1">
        <v>41848</v>
      </c>
      <c r="E1037" t="str">
        <f>"PM1422127"</f>
        <v>PM1422127</v>
      </c>
      <c r="F1037" t="str">
        <f>"alperez"</f>
        <v>alperez</v>
      </c>
    </row>
    <row r="1038" spans="1:6">
      <c r="A1038" t="str">
        <f>"MR091"</f>
        <v>MR091</v>
      </c>
      <c r="B1038" t="str">
        <f>"0738QA00"</f>
        <v>0738QA00</v>
      </c>
      <c r="C1038" s="1">
        <v>39447</v>
      </c>
      <c r="D1038" s="1">
        <v>41855</v>
      </c>
      <c r="E1038" t="str">
        <f>"PM1423159"</f>
        <v>PM1423159</v>
      </c>
      <c r="F1038" t="str">
        <f>"erios"</f>
        <v>erios</v>
      </c>
    </row>
    <row r="1039" spans="1:6">
      <c r="A1039" t="str">
        <f>"MR164"</f>
        <v>MR164</v>
      </c>
      <c r="B1039" t="str">
        <f>"0810TO01"</f>
        <v>0810TO01</v>
      </c>
      <c r="C1039" s="1">
        <v>39517</v>
      </c>
      <c r="D1039" s="1">
        <v>41848</v>
      </c>
      <c r="E1039" t="str">
        <f>"PM1428106"</f>
        <v>PM1428106</v>
      </c>
      <c r="F1039" t="str">
        <f>"eimartinez"</f>
        <v>eimartinez</v>
      </c>
    </row>
    <row r="1040" spans="1:6">
      <c r="A1040" t="str">
        <f>"MR165"</f>
        <v>MR165</v>
      </c>
      <c r="B1040" t="str">
        <f>"0810TO01"</f>
        <v>0810TO01</v>
      </c>
      <c r="C1040" s="1">
        <v>39517</v>
      </c>
      <c r="D1040" s="1">
        <v>41869</v>
      </c>
      <c r="E1040" t="str">
        <f>"PM1425349"</f>
        <v>PM1425349</v>
      </c>
      <c r="F1040" t="str">
        <f>"frodriguez"</f>
        <v>frodriguez</v>
      </c>
    </row>
    <row r="1041" spans="1:6">
      <c r="A1041" t="str">
        <f>"MR166"</f>
        <v>MR166</v>
      </c>
      <c r="B1041" t="str">
        <f>"0810TO01"</f>
        <v>0810TO01</v>
      </c>
      <c r="C1041" s="1">
        <v>39517</v>
      </c>
      <c r="D1041" s="1">
        <v>41869</v>
      </c>
      <c r="E1041" t="str">
        <f>"PM1425350"</f>
        <v>PM1425350</v>
      </c>
      <c r="F1041" t="str">
        <f>"afgarcia"</f>
        <v>afgarcia</v>
      </c>
    </row>
    <row r="1042" spans="1:6">
      <c r="A1042" t="str">
        <f>"MR001"</f>
        <v>MR001</v>
      </c>
      <c r="B1042" t="str">
        <f>"LE-011-02048"</f>
        <v>LE-011-02048</v>
      </c>
      <c r="C1042" s="1">
        <v>39713</v>
      </c>
      <c r="D1042" s="1">
        <v>41848</v>
      </c>
      <c r="E1042" t="str">
        <f>"PM1426177"</f>
        <v>PM1426177</v>
      </c>
      <c r="F1042" t="str">
        <f>"jjcastillo"</f>
        <v>jjcastillo</v>
      </c>
    </row>
    <row r="1043" spans="1:6">
      <c r="A1043" t="str">
        <f>"MR169"</f>
        <v>MR169</v>
      </c>
      <c r="B1043" t="str">
        <f>"0845IT03"</f>
        <v>0845IT03</v>
      </c>
      <c r="C1043" s="1">
        <v>39853</v>
      </c>
      <c r="D1043" s="1">
        <v>41869</v>
      </c>
      <c r="E1043" t="str">
        <f>"PM1421074"</f>
        <v>PM1421074</v>
      </c>
      <c r="F1043" t="str">
        <f>"ocobos"</f>
        <v>ocobos</v>
      </c>
    </row>
    <row r="1044" spans="1:6">
      <c r="A1044" t="str">
        <f>"MR168"</f>
        <v>MR168</v>
      </c>
      <c r="B1044" t="str">
        <f>"0845IT05"</f>
        <v>0845IT05</v>
      </c>
      <c r="C1044" s="1">
        <v>39853</v>
      </c>
      <c r="D1044" s="1">
        <v>41869</v>
      </c>
      <c r="E1044" t="str">
        <f>"PM1425254"</f>
        <v>PM1425254</v>
      </c>
      <c r="F1044" t="str">
        <f>"ocobos"</f>
        <v>ocobos</v>
      </c>
    </row>
    <row r="1045" spans="1:6">
      <c r="A1045" t="str">
        <f>"MR168"</f>
        <v>MR168</v>
      </c>
      <c r="B1045" t="str">
        <f>"0845IT20"</f>
        <v>0845IT20</v>
      </c>
      <c r="C1045" s="1">
        <v>39853</v>
      </c>
      <c r="D1045" s="1">
        <v>41869</v>
      </c>
      <c r="E1045" t="str">
        <f>"PM1425294"</f>
        <v>PM1425294</v>
      </c>
      <c r="F1045" t="str">
        <f>"jcaballero"</f>
        <v>jcaballero</v>
      </c>
    </row>
    <row r="1046" spans="1:6">
      <c r="A1046" t="str">
        <f>"MR029"</f>
        <v>MR029</v>
      </c>
      <c r="B1046" t="str">
        <f>"LE-003-00808"</f>
        <v>LE-003-00808</v>
      </c>
      <c r="C1046" s="1">
        <v>39944</v>
      </c>
      <c r="D1046" s="1">
        <v>41848</v>
      </c>
      <c r="E1046" t="str">
        <f>"PM1426178"</f>
        <v>PM1426178</v>
      </c>
      <c r="F1046" t="str">
        <f>"hrojas"</f>
        <v>hrojas</v>
      </c>
    </row>
    <row r="1047" spans="1:6">
      <c r="A1047" t="str">
        <f>"MR032"</f>
        <v>MR032</v>
      </c>
      <c r="B1047" t="str">
        <f>"LE-010-28460"</f>
        <v>LE-010-28460</v>
      </c>
      <c r="C1047" s="1">
        <v>39951</v>
      </c>
      <c r="D1047" s="1">
        <v>41855</v>
      </c>
      <c r="E1047" t="str">
        <f>"PM1427167"</f>
        <v>PM1427167</v>
      </c>
      <c r="F1047" t="str">
        <f>"pzuniga"</f>
        <v>pzuniga</v>
      </c>
    </row>
    <row r="1048" spans="1:6">
      <c r="A1048" t="str">
        <f>"MR080"</f>
        <v>MR080</v>
      </c>
      <c r="B1048" t="str">
        <f>"LE-010-28460"</f>
        <v>LE-010-28460</v>
      </c>
      <c r="C1048" s="1">
        <v>39951</v>
      </c>
      <c r="D1048" s="1">
        <v>41855</v>
      </c>
      <c r="E1048" t="str">
        <f>"PM1423163"</f>
        <v>PM1423163</v>
      </c>
      <c r="F1048" t="str">
        <f>"pzuniga"</f>
        <v>pzuniga</v>
      </c>
    </row>
    <row r="1049" spans="1:6">
      <c r="A1049" t="str">
        <f>"MR172"</f>
        <v>MR172</v>
      </c>
      <c r="B1049" t="str">
        <f>"0924TO00"</f>
        <v>0924TO00</v>
      </c>
      <c r="C1049" s="1">
        <v>39986</v>
      </c>
      <c r="D1049" s="1">
        <v>41778</v>
      </c>
      <c r="E1049" t="str">
        <f>"PM1416172"</f>
        <v>PM1416172</v>
      </c>
      <c r="F1049" t="str">
        <f>"ejavila"</f>
        <v>ejavila</v>
      </c>
    </row>
    <row r="1050" spans="1:6">
      <c r="A1050" t="str">
        <f>"MR188"</f>
        <v>MR188</v>
      </c>
      <c r="B1050" t="str">
        <f>"LE-041-00650"</f>
        <v>LE-041-00650</v>
      </c>
      <c r="C1050" s="1">
        <v>40217</v>
      </c>
      <c r="D1050" s="1">
        <v>41869</v>
      </c>
      <c r="E1050" t="str">
        <f>"PM1425331"</f>
        <v>PM1425331</v>
      </c>
      <c r="F1050" t="str">
        <f>"ejavila"</f>
        <v>ejavila</v>
      </c>
    </row>
    <row r="1051" spans="1:6">
      <c r="A1051" t="str">
        <f>"MR189"</f>
        <v>MR189</v>
      </c>
      <c r="B1051" t="str">
        <f>"LE-041-00650"</f>
        <v>LE-041-00650</v>
      </c>
      <c r="C1051" s="1">
        <v>40217</v>
      </c>
      <c r="D1051" s="1">
        <v>41897</v>
      </c>
      <c r="E1051" t="str">
        <f>"PM1425332"</f>
        <v>PM1425332</v>
      </c>
      <c r="F1051" t="str">
        <f>"jcaballero"</f>
        <v>jcaballero</v>
      </c>
    </row>
    <row r="1052" spans="1:6">
      <c r="A1052" t="str">
        <f>"MR128"</f>
        <v>MR128</v>
      </c>
      <c r="B1052" t="str">
        <f>"LE-010-27003"</f>
        <v>LE-010-27003</v>
      </c>
      <c r="C1052" s="1">
        <v>40245</v>
      </c>
      <c r="D1052" s="1">
        <v>41925</v>
      </c>
      <c r="E1052" t="str">
        <f>"PM1417177"</f>
        <v>PM1417177</v>
      </c>
      <c r="F1052" t="str">
        <f>"pzuniga"</f>
        <v>pzuniga</v>
      </c>
    </row>
    <row r="1053" spans="1:6">
      <c r="A1053" t="str">
        <f>"MR029"</f>
        <v>MR029</v>
      </c>
      <c r="B1053" t="str">
        <f>"LE-003-00810"</f>
        <v>LE-003-00810</v>
      </c>
      <c r="C1053" s="1">
        <v>40252</v>
      </c>
      <c r="D1053" s="1">
        <v>41848</v>
      </c>
      <c r="E1053" t="str">
        <f>"PM1426191"</f>
        <v>PM1426191</v>
      </c>
      <c r="F1053" t="str">
        <f>"pzuniga"</f>
        <v>pzuniga</v>
      </c>
    </row>
    <row r="1054" spans="1:6">
      <c r="A1054" t="str">
        <f>"MR195"</f>
        <v>MR195</v>
      </c>
      <c r="B1054" t="str">
        <f>"LE-001-04961"</f>
        <v>LE-001-04961</v>
      </c>
      <c r="C1054" s="1">
        <v>40266</v>
      </c>
      <c r="D1054" s="1">
        <v>41778</v>
      </c>
      <c r="E1054" t="str">
        <f>"PM1412230"</f>
        <v>PM1412230</v>
      </c>
      <c r="F1054" t="str">
        <f>"jbanda"</f>
        <v>jbanda</v>
      </c>
    </row>
    <row r="1055" spans="1:6">
      <c r="A1055" t="str">
        <f>"MR196"</f>
        <v>MR196</v>
      </c>
      <c r="B1055" t="str">
        <f>"LE-001-04961"</f>
        <v>LE-001-04961</v>
      </c>
      <c r="C1055" s="1">
        <v>40266</v>
      </c>
      <c r="D1055" s="1">
        <v>40996</v>
      </c>
      <c r="E1055" t="str">
        <f>"PM1013131"</f>
        <v>PM1013131</v>
      </c>
      <c r="F1055" t="str">
        <f>"jbanda"</f>
        <v>jbanda</v>
      </c>
    </row>
    <row r="1056" spans="1:6">
      <c r="A1056" t="str">
        <f>"MR195"</f>
        <v>MR195</v>
      </c>
      <c r="B1056" t="str">
        <f>"LE-001-04962"</f>
        <v>LE-001-04962</v>
      </c>
      <c r="C1056" s="1">
        <v>40266</v>
      </c>
      <c r="D1056" s="1">
        <v>41883</v>
      </c>
      <c r="E1056" t="str">
        <f>"PM1427236"</f>
        <v>PM1427236</v>
      </c>
      <c r="F1056" t="str">
        <f>"cdeyta"</f>
        <v>cdeyta</v>
      </c>
    </row>
    <row r="1057" spans="1:6">
      <c r="A1057" t="str">
        <f>"MR196"</f>
        <v>MR196</v>
      </c>
      <c r="B1057" t="str">
        <f>"LE-001-04962"</f>
        <v>LE-001-04962</v>
      </c>
      <c r="C1057" s="1">
        <v>40266</v>
      </c>
      <c r="D1057" s="1">
        <v>40996</v>
      </c>
      <c r="E1057" t="str">
        <f>"PM1013133"</f>
        <v>PM1013133</v>
      </c>
      <c r="F1057" t="str">
        <f>"jbanda"</f>
        <v>jbanda</v>
      </c>
    </row>
    <row r="1058" spans="1:6">
      <c r="A1058" t="str">
        <f>"MR128"</f>
        <v>MR128</v>
      </c>
      <c r="B1058" t="str">
        <f>"LE-010-26999"</f>
        <v>LE-010-26999</v>
      </c>
      <c r="C1058" s="1">
        <v>40364</v>
      </c>
      <c r="D1058" s="1">
        <v>41876</v>
      </c>
      <c r="E1058" t="str">
        <f>"PM1410176"</f>
        <v>PM1410176</v>
      </c>
      <c r="F1058" t="str">
        <f>"pzuniga"</f>
        <v>pzuniga</v>
      </c>
    </row>
    <row r="1059" spans="1:6">
      <c r="A1059" t="str">
        <f>"MR116"</f>
        <v>MR116</v>
      </c>
      <c r="B1059" t="str">
        <f>"LE-010-24069"</f>
        <v>LE-010-24069</v>
      </c>
      <c r="C1059" s="1">
        <v>40609</v>
      </c>
      <c r="D1059" s="1">
        <v>41785</v>
      </c>
      <c r="E1059" t="str">
        <f>"PM1409196"</f>
        <v>PM1409196</v>
      </c>
      <c r="F1059" t="str">
        <f>"aeperez"</f>
        <v>aeperez</v>
      </c>
    </row>
    <row r="1060" spans="1:6">
      <c r="A1060" t="str">
        <f>"MR214"</f>
        <v>MR214</v>
      </c>
      <c r="B1060" t="str">
        <f>"LE-079-00521"</f>
        <v>LE-079-00521</v>
      </c>
      <c r="C1060" s="1">
        <v>40686</v>
      </c>
      <c r="D1060" s="1">
        <v>42010</v>
      </c>
      <c r="E1060" t="str">
        <f>"PM1401234"</f>
        <v>PM1401234</v>
      </c>
      <c r="F1060" t="str">
        <f>"gdelacruz"</f>
        <v>gdelacruz</v>
      </c>
    </row>
    <row r="1061" spans="1:6">
      <c r="A1061" t="str">
        <f>"MR061"</f>
        <v>MR061</v>
      </c>
      <c r="B1061" t="str">
        <f>"LE-097-01099"</f>
        <v>LE-097-01099</v>
      </c>
      <c r="C1061" s="1">
        <v>40861</v>
      </c>
      <c r="D1061" s="1">
        <v>41253</v>
      </c>
      <c r="E1061" t="str">
        <f>"PM1242125"</f>
        <v>PM1242125</v>
      </c>
      <c r="F1061" t="str">
        <f>"jramos"</f>
        <v>jramos</v>
      </c>
    </row>
    <row r="1062" spans="1:6">
      <c r="A1062" t="str">
        <f>"MR253"</f>
        <v>MR253</v>
      </c>
      <c r="B1062" t="str">
        <f>"LE-097-01099"</f>
        <v>LE-097-01099</v>
      </c>
      <c r="C1062" s="1">
        <v>40861</v>
      </c>
      <c r="D1062" s="1">
        <v>41274</v>
      </c>
      <c r="E1062" t="str">
        <f>"PM1245131"</f>
        <v>PM1245131</v>
      </c>
      <c r="F1062" t="str">
        <f>"g_tejeda"</f>
        <v>g_tejeda</v>
      </c>
    </row>
    <row r="1063" spans="1:6">
      <c r="A1063" t="str">
        <f>"MR254"</f>
        <v>MR254</v>
      </c>
      <c r="B1063" t="str">
        <f>"LE-097-01099"</f>
        <v>LE-097-01099</v>
      </c>
      <c r="C1063" s="1">
        <v>40861</v>
      </c>
      <c r="D1063" s="1">
        <v>41274</v>
      </c>
      <c r="E1063" t="str">
        <f>"PM1241135"</f>
        <v>PM1241135</v>
      </c>
      <c r="F1063" t="str">
        <f>"jramos"</f>
        <v>jramos</v>
      </c>
    </row>
    <row r="1064" spans="1:6">
      <c r="A1064" t="str">
        <f>"MR255"</f>
        <v>MR255</v>
      </c>
      <c r="B1064" t="str">
        <f>"LE-097-01099"</f>
        <v>LE-097-01099</v>
      </c>
      <c r="C1064" s="1">
        <v>40861</v>
      </c>
      <c r="D1064" s="1">
        <v>41365</v>
      </c>
      <c r="E1064" t="str">
        <f>"PM1242126"</f>
        <v>PM1242126</v>
      </c>
      <c r="F1064" t="str">
        <f>"jramos"</f>
        <v>jramos</v>
      </c>
    </row>
    <row r="1065" spans="1:6">
      <c r="A1065" t="str">
        <f>"MR256"</f>
        <v>MR256</v>
      </c>
      <c r="B1065" t="str">
        <f>"LE-097-01099"</f>
        <v>LE-097-01099</v>
      </c>
      <c r="C1065" s="1">
        <v>40861</v>
      </c>
      <c r="D1065" s="1">
        <v>41303</v>
      </c>
      <c r="E1065" t="str">
        <f>"PM1205022"</f>
        <v>PM1205022</v>
      </c>
      <c r="F1065" t="str">
        <f>"g_tejeda"</f>
        <v>g_tejeda</v>
      </c>
    </row>
    <row r="1066" spans="1:6">
      <c r="A1066" t="str">
        <f>"MR257"</f>
        <v>MR257</v>
      </c>
      <c r="B1066" t="str">
        <f>"LE-010-28119"</f>
        <v>LE-010-28119</v>
      </c>
      <c r="C1066" s="1">
        <v>40861</v>
      </c>
      <c r="D1066" s="1">
        <v>41226</v>
      </c>
      <c r="E1066" t="str">
        <f>"PM1146011"</f>
        <v>PM1146011</v>
      </c>
      <c r="F1066" t="str">
        <f>"jramos"</f>
        <v>jramos</v>
      </c>
    </row>
    <row r="1067" spans="1:6">
      <c r="A1067" t="str">
        <f>"MR001"</f>
        <v>MR001</v>
      </c>
      <c r="B1067" t="str">
        <f>"1125OS01"</f>
        <v>1125OS01</v>
      </c>
      <c r="C1067" s="1">
        <v>40875</v>
      </c>
      <c r="D1067" s="1">
        <v>41848</v>
      </c>
      <c r="E1067" t="str">
        <f>"PM1428192"</f>
        <v>PM1428192</v>
      </c>
      <c r="F1067" t="str">
        <f>"alara"</f>
        <v>alara</v>
      </c>
    </row>
    <row r="1068" spans="1:6">
      <c r="A1068" t="str">
        <f>"MR206"</f>
        <v>MR206</v>
      </c>
      <c r="B1068" t="str">
        <f>"1125OS01"</f>
        <v>1125OS01</v>
      </c>
      <c r="C1068" s="1">
        <v>40875</v>
      </c>
      <c r="D1068" s="1">
        <v>41855</v>
      </c>
      <c r="E1068" t="str">
        <f>"PM1427287"</f>
        <v>PM1427287</v>
      </c>
      <c r="F1068" t="str">
        <f>"alara"</f>
        <v>alara</v>
      </c>
    </row>
    <row r="1069" spans="1:6">
      <c r="A1069" t="str">
        <f>"MR207"</f>
        <v>MR207</v>
      </c>
      <c r="B1069" t="str">
        <f>"1125OS01"</f>
        <v>1125OS01</v>
      </c>
      <c r="C1069" s="1">
        <v>40875</v>
      </c>
      <c r="D1069" s="1">
        <v>41155</v>
      </c>
      <c r="E1069" t="str">
        <f>"PM1232228"</f>
        <v>PM1232228</v>
      </c>
      <c r="F1069" t="str">
        <f>"macevedo"</f>
        <v>macevedo</v>
      </c>
    </row>
    <row r="1070" spans="1:6">
      <c r="A1070" t="str">
        <f>"MR258"</f>
        <v>MR258</v>
      </c>
      <c r="B1070" t="str">
        <f>"1036OS00"</f>
        <v>1036OS00</v>
      </c>
      <c r="C1070" s="1">
        <v>40987</v>
      </c>
      <c r="D1070" s="1">
        <v>41848</v>
      </c>
      <c r="E1070" t="str">
        <f>"PM1426195"</f>
        <v>PM1426195</v>
      </c>
      <c r="F1070" t="str">
        <f>"jose.perez"</f>
        <v>jose.perez</v>
      </c>
    </row>
    <row r="1071" spans="1:6">
      <c r="A1071" t="str">
        <f>"MR259"</f>
        <v>MR259</v>
      </c>
      <c r="B1071" t="str">
        <f>"LE-001-05289"</f>
        <v>LE-001-05289</v>
      </c>
      <c r="C1071" s="1">
        <v>41155</v>
      </c>
      <c r="D1071" s="1">
        <v>41855</v>
      </c>
      <c r="E1071" t="str">
        <f>"PM1427160"</f>
        <v>PM1427160</v>
      </c>
      <c r="F1071" t="str">
        <f>"cdeyta"</f>
        <v>cdeyta</v>
      </c>
    </row>
    <row r="1072" spans="1:6">
      <c r="A1072" t="str">
        <f>"MR259"</f>
        <v>MR259</v>
      </c>
      <c r="B1072" t="str">
        <f>"LE-001-04081"</f>
        <v>LE-001-04081</v>
      </c>
      <c r="C1072" s="1">
        <v>41155</v>
      </c>
      <c r="D1072" s="1">
        <v>41855</v>
      </c>
      <c r="E1072" t="str">
        <f>"PM1427161"</f>
        <v>PM1427161</v>
      </c>
      <c r="F1072" t="str">
        <f>"david.rodriguez"</f>
        <v>david.rodriguez</v>
      </c>
    </row>
    <row r="1073" spans="1:6">
      <c r="A1073" t="str">
        <f>"MR259"</f>
        <v>MR259</v>
      </c>
      <c r="B1073" t="str">
        <f>"LE-001-04961"</f>
        <v>LE-001-04961</v>
      </c>
      <c r="C1073" s="1">
        <v>41155</v>
      </c>
      <c r="D1073" s="1">
        <v>41855</v>
      </c>
      <c r="E1073" t="str">
        <f>"PM1427234"</f>
        <v>PM1427234</v>
      </c>
      <c r="F1073" t="str">
        <f>"cdeyta"</f>
        <v>cdeyta</v>
      </c>
    </row>
    <row r="1074" spans="1:6">
      <c r="A1074" t="str">
        <f>"MR259"</f>
        <v>MR259</v>
      </c>
      <c r="B1074" t="str">
        <f>"LE-001-04962"</f>
        <v>LE-001-04962</v>
      </c>
      <c r="C1074" s="1">
        <v>41155</v>
      </c>
      <c r="D1074" s="1">
        <v>41855</v>
      </c>
      <c r="E1074" t="str">
        <f>"PM1427235"</f>
        <v>PM1427235</v>
      </c>
      <c r="F1074" t="str">
        <f>"cdeyta"</f>
        <v>cdeyta</v>
      </c>
    </row>
    <row r="1075" spans="1:6">
      <c r="A1075" t="str">
        <f>"MR261"</f>
        <v>MR261</v>
      </c>
      <c r="B1075" t="str">
        <f>"1249FC03"</f>
        <v>1249FC03</v>
      </c>
      <c r="C1075" s="1">
        <v>41253</v>
      </c>
      <c r="D1075" s="1">
        <v>41960</v>
      </c>
      <c r="E1075" t="str">
        <f>"PM1422176"</f>
        <v>PM1422176</v>
      </c>
      <c r="F1075" t="str">
        <f>"jramos"</f>
        <v>jramos</v>
      </c>
    </row>
    <row r="1076" spans="1:6">
      <c r="A1076" t="str">
        <f>"MR128"</f>
        <v>MR128</v>
      </c>
      <c r="B1076" t="str">
        <f>"1306QA00"</f>
        <v>1306QA00</v>
      </c>
      <c r="C1076" s="1">
        <v>41316</v>
      </c>
      <c r="D1076" s="1">
        <v>41316</v>
      </c>
      <c r="E1076" t="str">
        <f>""</f>
        <v/>
      </c>
      <c r="F1076" t="str">
        <f>""</f>
        <v/>
      </c>
    </row>
    <row r="1077" spans="1:6">
      <c r="A1077" t="str">
        <f>"MR272"</f>
        <v>MR272</v>
      </c>
      <c r="B1077" t="str">
        <f>"1309QP01"</f>
        <v>1309QP01</v>
      </c>
      <c r="C1077" s="1">
        <v>41337</v>
      </c>
      <c r="D1077" s="1">
        <v>41855</v>
      </c>
      <c r="E1077" t="str">
        <f>"PM1427290"</f>
        <v>PM1427290</v>
      </c>
      <c r="F1077" t="str">
        <f>"ogaytan"</f>
        <v>ogaytan</v>
      </c>
    </row>
    <row r="1078" spans="1:6">
      <c r="A1078" t="str">
        <f>"MR273"</f>
        <v>MR273</v>
      </c>
      <c r="B1078" t="str">
        <f>"1309QP01"</f>
        <v>1309QP01</v>
      </c>
      <c r="C1078" s="1">
        <v>41337</v>
      </c>
      <c r="D1078" s="1">
        <v>41869</v>
      </c>
      <c r="E1078" t="str">
        <f>"PM1421104"</f>
        <v>PM1421104</v>
      </c>
      <c r="F1078" t="str">
        <f>"jmmosqueda"</f>
        <v>jmmosqueda</v>
      </c>
    </row>
    <row r="1079" spans="1:6">
      <c r="A1079" t="str">
        <f>"MR272"</f>
        <v>MR272</v>
      </c>
      <c r="B1079" t="str">
        <f>"1309QP02"</f>
        <v>1309QP02</v>
      </c>
      <c r="C1079" s="1">
        <v>41337</v>
      </c>
      <c r="D1079" s="1">
        <v>41855</v>
      </c>
      <c r="E1079" t="str">
        <f>"PM1427291"</f>
        <v>PM1427291</v>
      </c>
      <c r="F1079" t="str">
        <f>"demis.araguz"</f>
        <v>demis.araguz</v>
      </c>
    </row>
    <row r="1080" spans="1:6">
      <c r="A1080" t="str">
        <f>"MR273"</f>
        <v>MR273</v>
      </c>
      <c r="B1080" t="str">
        <f>"1309QP02"</f>
        <v>1309QP02</v>
      </c>
      <c r="C1080" s="1">
        <v>41337</v>
      </c>
      <c r="D1080" s="1">
        <v>41869</v>
      </c>
      <c r="E1080" t="str">
        <f>"PM1421102"</f>
        <v>PM1421102</v>
      </c>
      <c r="F1080" t="str">
        <f>"jmmosqueda"</f>
        <v>jmmosqueda</v>
      </c>
    </row>
    <row r="1081" spans="1:6">
      <c r="A1081" t="str">
        <f>"MR061"</f>
        <v>MR061</v>
      </c>
      <c r="B1081" t="str">
        <f>"1052FC01"</f>
        <v>1052FC01</v>
      </c>
      <c r="C1081" s="1">
        <v>41337</v>
      </c>
      <c r="D1081" s="1">
        <v>41897</v>
      </c>
      <c r="E1081" t="str">
        <f>"PM1421034"</f>
        <v>PM1421034</v>
      </c>
      <c r="F1081" t="str">
        <f>"g_tejeda"</f>
        <v>g_tejeda</v>
      </c>
    </row>
    <row r="1082" spans="1:6">
      <c r="A1082" t="str">
        <f>"MR253"</f>
        <v>MR253</v>
      </c>
      <c r="B1082" t="str">
        <f>"1052FC01"</f>
        <v>1052FC01</v>
      </c>
      <c r="C1082" s="1">
        <v>41337</v>
      </c>
      <c r="D1082" s="1">
        <v>41869</v>
      </c>
      <c r="E1082" t="str">
        <f>"PM1425213"</f>
        <v>PM1425213</v>
      </c>
      <c r="F1082" t="str">
        <f>"jramos"</f>
        <v>jramos</v>
      </c>
    </row>
    <row r="1083" spans="1:6">
      <c r="A1083" t="str">
        <f>"MR254"</f>
        <v>MR254</v>
      </c>
      <c r="B1083" t="str">
        <f>"1052FC01"</f>
        <v>1052FC01</v>
      </c>
      <c r="C1083" s="1">
        <v>41337</v>
      </c>
      <c r="D1083" s="1">
        <v>41904</v>
      </c>
      <c r="E1083" t="str">
        <f>"PM1426228"</f>
        <v>PM1426228</v>
      </c>
      <c r="F1083" t="str">
        <f>"g_tejeda"</f>
        <v>g_tejeda</v>
      </c>
    </row>
    <row r="1084" spans="1:6">
      <c r="A1084" t="str">
        <f>"MR255"</f>
        <v>MR255</v>
      </c>
      <c r="B1084" t="str">
        <f>"1052FC01"</f>
        <v>1052FC01</v>
      </c>
      <c r="C1084" s="1">
        <v>41337</v>
      </c>
      <c r="D1084" s="1">
        <v>41988</v>
      </c>
      <c r="E1084" t="str">
        <f>"PM1426227"</f>
        <v>PM1426227</v>
      </c>
      <c r="F1084" t="str">
        <f>"g_tejeda"</f>
        <v>g_tejeda</v>
      </c>
    </row>
    <row r="1085" spans="1:6">
      <c r="A1085" t="str">
        <f>"MR256"</f>
        <v>MR256</v>
      </c>
      <c r="B1085" t="str">
        <f>"1052FC01"</f>
        <v>1052FC01</v>
      </c>
      <c r="C1085" s="1">
        <v>41337</v>
      </c>
      <c r="D1085" s="1">
        <v>42066</v>
      </c>
      <c r="E1085" t="str">
        <f>"PM1409254"</f>
        <v>PM1409254</v>
      </c>
      <c r="F1085" t="str">
        <f>"g_tejeda"</f>
        <v>g_tejeda</v>
      </c>
    </row>
    <row r="1086" spans="1:6">
      <c r="A1086" t="str">
        <f>"MR088"</f>
        <v>MR088</v>
      </c>
      <c r="B1086" t="str">
        <f>"1309FC01"</f>
        <v>1309FC01</v>
      </c>
      <c r="C1086" s="1">
        <v>41337</v>
      </c>
      <c r="D1086" s="1">
        <v>41869</v>
      </c>
      <c r="E1086" t="str">
        <f>"PM1425206"</f>
        <v>PM1425206</v>
      </c>
      <c r="F1086" t="str">
        <f>"jramos"</f>
        <v>jramos</v>
      </c>
    </row>
    <row r="1087" spans="1:6">
      <c r="A1087" t="str">
        <f>"MR242"</f>
        <v>MR242</v>
      </c>
      <c r="B1087" t="str">
        <f>"1309FC01"</f>
        <v>1309FC01</v>
      </c>
      <c r="C1087" s="1">
        <v>41337</v>
      </c>
      <c r="D1087" s="1">
        <v>41897</v>
      </c>
      <c r="E1087" t="str">
        <f>"PM1425207"</f>
        <v>PM1425207</v>
      </c>
      <c r="F1087" t="str">
        <f>"jramos"</f>
        <v>jramos</v>
      </c>
    </row>
    <row r="1088" spans="1:6">
      <c r="A1088" t="str">
        <f>"MR243"</f>
        <v>MR243</v>
      </c>
      <c r="B1088" t="str">
        <f>"1309FC01"</f>
        <v>1309FC01</v>
      </c>
      <c r="C1088" s="1">
        <v>41337</v>
      </c>
      <c r="D1088" s="1">
        <v>41988</v>
      </c>
      <c r="E1088" t="str">
        <f>"PM1426277"</f>
        <v>PM1426277</v>
      </c>
      <c r="F1088" t="str">
        <f>"g_tejeda"</f>
        <v>g_tejeda</v>
      </c>
    </row>
    <row r="1089" spans="1:6">
      <c r="A1089" t="str">
        <f>"MR244"</f>
        <v>MR244</v>
      </c>
      <c r="B1089" t="str">
        <f>"1309FC01"</f>
        <v>1309FC01</v>
      </c>
      <c r="C1089" s="1">
        <v>41337</v>
      </c>
      <c r="D1089" s="1">
        <v>41968</v>
      </c>
      <c r="E1089" t="str">
        <f>"PM1347301"</f>
        <v>PM1347301</v>
      </c>
      <c r="F1089" t="str">
        <f>"jramos"</f>
        <v>jramos</v>
      </c>
    </row>
    <row r="1090" spans="1:6">
      <c r="A1090" t="str">
        <f>"MR275"</f>
        <v>MR275</v>
      </c>
      <c r="B1090" t="str">
        <f>"1325LR02"</f>
        <v>1325LR02</v>
      </c>
      <c r="C1090" s="1">
        <v>41456</v>
      </c>
      <c r="D1090" s="1">
        <v>41848</v>
      </c>
      <c r="E1090" t="str">
        <f>"PM1428194"</f>
        <v>PM1428194</v>
      </c>
      <c r="F1090" t="str">
        <f>"grodriguez"</f>
        <v>grodriguez</v>
      </c>
    </row>
    <row r="1091" spans="1:6">
      <c r="A1091" t="str">
        <f>"MR276"</f>
        <v>MR276</v>
      </c>
      <c r="B1091" t="str">
        <f>"1325LR02"</f>
        <v>1325LR02</v>
      </c>
      <c r="C1091" s="1">
        <v>41456</v>
      </c>
      <c r="D1091" s="1">
        <v>41848</v>
      </c>
      <c r="E1091" t="str">
        <f>"PM1422233"</f>
        <v>PM1422233</v>
      </c>
      <c r="F1091" t="str">
        <f>"victor.espinoza"</f>
        <v>victor.espinoza</v>
      </c>
    </row>
    <row r="1092" spans="1:6">
      <c r="A1092" t="str">
        <f>"MR277"</f>
        <v>MR277</v>
      </c>
      <c r="B1092" t="str">
        <f>"1325LR02"</f>
        <v>1325LR02</v>
      </c>
      <c r="C1092" s="1">
        <v>41456</v>
      </c>
      <c r="D1092" s="1">
        <v>41960</v>
      </c>
      <c r="E1092" t="str">
        <f>"PM1422232"</f>
        <v>PM1422232</v>
      </c>
      <c r="F1092" t="str">
        <f>"grodriguez"</f>
        <v>grodriguez</v>
      </c>
    </row>
    <row r="1093" spans="1:6">
      <c r="A1093" t="str">
        <f>"MR275"</f>
        <v>MR275</v>
      </c>
      <c r="B1093" t="str">
        <f>"1325OS01"</f>
        <v>1325OS01</v>
      </c>
      <c r="C1093" s="1">
        <v>41456</v>
      </c>
      <c r="D1093" s="1">
        <v>41848</v>
      </c>
      <c r="E1093" t="str">
        <f>"PM1428158"</f>
        <v>PM1428158</v>
      </c>
      <c r="F1093" t="str">
        <f>"jramirez"</f>
        <v>jramirez</v>
      </c>
    </row>
    <row r="1094" spans="1:6">
      <c r="A1094" t="str">
        <f>"MR276"</f>
        <v>MR276</v>
      </c>
      <c r="B1094" t="str">
        <f>"1325OS01"</f>
        <v>1325OS01</v>
      </c>
      <c r="C1094" s="1">
        <v>41456</v>
      </c>
      <c r="D1094" s="1">
        <v>41855</v>
      </c>
      <c r="E1094" t="str">
        <f>"PM1427253"</f>
        <v>PM1427253</v>
      </c>
      <c r="F1094" t="str">
        <f>"macevedo"</f>
        <v>macevedo</v>
      </c>
    </row>
    <row r="1095" spans="1:6">
      <c r="A1095" t="str">
        <f>"MR277"</f>
        <v>MR277</v>
      </c>
      <c r="B1095" t="str">
        <f>"1325OS01"</f>
        <v>1325OS01</v>
      </c>
      <c r="C1095" s="1">
        <v>41456</v>
      </c>
      <c r="D1095" s="1">
        <v>41981</v>
      </c>
      <c r="E1095" t="str">
        <f>"PM1425104"</f>
        <v>PM1425104</v>
      </c>
      <c r="F1095" t="str">
        <f>"alara"</f>
        <v>alara</v>
      </c>
    </row>
    <row r="1096" spans="1:6">
      <c r="A1096" t="str">
        <f>"MR022"</f>
        <v>MR022</v>
      </c>
      <c r="B1096" t="str">
        <f>"1329QP00"</f>
        <v>1329QP00</v>
      </c>
      <c r="C1096" s="1">
        <v>41484</v>
      </c>
      <c r="D1096" s="1">
        <v>41778</v>
      </c>
      <c r="E1096" t="str">
        <f>"PM1418016"</f>
        <v>PM1418016</v>
      </c>
      <c r="F1096" t="str">
        <f>"hverastegui"</f>
        <v>hverastegui</v>
      </c>
    </row>
    <row r="1097" spans="1:6">
      <c r="A1097" t="str">
        <f>"MR128"</f>
        <v>MR128</v>
      </c>
      <c r="B1097" t="str">
        <f>"1335LR2"</f>
        <v>1335LR2</v>
      </c>
      <c r="C1097" s="1">
        <v>41519</v>
      </c>
      <c r="D1097" s="1">
        <v>41519</v>
      </c>
      <c r="E1097" t="str">
        <f>""</f>
        <v/>
      </c>
      <c r="F1097" t="str">
        <f>""</f>
        <v/>
      </c>
    </row>
    <row r="1098" spans="1:6">
      <c r="A1098" t="str">
        <f>"MR191"</f>
        <v>MR191</v>
      </c>
      <c r="B1098" t="str">
        <f>"LE-001-04954"</f>
        <v>LE-001-04954</v>
      </c>
      <c r="C1098" s="1">
        <v>41561</v>
      </c>
      <c r="D1098" s="1">
        <v>41926</v>
      </c>
      <c r="E1098" t="str">
        <f>"PM1341116"</f>
        <v>PM1341116</v>
      </c>
      <c r="F1098" t="str">
        <f>"amendez"</f>
        <v>amendez</v>
      </c>
    </row>
    <row r="1099" spans="1:6">
      <c r="A1099" t="str">
        <f>"MR192"</f>
        <v>MR192</v>
      </c>
      <c r="B1099" t="str">
        <f>"LE-001-04954"</f>
        <v>LE-001-04954</v>
      </c>
      <c r="C1099" s="1">
        <v>41561</v>
      </c>
      <c r="D1099" s="1">
        <v>41848</v>
      </c>
      <c r="E1099" t="str">
        <f>"PM1418137"</f>
        <v>PM1418137</v>
      </c>
      <c r="F1099" t="str">
        <f>"ricardo.solis"</f>
        <v>ricardo.solis</v>
      </c>
    </row>
    <row r="1100" spans="1:6">
      <c r="A1100" t="str">
        <f>"MR150"</f>
        <v>MR150</v>
      </c>
      <c r="B1100" t="str">
        <f>"LE-001-04904"</f>
        <v>LE-001-04904</v>
      </c>
      <c r="C1100" s="1">
        <v>41561</v>
      </c>
      <c r="D1100" s="1">
        <v>41848</v>
      </c>
      <c r="E1100" t="str">
        <f>"PM1425101"</f>
        <v>PM1425101</v>
      </c>
      <c r="F1100" t="str">
        <f>"jbanda"</f>
        <v>jbanda</v>
      </c>
    </row>
    <row r="1101" spans="1:6">
      <c r="A1101" t="str">
        <f>"MR154"</f>
        <v>MR154</v>
      </c>
      <c r="B1101" t="str">
        <f>"LE-001-04904"</f>
        <v>LE-001-04904</v>
      </c>
      <c r="C1101" s="1">
        <v>41561</v>
      </c>
      <c r="D1101" s="1">
        <v>42354</v>
      </c>
      <c r="E1101" t="str">
        <f>"PM1350030"</f>
        <v>PM1350030</v>
      </c>
      <c r="F1101" t="str">
        <f>"jvazquez"</f>
        <v>jvazquez</v>
      </c>
    </row>
    <row r="1102" spans="1:6">
      <c r="A1102" t="str">
        <f>"MR191"</f>
        <v>MR191</v>
      </c>
      <c r="B1102" t="str">
        <f>"LE-001-04904"</f>
        <v>LE-001-04904</v>
      </c>
      <c r="C1102" s="1">
        <v>41561</v>
      </c>
      <c r="D1102" s="1">
        <v>41947</v>
      </c>
      <c r="E1102" t="str">
        <f>"PM1344257"</f>
        <v>PM1344257</v>
      </c>
      <c r="F1102" t="str">
        <f>"macevedo"</f>
        <v>macevedo</v>
      </c>
    </row>
    <row r="1103" spans="1:6">
      <c r="A1103" t="str">
        <f>"MR192"</f>
        <v>MR192</v>
      </c>
      <c r="B1103" t="str">
        <f>"LE-001-04904"</f>
        <v>LE-001-04904</v>
      </c>
      <c r="C1103" s="1">
        <v>41561</v>
      </c>
      <c r="D1103" s="1">
        <v>41848</v>
      </c>
      <c r="E1103" t="str">
        <f>"PM1418225"</f>
        <v>PM1418225</v>
      </c>
      <c r="F1103" t="str">
        <f>"david.rodriguez"</f>
        <v>david.rodriguez</v>
      </c>
    </row>
    <row r="1104" spans="1:6">
      <c r="A1104" t="str">
        <f>"MR150"</f>
        <v>MR150</v>
      </c>
      <c r="B1104" t="str">
        <f>"LE-001-04850"</f>
        <v>LE-001-04850</v>
      </c>
      <c r="C1104" s="1">
        <v>41582</v>
      </c>
      <c r="D1104" s="1">
        <v>41848</v>
      </c>
      <c r="E1104" t="str">
        <f>"PM1426251"</f>
        <v>PM1426251</v>
      </c>
      <c r="F1104" t="str">
        <f>"ricardo.solis"</f>
        <v>ricardo.solis</v>
      </c>
    </row>
    <row r="1105" spans="1:6">
      <c r="A1105" t="str">
        <f>"MR154"</f>
        <v>MR154</v>
      </c>
      <c r="B1105" t="str">
        <f>"LE-001-04850"</f>
        <v>LE-001-04850</v>
      </c>
      <c r="C1105" s="1">
        <v>41582</v>
      </c>
      <c r="D1105" s="1">
        <v>42354</v>
      </c>
      <c r="E1105" t="str">
        <f>"PM1350034"</f>
        <v>PM1350034</v>
      </c>
      <c r="F1105" t="str">
        <f>"jvazquez"</f>
        <v>jvazquez</v>
      </c>
    </row>
    <row r="1106" spans="1:6">
      <c r="A1106" t="str">
        <f>"MR191"</f>
        <v>MR191</v>
      </c>
      <c r="B1106" t="str">
        <f>"LE-001-04850"</f>
        <v>LE-001-04850</v>
      </c>
      <c r="C1106" s="1">
        <v>41582</v>
      </c>
      <c r="D1106" s="1">
        <v>42031</v>
      </c>
      <c r="E1106" t="str">
        <f>"PM1404252"</f>
        <v>PM1404252</v>
      </c>
      <c r="F1106" t="str">
        <f>"ogaytan"</f>
        <v>ogaytan</v>
      </c>
    </row>
    <row r="1107" spans="1:6">
      <c r="A1107" t="str">
        <f>"MR192"</f>
        <v>MR192</v>
      </c>
      <c r="B1107" t="str">
        <f>"LE-001-04850"</f>
        <v>LE-001-04850</v>
      </c>
      <c r="C1107" s="1">
        <v>41582</v>
      </c>
      <c r="D1107" s="1">
        <v>41855</v>
      </c>
      <c r="E1107" t="str">
        <f>"PM1419267"</f>
        <v>PM1419267</v>
      </c>
      <c r="F1107" t="str">
        <f>"ogaytan"</f>
        <v>ogaytan</v>
      </c>
    </row>
    <row r="1108" spans="1:6">
      <c r="A1108" t="str">
        <f>"MR275"</f>
        <v>MR275</v>
      </c>
      <c r="B1108" t="str">
        <f>"1336LR01"</f>
        <v>1336LR01</v>
      </c>
      <c r="C1108" s="1">
        <v>41582</v>
      </c>
      <c r="D1108" s="1">
        <v>41848</v>
      </c>
      <c r="E1108" t="str">
        <f>"PM1428172"</f>
        <v>PM1428172</v>
      </c>
      <c r="F1108" t="str">
        <f>"adrian.perales"</f>
        <v>adrian.perales</v>
      </c>
    </row>
    <row r="1109" spans="1:6">
      <c r="A1109" t="str">
        <f>"MR276"</f>
        <v>MR276</v>
      </c>
      <c r="B1109" t="str">
        <f>"1336LR01"</f>
        <v>1336LR01</v>
      </c>
      <c r="C1109" s="1">
        <v>41582</v>
      </c>
      <c r="D1109" s="1">
        <v>41869</v>
      </c>
      <c r="E1109" t="str">
        <f>"PM1425017"</f>
        <v>PM1425017</v>
      </c>
      <c r="F1109" t="str">
        <f>"evaldez"</f>
        <v>evaldez</v>
      </c>
    </row>
    <row r="1110" spans="1:6">
      <c r="A1110" t="str">
        <f>"MR277"</f>
        <v>MR277</v>
      </c>
      <c r="B1110" t="str">
        <f>"1336LR01"</f>
        <v>1336LR01</v>
      </c>
      <c r="C1110" s="1">
        <v>41582</v>
      </c>
      <c r="D1110" s="1">
        <v>41981</v>
      </c>
      <c r="E1110" t="str">
        <f>"PM1425018"</f>
        <v>PM1425018</v>
      </c>
      <c r="F1110" t="str">
        <f>"dapanama"</f>
        <v>dapanama</v>
      </c>
    </row>
    <row r="1111" spans="1:6">
      <c r="A1111" t="str">
        <f>"MR275"</f>
        <v>MR275</v>
      </c>
      <c r="B1111" t="str">
        <f>"1344OS00"</f>
        <v>1344OS00</v>
      </c>
      <c r="C1111" s="1">
        <v>41582</v>
      </c>
      <c r="D1111" s="1">
        <v>41848</v>
      </c>
      <c r="E1111" t="str">
        <f>"PM1428173"</f>
        <v>PM1428173</v>
      </c>
      <c r="F1111" t="str">
        <f>"jrojas"</f>
        <v>jrojas</v>
      </c>
    </row>
    <row r="1112" spans="1:6">
      <c r="A1112" t="str">
        <f>"MR276"</f>
        <v>MR276</v>
      </c>
      <c r="B1112" t="str">
        <f>"1344OS00"</f>
        <v>1344OS00</v>
      </c>
      <c r="C1112" s="1">
        <v>41582</v>
      </c>
      <c r="D1112" s="1">
        <v>41848</v>
      </c>
      <c r="E1112" t="str">
        <f>"PM1426254"</f>
        <v>PM1426254</v>
      </c>
      <c r="F1112" t="str">
        <f>"jjcastillo"</f>
        <v>jjcastillo</v>
      </c>
    </row>
    <row r="1113" spans="1:6">
      <c r="A1113" t="str">
        <f>"MR277"</f>
        <v>MR277</v>
      </c>
      <c r="B1113" t="str">
        <f>"1344OS00"</f>
        <v>1344OS00</v>
      </c>
      <c r="C1113" s="1">
        <v>41582</v>
      </c>
      <c r="D1113" s="1">
        <v>41981</v>
      </c>
      <c r="E1113" t="str">
        <f>"PM1425093"</f>
        <v>PM1425093</v>
      </c>
      <c r="F1113" t="str">
        <f>"alara"</f>
        <v>alara</v>
      </c>
    </row>
    <row r="1114" spans="1:6">
      <c r="A1114" t="str">
        <f>"MR275"</f>
        <v>MR275</v>
      </c>
      <c r="B1114" t="str">
        <f>"1344OS03"</f>
        <v>1344OS03</v>
      </c>
      <c r="C1114" s="1">
        <v>41582</v>
      </c>
      <c r="D1114" s="1">
        <v>41848</v>
      </c>
      <c r="E1114" t="str">
        <f>"PM1426257"</f>
        <v>PM1426257</v>
      </c>
      <c r="F1114" t="str">
        <f>"jjcastillo"</f>
        <v>jjcastillo</v>
      </c>
    </row>
    <row r="1115" spans="1:6">
      <c r="A1115" t="str">
        <f>"MR276"</f>
        <v>MR276</v>
      </c>
      <c r="B1115" t="str">
        <f>"1344OS03"</f>
        <v>1344OS03</v>
      </c>
      <c r="C1115" s="1">
        <v>41582</v>
      </c>
      <c r="D1115" s="1">
        <v>41869</v>
      </c>
      <c r="E1115" t="str">
        <f>"PM1425087"</f>
        <v>PM1425087</v>
      </c>
      <c r="F1115" t="str">
        <f>"jjcastillo"</f>
        <v>jjcastillo</v>
      </c>
    </row>
    <row r="1116" spans="1:6">
      <c r="A1116" t="str">
        <f>"MR277"</f>
        <v>MR277</v>
      </c>
      <c r="B1116" t="str">
        <f>"1344OS03"</f>
        <v>1344OS03</v>
      </c>
      <c r="C1116" s="1">
        <v>41582</v>
      </c>
      <c r="D1116" s="1">
        <v>41981</v>
      </c>
      <c r="E1116" t="str">
        <f>"PM1425088"</f>
        <v>PM1425088</v>
      </c>
      <c r="F1116" t="str">
        <f>"omar.a.salazar"</f>
        <v>omar.a.salazar</v>
      </c>
    </row>
    <row r="1117" spans="1:6">
      <c r="A1117" t="str">
        <f>"MR098"</f>
        <v>MR098</v>
      </c>
      <c r="B1117" t="str">
        <f>"1401FC00"</f>
        <v>1401FC00</v>
      </c>
      <c r="C1117" s="1">
        <v>41701</v>
      </c>
      <c r="D1117" s="1">
        <v>41869</v>
      </c>
      <c r="E1117" t="str">
        <f>"PM1425209"</f>
        <v>PM1425209</v>
      </c>
      <c r="F1117" t="str">
        <f>"g_tejeda"</f>
        <v>g_tejeda</v>
      </c>
    </row>
    <row r="1118" spans="1:6">
      <c r="A1118" t="str">
        <f>"MR116"</f>
        <v>MR116</v>
      </c>
      <c r="B1118" t="str">
        <f>"LE-010-26875"</f>
        <v>LE-010-26875</v>
      </c>
      <c r="C1118" s="1">
        <v>39944</v>
      </c>
      <c r="D1118" s="1">
        <v>41876</v>
      </c>
      <c r="E1118" t="str">
        <f>"PM1422131"</f>
        <v>PM1422131</v>
      </c>
      <c r="F1118" t="str">
        <f>"aeperez"</f>
        <v>aeperez</v>
      </c>
    </row>
    <row r="1119" spans="1:6">
      <c r="A1119" t="str">
        <f>"MR190"</f>
        <v>MR190</v>
      </c>
      <c r="B1119" t="str">
        <f>"LE-041-00798"</f>
        <v>LE-041-00798</v>
      </c>
      <c r="C1119" s="1">
        <v>40217</v>
      </c>
      <c r="D1119" s="1">
        <v>41869</v>
      </c>
      <c r="E1119" t="str">
        <f>"PM1425322"</f>
        <v>PM1425322</v>
      </c>
      <c r="F1119" t="str">
        <f>"hrojas"</f>
        <v>hrojas</v>
      </c>
    </row>
    <row r="1120" spans="1:6">
      <c r="A1120" t="str">
        <f>"MR190"</f>
        <v>MR190</v>
      </c>
      <c r="B1120" t="str">
        <f>"LE-041-00799"</f>
        <v>LE-041-00799</v>
      </c>
      <c r="C1120" s="1">
        <v>40217</v>
      </c>
      <c r="D1120" s="1">
        <v>41869</v>
      </c>
      <c r="E1120" t="str">
        <f>"PM1425261"</f>
        <v>PM1425261</v>
      </c>
      <c r="F1120" t="str">
        <f>"pzuniga"</f>
        <v>pzuniga</v>
      </c>
    </row>
    <row r="1121" spans="1:6">
      <c r="A1121" t="str">
        <f>"MR188"</f>
        <v>MR188</v>
      </c>
      <c r="B1121" t="str">
        <f>"LE-041-00797"</f>
        <v>LE-041-00797</v>
      </c>
      <c r="C1121" s="1">
        <v>40231</v>
      </c>
      <c r="D1121" s="1">
        <v>41855</v>
      </c>
      <c r="E1121" t="str">
        <f>"PM1427178"</f>
        <v>PM1427178</v>
      </c>
      <c r="F1121" t="str">
        <f>"ocobos"</f>
        <v>ocobos</v>
      </c>
    </row>
    <row r="1122" spans="1:6">
      <c r="A1122" t="str">
        <f>"MR189"</f>
        <v>MR189</v>
      </c>
      <c r="B1122" t="str">
        <f>"LE-041-00797"</f>
        <v>LE-041-00797</v>
      </c>
      <c r="C1122" s="1">
        <v>40231</v>
      </c>
      <c r="D1122" s="1">
        <v>41911</v>
      </c>
      <c r="E1122" t="str">
        <f>"PM1427177"</f>
        <v>PM1427177</v>
      </c>
      <c r="F1122" t="str">
        <f>"jcaballero"</f>
        <v>jcaballero</v>
      </c>
    </row>
    <row r="1123" spans="1:6">
      <c r="A1123" t="str">
        <f>"MR190"</f>
        <v>MR190</v>
      </c>
      <c r="B1123" t="str">
        <f>"0435NP00"</f>
        <v>0435NP00</v>
      </c>
      <c r="C1123" s="1">
        <v>40217</v>
      </c>
      <c r="D1123" s="1">
        <v>41869</v>
      </c>
      <c r="E1123" t="str">
        <f>"PM1425282"</f>
        <v>PM1425282</v>
      </c>
      <c r="F1123" t="str">
        <f>"fgonzalez"</f>
        <v>fgonzalez</v>
      </c>
    </row>
    <row r="1124" spans="1:6">
      <c r="A1124" t="str">
        <f>"MR188"</f>
        <v>MR188</v>
      </c>
      <c r="B1124" t="str">
        <f>"0434LD12"</f>
        <v>0434LD12</v>
      </c>
      <c r="C1124" s="1">
        <v>40231</v>
      </c>
      <c r="D1124" s="1">
        <v>41855</v>
      </c>
      <c r="E1124" t="str">
        <f>"PM1427184"</f>
        <v>PM1427184</v>
      </c>
      <c r="F1124" t="str">
        <f>"jrios"</f>
        <v>jrios</v>
      </c>
    </row>
    <row r="1125" spans="1:6">
      <c r="A1125" t="str">
        <f>"MR189"</f>
        <v>MR189</v>
      </c>
      <c r="B1125" t="str">
        <f>"0434LD12"</f>
        <v>0434LD12</v>
      </c>
      <c r="C1125" s="1">
        <v>40231</v>
      </c>
      <c r="D1125" s="1">
        <v>41911</v>
      </c>
      <c r="E1125" t="str">
        <f>"PM1427183"</f>
        <v>PM1427183</v>
      </c>
      <c r="F1125" t="str">
        <f>"jcaballero"</f>
        <v>jcaballero</v>
      </c>
    </row>
    <row r="1126" spans="1:6">
      <c r="A1126" t="str">
        <f>"MR188"</f>
        <v>MR188</v>
      </c>
      <c r="B1126" t="str">
        <f>"0339NT00"</f>
        <v>0339NT00</v>
      </c>
      <c r="C1126" s="1">
        <v>40231</v>
      </c>
      <c r="D1126" s="1">
        <v>41855</v>
      </c>
      <c r="E1126" t="str">
        <f>"PM1427173"</f>
        <v>PM1427173</v>
      </c>
      <c r="F1126" t="str">
        <f>"fportales"</f>
        <v>fportales</v>
      </c>
    </row>
    <row r="1127" spans="1:6">
      <c r="A1127" t="str">
        <f>"MR189"</f>
        <v>MR189</v>
      </c>
      <c r="B1127" t="str">
        <f>"0339NT00"</f>
        <v>0339NT00</v>
      </c>
      <c r="C1127" s="1">
        <v>40231</v>
      </c>
      <c r="D1127" s="1">
        <v>41911</v>
      </c>
      <c r="E1127" t="str">
        <f>"PM1427172"</f>
        <v>PM1427172</v>
      </c>
      <c r="F1127" t="str">
        <f>"fportales"</f>
        <v>fportales</v>
      </c>
    </row>
    <row r="1128" spans="1:6">
      <c r="A1128" t="str">
        <f>"MR188"</f>
        <v>MR188</v>
      </c>
      <c r="B1128" t="str">
        <f>"LE-041-00723"</f>
        <v>LE-041-00723</v>
      </c>
      <c r="C1128" s="1">
        <v>40231</v>
      </c>
      <c r="D1128" s="1">
        <v>41855</v>
      </c>
      <c r="E1128" t="str">
        <f>"PM1427176"</f>
        <v>PM1427176</v>
      </c>
      <c r="F1128" t="str">
        <f>"luis.requena"</f>
        <v>luis.requena</v>
      </c>
    </row>
    <row r="1129" spans="1:6">
      <c r="A1129" t="str">
        <f>"MR189"</f>
        <v>MR189</v>
      </c>
      <c r="B1129" t="str">
        <f>"LE-041-00723"</f>
        <v>LE-041-00723</v>
      </c>
      <c r="C1129" s="1">
        <v>40231</v>
      </c>
      <c r="D1129" s="1">
        <v>41911</v>
      </c>
      <c r="E1129" t="str">
        <f>"PM1427175"</f>
        <v>PM1427175</v>
      </c>
      <c r="F1129" t="str">
        <f>"macevedo"</f>
        <v>macevedo</v>
      </c>
    </row>
    <row r="1130" spans="1:6">
      <c r="A1130" t="str">
        <f>"MR190"</f>
        <v>MR190</v>
      </c>
      <c r="B1130" t="str">
        <f>"0319UR45"</f>
        <v>0319UR45</v>
      </c>
      <c r="C1130" s="1">
        <v>40231</v>
      </c>
      <c r="D1130" s="1">
        <v>41855</v>
      </c>
      <c r="E1130" t="str">
        <f>"PM1427137"</f>
        <v>PM1427137</v>
      </c>
      <c r="F1130" t="str">
        <f>"ecortes"</f>
        <v>ecortes</v>
      </c>
    </row>
    <row r="1131" spans="1:6">
      <c r="A1131" t="str">
        <f>"MR190"</f>
        <v>MR190</v>
      </c>
      <c r="B1131" t="str">
        <f>"0319UR14"</f>
        <v>0319UR14</v>
      </c>
      <c r="C1131" s="1">
        <v>40231</v>
      </c>
      <c r="D1131" s="1">
        <v>41855</v>
      </c>
      <c r="E1131" t="str">
        <f>"PM1427179"</f>
        <v>PM1427179</v>
      </c>
      <c r="F1131" t="str">
        <f>"ejavila"</f>
        <v>ejavila</v>
      </c>
    </row>
    <row r="1132" spans="1:6">
      <c r="A1132" t="str">
        <f>"MR190"</f>
        <v>MR190</v>
      </c>
      <c r="B1132" t="str">
        <f>"LE-010-24977"</f>
        <v>LE-010-24977</v>
      </c>
      <c r="C1132" s="1">
        <v>40231</v>
      </c>
      <c r="D1132" s="1">
        <v>41855</v>
      </c>
      <c r="E1132" t="str">
        <f>"PM1427181"</f>
        <v>PM1427181</v>
      </c>
      <c r="F1132" t="str">
        <f>"jrios"</f>
        <v>jrios</v>
      </c>
    </row>
    <row r="1133" spans="1:6">
      <c r="A1133" t="str">
        <f>"MR190"</f>
        <v>MR190</v>
      </c>
      <c r="B1133" t="str">
        <f>"0751TO05"</f>
        <v>0751TO05</v>
      </c>
      <c r="C1133" s="1">
        <v>40231</v>
      </c>
      <c r="D1133" s="1">
        <v>41855</v>
      </c>
      <c r="E1133" t="str">
        <f>"PM1427186"</f>
        <v>PM1427186</v>
      </c>
      <c r="F1133" t="str">
        <f>"natijerina"</f>
        <v>natijerina</v>
      </c>
    </row>
    <row r="1134" spans="1:6">
      <c r="A1134" t="str">
        <f>"MR190"</f>
        <v>MR190</v>
      </c>
      <c r="B1134" t="str">
        <f>"0751TO06"</f>
        <v>0751TO06</v>
      </c>
      <c r="C1134" s="1">
        <v>40231</v>
      </c>
      <c r="D1134" s="1">
        <v>41855</v>
      </c>
      <c r="E1134" t="str">
        <f>"PM1427187"</f>
        <v>PM1427187</v>
      </c>
      <c r="F1134" t="str">
        <f>"natijerina"</f>
        <v>natijerina</v>
      </c>
    </row>
    <row r="1135" spans="1:6">
      <c r="A1135" t="str">
        <f>"MR188"</f>
        <v>MR188</v>
      </c>
      <c r="B1135" t="str">
        <f>"0914PG17"</f>
        <v>0914PG17</v>
      </c>
      <c r="C1135" s="1">
        <v>40231</v>
      </c>
      <c r="D1135" s="1">
        <v>41855</v>
      </c>
      <c r="E1135" t="str">
        <f>"PM1427189"</f>
        <v>PM1427189</v>
      </c>
      <c r="F1135" t="str">
        <f>"ogaytan"</f>
        <v>ogaytan</v>
      </c>
    </row>
    <row r="1136" spans="1:6">
      <c r="A1136" t="str">
        <f>"MR189"</f>
        <v>MR189</v>
      </c>
      <c r="B1136" t="str">
        <f>"0914PG17"</f>
        <v>0914PG17</v>
      </c>
      <c r="C1136" s="1">
        <v>40231</v>
      </c>
      <c r="D1136" s="1">
        <v>41911</v>
      </c>
      <c r="E1136" t="str">
        <f>"PM1427188"</f>
        <v>PM1427188</v>
      </c>
      <c r="F1136" t="str">
        <f>"ogaytan"</f>
        <v>ogaytan</v>
      </c>
    </row>
    <row r="1137" spans="1:6">
      <c r="A1137" t="str">
        <f>"MR191"</f>
        <v>MR191</v>
      </c>
      <c r="B1137" t="str">
        <f>"LE-001-05114"</f>
        <v>LE-001-05114</v>
      </c>
      <c r="C1137" s="1">
        <v>40252</v>
      </c>
      <c r="D1137" s="1">
        <v>42031</v>
      </c>
      <c r="E1137" t="str">
        <f>"PM1404145"</f>
        <v>PM1404145</v>
      </c>
      <c r="F1137" t="str">
        <f>"ogaytan"</f>
        <v>ogaytan</v>
      </c>
    </row>
    <row r="1138" spans="1:6">
      <c r="A1138" t="str">
        <f>"MR192"</f>
        <v>MR192</v>
      </c>
      <c r="B1138" t="str">
        <f>"LE-001-05114"</f>
        <v>LE-001-05114</v>
      </c>
      <c r="C1138" s="1">
        <v>40252</v>
      </c>
      <c r="D1138" s="1">
        <v>41855</v>
      </c>
      <c r="E1138" t="str">
        <f>"PM1419150"</f>
        <v>PM1419150</v>
      </c>
      <c r="F1138" t="str">
        <f>"jbanda"</f>
        <v>jbanda</v>
      </c>
    </row>
    <row r="1139" spans="1:6">
      <c r="A1139" t="str">
        <f>"MR195"</f>
        <v>MR195</v>
      </c>
      <c r="B1139" t="str">
        <f>"LE-001-04967"</f>
        <v>LE-001-04967</v>
      </c>
      <c r="C1139" s="1">
        <v>40266</v>
      </c>
      <c r="D1139" s="1">
        <v>41778</v>
      </c>
      <c r="E1139" t="str">
        <f>"PM1412231"</f>
        <v>PM1412231</v>
      </c>
      <c r="F1139" t="str">
        <f>"jjcastillo"</f>
        <v>jjcastillo</v>
      </c>
    </row>
    <row r="1140" spans="1:6">
      <c r="A1140" t="str">
        <f>"MR196"</f>
        <v>MR196</v>
      </c>
      <c r="B1140" t="str">
        <f>"LE-001-04967"</f>
        <v>LE-001-04967</v>
      </c>
      <c r="C1140" s="1">
        <v>40266</v>
      </c>
      <c r="D1140" s="1">
        <v>40996</v>
      </c>
      <c r="E1140" t="str">
        <f>"PM1013135"</f>
        <v>PM1013135</v>
      </c>
      <c r="F1140" t="str">
        <f>"jbanda"</f>
        <v>jbanda</v>
      </c>
    </row>
    <row r="1141" spans="1:6">
      <c r="A1141" t="str">
        <f>"MR197"</f>
        <v>MR197</v>
      </c>
      <c r="B1141" t="str">
        <f>"0752OS02"</f>
        <v>0752OS02</v>
      </c>
      <c r="C1141" s="1">
        <v>40266</v>
      </c>
      <c r="D1141" s="1">
        <v>41848</v>
      </c>
      <c r="E1141" t="str">
        <f>"PM1428116"</f>
        <v>PM1428116</v>
      </c>
      <c r="F1141" t="str">
        <f>"david.rodriguez"</f>
        <v>david.rodriguez</v>
      </c>
    </row>
    <row r="1142" spans="1:6">
      <c r="A1142" t="str">
        <f>"MR198"</f>
        <v>MR198</v>
      </c>
      <c r="B1142" t="str">
        <f>"0752OS02"</f>
        <v>0752OS02</v>
      </c>
      <c r="C1142" s="1">
        <v>40266</v>
      </c>
      <c r="D1142" s="1">
        <v>41869</v>
      </c>
      <c r="E1142" t="str">
        <f>"PM1425129"</f>
        <v>PM1425129</v>
      </c>
      <c r="F1142" t="str">
        <f>"ricardo.solis"</f>
        <v>ricardo.solis</v>
      </c>
    </row>
    <row r="1143" spans="1:6">
      <c r="A1143" t="str">
        <f>"MR199"</f>
        <v>MR199</v>
      </c>
      <c r="B1143" t="str">
        <f>"0752OS02"</f>
        <v>0752OS02</v>
      </c>
      <c r="C1143" s="1">
        <v>40266</v>
      </c>
      <c r="D1143" s="1">
        <v>41953</v>
      </c>
      <c r="E1143" t="str">
        <f>"PM1421217"</f>
        <v>PM1421217</v>
      </c>
      <c r="F1143" t="str">
        <f>"jbanda"</f>
        <v>jbanda</v>
      </c>
    </row>
    <row r="1144" spans="1:6">
      <c r="A1144" t="str">
        <f>"MR200"</f>
        <v>MR200</v>
      </c>
      <c r="B1144" t="str">
        <f>"0752OS01"</f>
        <v>0752OS01</v>
      </c>
      <c r="C1144" s="1">
        <v>40266</v>
      </c>
      <c r="D1144" s="1">
        <v>41848</v>
      </c>
      <c r="E1144" t="str">
        <f>"PM1428117"</f>
        <v>PM1428117</v>
      </c>
      <c r="F1144" t="str">
        <f>"victor.a.zapata"</f>
        <v>victor.a.zapata</v>
      </c>
    </row>
    <row r="1145" spans="1:6">
      <c r="A1145" t="str">
        <f>"MR201"</f>
        <v>MR201</v>
      </c>
      <c r="B1145" t="str">
        <f>"0752OS01"</f>
        <v>0752OS01</v>
      </c>
      <c r="C1145" s="1">
        <v>40266</v>
      </c>
      <c r="D1145" s="1">
        <v>41869</v>
      </c>
      <c r="E1145" t="str">
        <f>"PM1425127"</f>
        <v>PM1425127</v>
      </c>
      <c r="F1145" t="str">
        <f>"ogaytan"</f>
        <v>ogaytan</v>
      </c>
    </row>
    <row r="1146" spans="1:6">
      <c r="A1146" t="str">
        <f>"MR202"</f>
        <v>MR202</v>
      </c>
      <c r="B1146" t="str">
        <f>"0752OS01"</f>
        <v>0752OS01</v>
      </c>
      <c r="C1146" s="1">
        <v>40266</v>
      </c>
      <c r="D1146" s="1">
        <v>41932</v>
      </c>
      <c r="E1146" t="str">
        <f>"PM1418178"</f>
        <v>PM1418178</v>
      </c>
      <c r="F1146" t="str">
        <f>"ogaytan"</f>
        <v>ogaytan</v>
      </c>
    </row>
    <row r="1147" spans="1:6">
      <c r="A1147" t="str">
        <f>"MR032"</f>
        <v>MR032</v>
      </c>
      <c r="B1147" t="str">
        <f>"1052QP00"</f>
        <v>1052QP00</v>
      </c>
      <c r="C1147" s="1">
        <v>40602</v>
      </c>
      <c r="D1147" s="1">
        <v>41778</v>
      </c>
      <c r="E1147" t="str">
        <f>"PM1416196"</f>
        <v>PM1416196</v>
      </c>
      <c r="F1147" t="str">
        <f>"eimartinez"</f>
        <v>eimartinez</v>
      </c>
    </row>
    <row r="1148" spans="1:6">
      <c r="A1148" t="str">
        <f>"MR213"</f>
        <v>MR213</v>
      </c>
      <c r="B1148" t="str">
        <f>"0320UR05"</f>
        <v>0320UR05</v>
      </c>
      <c r="C1148" s="1">
        <v>40679</v>
      </c>
      <c r="D1148" s="1">
        <v>41205</v>
      </c>
      <c r="E1148" t="str">
        <f>"PM1143061"</f>
        <v>PM1143061</v>
      </c>
      <c r="F1148" t="str">
        <f>"gerrodriguez"</f>
        <v>gerrodriguez</v>
      </c>
    </row>
    <row r="1149" spans="1:6">
      <c r="A1149" t="str">
        <f>"MR206"</f>
        <v>MR206</v>
      </c>
      <c r="B1149" t="str">
        <f>"1047OS00"</f>
        <v>1047OS00</v>
      </c>
      <c r="C1149" s="1">
        <v>40679</v>
      </c>
      <c r="D1149" s="1">
        <v>41855</v>
      </c>
      <c r="E1149" t="str">
        <f>"PM1427213"</f>
        <v>PM1427213</v>
      </c>
      <c r="F1149" t="str">
        <f>"dapanama"</f>
        <v>dapanama</v>
      </c>
    </row>
    <row r="1150" spans="1:6">
      <c r="A1150" t="str">
        <f>"MR206"</f>
        <v>MR206</v>
      </c>
      <c r="B1150" t="str">
        <f>"LE-011-02049"</f>
        <v>LE-011-02049</v>
      </c>
      <c r="C1150" s="1">
        <v>40679</v>
      </c>
      <c r="D1150" s="1">
        <v>41855</v>
      </c>
      <c r="E1150" t="str">
        <f>"PM1423211"</f>
        <v>PM1423211</v>
      </c>
      <c r="F1150" t="str">
        <f>"jose.guzman"</f>
        <v>jose.guzman</v>
      </c>
    </row>
    <row r="1151" spans="1:6">
      <c r="A1151" t="str">
        <f>"MR206"</f>
        <v>MR206</v>
      </c>
      <c r="B1151" t="str">
        <f>"LE-011-01988"</f>
        <v>LE-011-01988</v>
      </c>
      <c r="C1151" s="1">
        <v>40679</v>
      </c>
      <c r="D1151" s="1">
        <v>41855</v>
      </c>
      <c r="E1151" t="str">
        <f>"PM1423212"</f>
        <v>PM1423212</v>
      </c>
      <c r="F1151" t="str">
        <f>"jose.guzman"</f>
        <v>jose.guzman</v>
      </c>
    </row>
    <row r="1152" spans="1:6">
      <c r="A1152" t="str">
        <f>"MR218"</f>
        <v>MR218</v>
      </c>
      <c r="B1152" t="str">
        <f>"1106QP06"</f>
        <v>1106QP06</v>
      </c>
      <c r="C1152" s="1">
        <v>40777</v>
      </c>
      <c r="D1152" s="1">
        <v>41848</v>
      </c>
      <c r="E1152" t="str">
        <f>"PM1428191"</f>
        <v>PM1428191</v>
      </c>
      <c r="F1152" t="str">
        <f>"demis.araguz"</f>
        <v>demis.araguz</v>
      </c>
    </row>
    <row r="1153" spans="1:6">
      <c r="A1153" t="str">
        <f>"MR219"</f>
        <v>MR219</v>
      </c>
      <c r="B1153" t="str">
        <f>"1106QP06"</f>
        <v>1106QP06</v>
      </c>
      <c r="C1153" s="1">
        <v>40777</v>
      </c>
      <c r="D1153" s="1">
        <v>41869</v>
      </c>
      <c r="E1153" t="str">
        <f>"PM1425368"</f>
        <v>PM1425368</v>
      </c>
      <c r="F1153" t="str">
        <f>"ejavila"</f>
        <v>ejavila</v>
      </c>
    </row>
    <row r="1154" spans="1:6">
      <c r="A1154" t="str">
        <f>"MR220"</f>
        <v>MR220</v>
      </c>
      <c r="B1154" t="str">
        <f>"1130PG01"</f>
        <v>1130PG01</v>
      </c>
      <c r="C1154" s="1">
        <v>40777</v>
      </c>
      <c r="D1154" s="1">
        <v>41848</v>
      </c>
      <c r="E1154" t="str">
        <f>"PM1426214"</f>
        <v>PM1426214</v>
      </c>
      <c r="F1154" t="str">
        <f>"aeperez"</f>
        <v>aeperez</v>
      </c>
    </row>
    <row r="1155" spans="1:6">
      <c r="A1155" t="str">
        <f>"MR221"</f>
        <v>MR221</v>
      </c>
      <c r="B1155" t="str">
        <f>"1130PG01"</f>
        <v>1130PG01</v>
      </c>
      <c r="C1155" s="1">
        <v>40777</v>
      </c>
      <c r="D1155" s="1">
        <v>41869</v>
      </c>
      <c r="E1155" t="str">
        <f>"PM1425334"</f>
        <v>PM1425334</v>
      </c>
      <c r="F1155" t="str">
        <f>"hrojas"</f>
        <v>hrojas</v>
      </c>
    </row>
    <row r="1156" spans="1:6">
      <c r="A1156" t="str">
        <f>"MR258"</f>
        <v>MR258</v>
      </c>
      <c r="B1156" t="str">
        <f>"LE-011-02048"</f>
        <v>LE-011-02048</v>
      </c>
      <c r="C1156" s="1">
        <v>40987</v>
      </c>
      <c r="D1156" s="1">
        <v>41848</v>
      </c>
      <c r="E1156" t="str">
        <f>"PM1428108"</f>
        <v>PM1428108</v>
      </c>
      <c r="F1156" t="str">
        <f>"israel.ocampo"</f>
        <v>israel.ocampo</v>
      </c>
    </row>
    <row r="1157" spans="1:6">
      <c r="A1157" t="str">
        <f>"MR258"</f>
        <v>MR258</v>
      </c>
      <c r="B1157" t="str">
        <f>"LE-011-02224"</f>
        <v>LE-011-02224</v>
      </c>
      <c r="C1157" s="1">
        <v>40987</v>
      </c>
      <c r="D1157" s="1">
        <v>41848</v>
      </c>
      <c r="E1157" t="str">
        <f>"PM1426056"</f>
        <v>PM1426056</v>
      </c>
      <c r="F1157" t="str">
        <f>"jose.perez"</f>
        <v>jose.perez</v>
      </c>
    </row>
    <row r="1158" spans="1:6">
      <c r="A1158" t="str">
        <f>"MR200"</f>
        <v>MR200</v>
      </c>
      <c r="B1158" t="str">
        <f>"1235OS00"</f>
        <v>1235OS00</v>
      </c>
      <c r="C1158" s="1">
        <v>41162</v>
      </c>
      <c r="D1158" s="1">
        <v>41848</v>
      </c>
      <c r="E1158" t="str">
        <f>"PM1428143"</f>
        <v>PM1428143</v>
      </c>
      <c r="F1158" t="str">
        <f>"cdeyta"</f>
        <v>cdeyta</v>
      </c>
    </row>
    <row r="1159" spans="1:6">
      <c r="A1159" t="str">
        <f>"MR201"</f>
        <v>MR201</v>
      </c>
      <c r="B1159" t="str">
        <f>"1235OS00"</f>
        <v>1235OS00</v>
      </c>
      <c r="C1159" s="1">
        <v>41162</v>
      </c>
      <c r="D1159" s="1">
        <v>41869</v>
      </c>
      <c r="E1159" t="str">
        <f>"PM1425111"</f>
        <v>PM1425111</v>
      </c>
      <c r="F1159" t="str">
        <f>"ogaytan"</f>
        <v>ogaytan</v>
      </c>
    </row>
    <row r="1160" spans="1:6">
      <c r="A1160" t="str">
        <f>"MR202"</f>
        <v>MR202</v>
      </c>
      <c r="B1160" t="str">
        <f>"1235OS00"</f>
        <v>1235OS00</v>
      </c>
      <c r="C1160" s="1">
        <v>41162</v>
      </c>
      <c r="D1160" s="1">
        <v>42002</v>
      </c>
      <c r="E1160" t="str">
        <f>"PM1404211"</f>
        <v>PM1404211</v>
      </c>
      <c r="F1160" t="str">
        <f>"jvazquez"</f>
        <v>jvazquez</v>
      </c>
    </row>
    <row r="1161" spans="1:6">
      <c r="A1161" t="str">
        <f>"MR259"</f>
        <v>MR259</v>
      </c>
      <c r="B1161" t="str">
        <f>"1235OS00"</f>
        <v>1235OS00</v>
      </c>
      <c r="C1161" s="1">
        <v>41162</v>
      </c>
      <c r="D1161" s="1">
        <v>41869</v>
      </c>
      <c r="E1161" t="str">
        <f>"PM1425112"</f>
        <v>PM1425112</v>
      </c>
      <c r="F1161" t="str">
        <f>"cdeyta"</f>
        <v>cdeyta</v>
      </c>
    </row>
    <row r="1162" spans="1:6">
      <c r="A1162" t="str">
        <f>"MR261"</f>
        <v>MR261</v>
      </c>
      <c r="B1162" t="str">
        <f>"1249FC04"</f>
        <v>1249FC04</v>
      </c>
      <c r="C1162" s="1">
        <v>41253</v>
      </c>
      <c r="D1162" s="1">
        <v>41904</v>
      </c>
      <c r="E1162" t="str">
        <f>"PM1414173"</f>
        <v>PM1414173</v>
      </c>
      <c r="F1162" t="str">
        <f>"g_tejeda"</f>
        <v>g_tejeda</v>
      </c>
    </row>
    <row r="1163" spans="1:6">
      <c r="A1163" t="str">
        <f>"MR128"</f>
        <v>MR128</v>
      </c>
      <c r="B1163" t="str">
        <f>"1306QA01"</f>
        <v>1306QA01</v>
      </c>
      <c r="C1163" s="1">
        <v>41316</v>
      </c>
      <c r="D1163" s="1">
        <v>41918</v>
      </c>
      <c r="E1163" t="str">
        <f>"PM1416230"</f>
        <v>PM1416230</v>
      </c>
      <c r="F1163" t="str">
        <f>"jmmosqueda"</f>
        <v>jmmosqueda</v>
      </c>
    </row>
    <row r="1164" spans="1:6">
      <c r="A1164" t="str">
        <f>"MR128"</f>
        <v>MR128</v>
      </c>
      <c r="B1164" t="str">
        <f>"1306QA02"</f>
        <v>1306QA02</v>
      </c>
      <c r="C1164" s="1">
        <v>41316</v>
      </c>
      <c r="D1164" s="1">
        <v>41316</v>
      </c>
      <c r="E1164" t="str">
        <f>""</f>
        <v/>
      </c>
      <c r="F1164" t="str">
        <f>""</f>
        <v/>
      </c>
    </row>
    <row r="1165" spans="1:6">
      <c r="A1165" t="str">
        <f>"MR262"</f>
        <v>MR262</v>
      </c>
      <c r="B1165" t="str">
        <f>"1306LR01"</f>
        <v>1306LR01</v>
      </c>
      <c r="C1165" s="1">
        <v>41316</v>
      </c>
      <c r="D1165" s="1">
        <v>41848</v>
      </c>
      <c r="E1165" t="str">
        <f>"PM1428148"</f>
        <v>PM1428148</v>
      </c>
      <c r="F1165" t="str">
        <f>"jmmosqueda"</f>
        <v>jmmosqueda</v>
      </c>
    </row>
    <row r="1166" spans="1:6">
      <c r="A1166" t="str">
        <f>"MR271"</f>
        <v>MR271</v>
      </c>
      <c r="B1166" t="str">
        <f>"1309EN00"</f>
        <v>1309EN00</v>
      </c>
      <c r="C1166" s="1">
        <v>41337</v>
      </c>
      <c r="D1166" s="1">
        <v>41925</v>
      </c>
      <c r="E1166" t="str">
        <f>"PM1429336"</f>
        <v>PM1429336</v>
      </c>
      <c r="F1166" t="str">
        <f>"afgarcia"</f>
        <v>afgarcia</v>
      </c>
    </row>
    <row r="1167" spans="1:6">
      <c r="A1167" t="str">
        <f>"MR272"</f>
        <v>MR272</v>
      </c>
      <c r="B1167" t="str">
        <f>"1309QP00"</f>
        <v>1309QP00</v>
      </c>
      <c r="C1167" s="1">
        <v>41337</v>
      </c>
      <c r="D1167" s="1">
        <v>41855</v>
      </c>
      <c r="E1167" t="str">
        <f>"PM1427022"</f>
        <v>PM1427022</v>
      </c>
      <c r="F1167" t="str">
        <f>"ogaytan"</f>
        <v>ogaytan</v>
      </c>
    </row>
    <row r="1168" spans="1:6">
      <c r="A1168" t="str">
        <f>"MR273"</f>
        <v>MR273</v>
      </c>
      <c r="B1168" t="str">
        <f>"1309QP00"</f>
        <v>1309QP00</v>
      </c>
      <c r="C1168" s="1">
        <v>41337</v>
      </c>
      <c r="D1168" s="1">
        <v>41869</v>
      </c>
      <c r="E1168" t="str">
        <f>"PM1351128"</f>
        <v>PM1351128</v>
      </c>
      <c r="F1168" t="str">
        <f>"jmbanda"</f>
        <v>jmbanda</v>
      </c>
    </row>
    <row r="1169" spans="1:6">
      <c r="A1169" t="str">
        <f>"MR275"</f>
        <v>MR275</v>
      </c>
      <c r="B1169" t="str">
        <f>"1325OS00"</f>
        <v>1325OS00</v>
      </c>
      <c r="C1169" s="1">
        <v>41456</v>
      </c>
      <c r="D1169" s="1">
        <v>41848</v>
      </c>
      <c r="E1169" t="str">
        <f>"PM1428157"</f>
        <v>PM1428157</v>
      </c>
      <c r="F1169" t="str">
        <f>"luis.requena"</f>
        <v>luis.requena</v>
      </c>
    </row>
    <row r="1170" spans="1:6">
      <c r="A1170" t="str">
        <f>"MR276"</f>
        <v>MR276</v>
      </c>
      <c r="B1170" t="str">
        <f>"1325OS00"</f>
        <v>1325OS00</v>
      </c>
      <c r="C1170" s="1">
        <v>41456</v>
      </c>
      <c r="D1170" s="1">
        <v>41855</v>
      </c>
      <c r="E1170" t="str">
        <f>"PM1427251"</f>
        <v>PM1427251</v>
      </c>
      <c r="F1170" t="str">
        <f>"macevedo"</f>
        <v>macevedo</v>
      </c>
    </row>
    <row r="1171" spans="1:6">
      <c r="A1171" t="str">
        <f>"MR277"</f>
        <v>MR277</v>
      </c>
      <c r="B1171" t="str">
        <f>"1325OS00"</f>
        <v>1325OS00</v>
      </c>
      <c r="C1171" s="1">
        <v>41456</v>
      </c>
      <c r="D1171" s="1">
        <v>41981</v>
      </c>
      <c r="E1171" t="str">
        <f>"PM1425106"</f>
        <v>PM1425106</v>
      </c>
      <c r="F1171" t="str">
        <f>"alara"</f>
        <v>alara</v>
      </c>
    </row>
    <row r="1172" spans="1:6">
      <c r="A1172" t="str">
        <f>"MR022"</f>
        <v>MR022</v>
      </c>
      <c r="B1172" t="str">
        <f>"1314QP00"</f>
        <v>1314QP00</v>
      </c>
      <c r="C1172" s="1">
        <v>41484</v>
      </c>
      <c r="D1172" s="1">
        <v>41778</v>
      </c>
      <c r="E1172" t="str">
        <f>"PM1418220"</f>
        <v>PM1418220</v>
      </c>
      <c r="F1172" t="str">
        <f>"hverastegui"</f>
        <v>hverastegui</v>
      </c>
    </row>
    <row r="1173" spans="1:6">
      <c r="A1173" t="str">
        <f>"MR001"</f>
        <v>MR001</v>
      </c>
      <c r="B1173" t="str">
        <f>"1333LR03"</f>
        <v>1333LR03</v>
      </c>
      <c r="C1173" s="1">
        <v>41533</v>
      </c>
      <c r="D1173" s="1">
        <v>41848</v>
      </c>
      <c r="E1173" t="str">
        <f>"PM1428161"</f>
        <v>PM1428161</v>
      </c>
      <c r="F1173" t="str">
        <f>"alperez"</f>
        <v>alperez</v>
      </c>
    </row>
    <row r="1174" spans="1:6">
      <c r="A1174" t="str">
        <f>"MR206"</f>
        <v>MR206</v>
      </c>
      <c r="B1174" t="str">
        <f>"1333LR03"</f>
        <v>1333LR03</v>
      </c>
      <c r="C1174" s="1">
        <v>41533</v>
      </c>
      <c r="D1174" s="1">
        <v>41869</v>
      </c>
      <c r="E1174" t="str">
        <f>"PM1425030"</f>
        <v>PM1425030</v>
      </c>
      <c r="F1174" t="str">
        <f>"dapanama"</f>
        <v>dapanama</v>
      </c>
    </row>
    <row r="1175" spans="1:6">
      <c r="A1175" t="str">
        <f>"MR001"</f>
        <v>MR001</v>
      </c>
      <c r="B1175" t="str">
        <f>"1333LR00"</f>
        <v>1333LR00</v>
      </c>
      <c r="C1175" s="1">
        <v>41533</v>
      </c>
      <c r="D1175" s="1">
        <v>41848</v>
      </c>
      <c r="E1175" t="str">
        <f>"PM1428162"</f>
        <v>PM1428162</v>
      </c>
      <c r="F1175" t="str">
        <f>"amendez"</f>
        <v>amendez</v>
      </c>
    </row>
    <row r="1176" spans="1:6">
      <c r="A1176" t="str">
        <f>"MR206"</f>
        <v>MR206</v>
      </c>
      <c r="B1176" t="str">
        <f>"1333LR00"</f>
        <v>1333LR00</v>
      </c>
      <c r="C1176" s="1">
        <v>41533</v>
      </c>
      <c r="D1176" s="1">
        <v>41869</v>
      </c>
      <c r="E1176" t="str">
        <f>"PM1425028"</f>
        <v>PM1425028</v>
      </c>
      <c r="F1176" t="str">
        <f>"dapanama"</f>
        <v>dapanama</v>
      </c>
    </row>
    <row r="1177" spans="1:6">
      <c r="A1177" t="str">
        <f>"MR001"</f>
        <v>MR001</v>
      </c>
      <c r="B1177" t="str">
        <f>"1333LR01"</f>
        <v>1333LR01</v>
      </c>
      <c r="C1177" s="1">
        <v>41533</v>
      </c>
      <c r="D1177" s="1">
        <v>41624</v>
      </c>
      <c r="E1177" t="str">
        <f>"PM1351349"</f>
        <v>PM1351349</v>
      </c>
      <c r="F1177" t="str">
        <f>"dapanama"</f>
        <v>dapanama</v>
      </c>
    </row>
    <row r="1178" spans="1:6">
      <c r="A1178" t="str">
        <f>"MR206"</f>
        <v>MR206</v>
      </c>
      <c r="B1178" t="str">
        <f>"1333LR01"</f>
        <v>1333LR01</v>
      </c>
      <c r="C1178" s="1">
        <v>41533</v>
      </c>
      <c r="D1178" s="1">
        <v>41869</v>
      </c>
      <c r="E1178" t="str">
        <f>"PM1425026"</f>
        <v>PM1425026</v>
      </c>
      <c r="F1178" t="str">
        <f>"adrian.perales"</f>
        <v>adrian.perales</v>
      </c>
    </row>
    <row r="1179" spans="1:6">
      <c r="A1179" t="str">
        <f>"MR001"</f>
        <v>MR001</v>
      </c>
      <c r="B1179" t="str">
        <f>"1333LR02"</f>
        <v>1333LR02</v>
      </c>
      <c r="C1179" s="1">
        <v>41533</v>
      </c>
      <c r="D1179" s="1">
        <v>41848</v>
      </c>
      <c r="E1179" t="str">
        <f>"PM1428163"</f>
        <v>PM1428163</v>
      </c>
      <c r="F1179" t="str">
        <f>"evaldez"</f>
        <v>evaldez</v>
      </c>
    </row>
    <row r="1180" spans="1:6">
      <c r="A1180" t="str">
        <f>"MR206"</f>
        <v>MR206</v>
      </c>
      <c r="B1180" t="str">
        <f>"1333LR02"</f>
        <v>1333LR02</v>
      </c>
      <c r="C1180" s="1">
        <v>41533</v>
      </c>
      <c r="D1180" s="1">
        <v>41869</v>
      </c>
      <c r="E1180" t="str">
        <f>"PM1425025"</f>
        <v>PM1425025</v>
      </c>
      <c r="F1180" t="str">
        <f>"adrian.perales"</f>
        <v>adrian.perales</v>
      </c>
    </row>
    <row r="1181" spans="1:6">
      <c r="A1181" t="str">
        <f>"MR150"</f>
        <v>MR150</v>
      </c>
      <c r="B1181" t="str">
        <f>"LE-001-04825"</f>
        <v>LE-001-04825</v>
      </c>
      <c r="C1181" s="1">
        <v>41568</v>
      </c>
      <c r="D1181" s="1">
        <v>41848</v>
      </c>
      <c r="E1181" t="str">
        <f>"PM1428010"</f>
        <v>PM1428010</v>
      </c>
      <c r="F1181" t="str">
        <f>"victor.a.zapata"</f>
        <v>victor.a.zapata</v>
      </c>
    </row>
    <row r="1182" spans="1:6">
      <c r="A1182" t="str">
        <f>"MR154"</f>
        <v>MR154</v>
      </c>
      <c r="B1182" t="str">
        <f>"LE-001-04825"</f>
        <v>LE-001-04825</v>
      </c>
      <c r="C1182" s="1">
        <v>41568</v>
      </c>
      <c r="D1182" s="1">
        <v>42361</v>
      </c>
      <c r="E1182" t="str">
        <f>"PM1351024"</f>
        <v>PM1351024</v>
      </c>
      <c r="F1182" t="str">
        <f>"jvazquez"</f>
        <v>jvazquez</v>
      </c>
    </row>
    <row r="1183" spans="1:6">
      <c r="A1183" t="str">
        <f>"MR191"</f>
        <v>MR191</v>
      </c>
      <c r="B1183" t="str">
        <f>"LE-001-04825"</f>
        <v>LE-001-04825</v>
      </c>
      <c r="C1183" s="1">
        <v>41568</v>
      </c>
      <c r="D1183" s="1">
        <v>42031</v>
      </c>
      <c r="E1183" t="str">
        <f>"PM1404021"</f>
        <v>PM1404021</v>
      </c>
      <c r="F1183" t="str">
        <f>"ogaytan"</f>
        <v>ogaytan</v>
      </c>
    </row>
    <row r="1184" spans="1:6">
      <c r="A1184" t="str">
        <f>"MR192"</f>
        <v>MR192</v>
      </c>
      <c r="B1184" t="str">
        <f>"LE-001-04825"</f>
        <v>LE-001-04825</v>
      </c>
      <c r="C1184" s="1">
        <v>41568</v>
      </c>
      <c r="D1184" s="1">
        <v>41855</v>
      </c>
      <c r="E1184" t="str">
        <f>"PM1419035"</f>
        <v>PM1419035</v>
      </c>
      <c r="F1184" t="str">
        <f>"ogaytan"</f>
        <v>ogaytan</v>
      </c>
    </row>
    <row r="1185" spans="1:6">
      <c r="A1185" t="str">
        <f>"MR150"</f>
        <v>MR150</v>
      </c>
      <c r="B1185" t="str">
        <f>"LE-001-05110"</f>
        <v>LE-001-05110</v>
      </c>
      <c r="C1185" s="1">
        <v>41582</v>
      </c>
      <c r="D1185" s="1">
        <v>41848</v>
      </c>
      <c r="E1185" t="str">
        <f>"PM1426249"</f>
        <v>PM1426249</v>
      </c>
      <c r="F1185" t="str">
        <f>"ricardo.solis"</f>
        <v>ricardo.solis</v>
      </c>
    </row>
    <row r="1186" spans="1:6">
      <c r="A1186" t="str">
        <f>"MR154"</f>
        <v>MR154</v>
      </c>
      <c r="B1186" t="str">
        <f>"LE-001-05110"</f>
        <v>LE-001-05110</v>
      </c>
      <c r="C1186" s="1">
        <v>41582</v>
      </c>
      <c r="D1186" s="1">
        <v>42354</v>
      </c>
      <c r="E1186" t="str">
        <f>"PM1350032"</f>
        <v>PM1350032</v>
      </c>
      <c r="F1186" t="str">
        <f>"jvazquez"</f>
        <v>jvazquez</v>
      </c>
    </row>
    <row r="1187" spans="1:6">
      <c r="A1187" t="str">
        <f>"MR191"</f>
        <v>MR191</v>
      </c>
      <c r="B1187" t="str">
        <f>"LE-001-05110"</f>
        <v>LE-001-05110</v>
      </c>
      <c r="C1187" s="1">
        <v>41582</v>
      </c>
      <c r="D1187" s="1">
        <v>42031</v>
      </c>
      <c r="E1187" t="str">
        <f>"PM1404248"</f>
        <v>PM1404248</v>
      </c>
      <c r="F1187" t="str">
        <f>"ogaytan"</f>
        <v>ogaytan</v>
      </c>
    </row>
    <row r="1188" spans="1:6">
      <c r="A1188" t="str">
        <f>"MR192"</f>
        <v>MR192</v>
      </c>
      <c r="B1188" t="str">
        <f>"LE-001-05110"</f>
        <v>LE-001-05110</v>
      </c>
      <c r="C1188" s="1">
        <v>41582</v>
      </c>
      <c r="D1188" s="1">
        <v>41855</v>
      </c>
      <c r="E1188" t="str">
        <f>"PM1419263"</f>
        <v>PM1419263</v>
      </c>
      <c r="F1188" t="str">
        <f>"ogaytan"</f>
        <v>ogaytan</v>
      </c>
    </row>
    <row r="1189" spans="1:6">
      <c r="A1189" t="str">
        <f>"MR098"</f>
        <v>MR098</v>
      </c>
      <c r="B1189" t="str">
        <f>"1313FC00"</f>
        <v>1313FC00</v>
      </c>
      <c r="C1189" s="1">
        <v>41701</v>
      </c>
      <c r="D1189" s="1">
        <v>41869</v>
      </c>
      <c r="E1189" t="str">
        <f>"PM1425210"</f>
        <v>PM1425210</v>
      </c>
      <c r="F1189" t="str">
        <f>"g_tejeda"</f>
        <v>g_tejeda</v>
      </c>
    </row>
    <row r="1190" spans="1:6">
      <c r="A1190" t="str">
        <f>"MR098"</f>
        <v>MR098</v>
      </c>
      <c r="B1190" t="str">
        <f>"1401FC01"</f>
        <v>1401FC01</v>
      </c>
      <c r="C1190" s="1">
        <v>41701</v>
      </c>
      <c r="D1190" s="1">
        <v>41869</v>
      </c>
      <c r="E1190" t="str">
        <f>"PM1425208"</f>
        <v>PM1425208</v>
      </c>
      <c r="F1190" t="str">
        <f>"g_tejeda"</f>
        <v>g_tejeda</v>
      </c>
    </row>
    <row r="1191" spans="1:6">
      <c r="A1191" t="str">
        <f>"MR128"</f>
        <v>MR128</v>
      </c>
      <c r="B1191" t="str">
        <f>"1431QA03"</f>
        <v>1431QA03</v>
      </c>
      <c r="C1191" s="1">
        <v>41799</v>
      </c>
      <c r="D1191" s="1">
        <v>41967</v>
      </c>
      <c r="E1191" t="str">
        <f>"PM1423021"</f>
        <v>PM1423021</v>
      </c>
      <c r="F1191" t="str">
        <f>"ejavila"</f>
        <v>ejavila</v>
      </c>
    </row>
    <row r="1192" spans="1:6">
      <c r="A1192" t="str">
        <f>"MR001"</f>
        <v>MR001</v>
      </c>
      <c r="B1192" t="str">
        <f>"0737OS00"</f>
        <v>0737OS00</v>
      </c>
      <c r="C1192" s="1">
        <v>39741</v>
      </c>
      <c r="D1192" s="1">
        <v>41848</v>
      </c>
      <c r="E1192" t="str">
        <f>"PM1429255"</f>
        <v>PM1429255</v>
      </c>
      <c r="F1192" t="str">
        <f>"emontoya"</f>
        <v>emontoya</v>
      </c>
    </row>
    <row r="1193" spans="1:6">
      <c r="A1193" t="str">
        <f>"MR168"</f>
        <v>MR168</v>
      </c>
      <c r="B1193" t="str">
        <f>"0845IT01"</f>
        <v>0845IT01</v>
      </c>
      <c r="C1193" s="1">
        <v>39853</v>
      </c>
      <c r="D1193" s="1">
        <v>41869</v>
      </c>
      <c r="E1193" t="str">
        <f>"PM1425131"</f>
        <v>PM1425131</v>
      </c>
      <c r="F1193" t="str">
        <f>"victor.a.zapata"</f>
        <v>victor.a.zapata</v>
      </c>
    </row>
    <row r="1194" spans="1:6">
      <c r="A1194" t="str">
        <f>"MR182"</f>
        <v>MR182</v>
      </c>
      <c r="B1194" t="str">
        <f>"0914PG06"</f>
        <v>0914PG06</v>
      </c>
      <c r="C1194" s="1">
        <v>40056</v>
      </c>
      <c r="D1194" s="1">
        <v>41848</v>
      </c>
      <c r="E1194" t="str">
        <f>"PM1428112"</f>
        <v>PM1428112</v>
      </c>
      <c r="F1194" t="str">
        <f>"easequeda"</f>
        <v>easequeda</v>
      </c>
    </row>
    <row r="1195" spans="1:6">
      <c r="A1195" t="str">
        <f t="shared" ref="A1195:A1207" si="37">"MR168"</f>
        <v>MR168</v>
      </c>
      <c r="B1195" t="str">
        <f>"0845IT02"</f>
        <v>0845IT02</v>
      </c>
      <c r="C1195" s="1">
        <v>39853</v>
      </c>
      <c r="D1195" s="1">
        <v>41869</v>
      </c>
      <c r="E1195" t="str">
        <f>"PM1425296"</f>
        <v>PM1425296</v>
      </c>
      <c r="F1195" t="str">
        <f>"ocobos"</f>
        <v>ocobos</v>
      </c>
    </row>
    <row r="1196" spans="1:6">
      <c r="A1196" t="str">
        <f t="shared" si="37"/>
        <v>MR168</v>
      </c>
      <c r="B1196" t="str">
        <f>"0845IT04"</f>
        <v>0845IT04</v>
      </c>
      <c r="C1196" s="1">
        <v>39853</v>
      </c>
      <c r="D1196" s="1">
        <v>41869</v>
      </c>
      <c r="E1196" t="str">
        <f>"PM1425295"</f>
        <v>PM1425295</v>
      </c>
      <c r="F1196" t="str">
        <f>"ocobos"</f>
        <v>ocobos</v>
      </c>
    </row>
    <row r="1197" spans="1:6">
      <c r="A1197" t="str">
        <f t="shared" si="37"/>
        <v>MR168</v>
      </c>
      <c r="B1197" t="str">
        <f>"0845IT07"</f>
        <v>0845IT07</v>
      </c>
      <c r="C1197" s="1">
        <v>39853</v>
      </c>
      <c r="D1197" s="1">
        <v>41225</v>
      </c>
      <c r="E1197" t="str">
        <f>"PM1242011"</f>
        <v>PM1242011</v>
      </c>
      <c r="F1197" t="str">
        <f>"zfernandez"</f>
        <v>zfernandez</v>
      </c>
    </row>
    <row r="1198" spans="1:6">
      <c r="A1198" t="str">
        <f t="shared" si="37"/>
        <v>MR168</v>
      </c>
      <c r="B1198" t="str">
        <f>"0845IT08"</f>
        <v>0845IT08</v>
      </c>
      <c r="C1198" s="1">
        <v>39853</v>
      </c>
      <c r="D1198" s="1">
        <v>41029</v>
      </c>
      <c r="E1198" t="str">
        <f>"PM1214145"</f>
        <v>PM1214145</v>
      </c>
      <c r="F1198" t="str">
        <f>"ldiaz"</f>
        <v>ldiaz</v>
      </c>
    </row>
    <row r="1199" spans="1:6">
      <c r="A1199" t="str">
        <f t="shared" si="37"/>
        <v>MR168</v>
      </c>
      <c r="B1199" t="str">
        <f>"0845IT09"</f>
        <v>0845IT09</v>
      </c>
      <c r="C1199" s="1">
        <v>39853</v>
      </c>
      <c r="D1199" s="1">
        <v>41029</v>
      </c>
      <c r="E1199" t="str">
        <f>"PM1214146"</f>
        <v>PM1214146</v>
      </c>
      <c r="F1199" t="str">
        <f>"ldiaz"</f>
        <v>ldiaz</v>
      </c>
    </row>
    <row r="1200" spans="1:6">
      <c r="A1200" t="str">
        <f t="shared" si="37"/>
        <v>MR168</v>
      </c>
      <c r="B1200" t="str">
        <f>"0845IT10"</f>
        <v>0845IT10</v>
      </c>
      <c r="C1200" s="1">
        <v>39853</v>
      </c>
      <c r="D1200" s="1">
        <v>41869</v>
      </c>
      <c r="E1200" t="str">
        <f>"PM1425253"</f>
        <v>PM1425253</v>
      </c>
      <c r="F1200" t="str">
        <f>"pzuniga"</f>
        <v>pzuniga</v>
      </c>
    </row>
    <row r="1201" spans="1:6">
      <c r="A1201" t="str">
        <f t="shared" si="37"/>
        <v>MR168</v>
      </c>
      <c r="B1201" t="str">
        <f>"0845IT11"</f>
        <v>0845IT11</v>
      </c>
      <c r="C1201" s="1">
        <v>39853</v>
      </c>
      <c r="D1201" s="1">
        <v>41869</v>
      </c>
      <c r="E1201" t="str">
        <f>"PM1425264"</f>
        <v>PM1425264</v>
      </c>
      <c r="F1201" t="str">
        <f>"ocobos"</f>
        <v>ocobos</v>
      </c>
    </row>
    <row r="1202" spans="1:6">
      <c r="A1202" t="str">
        <f t="shared" si="37"/>
        <v>MR168</v>
      </c>
      <c r="B1202" t="str">
        <f>"0845IT12"</f>
        <v>0845IT12</v>
      </c>
      <c r="C1202" s="1">
        <v>39853</v>
      </c>
      <c r="D1202" s="1">
        <v>41869</v>
      </c>
      <c r="E1202" t="str">
        <f>"PM1425263"</f>
        <v>PM1425263</v>
      </c>
      <c r="F1202" t="str">
        <f>"ejavila"</f>
        <v>ejavila</v>
      </c>
    </row>
    <row r="1203" spans="1:6">
      <c r="A1203" t="str">
        <f t="shared" si="37"/>
        <v>MR168</v>
      </c>
      <c r="B1203" t="str">
        <f>"0845IT16"</f>
        <v>0845IT16</v>
      </c>
      <c r="C1203" s="1">
        <v>39853</v>
      </c>
      <c r="D1203" s="1">
        <v>41869</v>
      </c>
      <c r="E1203" t="str">
        <f>"PM1425347"</f>
        <v>PM1425347</v>
      </c>
      <c r="F1203" t="str">
        <f>"frodriguez"</f>
        <v>frodriguez</v>
      </c>
    </row>
    <row r="1204" spans="1:6">
      <c r="A1204" t="str">
        <f t="shared" si="37"/>
        <v>MR168</v>
      </c>
      <c r="B1204" t="str">
        <f>"0845IT17"</f>
        <v>0845IT17</v>
      </c>
      <c r="C1204" s="1">
        <v>39853</v>
      </c>
      <c r="D1204" s="1">
        <v>41869</v>
      </c>
      <c r="E1204" t="str">
        <f>"PM1425327"</f>
        <v>PM1425327</v>
      </c>
      <c r="F1204" t="str">
        <f>"hrojas"</f>
        <v>hrojas</v>
      </c>
    </row>
    <row r="1205" spans="1:6">
      <c r="A1205" t="str">
        <f t="shared" si="37"/>
        <v>MR168</v>
      </c>
      <c r="B1205" t="str">
        <f>"0845IT18"</f>
        <v>0845IT18</v>
      </c>
      <c r="C1205" s="1">
        <v>39853</v>
      </c>
      <c r="D1205" s="1">
        <v>41869</v>
      </c>
      <c r="E1205" t="str">
        <f>"PM1425068"</f>
        <v>PM1425068</v>
      </c>
      <c r="F1205" t="str">
        <f>"alara"</f>
        <v>alara</v>
      </c>
    </row>
    <row r="1206" spans="1:6">
      <c r="A1206" t="str">
        <f t="shared" si="37"/>
        <v>MR168</v>
      </c>
      <c r="B1206" t="str">
        <f>"0845IT19"</f>
        <v>0845IT19</v>
      </c>
      <c r="C1206" s="1">
        <v>39853</v>
      </c>
      <c r="D1206" s="1">
        <v>41869</v>
      </c>
      <c r="E1206" t="str">
        <f>"PM1425067"</f>
        <v>PM1425067</v>
      </c>
      <c r="F1206" t="str">
        <f>"jlmendoza"</f>
        <v>jlmendoza</v>
      </c>
    </row>
    <row r="1207" spans="1:6">
      <c r="A1207" t="str">
        <f t="shared" si="37"/>
        <v>MR168</v>
      </c>
      <c r="B1207" t="str">
        <f>"0845IT21"</f>
        <v>0845IT21</v>
      </c>
      <c r="C1207" s="1">
        <v>39853</v>
      </c>
      <c r="D1207" s="1">
        <v>41869</v>
      </c>
      <c r="E1207" t="str">
        <f>"PM1425262"</f>
        <v>PM1425262</v>
      </c>
      <c r="F1207" t="str">
        <f>"ejavila"</f>
        <v>ejavila</v>
      </c>
    </row>
    <row r="1208" spans="1:6">
      <c r="A1208" t="str">
        <f>"MR183"</f>
        <v>MR183</v>
      </c>
      <c r="B1208" t="str">
        <f>"0914PG06"</f>
        <v>0914PG06</v>
      </c>
      <c r="C1208" s="1">
        <v>40056</v>
      </c>
      <c r="D1208" s="1">
        <v>41848</v>
      </c>
      <c r="E1208" t="str">
        <f>"PM1422140"</f>
        <v>PM1422140</v>
      </c>
      <c r="F1208" t="str">
        <f>"hrojas"</f>
        <v>hrojas</v>
      </c>
    </row>
    <row r="1209" spans="1:6">
      <c r="A1209" t="str">
        <f>"MR185"</f>
        <v>MR185</v>
      </c>
      <c r="B1209" t="str">
        <f>"LE-001-05025"</f>
        <v>LE-001-05025</v>
      </c>
      <c r="C1209" s="1">
        <v>40140</v>
      </c>
      <c r="D1209" s="1">
        <v>41848</v>
      </c>
      <c r="E1209" t="str">
        <f>"PM1426028"</f>
        <v>PM1426028</v>
      </c>
      <c r="F1209" t="str">
        <f>"jejimenezm"</f>
        <v>jejimenezm</v>
      </c>
    </row>
    <row r="1210" spans="1:6">
      <c r="A1210" t="str">
        <f>"MR186"</f>
        <v>MR186</v>
      </c>
      <c r="B1210" t="str">
        <f>"LE-001-05025"</f>
        <v>LE-001-05025</v>
      </c>
      <c r="C1210" s="1">
        <v>40140</v>
      </c>
      <c r="D1210" s="1">
        <v>41848</v>
      </c>
      <c r="E1210" t="str">
        <f>"PM1425010"</f>
        <v>PM1425010</v>
      </c>
      <c r="F1210" t="str">
        <f>"javaladez"</f>
        <v>javaladez</v>
      </c>
    </row>
    <row r="1211" spans="1:6">
      <c r="A1211" t="str">
        <f>"MR106"</f>
        <v>MR106</v>
      </c>
      <c r="B1211" t="str">
        <f>"LE-001-05025"</f>
        <v>LE-001-05025</v>
      </c>
      <c r="C1211" s="1">
        <v>40140</v>
      </c>
      <c r="D1211" s="1">
        <v>41876</v>
      </c>
      <c r="E1211" t="str">
        <f>"PM1426026"</f>
        <v>PM1426026</v>
      </c>
      <c r="F1211" t="str">
        <f>"fcoramos"</f>
        <v>fcoramos</v>
      </c>
    </row>
    <row r="1212" spans="1:6">
      <c r="A1212" t="str">
        <f>"MR124"</f>
        <v>MR124</v>
      </c>
      <c r="B1212" t="str">
        <f>"LE-001-05025"</f>
        <v>LE-001-05025</v>
      </c>
      <c r="C1212" s="1">
        <v>40140</v>
      </c>
      <c r="D1212" s="1">
        <v>41904</v>
      </c>
      <c r="E1212" t="str">
        <f>"PM1426025"</f>
        <v>PM1426025</v>
      </c>
      <c r="F1212" t="str">
        <f>"fcoramos"</f>
        <v>fcoramos</v>
      </c>
    </row>
    <row r="1213" spans="1:6">
      <c r="A1213" t="str">
        <f>"MR185"</f>
        <v>MR185</v>
      </c>
      <c r="B1213" t="str">
        <f>"LE-001-05297"</f>
        <v>LE-001-05297</v>
      </c>
      <c r="C1213" s="1">
        <v>40140</v>
      </c>
      <c r="D1213" s="1">
        <v>41848</v>
      </c>
      <c r="E1213" t="str">
        <f>"PM1426189"</f>
        <v>PM1426189</v>
      </c>
      <c r="F1213" t="str">
        <f>"jejimenezm"</f>
        <v>jejimenezm</v>
      </c>
    </row>
    <row r="1214" spans="1:6">
      <c r="A1214" t="str">
        <f>"MR186"</f>
        <v>MR186</v>
      </c>
      <c r="B1214" t="str">
        <f>"LE-001-05297"</f>
        <v>LE-001-05297</v>
      </c>
      <c r="C1214" s="1">
        <v>40140</v>
      </c>
      <c r="D1214" s="1">
        <v>41848</v>
      </c>
      <c r="E1214" t="str">
        <f>"PM1425005"</f>
        <v>PM1425005</v>
      </c>
      <c r="F1214" t="str">
        <f>"javaladez"</f>
        <v>javaladez</v>
      </c>
    </row>
    <row r="1215" spans="1:6">
      <c r="A1215" t="str">
        <f>"MR188"</f>
        <v>MR188</v>
      </c>
      <c r="B1215" t="str">
        <f>"0834TO00"</f>
        <v>0834TO00</v>
      </c>
      <c r="C1215" s="1">
        <v>40217</v>
      </c>
      <c r="D1215" s="1">
        <v>41869</v>
      </c>
      <c r="E1215" t="str">
        <f>"PM1425345"</f>
        <v>PM1425345</v>
      </c>
      <c r="F1215" t="str">
        <f>"frodriguez"</f>
        <v>frodriguez</v>
      </c>
    </row>
    <row r="1216" spans="1:6">
      <c r="A1216" t="str">
        <f>"MR189"</f>
        <v>MR189</v>
      </c>
      <c r="B1216" t="str">
        <f>"0834TO00"</f>
        <v>0834TO00</v>
      </c>
      <c r="C1216" s="1">
        <v>40217</v>
      </c>
      <c r="D1216" s="1">
        <v>41897</v>
      </c>
      <c r="E1216" t="str">
        <f>"PM1425346"</f>
        <v>PM1425346</v>
      </c>
      <c r="F1216" t="str">
        <f>"javier.garcia"</f>
        <v>javier.garcia</v>
      </c>
    </row>
    <row r="1217" spans="1:6">
      <c r="A1217" t="str">
        <f>"MR188"</f>
        <v>MR188</v>
      </c>
      <c r="B1217" t="str">
        <f>"0744TO00"</f>
        <v>0744TO00</v>
      </c>
      <c r="C1217" s="1">
        <v>40217</v>
      </c>
      <c r="D1217" s="1">
        <v>41869</v>
      </c>
      <c r="E1217" t="str">
        <f>"PM1425343"</f>
        <v>PM1425343</v>
      </c>
      <c r="F1217" t="str">
        <f>"frodriguez"</f>
        <v>frodriguez</v>
      </c>
    </row>
    <row r="1218" spans="1:6">
      <c r="A1218" t="str">
        <f>"MR189"</f>
        <v>MR189</v>
      </c>
      <c r="B1218" t="str">
        <f>"0744TO00"</f>
        <v>0744TO00</v>
      </c>
      <c r="C1218" s="1">
        <v>40217</v>
      </c>
      <c r="D1218" s="1">
        <v>41897</v>
      </c>
      <c r="E1218" t="str">
        <f>"PM1425344"</f>
        <v>PM1425344</v>
      </c>
      <c r="F1218" t="str">
        <f>"javier.garcia"</f>
        <v>javier.garcia</v>
      </c>
    </row>
    <row r="1219" spans="1:6">
      <c r="A1219" t="str">
        <f>"MR190"</f>
        <v>MR190</v>
      </c>
      <c r="B1219" t="str">
        <f>"LE-008-02309"</f>
        <v>LE-008-02309</v>
      </c>
      <c r="C1219" s="1">
        <v>40231</v>
      </c>
      <c r="D1219" s="1">
        <v>41855</v>
      </c>
      <c r="E1219" t="str">
        <f>"PM1427185"</f>
        <v>PM1427185</v>
      </c>
      <c r="F1219" t="str">
        <f>"ogaytan"</f>
        <v>ogaytan</v>
      </c>
    </row>
    <row r="1220" spans="1:6">
      <c r="A1220" t="str">
        <f>"MR116"</f>
        <v>MR116</v>
      </c>
      <c r="B1220" t="str">
        <f>"LE-010-24063"</f>
        <v>LE-010-24063</v>
      </c>
      <c r="C1220" s="1">
        <v>40413</v>
      </c>
      <c r="D1220" s="1">
        <v>41925</v>
      </c>
      <c r="E1220" t="str">
        <f>"PM1417181"</f>
        <v>PM1417181</v>
      </c>
      <c r="F1220" t="str">
        <f>"pzuniga"</f>
        <v>pzuniga</v>
      </c>
    </row>
    <row r="1221" spans="1:6">
      <c r="A1221" t="str">
        <f>"MR206"</f>
        <v>MR206</v>
      </c>
      <c r="B1221" t="str">
        <f>"LE-011-02231"</f>
        <v>LE-011-02231</v>
      </c>
      <c r="C1221" s="1">
        <v>40434</v>
      </c>
      <c r="D1221" s="1">
        <v>41869</v>
      </c>
      <c r="E1221" t="str">
        <f>"PM1425309"</f>
        <v>PM1425309</v>
      </c>
      <c r="F1221" t="str">
        <f>"jalozano"</f>
        <v>jalozano</v>
      </c>
    </row>
    <row r="1222" spans="1:6">
      <c r="A1222" t="str">
        <f>"MR207"</f>
        <v>MR207</v>
      </c>
      <c r="B1222" t="str">
        <f>"LE-011-02231"</f>
        <v>LE-011-02231</v>
      </c>
      <c r="C1222" s="1">
        <v>40434</v>
      </c>
      <c r="D1222" s="1">
        <v>41645</v>
      </c>
      <c r="E1222" t="str">
        <f>"PM1233024"</f>
        <v>PM1233024</v>
      </c>
      <c r="F1222" t="str">
        <f>"garaiza"</f>
        <v>garaiza</v>
      </c>
    </row>
    <row r="1223" spans="1:6">
      <c r="A1223" t="str">
        <f>"MR206"</f>
        <v>MR206</v>
      </c>
      <c r="B1223" t="str">
        <f>"LE-011-01922"</f>
        <v>LE-011-01922</v>
      </c>
      <c r="C1223" s="1">
        <v>40434</v>
      </c>
      <c r="D1223" s="1">
        <v>41869</v>
      </c>
      <c r="E1223" t="str">
        <f>"PM1425307"</f>
        <v>PM1425307</v>
      </c>
      <c r="F1223" t="str">
        <f>"edelangel"</f>
        <v>edelangel</v>
      </c>
    </row>
    <row r="1224" spans="1:6">
      <c r="A1224" t="str">
        <f>"MR207"</f>
        <v>MR207</v>
      </c>
      <c r="B1224" t="str">
        <f>"LE-011-01922"</f>
        <v>LE-011-01922</v>
      </c>
      <c r="C1224" s="1">
        <v>40434</v>
      </c>
      <c r="D1224" s="1">
        <v>41645</v>
      </c>
      <c r="E1224" t="str">
        <f>"PM1233031"</f>
        <v>PM1233031</v>
      </c>
      <c r="F1224" t="str">
        <f>"garaiza"</f>
        <v>garaiza</v>
      </c>
    </row>
    <row r="1225" spans="1:6">
      <c r="A1225" t="str">
        <f>"MR206"</f>
        <v>MR206</v>
      </c>
      <c r="B1225" t="str">
        <f>"LE-011-02124"</f>
        <v>LE-011-02124</v>
      </c>
      <c r="C1225" s="1">
        <v>40434</v>
      </c>
      <c r="D1225" s="1">
        <v>40798</v>
      </c>
      <c r="E1225" t="str">
        <f>"PM1133047"</f>
        <v>PM1133047</v>
      </c>
      <c r="F1225" t="str">
        <f>"jramirez"</f>
        <v>jramirez</v>
      </c>
    </row>
    <row r="1226" spans="1:6">
      <c r="A1226" t="str">
        <f>"MR207"</f>
        <v>MR207</v>
      </c>
      <c r="B1226" t="str">
        <f>"LE-011-02124"</f>
        <v>LE-011-02124</v>
      </c>
      <c r="C1226" s="1">
        <v>40434</v>
      </c>
      <c r="D1226" s="1">
        <v>40798</v>
      </c>
      <c r="E1226" t="str">
        <f>"PM1133046"</f>
        <v>PM1133046</v>
      </c>
      <c r="F1226" t="str">
        <f>"jramirez"</f>
        <v>jramirez</v>
      </c>
    </row>
    <row r="1227" spans="1:6">
      <c r="A1227" t="str">
        <f>"MR206"</f>
        <v>MR206</v>
      </c>
      <c r="B1227" t="str">
        <f>"LE-011-01918"</f>
        <v>LE-011-01918</v>
      </c>
      <c r="C1227" s="1">
        <v>40434</v>
      </c>
      <c r="D1227" s="1">
        <v>41869</v>
      </c>
      <c r="E1227" t="str">
        <f>"PM1425007"</f>
        <v>PM1425007</v>
      </c>
      <c r="F1227" t="str">
        <f>"emontoya"</f>
        <v>emontoya</v>
      </c>
    </row>
    <row r="1228" spans="1:6">
      <c r="A1228" t="str">
        <f>"MR128"</f>
        <v>MR128</v>
      </c>
      <c r="B1228" t="str">
        <f>"LE-010-26576"</f>
        <v>LE-010-26576</v>
      </c>
      <c r="C1228" s="1">
        <v>40532</v>
      </c>
      <c r="D1228" s="1">
        <v>41876</v>
      </c>
      <c r="E1228" t="str">
        <f>"PM1410182"</f>
        <v>PM1410182</v>
      </c>
      <c r="F1228" t="str">
        <f>"jcaballero"</f>
        <v>jcaballero</v>
      </c>
    </row>
    <row r="1229" spans="1:6">
      <c r="A1229" t="str">
        <f>"MR206"</f>
        <v>MR206</v>
      </c>
      <c r="B1229" t="str">
        <f>"LE-011-02884"</f>
        <v>LE-011-02884</v>
      </c>
      <c r="C1229" s="1">
        <v>40434</v>
      </c>
      <c r="D1229" s="1">
        <v>40966</v>
      </c>
      <c r="E1229" t="str">
        <f>"PM1205081"</f>
        <v>PM1205081</v>
      </c>
      <c r="F1229" t="str">
        <f>"amendez"</f>
        <v>amendez</v>
      </c>
    </row>
    <row r="1230" spans="1:6">
      <c r="A1230" t="str">
        <f>"MR207"</f>
        <v>MR207</v>
      </c>
      <c r="B1230" t="str">
        <f>"LE-011-02884"</f>
        <v>LE-011-02884</v>
      </c>
      <c r="C1230" s="1">
        <v>40434</v>
      </c>
      <c r="D1230" s="1">
        <v>40966</v>
      </c>
      <c r="E1230" t="str">
        <f>"PM1205080"</f>
        <v>PM1205080</v>
      </c>
      <c r="F1230" t="str">
        <f>"amendez"</f>
        <v>amendez</v>
      </c>
    </row>
    <row r="1231" spans="1:6">
      <c r="A1231" t="str">
        <f>"MR206"</f>
        <v>MR206</v>
      </c>
      <c r="B1231" t="str">
        <f>"LE-011-02082"</f>
        <v>LE-011-02082</v>
      </c>
      <c r="C1231" s="1">
        <v>40434</v>
      </c>
      <c r="D1231" s="1">
        <v>41869</v>
      </c>
      <c r="E1231" t="str">
        <f>"PM1425192"</f>
        <v>PM1425192</v>
      </c>
      <c r="F1231" t="str">
        <f>"jrojas"</f>
        <v>jrojas</v>
      </c>
    </row>
    <row r="1232" spans="1:6">
      <c r="A1232" t="str">
        <f>"MR207"</f>
        <v>MR207</v>
      </c>
      <c r="B1232" t="str">
        <f>"LE-011-02082"</f>
        <v>LE-011-02082</v>
      </c>
      <c r="C1232" s="1">
        <v>40434</v>
      </c>
      <c r="D1232" s="1">
        <v>41645</v>
      </c>
      <c r="E1232" t="str">
        <f>"PM1230027"</f>
        <v>PM1230027</v>
      </c>
      <c r="F1232" t="str">
        <f>"jjcastillo"</f>
        <v>jjcastillo</v>
      </c>
    </row>
    <row r="1233" spans="1:6">
      <c r="A1233" t="str">
        <f>"MR206"</f>
        <v>MR206</v>
      </c>
      <c r="B1233" t="str">
        <f>"LE-011-02224"</f>
        <v>LE-011-02224</v>
      </c>
      <c r="C1233" s="1">
        <v>40434</v>
      </c>
      <c r="D1233" s="1">
        <v>41869</v>
      </c>
      <c r="E1233" t="str">
        <f>"PM1425175"</f>
        <v>PM1425175</v>
      </c>
      <c r="F1233" t="str">
        <f>"jose.perez"</f>
        <v>jose.perez</v>
      </c>
    </row>
    <row r="1234" spans="1:6">
      <c r="A1234" t="str">
        <f>"MR207"</f>
        <v>MR207</v>
      </c>
      <c r="B1234" t="str">
        <f>"LE-011-02224"</f>
        <v>LE-011-02224</v>
      </c>
      <c r="C1234" s="1">
        <v>40434</v>
      </c>
      <c r="D1234" s="1">
        <v>41694</v>
      </c>
      <c r="E1234" t="str">
        <f>"PM1233054"</f>
        <v>PM1233054</v>
      </c>
      <c r="F1234" t="str">
        <f>"jjcastillo"</f>
        <v>jjcastillo</v>
      </c>
    </row>
    <row r="1235" spans="1:6">
      <c r="A1235" t="str">
        <f>"MR206"</f>
        <v>MR206</v>
      </c>
      <c r="B1235" t="str">
        <f>"LE-011-02048"</f>
        <v>LE-011-02048</v>
      </c>
      <c r="C1235" s="1">
        <v>40434</v>
      </c>
      <c r="D1235" s="1">
        <v>41869</v>
      </c>
      <c r="E1235" t="str">
        <f>"PM1425134"</f>
        <v>PM1425134</v>
      </c>
      <c r="F1235" t="str">
        <f>"jrojas"</f>
        <v>jrojas</v>
      </c>
    </row>
    <row r="1236" spans="1:6">
      <c r="A1236" t="str">
        <f>"MR207"</f>
        <v>MR207</v>
      </c>
      <c r="B1236" t="str">
        <f>"LE-011-02048"</f>
        <v>LE-011-02048</v>
      </c>
      <c r="C1236" s="1">
        <v>40434</v>
      </c>
      <c r="D1236" s="1">
        <v>41659</v>
      </c>
      <c r="E1236" t="str">
        <f>"PM1233196"</f>
        <v>PM1233196</v>
      </c>
      <c r="F1236" t="str">
        <f>"jjcastillo"</f>
        <v>jjcastillo</v>
      </c>
    </row>
    <row r="1237" spans="1:6">
      <c r="A1237" t="str">
        <f>"MR206"</f>
        <v>MR206</v>
      </c>
      <c r="B1237" t="str">
        <f>"0524OS00"</f>
        <v>0524OS00</v>
      </c>
      <c r="C1237" s="1">
        <v>40434</v>
      </c>
      <c r="D1237" s="1">
        <v>41869</v>
      </c>
      <c r="E1237" t="str">
        <f>"PM1425178"</f>
        <v>PM1425178</v>
      </c>
      <c r="F1237" t="str">
        <f>"alara"</f>
        <v>alara</v>
      </c>
    </row>
    <row r="1238" spans="1:6">
      <c r="A1238" t="str">
        <f>"MR207"</f>
        <v>MR207</v>
      </c>
      <c r="B1238" t="str">
        <f>"0524OS00"</f>
        <v>0524OS00</v>
      </c>
      <c r="C1238" s="1">
        <v>40434</v>
      </c>
      <c r="D1238" s="1">
        <v>41680</v>
      </c>
      <c r="E1238" t="str">
        <f>"PM1233050"</f>
        <v>PM1233050</v>
      </c>
      <c r="F1238" t="str">
        <f>"vvazquez"</f>
        <v>vvazquez</v>
      </c>
    </row>
    <row r="1239" spans="1:6">
      <c r="A1239" t="str">
        <f>"MR206"</f>
        <v>MR206</v>
      </c>
      <c r="B1239" t="str">
        <f>"LE-011-02081"</f>
        <v>LE-011-02081</v>
      </c>
      <c r="C1239" s="1">
        <v>40434</v>
      </c>
      <c r="D1239" s="1">
        <v>41869</v>
      </c>
      <c r="E1239" t="str">
        <f>"PM1425009"</f>
        <v>PM1425009</v>
      </c>
      <c r="F1239" t="str">
        <f>"emontoya"</f>
        <v>emontoya</v>
      </c>
    </row>
    <row r="1240" spans="1:6">
      <c r="A1240" t="str">
        <f>"MR208"</f>
        <v>MR208</v>
      </c>
      <c r="B1240" t="str">
        <f>"LE-011-02081"</f>
        <v>LE-011-02081</v>
      </c>
      <c r="C1240" s="1">
        <v>40434</v>
      </c>
      <c r="D1240" s="1">
        <v>41722</v>
      </c>
      <c r="E1240" t="str">
        <f>"PM1229073"</f>
        <v>PM1229073</v>
      </c>
      <c r="F1240" t="str">
        <f>"fgonzalez"</f>
        <v>fgonzalez</v>
      </c>
    </row>
    <row r="1241" spans="1:6">
      <c r="A1241" t="str">
        <f>"MR215"</f>
        <v>MR215</v>
      </c>
      <c r="B1241" t="str">
        <f>"1129EN02"</f>
        <v>1129EN02</v>
      </c>
      <c r="C1241" s="1">
        <v>40777</v>
      </c>
      <c r="D1241" s="1">
        <v>41869</v>
      </c>
      <c r="E1241" t="str">
        <f>"PM1425001"</f>
        <v>PM1425001</v>
      </c>
      <c r="F1241" t="str">
        <f>"jcrodriguez"</f>
        <v>jcrodriguez</v>
      </c>
    </row>
    <row r="1242" spans="1:6">
      <c r="A1242" t="str">
        <f>"MR216"</f>
        <v>MR216</v>
      </c>
      <c r="B1242" t="str">
        <f>"1129EN02"</f>
        <v>1129EN02</v>
      </c>
      <c r="C1242" s="1">
        <v>40777</v>
      </c>
      <c r="D1242" s="1">
        <v>41869</v>
      </c>
      <c r="E1242" t="str">
        <f>"PM1421002"</f>
        <v>PM1421002</v>
      </c>
      <c r="F1242" t="str">
        <f>"jcrodriguez"</f>
        <v>jcrodriguez</v>
      </c>
    </row>
    <row r="1243" spans="1:6">
      <c r="A1243" t="str">
        <f>"MR217"</f>
        <v>MR217</v>
      </c>
      <c r="B1243" t="str">
        <f>"1129EN02"</f>
        <v>1129EN02</v>
      </c>
      <c r="C1243" s="1">
        <v>40777</v>
      </c>
      <c r="D1243" s="1">
        <v>41848</v>
      </c>
      <c r="E1243" t="str">
        <f>"PM1428137"</f>
        <v>PM1428137</v>
      </c>
      <c r="F1243" t="str">
        <f>"rguerrero"</f>
        <v>rguerrero</v>
      </c>
    </row>
    <row r="1244" spans="1:6">
      <c r="A1244" t="str">
        <f>"MR222"</f>
        <v>MR222</v>
      </c>
      <c r="B1244" t="str">
        <f>"1135FG00"</f>
        <v>1135FG00</v>
      </c>
      <c r="C1244" s="1">
        <v>40798</v>
      </c>
      <c r="D1244" s="1">
        <v>40966</v>
      </c>
      <c r="E1244" t="str">
        <f>"PM1149221"</f>
        <v>PM1149221</v>
      </c>
      <c r="F1244" t="str">
        <f>"cfararoni"</f>
        <v>cfararoni</v>
      </c>
    </row>
    <row r="1245" spans="1:6">
      <c r="A1245" t="str">
        <f>"MR227"</f>
        <v>MR227</v>
      </c>
      <c r="B1245" t="str">
        <f>"LE-026-00179"</f>
        <v>LE-026-00179</v>
      </c>
      <c r="C1245" s="1">
        <v>40861</v>
      </c>
      <c r="D1245" s="1">
        <v>41855</v>
      </c>
      <c r="E1245" t="str">
        <f>"PM1427133"</f>
        <v>PM1427133</v>
      </c>
      <c r="F1245" t="str">
        <f>"jramos"</f>
        <v>jramos</v>
      </c>
    </row>
    <row r="1246" spans="1:6">
      <c r="A1246" t="str">
        <f>"MR228"</f>
        <v>MR228</v>
      </c>
      <c r="B1246" t="str">
        <f>"LE-026-00180"</f>
        <v>LE-026-00180</v>
      </c>
      <c r="C1246" s="1">
        <v>40861</v>
      </c>
      <c r="D1246" s="1">
        <v>41876</v>
      </c>
      <c r="E1246" t="str">
        <f>"PM1410106"</f>
        <v>PM1410106</v>
      </c>
      <c r="F1246" t="str">
        <f>"g_tejeda"</f>
        <v>g_tejeda</v>
      </c>
    </row>
    <row r="1247" spans="1:6">
      <c r="A1247" t="str">
        <f>"MR233"</f>
        <v>MR233</v>
      </c>
      <c r="B1247" t="str">
        <f>"1049FC00"</f>
        <v>1049FC00</v>
      </c>
      <c r="C1247" s="1">
        <v>40861</v>
      </c>
      <c r="D1247" s="1">
        <v>41247</v>
      </c>
      <c r="E1247" t="str">
        <f>"PM1149243"</f>
        <v>PM1149243</v>
      </c>
      <c r="F1247" t="str">
        <f>"jramos"</f>
        <v>jramos</v>
      </c>
    </row>
    <row r="1248" spans="1:6">
      <c r="A1248" t="str">
        <f>"MR247"</f>
        <v>MR247</v>
      </c>
      <c r="B1248" t="str">
        <f>"LE-086-00187"</f>
        <v>LE-086-00187</v>
      </c>
      <c r="C1248" s="1">
        <v>40861</v>
      </c>
      <c r="D1248" s="1">
        <v>41778</v>
      </c>
      <c r="E1248" t="str">
        <f>"PM1348013"</f>
        <v>PM1348013</v>
      </c>
      <c r="F1248" t="str">
        <f>"jramos"</f>
        <v>jramos</v>
      </c>
    </row>
    <row r="1249" spans="1:6">
      <c r="A1249" t="str">
        <f>"MR248"</f>
        <v>MR248</v>
      </c>
      <c r="B1249" t="str">
        <f>"LE-086-00187"</f>
        <v>LE-086-00187</v>
      </c>
      <c r="C1249" s="1">
        <v>40861</v>
      </c>
      <c r="D1249" s="1">
        <v>41268</v>
      </c>
      <c r="E1249" t="str">
        <f>"PM1152008"</f>
        <v>PM1152008</v>
      </c>
      <c r="F1249" t="str">
        <f>"jramos"</f>
        <v>jramos</v>
      </c>
    </row>
    <row r="1250" spans="1:6">
      <c r="A1250" t="str">
        <f>"MR128"</f>
        <v>MR128</v>
      </c>
      <c r="B1250" t="str">
        <f>"1130PG00"</f>
        <v>1130PG00</v>
      </c>
      <c r="C1250" s="1">
        <v>40959</v>
      </c>
      <c r="D1250" s="1">
        <v>41967</v>
      </c>
      <c r="E1250" t="str">
        <f>"PM1423276"</f>
        <v>PM1423276</v>
      </c>
      <c r="F1250" t="str">
        <f>"hrojas"</f>
        <v>hrojas</v>
      </c>
    </row>
    <row r="1251" spans="1:6">
      <c r="A1251" t="str">
        <f>"MR251"</f>
        <v>MR251</v>
      </c>
      <c r="B1251" t="str">
        <f>"LE-086-00189"</f>
        <v>LE-086-00189</v>
      </c>
      <c r="C1251" s="1">
        <v>40861</v>
      </c>
      <c r="D1251" s="1">
        <v>41365</v>
      </c>
      <c r="E1251" t="str">
        <f>"PM1305120"</f>
        <v>PM1305120</v>
      </c>
      <c r="F1251" t="str">
        <f>"jramos"</f>
        <v>jramos</v>
      </c>
    </row>
    <row r="1252" spans="1:6">
      <c r="A1252" t="str">
        <f>"MR252"</f>
        <v>MR252</v>
      </c>
      <c r="B1252" t="str">
        <f>"LE-086-00189"</f>
        <v>LE-086-00189</v>
      </c>
      <c r="C1252" s="1">
        <v>40861</v>
      </c>
      <c r="D1252" s="1">
        <v>41226</v>
      </c>
      <c r="E1252" t="str">
        <f>"PM1146016"</f>
        <v>PM1146016</v>
      </c>
      <c r="F1252" t="str">
        <f>"g_tejeda"</f>
        <v>g_tejeda</v>
      </c>
    </row>
    <row r="1253" spans="1:6">
      <c r="A1253" t="str">
        <f>"MR253"</f>
        <v>MR253</v>
      </c>
      <c r="B1253" t="str">
        <f>"LE-010-24176"</f>
        <v>LE-010-24176</v>
      </c>
      <c r="C1253" s="1">
        <v>40861</v>
      </c>
      <c r="D1253" s="1">
        <v>40861</v>
      </c>
      <c r="E1253" t="str">
        <f>""</f>
        <v/>
      </c>
      <c r="F1253" t="str">
        <f>""</f>
        <v/>
      </c>
    </row>
    <row r="1254" spans="1:6">
      <c r="A1254" t="str">
        <f>"MR254"</f>
        <v>MR254</v>
      </c>
      <c r="B1254" t="str">
        <f>"LE-010-24176"</f>
        <v>LE-010-24176</v>
      </c>
      <c r="C1254" s="1">
        <v>40861</v>
      </c>
      <c r="D1254" s="1">
        <v>40861</v>
      </c>
      <c r="E1254" t="str">
        <f>""</f>
        <v/>
      </c>
      <c r="F1254" t="str">
        <f>""</f>
        <v/>
      </c>
    </row>
    <row r="1255" spans="1:6">
      <c r="A1255" t="str">
        <f>"MR255"</f>
        <v>MR255</v>
      </c>
      <c r="B1255" t="str">
        <f>"LE-010-24176"</f>
        <v>LE-010-24176</v>
      </c>
      <c r="C1255" s="1">
        <v>40861</v>
      </c>
      <c r="D1255" s="1">
        <v>40861</v>
      </c>
      <c r="E1255" t="str">
        <f>""</f>
        <v/>
      </c>
      <c r="F1255" t="str">
        <f>""</f>
        <v/>
      </c>
    </row>
    <row r="1256" spans="1:6">
      <c r="A1256" t="str">
        <f>"MR256"</f>
        <v>MR256</v>
      </c>
      <c r="B1256" t="str">
        <f>"LE-010-24176"</f>
        <v>LE-010-24176</v>
      </c>
      <c r="C1256" s="1">
        <v>40861</v>
      </c>
      <c r="D1256" s="1">
        <v>40861</v>
      </c>
      <c r="E1256" t="str">
        <f>""</f>
        <v/>
      </c>
      <c r="F1256" t="str">
        <f>""</f>
        <v/>
      </c>
    </row>
    <row r="1257" spans="1:6">
      <c r="A1257" t="str">
        <f>"MR061"</f>
        <v>MR061</v>
      </c>
      <c r="B1257" t="str">
        <f>"LE-010-24185"</f>
        <v>LE-010-24185</v>
      </c>
      <c r="C1257" s="1">
        <v>40861</v>
      </c>
      <c r="D1257" s="1">
        <v>41197</v>
      </c>
      <c r="E1257" t="str">
        <f>"PM1234094"</f>
        <v>PM1234094</v>
      </c>
      <c r="F1257" t="str">
        <f>"g_tejeda"</f>
        <v>g_tejeda</v>
      </c>
    </row>
    <row r="1258" spans="1:6">
      <c r="A1258" t="str">
        <f>"MR253"</f>
        <v>MR253</v>
      </c>
      <c r="B1258" t="str">
        <f>"LE-010-24185"</f>
        <v>LE-010-24185</v>
      </c>
      <c r="C1258" s="1">
        <v>40861</v>
      </c>
      <c r="D1258" s="1">
        <v>41162</v>
      </c>
      <c r="E1258" t="str">
        <f>"PM1233254"</f>
        <v>PM1233254</v>
      </c>
      <c r="F1258" t="str">
        <f>"g_tejeda"</f>
        <v>g_tejeda</v>
      </c>
    </row>
    <row r="1259" spans="1:6">
      <c r="A1259" t="str">
        <f>"MR254"</f>
        <v>MR254</v>
      </c>
      <c r="B1259" t="str">
        <f>"LE-010-24185"</f>
        <v>LE-010-24185</v>
      </c>
      <c r="C1259" s="1">
        <v>40861</v>
      </c>
      <c r="D1259" s="1">
        <v>41190</v>
      </c>
      <c r="E1259" t="str">
        <f>"PM1229255"</f>
        <v>PM1229255</v>
      </c>
      <c r="F1259" t="str">
        <f>"jramos"</f>
        <v>jramos</v>
      </c>
    </row>
    <row r="1260" spans="1:6">
      <c r="A1260" t="str">
        <f>"MR255"</f>
        <v>MR255</v>
      </c>
      <c r="B1260" t="str">
        <f>"LE-010-24185"</f>
        <v>LE-010-24185</v>
      </c>
      <c r="C1260" s="1">
        <v>40861</v>
      </c>
      <c r="D1260" s="1">
        <v>41197</v>
      </c>
      <c r="E1260" t="str">
        <f>"PM1218248"</f>
        <v>PM1218248</v>
      </c>
      <c r="F1260" t="str">
        <f>"g_tejeda"</f>
        <v>g_tejeda</v>
      </c>
    </row>
    <row r="1261" spans="1:6">
      <c r="A1261" t="str">
        <f>"MR256"</f>
        <v>MR256</v>
      </c>
      <c r="B1261" t="str">
        <f>"LE-010-24185"</f>
        <v>LE-010-24185</v>
      </c>
      <c r="C1261" s="1">
        <v>40861</v>
      </c>
      <c r="D1261" s="1">
        <v>41303</v>
      </c>
      <c r="E1261" t="str">
        <f>"PM1205263"</f>
        <v>PM1205263</v>
      </c>
      <c r="F1261" t="str">
        <f>"jramos"</f>
        <v>jramos</v>
      </c>
    </row>
    <row r="1262" spans="1:6">
      <c r="A1262" t="str">
        <f>"MR001"</f>
        <v>MR001</v>
      </c>
      <c r="B1262" t="str">
        <f>"LE-011-02049"</f>
        <v>LE-011-02049</v>
      </c>
      <c r="C1262" s="1">
        <v>40987</v>
      </c>
      <c r="D1262" s="1">
        <v>41848</v>
      </c>
      <c r="E1262" t="str">
        <f>"PM1425114"</f>
        <v>PM1425114</v>
      </c>
      <c r="F1262" t="str">
        <f>"ogaytan"</f>
        <v>ogaytan</v>
      </c>
    </row>
    <row r="1263" spans="1:6">
      <c r="A1263" t="str">
        <f>"MR207"</f>
        <v>MR207</v>
      </c>
      <c r="B1263" t="str">
        <f>"LE-011-02049"</f>
        <v>LE-011-02049</v>
      </c>
      <c r="C1263" s="1">
        <v>40987</v>
      </c>
      <c r="D1263" s="1">
        <v>41645</v>
      </c>
      <c r="E1263" t="str">
        <f>"PM1232197"</f>
        <v>PM1232197</v>
      </c>
      <c r="F1263" t="str">
        <f>"jbanda"</f>
        <v>jbanda</v>
      </c>
    </row>
    <row r="1264" spans="1:6">
      <c r="A1264" t="str">
        <f>"MR258"</f>
        <v>MR258</v>
      </c>
      <c r="B1264" t="str">
        <f>"LE-011-02049"</f>
        <v>LE-011-02049</v>
      </c>
      <c r="C1264" s="1">
        <v>40987</v>
      </c>
      <c r="D1264" s="1">
        <v>41848</v>
      </c>
      <c r="E1264" t="str">
        <f>"PM1424189"</f>
        <v>PM1424189</v>
      </c>
      <c r="F1264" t="str">
        <f>"jose.guzman"</f>
        <v>jose.guzman</v>
      </c>
    </row>
    <row r="1265" spans="1:6">
      <c r="A1265" t="str">
        <f>"MR128"</f>
        <v>MR128</v>
      </c>
      <c r="B1265" t="str">
        <f>"1211QA02"</f>
        <v>1211QA02</v>
      </c>
      <c r="C1265" s="1">
        <v>41050</v>
      </c>
      <c r="D1265" s="1">
        <v>41218</v>
      </c>
      <c r="E1265" t="str">
        <f>"PM1221230"</f>
        <v>PM1221230</v>
      </c>
      <c r="F1265" t="str">
        <f>"esaucedo"</f>
        <v>esaucedo</v>
      </c>
    </row>
    <row r="1266" spans="1:6">
      <c r="A1266" t="str">
        <f>"MR259"</f>
        <v>MR259</v>
      </c>
      <c r="B1266" t="str">
        <f>"LE-001-05140"</f>
        <v>LE-001-05140</v>
      </c>
      <c r="C1266" s="1">
        <v>41155</v>
      </c>
      <c r="D1266" s="1">
        <v>41855</v>
      </c>
      <c r="E1266" t="str">
        <f>"PM1427158"</f>
        <v>PM1427158</v>
      </c>
      <c r="F1266" t="str">
        <f>"david.rodriguez"</f>
        <v>david.rodriguez</v>
      </c>
    </row>
    <row r="1267" spans="1:6">
      <c r="A1267" t="str">
        <f>"MR200"</f>
        <v>MR200</v>
      </c>
      <c r="B1267" t="str">
        <f>"12135OS02"</f>
        <v>12135OS02</v>
      </c>
      <c r="C1267" s="1">
        <v>41162</v>
      </c>
      <c r="D1267" s="1">
        <v>41848</v>
      </c>
      <c r="E1267" t="str">
        <f>"PM1425107"</f>
        <v>PM1425107</v>
      </c>
      <c r="F1267" t="str">
        <f>"jbanda"</f>
        <v>jbanda</v>
      </c>
    </row>
    <row r="1268" spans="1:6">
      <c r="A1268" t="str">
        <f>"MR201"</f>
        <v>MR201</v>
      </c>
      <c r="B1268" t="str">
        <f>"12135OS02"</f>
        <v>12135OS02</v>
      </c>
      <c r="C1268" s="1">
        <v>41162</v>
      </c>
      <c r="D1268" s="1">
        <v>41869</v>
      </c>
      <c r="E1268" t="str">
        <f>"PM1425108"</f>
        <v>PM1425108</v>
      </c>
      <c r="F1268" t="str">
        <f>"ogaytan"</f>
        <v>ogaytan</v>
      </c>
    </row>
    <row r="1269" spans="1:6">
      <c r="A1269" t="str">
        <f>"MR202"</f>
        <v>MR202</v>
      </c>
      <c r="B1269" t="str">
        <f>"12135OS02"</f>
        <v>12135OS02</v>
      </c>
      <c r="C1269" s="1">
        <v>41162</v>
      </c>
      <c r="D1269" s="1">
        <v>42002</v>
      </c>
      <c r="E1269" t="str">
        <f>"PM1404215"</f>
        <v>PM1404215</v>
      </c>
      <c r="F1269" t="str">
        <f>"jvazquez"</f>
        <v>jvazquez</v>
      </c>
    </row>
    <row r="1270" spans="1:6">
      <c r="A1270" t="str">
        <f>"MR259"</f>
        <v>MR259</v>
      </c>
      <c r="B1270" t="str">
        <f>"12135OS02"</f>
        <v>12135OS02</v>
      </c>
      <c r="C1270" s="1">
        <v>41162</v>
      </c>
      <c r="D1270" s="1">
        <v>41869</v>
      </c>
      <c r="E1270" t="str">
        <f>"PM1425109"</f>
        <v>PM1425109</v>
      </c>
      <c r="F1270" t="str">
        <f>"ogaytan"</f>
        <v>ogaytan</v>
      </c>
    </row>
    <row r="1271" spans="1:6">
      <c r="A1271" t="str">
        <f>"MR128"</f>
        <v>MR128</v>
      </c>
      <c r="B1271" t="str">
        <f>"1306QA03"</f>
        <v>1306QA03</v>
      </c>
      <c r="C1271" s="1">
        <v>41316</v>
      </c>
      <c r="D1271" s="1">
        <v>41316</v>
      </c>
      <c r="E1271" t="str">
        <f>""</f>
        <v/>
      </c>
      <c r="F1271" t="str">
        <f>""</f>
        <v/>
      </c>
    </row>
    <row r="1272" spans="1:6">
      <c r="A1272" t="str">
        <f>"MR265"</f>
        <v>MR265</v>
      </c>
      <c r="B1272" t="str">
        <f>"1306LR03"</f>
        <v>1306LR03</v>
      </c>
      <c r="C1272" s="1">
        <v>41316</v>
      </c>
      <c r="D1272" s="1">
        <v>41848</v>
      </c>
      <c r="E1272" t="str">
        <f>"PM1428149"</f>
        <v>PM1428149</v>
      </c>
      <c r="F1272" t="str">
        <f>"natijerina"</f>
        <v>natijerina</v>
      </c>
    </row>
    <row r="1273" spans="1:6">
      <c r="A1273" t="str">
        <f>"MR266"</f>
        <v>MR266</v>
      </c>
      <c r="B1273" t="str">
        <f>"1306LR03"</f>
        <v>1306LR03</v>
      </c>
      <c r="C1273" s="1">
        <v>41316</v>
      </c>
      <c r="D1273" s="1">
        <v>41869</v>
      </c>
      <c r="E1273" t="str">
        <f>"PM1425061"</f>
        <v>PM1425061</v>
      </c>
      <c r="F1273" t="str">
        <f>"esaucedo"</f>
        <v>esaucedo</v>
      </c>
    </row>
    <row r="1274" spans="1:6">
      <c r="A1274" t="str">
        <f>"MR267"</f>
        <v>MR267</v>
      </c>
      <c r="B1274" t="str">
        <f>"1306LR03"</f>
        <v>1306LR03</v>
      </c>
      <c r="C1274" s="1">
        <v>41316</v>
      </c>
      <c r="D1274" s="1">
        <v>41897</v>
      </c>
      <c r="E1274" t="str">
        <f>"PM1425062"</f>
        <v>PM1425062</v>
      </c>
      <c r="F1274" t="str">
        <f>"natijerina"</f>
        <v>natijerina</v>
      </c>
    </row>
    <row r="1275" spans="1:6">
      <c r="A1275" t="str">
        <f>"MR001"</f>
        <v>MR001</v>
      </c>
      <c r="B1275" t="str">
        <f>"1124OS00"</f>
        <v>1124OS00</v>
      </c>
      <c r="C1275" s="1">
        <v>41533</v>
      </c>
      <c r="D1275" s="1">
        <v>41848</v>
      </c>
      <c r="E1275" t="str">
        <f>"PM1428140"</f>
        <v>PM1428140</v>
      </c>
      <c r="F1275" t="str">
        <f>"amendez"</f>
        <v>amendez</v>
      </c>
    </row>
    <row r="1276" spans="1:6">
      <c r="A1276" t="str">
        <f>"MR128"</f>
        <v>MR128</v>
      </c>
      <c r="B1276" t="str">
        <f>"1342QA00"</f>
        <v>1342QA00</v>
      </c>
      <c r="C1276" s="1">
        <v>41568</v>
      </c>
      <c r="D1276" s="1">
        <v>41904</v>
      </c>
      <c r="E1276" t="str">
        <f>"PM1414197"</f>
        <v>PM1414197</v>
      </c>
      <c r="F1276" t="str">
        <f>"carlos.flores"</f>
        <v>carlos.flores</v>
      </c>
    </row>
    <row r="1277" spans="1:6">
      <c r="A1277" t="str">
        <f>"MR128"</f>
        <v>MR128</v>
      </c>
      <c r="B1277" t="str">
        <f>"1342QA01"</f>
        <v>1342QA01</v>
      </c>
      <c r="C1277" s="1">
        <v>41568</v>
      </c>
      <c r="D1277" s="1">
        <v>41904</v>
      </c>
      <c r="E1277" t="str">
        <f>"PM1414198"</f>
        <v>PM1414198</v>
      </c>
      <c r="F1277" t="str">
        <f>"carlos.flores"</f>
        <v>carlos.flores</v>
      </c>
    </row>
    <row r="1278" spans="1:6">
      <c r="A1278" t="str">
        <f>"MR150"</f>
        <v>MR150</v>
      </c>
      <c r="B1278" t="str">
        <f>"LE--001-04960"</f>
        <v>LE--001-04960</v>
      </c>
      <c r="C1278" s="1">
        <v>41568</v>
      </c>
      <c r="D1278" s="1">
        <v>41848</v>
      </c>
      <c r="E1278" t="str">
        <f>"PM1428165"</f>
        <v>PM1428165</v>
      </c>
      <c r="F1278" t="str">
        <f>"omar.a.salazar"</f>
        <v>omar.a.salazar</v>
      </c>
    </row>
    <row r="1279" spans="1:6">
      <c r="A1279" t="str">
        <f>"MR154"</f>
        <v>MR154</v>
      </c>
      <c r="B1279" t="str">
        <f>"LE--001-04960"</f>
        <v>LE--001-04960</v>
      </c>
      <c r="C1279" s="1">
        <v>41568</v>
      </c>
      <c r="D1279" s="1">
        <v>42333</v>
      </c>
      <c r="E1279" t="str">
        <f>"PM1347269"</f>
        <v>PM1347269</v>
      </c>
      <c r="F1279" t="str">
        <f>"jvazquez"</f>
        <v>jvazquez</v>
      </c>
    </row>
    <row r="1280" spans="1:6">
      <c r="A1280" t="str">
        <f>"MR191"</f>
        <v>MR191</v>
      </c>
      <c r="B1280" t="str">
        <f>"LE--001-04960"</f>
        <v>LE--001-04960</v>
      </c>
      <c r="C1280" s="1">
        <v>41568</v>
      </c>
      <c r="D1280" s="1">
        <v>41989</v>
      </c>
      <c r="E1280" t="str">
        <f>"PM1350010"</f>
        <v>PM1350010</v>
      </c>
      <c r="F1280" t="str">
        <f>"cdeyta"</f>
        <v>cdeyta</v>
      </c>
    </row>
    <row r="1281" spans="1:6">
      <c r="A1281" t="str">
        <f>"MR192"</f>
        <v>MR192</v>
      </c>
      <c r="B1281" t="str">
        <f>"LE--001-04960"</f>
        <v>LE--001-04960</v>
      </c>
      <c r="C1281" s="1">
        <v>41568</v>
      </c>
      <c r="D1281" s="1">
        <v>41897</v>
      </c>
      <c r="E1281" t="str">
        <f>"PM1425100"</f>
        <v>PM1425100</v>
      </c>
      <c r="F1281" t="str">
        <f>"ogaytan"</f>
        <v>ogaytan</v>
      </c>
    </row>
    <row r="1282" spans="1:6">
      <c r="A1282" t="str">
        <f>"MR128"</f>
        <v>MR128</v>
      </c>
      <c r="B1282" t="str">
        <f>"LE-010-27106"</f>
        <v>LE-010-27106</v>
      </c>
      <c r="C1282" s="1">
        <v>39447</v>
      </c>
      <c r="D1282" s="1">
        <v>39783</v>
      </c>
      <c r="E1282" t="str">
        <f>"PM0824134"</f>
        <v>PM0824134</v>
      </c>
      <c r="F1282" t="str">
        <f>"pzuniga"</f>
        <v>pzuniga</v>
      </c>
    </row>
    <row r="1283" spans="1:6">
      <c r="A1283" t="str">
        <f>"MR037"</f>
        <v>MR037</v>
      </c>
      <c r="B1283" t="str">
        <f>"LE-001-05359"</f>
        <v>LE-001-05359</v>
      </c>
      <c r="C1283" s="1">
        <v>39846</v>
      </c>
      <c r="D1283" s="1">
        <v>41862</v>
      </c>
      <c r="E1283" t="str">
        <f>"PM1424164"</f>
        <v>PM1424164</v>
      </c>
      <c r="F1283" t="str">
        <f>"jrios"</f>
        <v>jrios</v>
      </c>
    </row>
    <row r="1284" spans="1:6">
      <c r="A1284" t="str">
        <f>"MR166"</f>
        <v>MR166</v>
      </c>
      <c r="B1284" t="str">
        <f>"0810TO00"</f>
        <v>0810TO00</v>
      </c>
      <c r="C1284" s="1">
        <v>39517</v>
      </c>
      <c r="D1284" s="1">
        <v>41869</v>
      </c>
      <c r="E1284" t="str">
        <f>"PM1425354"</f>
        <v>PM1425354</v>
      </c>
      <c r="F1284" t="str">
        <f>"afgarcia"</f>
        <v>afgarcia</v>
      </c>
    </row>
    <row r="1285" spans="1:6">
      <c r="A1285" t="str">
        <f>"MR211"</f>
        <v>MR211</v>
      </c>
      <c r="B1285" t="str">
        <f>"1042EN01"</f>
        <v>1042EN01</v>
      </c>
      <c r="C1285" s="1">
        <v>40490</v>
      </c>
      <c r="D1285" s="1">
        <v>41848</v>
      </c>
      <c r="E1285" t="str">
        <f>"PM1428123"</f>
        <v>PM1428123</v>
      </c>
      <c r="F1285" t="str">
        <f>"jrios"</f>
        <v>jrios</v>
      </c>
    </row>
    <row r="1286" spans="1:6">
      <c r="A1286" t="str">
        <f>"MR212"</f>
        <v>MR212</v>
      </c>
      <c r="B1286" t="str">
        <f>"1042EN01"</f>
        <v>1042EN01</v>
      </c>
      <c r="C1286" s="1">
        <v>40490</v>
      </c>
      <c r="D1286" s="1">
        <v>41869</v>
      </c>
      <c r="E1286" t="str">
        <f>"PM1425289"</f>
        <v>PM1425289</v>
      </c>
      <c r="F1286" t="str">
        <f>"ocobos"</f>
        <v>ocobos</v>
      </c>
    </row>
    <row r="1287" spans="1:6">
      <c r="A1287" t="str">
        <f>"MR128"</f>
        <v>MR128</v>
      </c>
      <c r="B1287" t="str">
        <f>"1130GP00"</f>
        <v>1130GP00</v>
      </c>
      <c r="C1287" s="1">
        <v>40763</v>
      </c>
      <c r="D1287" s="1">
        <v>40931</v>
      </c>
      <c r="E1287" t="str">
        <f>"PM1132205"</f>
        <v>PM1132205</v>
      </c>
      <c r="F1287" t="str">
        <f>"jzumaya"</f>
        <v>jzumaya</v>
      </c>
    </row>
    <row r="1288" spans="1:6">
      <c r="A1288" t="str">
        <f>"MR225"</f>
        <v>MR225</v>
      </c>
      <c r="B1288" t="str">
        <f>"1135GF03"</f>
        <v>1135GF03</v>
      </c>
      <c r="C1288" s="1">
        <v>40798</v>
      </c>
      <c r="D1288" s="1">
        <v>40798</v>
      </c>
      <c r="E1288" t="str">
        <f>""</f>
        <v/>
      </c>
      <c r="F1288" t="str">
        <f>""</f>
        <v/>
      </c>
    </row>
    <row r="1289" spans="1:6">
      <c r="A1289" t="str">
        <f>"MR237"</f>
        <v>MR237</v>
      </c>
      <c r="B1289" t="str">
        <f>"LE-061-01363"</f>
        <v>LE-061-01363</v>
      </c>
      <c r="C1289" s="1">
        <v>40861</v>
      </c>
      <c r="D1289" s="1">
        <v>41869</v>
      </c>
      <c r="E1289" t="str">
        <f>"PM1425227"</f>
        <v>PM1425227</v>
      </c>
      <c r="F1289" t="str">
        <f>"jramos"</f>
        <v>jramos</v>
      </c>
    </row>
    <row r="1290" spans="1:6">
      <c r="A1290" t="str">
        <f>"MR238"</f>
        <v>MR238</v>
      </c>
      <c r="B1290" t="str">
        <f>"LE-061-01363"</f>
        <v>LE-061-01363</v>
      </c>
      <c r="C1290" s="1">
        <v>40861</v>
      </c>
      <c r="D1290" s="1">
        <v>41778</v>
      </c>
      <c r="E1290" t="str">
        <f>"PM1408210"</f>
        <v>PM1408210</v>
      </c>
      <c r="F1290" t="str">
        <f>"g_tejeda"</f>
        <v>g_tejeda</v>
      </c>
    </row>
    <row r="1291" spans="1:6">
      <c r="A1291" t="str">
        <f>"MR239"</f>
        <v>MR239</v>
      </c>
      <c r="B1291" t="str">
        <f>"LE-061-01363"</f>
        <v>LE-061-01363</v>
      </c>
      <c r="C1291" s="1">
        <v>40861</v>
      </c>
      <c r="D1291" s="1">
        <v>41890</v>
      </c>
      <c r="E1291" t="str">
        <f>"PM1412212"</f>
        <v>PM1412212</v>
      </c>
      <c r="F1291" t="str">
        <f>"g_tejeda"</f>
        <v>g_tejeda</v>
      </c>
    </row>
    <row r="1292" spans="1:6">
      <c r="A1292" t="str">
        <f>"MR240"</f>
        <v>MR240</v>
      </c>
      <c r="B1292" t="str">
        <f>"LE-061-01363"</f>
        <v>LE-061-01363</v>
      </c>
      <c r="C1292" s="1">
        <v>40861</v>
      </c>
      <c r="D1292" s="1">
        <v>41869</v>
      </c>
      <c r="E1292" t="str">
        <f>"PM1425228"</f>
        <v>PM1425228</v>
      </c>
      <c r="F1292" t="str">
        <f>"jramos"</f>
        <v>jramos</v>
      </c>
    </row>
    <row r="1293" spans="1:6">
      <c r="A1293" t="str">
        <f>"MR241"</f>
        <v>MR241</v>
      </c>
      <c r="B1293" t="str">
        <f>"LE-061-01363"</f>
        <v>LE-061-01363</v>
      </c>
      <c r="C1293" s="1">
        <v>40861</v>
      </c>
      <c r="D1293" s="1">
        <v>41268</v>
      </c>
      <c r="E1293" t="str">
        <f>"PM1152208"</f>
        <v>PM1152208</v>
      </c>
      <c r="F1293" t="str">
        <f>"jramos"</f>
        <v>jramos</v>
      </c>
    </row>
    <row r="1294" spans="1:6">
      <c r="A1294" t="str">
        <f>"MR245"</f>
        <v>MR245</v>
      </c>
      <c r="B1294" t="str">
        <f>"1049FC02"</f>
        <v>1049FC02</v>
      </c>
      <c r="C1294" s="1">
        <v>40861</v>
      </c>
      <c r="D1294" s="1">
        <v>41869</v>
      </c>
      <c r="E1294" t="str">
        <f>"PM1425226"</f>
        <v>PM1425226</v>
      </c>
      <c r="F1294" t="str">
        <f>"jramos"</f>
        <v>jramos</v>
      </c>
    </row>
    <row r="1295" spans="1:6">
      <c r="A1295" t="str">
        <f>"MR246"</f>
        <v>MR246</v>
      </c>
      <c r="B1295" t="str">
        <f>"1049FC02"</f>
        <v>1049FC02</v>
      </c>
      <c r="C1295" s="1">
        <v>40861</v>
      </c>
      <c r="D1295" s="1">
        <v>41247</v>
      </c>
      <c r="E1295" t="str">
        <f>"PM1149224"</f>
        <v>PM1149224</v>
      </c>
      <c r="F1295" t="str">
        <f>"jramos"</f>
        <v>jramos</v>
      </c>
    </row>
    <row r="1296" spans="1:6">
      <c r="A1296" t="str">
        <f>"MR245"</f>
        <v>MR245</v>
      </c>
      <c r="B1296" t="str">
        <f>"1049FC03"</f>
        <v>1049FC03</v>
      </c>
      <c r="C1296" s="1">
        <v>40861</v>
      </c>
      <c r="D1296" s="1">
        <v>41869</v>
      </c>
      <c r="E1296" t="str">
        <f>"PM1425225"</f>
        <v>PM1425225</v>
      </c>
      <c r="F1296" t="str">
        <f>"jramos"</f>
        <v>jramos</v>
      </c>
    </row>
    <row r="1297" spans="1:6">
      <c r="A1297" t="str">
        <f>"MR246"</f>
        <v>MR246</v>
      </c>
      <c r="B1297" t="str">
        <f>"1049FC03"</f>
        <v>1049FC03</v>
      </c>
      <c r="C1297" s="1">
        <v>40861</v>
      </c>
      <c r="D1297" s="1">
        <v>41247</v>
      </c>
      <c r="E1297" t="str">
        <f>"PM1149225"</f>
        <v>PM1149225</v>
      </c>
      <c r="F1297" t="str">
        <f>"g_tejeda"</f>
        <v>g_tejeda</v>
      </c>
    </row>
    <row r="1298" spans="1:6">
      <c r="A1298" t="str">
        <f>"MR245"</f>
        <v>MR245</v>
      </c>
      <c r="B1298" t="str">
        <f>"1049FC04"</f>
        <v>1049FC04</v>
      </c>
      <c r="C1298" s="1">
        <v>40861</v>
      </c>
      <c r="D1298" s="1">
        <v>41869</v>
      </c>
      <c r="E1298" t="str">
        <f>"PM1425224"</f>
        <v>PM1425224</v>
      </c>
      <c r="F1298" t="str">
        <f>"jramos"</f>
        <v>jramos</v>
      </c>
    </row>
    <row r="1299" spans="1:6">
      <c r="A1299" t="str">
        <f>"MR246"</f>
        <v>MR246</v>
      </c>
      <c r="B1299" t="str">
        <f>"1049FC04"</f>
        <v>1049FC04</v>
      </c>
      <c r="C1299" s="1">
        <v>40861</v>
      </c>
      <c r="D1299" s="1">
        <v>41247</v>
      </c>
      <c r="E1299" t="str">
        <f>"PM1149226"</f>
        <v>PM1149226</v>
      </c>
      <c r="F1299" t="str">
        <f>"g_tejeda"</f>
        <v>g_tejeda</v>
      </c>
    </row>
    <row r="1300" spans="1:6">
      <c r="A1300" t="str">
        <f>"MR061"</f>
        <v>MR061</v>
      </c>
      <c r="B1300" t="str">
        <f>"LE-010-24187"</f>
        <v>LE-010-24187</v>
      </c>
      <c r="C1300" s="1">
        <v>40861</v>
      </c>
      <c r="D1300" s="1">
        <v>41869</v>
      </c>
      <c r="E1300" t="str">
        <f>"PM1425217"</f>
        <v>PM1425217</v>
      </c>
      <c r="F1300" t="str">
        <f>"jramos"</f>
        <v>jramos</v>
      </c>
    </row>
    <row r="1301" spans="1:6">
      <c r="A1301" t="str">
        <f>"MR253"</f>
        <v>MR253</v>
      </c>
      <c r="B1301" t="str">
        <f>"LE-010-24187"</f>
        <v>LE-010-24187</v>
      </c>
      <c r="C1301" s="1">
        <v>40861</v>
      </c>
      <c r="D1301" s="1">
        <v>41778</v>
      </c>
      <c r="E1301" t="str">
        <f>"PM1416219"</f>
        <v>PM1416219</v>
      </c>
      <c r="F1301" t="str">
        <f>"g_tejeda"</f>
        <v>g_tejeda</v>
      </c>
    </row>
    <row r="1302" spans="1:6">
      <c r="A1302" t="str">
        <f>"MR254"</f>
        <v>MR254</v>
      </c>
      <c r="B1302" t="str">
        <f>"LE-010-24187"</f>
        <v>LE-010-24187</v>
      </c>
      <c r="C1302" s="1">
        <v>40861</v>
      </c>
      <c r="D1302" s="1">
        <v>41778</v>
      </c>
      <c r="E1302" t="str">
        <f>"PM1408221"</f>
        <v>PM1408221</v>
      </c>
      <c r="F1302" t="str">
        <f>"g_tejeda"</f>
        <v>g_tejeda</v>
      </c>
    </row>
    <row r="1303" spans="1:6">
      <c r="A1303" t="str">
        <f>"MR255"</f>
        <v>MR255</v>
      </c>
      <c r="B1303" t="str">
        <f>"LE-010-24187"</f>
        <v>LE-010-24187</v>
      </c>
      <c r="C1303" s="1">
        <v>40861</v>
      </c>
      <c r="D1303" s="1">
        <v>41869</v>
      </c>
      <c r="E1303" t="str">
        <f>"PM1409232"</f>
        <v>PM1409232</v>
      </c>
      <c r="F1303" t="str">
        <f>"g_tejeda"</f>
        <v>g_tejeda</v>
      </c>
    </row>
    <row r="1304" spans="1:6">
      <c r="A1304" t="str">
        <f>"MR256"</f>
        <v>MR256</v>
      </c>
      <c r="B1304" t="str">
        <f>"LE-010-24187"</f>
        <v>LE-010-24187</v>
      </c>
      <c r="C1304" s="1">
        <v>40861</v>
      </c>
      <c r="D1304" s="1">
        <v>41303</v>
      </c>
      <c r="E1304" t="str">
        <f>"PM1205249"</f>
        <v>PM1205249</v>
      </c>
      <c r="F1304" t="str">
        <f>"jramos"</f>
        <v>jramos</v>
      </c>
    </row>
    <row r="1305" spans="1:6">
      <c r="A1305" t="str">
        <f>"MR061"</f>
        <v>MR061</v>
      </c>
      <c r="B1305" t="str">
        <f>"LE-010-24186"</f>
        <v>LE-010-24186</v>
      </c>
      <c r="C1305" s="1">
        <v>40861</v>
      </c>
      <c r="D1305" s="1">
        <v>41848</v>
      </c>
      <c r="E1305" t="str">
        <f>"PM1422171"</f>
        <v>PM1422171</v>
      </c>
      <c r="F1305" t="str">
        <f>"g_tejeda"</f>
        <v>g_tejeda</v>
      </c>
    </row>
    <row r="1306" spans="1:6">
      <c r="A1306" t="str">
        <f>"MR253"</f>
        <v>MR253</v>
      </c>
      <c r="B1306" t="str">
        <f>"LE-010-24186"</f>
        <v>LE-010-24186</v>
      </c>
      <c r="C1306" s="1">
        <v>40861</v>
      </c>
      <c r="D1306" s="1">
        <v>41855</v>
      </c>
      <c r="E1306" t="str">
        <f>"PM1427223"</f>
        <v>PM1427223</v>
      </c>
      <c r="F1306" t="str">
        <f>"g_tejeda"</f>
        <v>g_tejeda</v>
      </c>
    </row>
    <row r="1307" spans="1:6">
      <c r="A1307" t="str">
        <f>"MR254"</f>
        <v>MR254</v>
      </c>
      <c r="B1307" t="str">
        <f>"LE-010-24186"</f>
        <v>LE-010-24186</v>
      </c>
      <c r="C1307" s="1">
        <v>40861</v>
      </c>
      <c r="D1307" s="1">
        <v>41778</v>
      </c>
      <c r="E1307" t="str">
        <f>"PM1408223"</f>
        <v>PM1408223</v>
      </c>
      <c r="F1307" t="str">
        <f>"g_tejeda"</f>
        <v>g_tejeda</v>
      </c>
    </row>
    <row r="1308" spans="1:6">
      <c r="A1308" t="str">
        <f>"MR255"</f>
        <v>MR255</v>
      </c>
      <c r="B1308" t="str">
        <f>"LE-010-24186"</f>
        <v>LE-010-24186</v>
      </c>
      <c r="C1308" s="1">
        <v>40861</v>
      </c>
      <c r="D1308" s="1">
        <v>41778</v>
      </c>
      <c r="E1308" t="str">
        <f>"PM1348228"</f>
        <v>PM1348228</v>
      </c>
      <c r="F1308" t="str">
        <f>"g_tejeda"</f>
        <v>g_tejeda</v>
      </c>
    </row>
    <row r="1309" spans="1:6">
      <c r="A1309" t="str">
        <f>"MR256"</f>
        <v>MR256</v>
      </c>
      <c r="B1309" t="str">
        <f>"LE-010-24186"</f>
        <v>LE-010-24186</v>
      </c>
      <c r="C1309" s="1">
        <v>40861</v>
      </c>
      <c r="D1309" s="1">
        <v>41698</v>
      </c>
      <c r="E1309" t="str">
        <f>"PM1205252"</f>
        <v>PM1205252</v>
      </c>
      <c r="F1309" t="str">
        <f>"jramos"</f>
        <v>jramos</v>
      </c>
    </row>
    <row r="1310" spans="1:6">
      <c r="A1310" t="str">
        <f>"MR257"</f>
        <v>MR257</v>
      </c>
      <c r="B1310" t="str">
        <f>"LE-010-28118"</f>
        <v>LE-010-28118</v>
      </c>
      <c r="C1310" s="1">
        <v>40861</v>
      </c>
      <c r="D1310" s="1">
        <v>41226</v>
      </c>
      <c r="E1310" t="str">
        <f>"PM1146010"</f>
        <v>PM1146010</v>
      </c>
      <c r="F1310" t="str">
        <f>"jramos"</f>
        <v>jramos</v>
      </c>
    </row>
    <row r="1311" spans="1:6">
      <c r="A1311" t="str">
        <f>"MR001"</f>
        <v>MR001</v>
      </c>
      <c r="B1311" t="str">
        <f>"1125OS00"</f>
        <v>1125OS00</v>
      </c>
      <c r="C1311" s="1">
        <v>40875</v>
      </c>
      <c r="D1311" s="1">
        <v>41848</v>
      </c>
      <c r="E1311" t="str">
        <f>"PM1426215"</f>
        <v>PM1426215</v>
      </c>
      <c r="F1311" t="str">
        <f>"jose.perez"</f>
        <v>jose.perez</v>
      </c>
    </row>
    <row r="1312" spans="1:6">
      <c r="A1312" t="str">
        <f>"MR206"</f>
        <v>MR206</v>
      </c>
      <c r="B1312" t="str">
        <f>"1125OS00"</f>
        <v>1125OS00</v>
      </c>
      <c r="C1312" s="1">
        <v>40875</v>
      </c>
      <c r="D1312" s="1">
        <v>41855</v>
      </c>
      <c r="E1312" t="str">
        <f>"PM1427224"</f>
        <v>PM1427224</v>
      </c>
      <c r="F1312" t="str">
        <f>"alara"</f>
        <v>alara</v>
      </c>
    </row>
    <row r="1313" spans="1:6">
      <c r="A1313" t="str">
        <f>"MR207"</f>
        <v>MR207</v>
      </c>
      <c r="B1313" t="str">
        <f>"1125OS00"</f>
        <v>1125OS00</v>
      </c>
      <c r="C1313" s="1">
        <v>40875</v>
      </c>
      <c r="D1313" s="1">
        <v>41155</v>
      </c>
      <c r="E1313" t="str">
        <f>"PM1232206"</f>
        <v>PM1232206</v>
      </c>
      <c r="F1313" t="str">
        <f>"macevedo"</f>
        <v>macevedo</v>
      </c>
    </row>
    <row r="1314" spans="1:6">
      <c r="A1314" t="str">
        <f>"MR128"</f>
        <v>MR128</v>
      </c>
      <c r="B1314" t="str">
        <f>"1150QP00"</f>
        <v>1150QP00</v>
      </c>
      <c r="C1314" s="1">
        <v>40910</v>
      </c>
      <c r="D1314" s="1">
        <v>41918</v>
      </c>
      <c r="E1314" t="str">
        <f>"PM1416222"</f>
        <v>PM1416222</v>
      </c>
      <c r="F1314" t="str">
        <f>"jmmosqueda"</f>
        <v>jmmosqueda</v>
      </c>
    </row>
    <row r="1315" spans="1:6">
      <c r="A1315" t="str">
        <f>"MR259"</f>
        <v>MR259</v>
      </c>
      <c r="B1315" t="str">
        <f>"LE-001-05253"</f>
        <v>LE-001-05253</v>
      </c>
      <c r="C1315" s="1">
        <v>41155</v>
      </c>
      <c r="D1315" s="1">
        <v>41855</v>
      </c>
      <c r="E1315" t="str">
        <f>"PM1427162"</f>
        <v>PM1427162</v>
      </c>
      <c r="F1315" t="str">
        <f>"ricardo.solis"</f>
        <v>ricardo.solis</v>
      </c>
    </row>
    <row r="1316" spans="1:6">
      <c r="A1316" t="str">
        <f>"MR200"</f>
        <v>MR200</v>
      </c>
      <c r="B1316" t="str">
        <f>"12350OS01"</f>
        <v>12350OS01</v>
      </c>
      <c r="C1316" s="1">
        <v>41162</v>
      </c>
      <c r="D1316" s="1">
        <v>41848</v>
      </c>
      <c r="E1316" t="str">
        <f>"PM1426264"</f>
        <v>PM1426264</v>
      </c>
      <c r="F1316" t="str">
        <f>"ricardo.solis"</f>
        <v>ricardo.solis</v>
      </c>
    </row>
    <row r="1317" spans="1:6">
      <c r="A1317" t="str">
        <f>"MR201"</f>
        <v>MR201</v>
      </c>
      <c r="B1317" t="str">
        <f>"12350OS01"</f>
        <v>12350OS01</v>
      </c>
      <c r="C1317" s="1">
        <v>41162</v>
      </c>
      <c r="D1317" s="1">
        <v>41869</v>
      </c>
      <c r="E1317" t="str">
        <f>"PM1425084"</f>
        <v>PM1425084</v>
      </c>
      <c r="F1317" t="str">
        <f>"ogaytan"</f>
        <v>ogaytan</v>
      </c>
    </row>
    <row r="1318" spans="1:6">
      <c r="A1318" t="str">
        <f>"MR202"</f>
        <v>MR202</v>
      </c>
      <c r="B1318" t="str">
        <f>"12350OS01"</f>
        <v>12350OS01</v>
      </c>
      <c r="C1318" s="1">
        <v>41162</v>
      </c>
      <c r="D1318" s="1">
        <v>42002</v>
      </c>
      <c r="E1318" t="str">
        <f>"PM1404268"</f>
        <v>PM1404268</v>
      </c>
      <c r="F1318" t="str">
        <f>"jbanda"</f>
        <v>jbanda</v>
      </c>
    </row>
    <row r="1319" spans="1:6">
      <c r="A1319" t="str">
        <f>"MR259"</f>
        <v>MR259</v>
      </c>
      <c r="B1319" t="str">
        <f>"12350OS01"</f>
        <v>12350OS01</v>
      </c>
      <c r="C1319" s="1">
        <v>41162</v>
      </c>
      <c r="D1319" s="1">
        <v>41869</v>
      </c>
      <c r="E1319" t="str">
        <f>"PM1425085"</f>
        <v>PM1425085</v>
      </c>
      <c r="F1319" t="str">
        <f>"ogaytan"</f>
        <v>ogaytan</v>
      </c>
    </row>
    <row r="1320" spans="1:6">
      <c r="A1320" t="str">
        <f>"MR259"</f>
        <v>MR259</v>
      </c>
      <c r="B1320" t="str">
        <f>"0752OS01"</f>
        <v>0752OS01</v>
      </c>
      <c r="C1320" s="1">
        <v>41162</v>
      </c>
      <c r="D1320" s="1">
        <v>41848</v>
      </c>
      <c r="E1320" t="str">
        <f>"PM1426193"</f>
        <v>PM1426193</v>
      </c>
      <c r="F1320" t="str">
        <f>"victor.a.zapata"</f>
        <v>victor.a.zapata</v>
      </c>
    </row>
    <row r="1321" spans="1:6">
      <c r="A1321" t="str">
        <f>"MR128"</f>
        <v>MR128</v>
      </c>
      <c r="B1321" t="str">
        <f>"1226LR00"</f>
        <v>1226LR00</v>
      </c>
      <c r="C1321" s="1">
        <v>41253</v>
      </c>
      <c r="D1321" s="1">
        <v>41925</v>
      </c>
      <c r="E1321" t="str">
        <f>"PM1417222"</f>
        <v>PM1417222</v>
      </c>
      <c r="F1321" t="str">
        <f>"ijimenez"</f>
        <v>ijimenez</v>
      </c>
    </row>
    <row r="1322" spans="1:6">
      <c r="A1322" t="str">
        <f>"MR200"</f>
        <v>MR200</v>
      </c>
      <c r="B1322" t="str">
        <f>"1235OS02"</f>
        <v>1235OS02</v>
      </c>
      <c r="C1322" s="1">
        <v>41260</v>
      </c>
      <c r="D1322" s="1">
        <v>41848</v>
      </c>
      <c r="E1322" t="str">
        <f>"PM1425082"</f>
        <v>PM1425082</v>
      </c>
      <c r="F1322" t="str">
        <f>"jbanda"</f>
        <v>jbanda</v>
      </c>
    </row>
    <row r="1323" spans="1:6">
      <c r="A1323" t="str">
        <f>"MR201"</f>
        <v>MR201</v>
      </c>
      <c r="B1323" t="str">
        <f>"1235OS02"</f>
        <v>1235OS02</v>
      </c>
      <c r="C1323" s="1">
        <v>41260</v>
      </c>
      <c r="D1323" s="1">
        <v>41848</v>
      </c>
      <c r="E1323" t="str">
        <f>"PM1426265"</f>
        <v>PM1426265</v>
      </c>
      <c r="F1323" t="str">
        <f>"ogaytan"</f>
        <v>ogaytan</v>
      </c>
    </row>
    <row r="1324" spans="1:6">
      <c r="A1324" t="str">
        <f>"MR202"</f>
        <v>MR202</v>
      </c>
      <c r="B1324" t="str">
        <f>"1235OS02"</f>
        <v>1235OS02</v>
      </c>
      <c r="C1324" s="1">
        <v>41260</v>
      </c>
      <c r="D1324" s="1">
        <v>41932</v>
      </c>
      <c r="E1324" t="str">
        <f>"PM1418247"</f>
        <v>PM1418247</v>
      </c>
      <c r="F1324" t="str">
        <f>"ogaytan"</f>
        <v>ogaytan</v>
      </c>
    </row>
    <row r="1325" spans="1:6">
      <c r="A1325" t="str">
        <f>"MR257"</f>
        <v>MR257</v>
      </c>
      <c r="B1325" t="str">
        <f>"1235OS02"</f>
        <v>1235OS02</v>
      </c>
      <c r="C1325" s="1">
        <v>41260</v>
      </c>
      <c r="D1325" s="1">
        <v>41990</v>
      </c>
      <c r="E1325" t="str">
        <f>"PM1351107"</f>
        <v>PM1351107</v>
      </c>
      <c r="F1325" t="str">
        <f>"jvazquez"</f>
        <v>jvazquez</v>
      </c>
    </row>
    <row r="1326" spans="1:6">
      <c r="A1326" t="str">
        <f>"MR128"</f>
        <v>MR128</v>
      </c>
      <c r="B1326" t="str">
        <f>"1320LR01"</f>
        <v>1320LR01</v>
      </c>
      <c r="C1326" s="1">
        <v>41421</v>
      </c>
      <c r="D1326" s="1">
        <v>41925</v>
      </c>
      <c r="E1326" t="str">
        <f>"PM1417241"</f>
        <v>PM1417241</v>
      </c>
      <c r="F1326" t="str">
        <f>"ijimenez"</f>
        <v>ijimenez</v>
      </c>
    </row>
    <row r="1327" spans="1:6">
      <c r="A1327" t="str">
        <f>"MR278"</f>
        <v>MR278</v>
      </c>
      <c r="B1327" t="str">
        <f>"LE-009-00094"</f>
        <v>LE-009-00094</v>
      </c>
      <c r="C1327" s="1">
        <v>41505</v>
      </c>
      <c r="D1327" s="1">
        <v>41505</v>
      </c>
      <c r="E1327" t="str">
        <f>""</f>
        <v/>
      </c>
      <c r="F1327" t="str">
        <f>""</f>
        <v/>
      </c>
    </row>
    <row r="1328" spans="1:6">
      <c r="A1328" t="str">
        <f>"MR279"</f>
        <v>MR279</v>
      </c>
      <c r="B1328" t="str">
        <f>"LE-009-00094"</f>
        <v>LE-009-00094</v>
      </c>
      <c r="C1328" s="1">
        <v>41505</v>
      </c>
      <c r="D1328" s="1">
        <v>41505</v>
      </c>
      <c r="E1328" t="str">
        <f>""</f>
        <v/>
      </c>
      <c r="F1328" t="str">
        <f>""</f>
        <v/>
      </c>
    </row>
    <row r="1329" spans="1:6">
      <c r="A1329" t="str">
        <f>"MR278"</f>
        <v>MR278</v>
      </c>
      <c r="B1329" t="str">
        <f>"LE-009-00694"</f>
        <v>LE-009-00694</v>
      </c>
      <c r="C1329" s="1">
        <v>41505</v>
      </c>
      <c r="D1329" s="1">
        <v>41897</v>
      </c>
      <c r="E1329" t="str">
        <f>"PM1421049"</f>
        <v>PM1421049</v>
      </c>
      <c r="F1329" t="str">
        <f>"alara"</f>
        <v>alara</v>
      </c>
    </row>
    <row r="1330" spans="1:6">
      <c r="A1330" t="str">
        <f>"MR279"</f>
        <v>MR279</v>
      </c>
      <c r="B1330" t="str">
        <f>"LE-009-00694"</f>
        <v>LE-009-00694</v>
      </c>
      <c r="C1330" s="1">
        <v>41505</v>
      </c>
      <c r="D1330" s="1">
        <v>42009</v>
      </c>
      <c r="E1330" t="str">
        <f>"PM1405238"</f>
        <v>PM1405238</v>
      </c>
      <c r="F1330" t="str">
        <f>"alara"</f>
        <v>alara</v>
      </c>
    </row>
    <row r="1331" spans="1:6">
      <c r="A1331" t="str">
        <f>"MR280"</f>
        <v>MR280</v>
      </c>
      <c r="B1331" t="str">
        <f>"1336SSOO"</f>
        <v>1336SSOO</v>
      </c>
      <c r="C1331" s="1">
        <v>41526</v>
      </c>
      <c r="D1331" s="1">
        <v>41862</v>
      </c>
      <c r="E1331" t="str">
        <f>"PM1408249"</f>
        <v>PM1408249</v>
      </c>
      <c r="F1331" t="str">
        <f>"jramos"</f>
        <v>jramos</v>
      </c>
    </row>
    <row r="1332" spans="1:6">
      <c r="A1332" t="str">
        <f>"MR002"</f>
        <v>MR002</v>
      </c>
      <c r="B1332" t="str">
        <f>"1322LR00"</f>
        <v>1322LR00</v>
      </c>
      <c r="C1332" s="1">
        <v>41533</v>
      </c>
      <c r="D1332" s="1">
        <v>41848</v>
      </c>
      <c r="E1332" t="str">
        <f>"PM1428160"</f>
        <v>PM1428160</v>
      </c>
      <c r="F1332" t="str">
        <f>"oscar.i.bastian"</f>
        <v>oscar.i.bastian</v>
      </c>
    </row>
    <row r="1333" spans="1:6">
      <c r="A1333" t="str">
        <f>"MR119"</f>
        <v>MR119</v>
      </c>
      <c r="B1333" t="str">
        <f>"1322LR00"</f>
        <v>1322LR00</v>
      </c>
      <c r="C1333" s="1">
        <v>41533</v>
      </c>
      <c r="D1333" s="1">
        <v>41883</v>
      </c>
      <c r="E1333" t="str">
        <f>"PM1423251"</f>
        <v>PM1423251</v>
      </c>
      <c r="F1333" t="str">
        <f>"oscar.i.bastian"</f>
        <v>oscar.i.bastian</v>
      </c>
    </row>
    <row r="1334" spans="1:6">
      <c r="A1334" t="str">
        <f>"MR214"</f>
        <v>MR214</v>
      </c>
      <c r="B1334" t="str">
        <f>"1322LR00"</f>
        <v>1322LR00</v>
      </c>
      <c r="C1334" s="1">
        <v>41533</v>
      </c>
      <c r="D1334" s="1">
        <v>41968</v>
      </c>
      <c r="E1334" t="str">
        <f>"PM1347262"</f>
        <v>PM1347262</v>
      </c>
      <c r="F1334" t="str">
        <f>"ijimenez"</f>
        <v>ijimenez</v>
      </c>
    </row>
    <row r="1335" spans="1:6">
      <c r="A1335" t="str">
        <f>"MR150"</f>
        <v>MR150</v>
      </c>
      <c r="B1335" t="str">
        <f>"LE-001-04956"</f>
        <v>LE-001-04956</v>
      </c>
      <c r="C1335" s="1">
        <v>41582</v>
      </c>
      <c r="D1335" s="1">
        <v>41848</v>
      </c>
      <c r="E1335" t="str">
        <f>"PM1428167"</f>
        <v>PM1428167</v>
      </c>
      <c r="F1335" t="str">
        <f>"omar.a.salazar"</f>
        <v>omar.a.salazar</v>
      </c>
    </row>
    <row r="1336" spans="1:6">
      <c r="A1336" t="str">
        <f>"MR154"</f>
        <v>MR154</v>
      </c>
      <c r="B1336" t="str">
        <f>"LE-001-04956"</f>
        <v>LE-001-04956</v>
      </c>
      <c r="C1336" s="1">
        <v>41582</v>
      </c>
      <c r="D1336" s="1">
        <v>42354</v>
      </c>
      <c r="E1336" t="str">
        <f>"PM1350031"</f>
        <v>PM1350031</v>
      </c>
      <c r="F1336" t="str">
        <f>"jvazquez"</f>
        <v>jvazquez</v>
      </c>
    </row>
    <row r="1337" spans="1:6">
      <c r="A1337" t="str">
        <f>"MR191"</f>
        <v>MR191</v>
      </c>
      <c r="B1337" t="str">
        <f>"LE-001-04956"</f>
        <v>LE-001-04956</v>
      </c>
      <c r="C1337" s="1">
        <v>41582</v>
      </c>
      <c r="D1337" s="1">
        <v>42031</v>
      </c>
      <c r="E1337" t="str">
        <f>"PM1404246"</f>
        <v>PM1404246</v>
      </c>
      <c r="F1337" t="str">
        <f>"ogaytan"</f>
        <v>ogaytan</v>
      </c>
    </row>
    <row r="1338" spans="1:6">
      <c r="A1338" t="str">
        <f>"MR192"</f>
        <v>MR192</v>
      </c>
      <c r="B1338" t="str">
        <f>"LE-001-04956"</f>
        <v>LE-001-04956</v>
      </c>
      <c r="C1338" s="1">
        <v>41582</v>
      </c>
      <c r="D1338" s="1">
        <v>41855</v>
      </c>
      <c r="E1338" t="str">
        <f>"PM1419261"</f>
        <v>PM1419261</v>
      </c>
      <c r="F1338" t="str">
        <f>"ogaytan"</f>
        <v>ogaytan</v>
      </c>
    </row>
    <row r="1339" spans="1:6">
      <c r="A1339" t="str">
        <f>"MR150"</f>
        <v>MR150</v>
      </c>
      <c r="B1339" t="str">
        <f>"LE-001-04849"</f>
        <v>LE-001-04849</v>
      </c>
      <c r="C1339" s="1">
        <v>41582</v>
      </c>
      <c r="D1339" s="1">
        <v>41848</v>
      </c>
      <c r="E1339" t="str">
        <f>"PM1426250"</f>
        <v>PM1426250</v>
      </c>
      <c r="F1339" t="str">
        <f>"ricardo.solis"</f>
        <v>ricardo.solis</v>
      </c>
    </row>
    <row r="1340" spans="1:6">
      <c r="A1340" t="str">
        <f>"MR154"</f>
        <v>MR154</v>
      </c>
      <c r="B1340" t="str">
        <f>"LE-001-04849"</f>
        <v>LE-001-04849</v>
      </c>
      <c r="C1340" s="1">
        <v>41582</v>
      </c>
      <c r="D1340" s="1">
        <v>42354</v>
      </c>
      <c r="E1340" t="str">
        <f>"PM1350033"</f>
        <v>PM1350033</v>
      </c>
      <c r="F1340" t="str">
        <f>"jvazquez"</f>
        <v>jvazquez</v>
      </c>
    </row>
    <row r="1341" spans="1:6">
      <c r="A1341" t="str">
        <f>"MR191"</f>
        <v>MR191</v>
      </c>
      <c r="B1341" t="str">
        <f>"LE-001-04849"</f>
        <v>LE-001-04849</v>
      </c>
      <c r="C1341" s="1">
        <v>41582</v>
      </c>
      <c r="D1341" s="1">
        <v>42031</v>
      </c>
      <c r="E1341" t="str">
        <f>"PM1404250"</f>
        <v>PM1404250</v>
      </c>
      <c r="F1341" t="str">
        <f>"ogaytan"</f>
        <v>ogaytan</v>
      </c>
    </row>
    <row r="1342" spans="1:6">
      <c r="A1342" t="str">
        <f>"MR192"</f>
        <v>MR192</v>
      </c>
      <c r="B1342" t="str">
        <f>"LE-001-04849"</f>
        <v>LE-001-04849</v>
      </c>
      <c r="C1342" s="1">
        <v>41582</v>
      </c>
      <c r="D1342" s="1">
        <v>41855</v>
      </c>
      <c r="E1342" t="str">
        <f>"PM1419265"</f>
        <v>PM1419265</v>
      </c>
      <c r="F1342" t="str">
        <f>"ogaytan"</f>
        <v>ogaytan</v>
      </c>
    </row>
    <row r="1343" spans="1:6">
      <c r="A1343" t="str">
        <f>"MR275"</f>
        <v>MR275</v>
      </c>
      <c r="B1343" t="str">
        <f>"1344OS02"</f>
        <v>1344OS02</v>
      </c>
      <c r="C1343" s="1">
        <v>41582</v>
      </c>
      <c r="D1343" s="1">
        <v>41848</v>
      </c>
      <c r="E1343" t="str">
        <f>"PM1428174"</f>
        <v>PM1428174</v>
      </c>
      <c r="F1343" t="str">
        <f>"macevedo"</f>
        <v>macevedo</v>
      </c>
    </row>
    <row r="1344" spans="1:6">
      <c r="A1344" t="str">
        <f>"MR276"</f>
        <v>MR276</v>
      </c>
      <c r="B1344" t="str">
        <f>"1344OS02"</f>
        <v>1344OS02</v>
      </c>
      <c r="C1344" s="1">
        <v>41582</v>
      </c>
      <c r="D1344" s="1">
        <v>41869</v>
      </c>
      <c r="E1344" t="str">
        <f>"PM1425090"</f>
        <v>PM1425090</v>
      </c>
      <c r="F1344" t="str">
        <f>"alara"</f>
        <v>alara</v>
      </c>
    </row>
    <row r="1345" spans="1:6">
      <c r="A1345" t="str">
        <f>"MR277"</f>
        <v>MR277</v>
      </c>
      <c r="B1345" t="str">
        <f>"1344OS02"</f>
        <v>1344OS02</v>
      </c>
      <c r="C1345" s="1">
        <v>41582</v>
      </c>
      <c r="D1345" s="1">
        <v>41981</v>
      </c>
      <c r="E1345" t="str">
        <f>"PM1425091"</f>
        <v>PM1425091</v>
      </c>
      <c r="F1345" t="str">
        <f>"alara"</f>
        <v>alara</v>
      </c>
    </row>
    <row r="1346" spans="1:6">
      <c r="A1346" t="str">
        <f>"MR022"</f>
        <v>MR022</v>
      </c>
      <c r="B1346" t="str">
        <f>"1341DD00"</f>
        <v>1341DD00</v>
      </c>
      <c r="C1346" s="1">
        <v>41652</v>
      </c>
      <c r="D1346" s="1">
        <v>41778</v>
      </c>
      <c r="E1346" t="str">
        <f>"PM1418239"</f>
        <v>PM1418239</v>
      </c>
      <c r="F1346" t="str">
        <f>"hverastegui"</f>
        <v>hverastegui</v>
      </c>
    </row>
    <row r="1347" spans="1:6">
      <c r="A1347" t="str">
        <f>"MR213"</f>
        <v>MR213</v>
      </c>
      <c r="B1347" t="str">
        <f>"1341DD00"</f>
        <v>1341DD00</v>
      </c>
      <c r="C1347" s="1">
        <v>41652</v>
      </c>
      <c r="D1347" s="1">
        <v>42017</v>
      </c>
      <c r="E1347" t="str">
        <f>"PM1402239"</f>
        <v>PM1402239</v>
      </c>
      <c r="F1347" t="str">
        <f>"hverastegui"</f>
        <v>hverastegui</v>
      </c>
    </row>
    <row r="1348" spans="1:6">
      <c r="A1348" t="str">
        <f>"MR128"</f>
        <v>MR128</v>
      </c>
      <c r="B1348" t="str">
        <f>"1431QA00"</f>
        <v>1431QA00</v>
      </c>
      <c r="C1348" s="1">
        <v>41799</v>
      </c>
      <c r="D1348" s="1">
        <v>41967</v>
      </c>
      <c r="E1348" t="str">
        <f>""</f>
        <v/>
      </c>
      <c r="F1348" t="str">
        <f>""</f>
        <v/>
      </c>
    </row>
    <row r="1349" spans="1:6">
      <c r="A1349" t="str">
        <f>"MR128"</f>
        <v>MR128</v>
      </c>
      <c r="B1349" t="str">
        <f>"1431QA01"</f>
        <v>1431QA01</v>
      </c>
      <c r="C1349" s="1">
        <v>41799</v>
      </c>
      <c r="D1349" s="1">
        <v>41967</v>
      </c>
      <c r="E1349" t="str">
        <f>""</f>
        <v/>
      </c>
      <c r="F1349" t="str">
        <f>""</f>
        <v/>
      </c>
    </row>
    <row r="1350" spans="1:6">
      <c r="A1350" t="str">
        <f>"MR128"</f>
        <v>MR128</v>
      </c>
      <c r="B1350" t="str">
        <f>"1431QA02"</f>
        <v>1431QA02</v>
      </c>
      <c r="C1350" s="1">
        <v>41799</v>
      </c>
      <c r="D1350" s="1">
        <v>41967</v>
      </c>
      <c r="E1350" t="str">
        <f>""</f>
        <v/>
      </c>
      <c r="F1350" t="str">
        <f>""</f>
        <v/>
      </c>
    </row>
    <row r="1351" spans="1:6">
      <c r="A1351" t="str">
        <f>"MR001"</f>
        <v>MR001</v>
      </c>
      <c r="B1351" t="str">
        <f>"LE-011-02436"</f>
        <v>LE-011-02436</v>
      </c>
      <c r="C1351" s="1">
        <v>39741</v>
      </c>
      <c r="D1351" s="1">
        <v>41848</v>
      </c>
      <c r="E1351" t="str">
        <f>"PM1426267"</f>
        <v>PM1426267</v>
      </c>
      <c r="F1351" t="str">
        <f>"jose.perez"</f>
        <v>jose.perez</v>
      </c>
    </row>
    <row r="1352" spans="1:6">
      <c r="A1352" t="str">
        <f>"MR165"</f>
        <v>MR165</v>
      </c>
      <c r="B1352" t="str">
        <f>"0810TO00"</f>
        <v>0810TO00</v>
      </c>
      <c r="C1352" s="1">
        <v>39517</v>
      </c>
      <c r="D1352" s="1">
        <v>41869</v>
      </c>
      <c r="E1352" t="str">
        <f>"PM1425355"</f>
        <v>PM1425355</v>
      </c>
      <c r="F1352" t="str">
        <f>"frodriguez"</f>
        <v>frodriguez</v>
      </c>
    </row>
    <row r="1353" spans="1:6">
      <c r="A1353" t="str">
        <f>"MR164"</f>
        <v>MR164</v>
      </c>
      <c r="B1353" t="str">
        <f>"0810TO00"</f>
        <v>0810TO00</v>
      </c>
      <c r="C1353" s="1">
        <v>39517</v>
      </c>
      <c r="D1353" s="1">
        <v>41848</v>
      </c>
      <c r="E1353" t="str">
        <f>"PM1428003"</f>
        <v>PM1428003</v>
      </c>
      <c r="F1353" t="str">
        <f>"eimartinez"</f>
        <v>eimartinez</v>
      </c>
    </row>
    <row r="1354" spans="1:6">
      <c r="A1354" t="str">
        <f>"MR001"</f>
        <v>MR001</v>
      </c>
      <c r="B1354" t="str">
        <f>"LE-011-01986"</f>
        <v>LE-011-01986</v>
      </c>
      <c r="C1354" s="1">
        <v>39741</v>
      </c>
      <c r="D1354" s="1">
        <v>41848</v>
      </c>
      <c r="E1354" t="str">
        <f>"PM1428187"</f>
        <v>PM1428187</v>
      </c>
      <c r="F1354" t="str">
        <f>"dapanama"</f>
        <v>dapanama</v>
      </c>
    </row>
    <row r="1355" spans="1:6">
      <c r="A1355" t="str">
        <f>"MR150"</f>
        <v>MR150</v>
      </c>
      <c r="B1355" t="str">
        <f>"LE-001-04953"</f>
        <v>LE-001-04953</v>
      </c>
      <c r="C1355" s="1">
        <v>41568</v>
      </c>
      <c r="D1355" s="1">
        <v>41848</v>
      </c>
      <c r="E1355" t="str">
        <f>"PM1428094"</f>
        <v>PM1428094</v>
      </c>
      <c r="F1355" t="str">
        <f>"victor.a.zapata"</f>
        <v>victor.a.zapata</v>
      </c>
    </row>
    <row r="1356" spans="1:6">
      <c r="A1356" t="str">
        <f>"MR170"</f>
        <v>MR170</v>
      </c>
      <c r="B1356" t="str">
        <f>"0902PG00"</f>
        <v>0902PG00</v>
      </c>
      <c r="C1356" s="1">
        <v>39902</v>
      </c>
      <c r="D1356" s="1">
        <v>41848</v>
      </c>
      <c r="E1356" t="str">
        <f>"PM1428176"</f>
        <v>PM1428176</v>
      </c>
      <c r="F1356" t="str">
        <f>"javier.garcia"</f>
        <v>javier.garcia</v>
      </c>
    </row>
    <row r="1357" spans="1:6">
      <c r="A1357" t="str">
        <f>"MR171"</f>
        <v>MR171</v>
      </c>
      <c r="B1357" t="str">
        <f>"0902PG00"</f>
        <v>0902PG00</v>
      </c>
      <c r="C1357" s="1">
        <v>39902</v>
      </c>
      <c r="D1357" s="1">
        <v>41869</v>
      </c>
      <c r="E1357" t="str">
        <f>"PM1425321"</f>
        <v>PM1425321</v>
      </c>
      <c r="F1357" t="str">
        <f>"javier.garcia"</f>
        <v>javier.garcia</v>
      </c>
    </row>
    <row r="1358" spans="1:6">
      <c r="A1358" t="str">
        <f>"MR029"</f>
        <v>MR029</v>
      </c>
      <c r="B1358" t="str">
        <f>"LE-003-00793"</f>
        <v>LE-003-00793</v>
      </c>
      <c r="C1358" s="1">
        <v>39944</v>
      </c>
      <c r="D1358" s="1">
        <v>41848</v>
      </c>
      <c r="E1358" t="str">
        <f>"PM1426272"</f>
        <v>PM1426272</v>
      </c>
      <c r="F1358" t="str">
        <f>"ocobos"</f>
        <v>ocobos</v>
      </c>
    </row>
    <row r="1359" spans="1:6">
      <c r="A1359" t="str">
        <f>"MR029"</f>
        <v>MR029</v>
      </c>
      <c r="B1359" t="str">
        <f>"LE-003-00792"</f>
        <v>LE-003-00792</v>
      </c>
      <c r="C1359" s="1">
        <v>39944</v>
      </c>
      <c r="D1359" s="1">
        <v>41848</v>
      </c>
      <c r="E1359" t="str">
        <f>"PM1426273"</f>
        <v>PM1426273</v>
      </c>
      <c r="F1359" t="str">
        <f>"pzuniga"</f>
        <v>pzuniga</v>
      </c>
    </row>
    <row r="1360" spans="1:6">
      <c r="A1360" t="str">
        <f>"MR106"</f>
        <v>MR106</v>
      </c>
      <c r="B1360" t="str">
        <f>"LE-001-05297"</f>
        <v>LE-001-05297</v>
      </c>
      <c r="C1360" s="1">
        <v>40140</v>
      </c>
      <c r="D1360" s="1">
        <v>41876</v>
      </c>
      <c r="E1360" t="str">
        <f>"PM1418171"</f>
        <v>PM1418171</v>
      </c>
      <c r="F1360" t="str">
        <f>"javaladez"</f>
        <v>javaladez</v>
      </c>
    </row>
    <row r="1361" spans="1:6">
      <c r="A1361" t="str">
        <f>"MR124"</f>
        <v>MR124</v>
      </c>
      <c r="B1361" t="str">
        <f>"LE-001-05297"</f>
        <v>LE-001-05297</v>
      </c>
      <c r="C1361" s="1">
        <v>40140</v>
      </c>
      <c r="D1361" s="1">
        <v>41904</v>
      </c>
      <c r="E1361" t="str">
        <f>"PM1426186"</f>
        <v>PM1426186</v>
      </c>
      <c r="F1361" t="str">
        <f>"fcoramos"</f>
        <v>fcoramos</v>
      </c>
    </row>
    <row r="1362" spans="1:6">
      <c r="A1362" t="str">
        <f>"MR187"</f>
        <v>MR187</v>
      </c>
      <c r="B1362" t="str">
        <f>"LE-001-04876"</f>
        <v>LE-001-04876</v>
      </c>
      <c r="C1362" s="1">
        <v>40154</v>
      </c>
      <c r="D1362" s="1">
        <v>41848</v>
      </c>
      <c r="E1362" t="str">
        <f>"PM1428081"</f>
        <v>PM1428081</v>
      </c>
      <c r="F1362" t="str">
        <f>"jejimenezm"</f>
        <v>jejimenezm</v>
      </c>
    </row>
    <row r="1363" spans="1:6">
      <c r="A1363" t="str">
        <f>"MR187"</f>
        <v>MR187</v>
      </c>
      <c r="B1363" t="str">
        <f>"0920EN00"</f>
        <v>0920EN00</v>
      </c>
      <c r="C1363" s="1">
        <v>40154</v>
      </c>
      <c r="D1363" s="1">
        <v>41848</v>
      </c>
      <c r="E1363" t="str">
        <f>"PM1428115"</f>
        <v>PM1428115</v>
      </c>
      <c r="F1363" t="str">
        <f>"jcrodriguez"</f>
        <v>jcrodriguez</v>
      </c>
    </row>
    <row r="1364" spans="1:6">
      <c r="A1364" t="str">
        <f>"MR188"</f>
        <v>MR188</v>
      </c>
      <c r="B1364" t="str">
        <f>"LE-041-00876"</f>
        <v>LE-041-00876</v>
      </c>
      <c r="C1364" s="1">
        <v>40217</v>
      </c>
      <c r="D1364" s="1">
        <v>41869</v>
      </c>
      <c r="E1364" t="str">
        <f>"PM1425077"</f>
        <v>PM1425077</v>
      </c>
      <c r="F1364" t="str">
        <f>"ogaytan"</f>
        <v>ogaytan</v>
      </c>
    </row>
    <row r="1365" spans="1:6">
      <c r="A1365" t="str">
        <f>"MR189"</f>
        <v>MR189</v>
      </c>
      <c r="B1365" t="str">
        <f>"LE-041-00876"</f>
        <v>LE-041-00876</v>
      </c>
      <c r="C1365" s="1">
        <v>40217</v>
      </c>
      <c r="D1365" s="1">
        <v>41897</v>
      </c>
      <c r="E1365" t="str">
        <f>"PM1425078"</f>
        <v>PM1425078</v>
      </c>
      <c r="F1365" t="str">
        <f>"ogaytan"</f>
        <v>ogaytan</v>
      </c>
    </row>
    <row r="1366" spans="1:6">
      <c r="A1366" t="str">
        <f>"MR188"</f>
        <v>MR188</v>
      </c>
      <c r="B1366" t="str">
        <f>"LE-041-00874"</f>
        <v>LE-041-00874</v>
      </c>
      <c r="C1366" s="1">
        <v>40217</v>
      </c>
      <c r="D1366" s="1">
        <v>41869</v>
      </c>
      <c r="E1366" t="str">
        <f>"PM1425315"</f>
        <v>PM1425315</v>
      </c>
      <c r="F1366" t="str">
        <f>"hrojas"</f>
        <v>hrojas</v>
      </c>
    </row>
    <row r="1367" spans="1:6">
      <c r="A1367" t="str">
        <f>"MR189"</f>
        <v>MR189</v>
      </c>
      <c r="B1367" t="str">
        <f>"LE-041-00874"</f>
        <v>LE-041-00874</v>
      </c>
      <c r="C1367" s="1">
        <v>40217</v>
      </c>
      <c r="D1367" s="1">
        <v>41897</v>
      </c>
      <c r="E1367" t="str">
        <f>"PM1425316"</f>
        <v>PM1425316</v>
      </c>
      <c r="F1367" t="str">
        <f>"javier.garcia"</f>
        <v>javier.garcia</v>
      </c>
    </row>
    <row r="1368" spans="1:6">
      <c r="A1368" t="str">
        <f>"MR188"</f>
        <v>MR188</v>
      </c>
      <c r="B1368" t="str">
        <f>"0335NP00"</f>
        <v>0335NP00</v>
      </c>
      <c r="C1368" s="1">
        <v>40231</v>
      </c>
      <c r="D1368" s="1">
        <v>40231</v>
      </c>
      <c r="E1368" t="str">
        <f>""</f>
        <v/>
      </c>
      <c r="F1368" t="str">
        <f>""</f>
        <v/>
      </c>
    </row>
    <row r="1369" spans="1:6">
      <c r="A1369" t="str">
        <f>"MR189"</f>
        <v>MR189</v>
      </c>
      <c r="B1369" t="str">
        <f>"0335NP00"</f>
        <v>0335NP00</v>
      </c>
      <c r="C1369" s="1">
        <v>40231</v>
      </c>
      <c r="D1369" s="1">
        <v>40231</v>
      </c>
      <c r="E1369" t="str">
        <f>""</f>
        <v/>
      </c>
      <c r="F1369" t="str">
        <f>""</f>
        <v/>
      </c>
    </row>
    <row r="1370" spans="1:6">
      <c r="A1370" t="str">
        <f>"MR190"</f>
        <v>MR190</v>
      </c>
      <c r="B1370" t="str">
        <f>"0419LD00"</f>
        <v>0419LD00</v>
      </c>
      <c r="C1370" s="1">
        <v>40231</v>
      </c>
      <c r="D1370" s="1">
        <v>41855</v>
      </c>
      <c r="E1370" t="str">
        <f>"PM1427180"</f>
        <v>PM1427180</v>
      </c>
      <c r="F1370" t="str">
        <f>"jrios"</f>
        <v>jrios</v>
      </c>
    </row>
    <row r="1371" spans="1:6">
      <c r="A1371" t="str">
        <f>"MR193"</f>
        <v>MR193</v>
      </c>
      <c r="B1371" t="str">
        <f>"LE-001-05288"</f>
        <v>LE-001-05288</v>
      </c>
      <c r="C1371" s="1">
        <v>40252</v>
      </c>
      <c r="D1371" s="1">
        <v>41876</v>
      </c>
      <c r="E1371" t="str">
        <f>"PM1426172"</f>
        <v>PM1426172</v>
      </c>
      <c r="F1371" t="str">
        <f>"victor.a.zapata"</f>
        <v>victor.a.zapata</v>
      </c>
    </row>
    <row r="1372" spans="1:6">
      <c r="A1372" t="str">
        <f>"MR194"</f>
        <v>MR194</v>
      </c>
      <c r="B1372" t="str">
        <f>"LE-001-04081"</f>
        <v>LE-001-04081</v>
      </c>
      <c r="C1372" s="1">
        <v>40252</v>
      </c>
      <c r="D1372" s="1">
        <v>41848</v>
      </c>
      <c r="E1372" t="str">
        <f>"PM1418156"</f>
        <v>PM1418156</v>
      </c>
      <c r="F1372" t="str">
        <f>"ogaytan"</f>
        <v>ogaytan</v>
      </c>
    </row>
    <row r="1373" spans="1:6">
      <c r="A1373" t="str">
        <f>"MR158"</f>
        <v>MR158</v>
      </c>
      <c r="B1373" t="str">
        <f>"0718TO21"</f>
        <v>0718TO21</v>
      </c>
      <c r="C1373" s="1">
        <v>40357</v>
      </c>
      <c r="D1373" s="1">
        <v>41043</v>
      </c>
      <c r="E1373" t="str">
        <f>"PM1219210"</f>
        <v>PM1219210</v>
      </c>
      <c r="F1373" t="str">
        <f>"hclemente"</f>
        <v>hclemente</v>
      </c>
    </row>
    <row r="1374" spans="1:6">
      <c r="A1374" t="str">
        <f>"MR159"</f>
        <v>MR159</v>
      </c>
      <c r="B1374" t="str">
        <f>"0718TO21"</f>
        <v>0718TO21</v>
      </c>
      <c r="C1374" s="1">
        <v>40357</v>
      </c>
      <c r="D1374" s="1">
        <v>41057</v>
      </c>
      <c r="E1374" t="str">
        <f>"PM1218266"</f>
        <v>PM1218266</v>
      </c>
      <c r="F1374" t="str">
        <f>"hclemente"</f>
        <v>hclemente</v>
      </c>
    </row>
    <row r="1375" spans="1:6">
      <c r="A1375" t="str">
        <f>"MR203"</f>
        <v>MR203</v>
      </c>
      <c r="B1375" t="str">
        <f>"0718TO10"</f>
        <v>0718TO10</v>
      </c>
      <c r="C1375" s="1">
        <v>40357</v>
      </c>
      <c r="D1375" s="1">
        <v>41043</v>
      </c>
      <c r="E1375" t="str">
        <f>"PM1218154"</f>
        <v>PM1218154</v>
      </c>
      <c r="F1375" t="str">
        <f>"hclemente"</f>
        <v>hclemente</v>
      </c>
    </row>
    <row r="1376" spans="1:6">
      <c r="A1376" t="str">
        <f>"MR204"</f>
        <v>MR204</v>
      </c>
      <c r="B1376" t="str">
        <f>"0718TO10"</f>
        <v>0718TO10</v>
      </c>
      <c r="C1376" s="1">
        <v>40357</v>
      </c>
      <c r="D1376" s="1">
        <v>41113</v>
      </c>
      <c r="E1376" t="str">
        <f>"PM1218153"</f>
        <v>PM1218153</v>
      </c>
      <c r="F1376" t="str">
        <f>"jsaenz"</f>
        <v>jsaenz</v>
      </c>
    </row>
    <row r="1377" spans="1:6">
      <c r="A1377" t="str">
        <f>"MR205"</f>
        <v>MR205</v>
      </c>
      <c r="B1377" t="str">
        <f>"0718TO10"</f>
        <v>0718TO10</v>
      </c>
      <c r="C1377" s="1">
        <v>40357</v>
      </c>
      <c r="D1377" s="1">
        <v>41197</v>
      </c>
      <c r="E1377" t="str">
        <f>"PM1218152"</f>
        <v>PM1218152</v>
      </c>
      <c r="F1377" t="str">
        <f>"jsaenz"</f>
        <v>jsaenz</v>
      </c>
    </row>
    <row r="1378" spans="1:6">
      <c r="A1378" t="str">
        <f>"MR203"</f>
        <v>MR203</v>
      </c>
      <c r="B1378" t="str">
        <f>"0718TO21"</f>
        <v>0718TO21</v>
      </c>
      <c r="C1378" s="1">
        <v>40357</v>
      </c>
      <c r="D1378" s="1">
        <v>41043</v>
      </c>
      <c r="E1378" t="str">
        <f>"PM1218265"</f>
        <v>PM1218265</v>
      </c>
      <c r="F1378" t="str">
        <f>"hclemente"</f>
        <v>hclemente</v>
      </c>
    </row>
    <row r="1379" spans="1:6">
      <c r="A1379" t="str">
        <f>"MR204"</f>
        <v>MR204</v>
      </c>
      <c r="B1379" t="str">
        <f>"0718TO21"</f>
        <v>0718TO21</v>
      </c>
      <c r="C1379" s="1">
        <v>40357</v>
      </c>
      <c r="D1379" s="1">
        <v>41113</v>
      </c>
      <c r="E1379" t="str">
        <f>"PM1218264"</f>
        <v>PM1218264</v>
      </c>
      <c r="F1379" t="str">
        <f>"hclemente"</f>
        <v>hclemente</v>
      </c>
    </row>
    <row r="1380" spans="1:6">
      <c r="A1380" t="str">
        <f>"MR205"</f>
        <v>MR205</v>
      </c>
      <c r="B1380" t="str">
        <f>"0718TO21"</f>
        <v>0718TO21</v>
      </c>
      <c r="C1380" s="1">
        <v>40357</v>
      </c>
      <c r="D1380" s="1">
        <v>41197</v>
      </c>
      <c r="E1380" t="str">
        <f>"PM1218263"</f>
        <v>PM1218263</v>
      </c>
      <c r="F1380" t="str">
        <f>"hclemente"</f>
        <v>hclemente</v>
      </c>
    </row>
    <row r="1381" spans="1:6">
      <c r="A1381" t="str">
        <f>"MR048"</f>
        <v>MR048</v>
      </c>
      <c r="B1381" t="str">
        <f>"1018EN00"</f>
        <v>1018EN00</v>
      </c>
      <c r="C1381" s="1">
        <v>40490</v>
      </c>
      <c r="D1381" s="1">
        <v>41778</v>
      </c>
      <c r="E1381" t="str">
        <f>"PM1416284"</f>
        <v>PM1416284</v>
      </c>
      <c r="F1381" t="str">
        <f>"fcoramos"</f>
        <v>fcoramos</v>
      </c>
    </row>
    <row r="1382" spans="1:6">
      <c r="A1382" t="str">
        <f>"MR125"</f>
        <v>MR125</v>
      </c>
      <c r="B1382" t="str">
        <f>"1018EN00"</f>
        <v>1018EN00</v>
      </c>
      <c r="C1382" s="1">
        <v>40490</v>
      </c>
      <c r="D1382" s="1">
        <v>41918</v>
      </c>
      <c r="E1382" t="str">
        <f>"PM1428190"</f>
        <v>PM1428190</v>
      </c>
      <c r="F1382" t="str">
        <f>"rguerrero"</f>
        <v>rguerrero</v>
      </c>
    </row>
    <row r="1383" spans="1:6">
      <c r="A1383" t="str">
        <f>"MR209"</f>
        <v>MR209</v>
      </c>
      <c r="B1383" t="str">
        <f>"LE-001-05236"</f>
        <v>LE-001-05236</v>
      </c>
      <c r="C1383" s="1">
        <v>40490</v>
      </c>
      <c r="D1383" s="1">
        <v>41778</v>
      </c>
      <c r="E1383" t="str">
        <f>"PM1416120"</f>
        <v>PM1416120</v>
      </c>
      <c r="F1383" t="str">
        <f>"frodriguez"</f>
        <v>frodriguez</v>
      </c>
    </row>
    <row r="1384" spans="1:6">
      <c r="A1384" t="str">
        <f>"MR210"</f>
        <v>MR210</v>
      </c>
      <c r="B1384" t="str">
        <f>"LE-001-05236"</f>
        <v>LE-001-05236</v>
      </c>
      <c r="C1384" s="1">
        <v>40490</v>
      </c>
      <c r="D1384" s="1">
        <v>41918</v>
      </c>
      <c r="E1384" t="str">
        <f>"PM1428083"</f>
        <v>PM1428083</v>
      </c>
      <c r="F1384" t="str">
        <f>"frodriguez"</f>
        <v>frodriguez</v>
      </c>
    </row>
    <row r="1385" spans="1:6">
      <c r="A1385" t="str">
        <f>"MR032"</f>
        <v>MR032</v>
      </c>
      <c r="B1385" t="str">
        <f>"LE-010-23956"</f>
        <v>LE-010-23956</v>
      </c>
      <c r="C1385" s="1">
        <v>40602</v>
      </c>
      <c r="D1385" s="1">
        <v>41778</v>
      </c>
      <c r="E1385" t="str">
        <f>"PM1416197"</f>
        <v>PM1416197</v>
      </c>
      <c r="F1385" t="str">
        <f>"eimartinez"</f>
        <v>eimartinez</v>
      </c>
    </row>
    <row r="1386" spans="1:6">
      <c r="A1386" t="str">
        <f>"MR214"</f>
        <v>MR214</v>
      </c>
      <c r="B1386" t="str">
        <f>"LE-079-00357"</f>
        <v>LE-079-00357</v>
      </c>
      <c r="C1386" s="1">
        <v>40686</v>
      </c>
      <c r="D1386" s="1">
        <v>41946</v>
      </c>
      <c r="E1386" t="str">
        <f>"PM1344069"</f>
        <v>PM1344069</v>
      </c>
      <c r="F1386" t="str">
        <f>"cesar.castaneda"</f>
        <v>cesar.castaneda</v>
      </c>
    </row>
    <row r="1387" spans="1:6">
      <c r="A1387" t="str">
        <f>"MR214"</f>
        <v>MR214</v>
      </c>
      <c r="B1387" t="str">
        <f>"LE-079-00358"</f>
        <v>LE-079-00358</v>
      </c>
      <c r="C1387" s="1">
        <v>40686</v>
      </c>
      <c r="D1387" s="1">
        <v>41967</v>
      </c>
      <c r="E1387" t="str">
        <f>"PM1347064"</f>
        <v>PM1347064</v>
      </c>
      <c r="F1387" t="str">
        <f>"cesar.castaneda"</f>
        <v>cesar.castaneda</v>
      </c>
    </row>
    <row r="1388" spans="1:6">
      <c r="A1388" t="str">
        <f>"MR231"</f>
        <v>MR231</v>
      </c>
      <c r="B1388" t="str">
        <f>"1047FC00"</f>
        <v>1047FC00</v>
      </c>
      <c r="C1388" s="1">
        <v>40861</v>
      </c>
      <c r="D1388" s="1">
        <v>41778</v>
      </c>
      <c r="E1388" t="str">
        <f>"PM1412211"</f>
        <v>PM1412211</v>
      </c>
      <c r="F1388" t="str">
        <f>"g_tejeda"</f>
        <v>g_tejeda</v>
      </c>
    </row>
    <row r="1389" spans="1:6">
      <c r="A1389" t="str">
        <f>"MR232"</f>
        <v>MR232</v>
      </c>
      <c r="B1389" t="str">
        <f>"1047FC00"</f>
        <v>1047FC00</v>
      </c>
      <c r="C1389" s="1">
        <v>40861</v>
      </c>
      <c r="D1389" s="1">
        <v>41869</v>
      </c>
      <c r="E1389" t="str">
        <f>"PM1409215"</f>
        <v>PM1409215</v>
      </c>
      <c r="F1389" t="str">
        <f>"g_tejeda"</f>
        <v>g_tejeda</v>
      </c>
    </row>
    <row r="1390" spans="1:6">
      <c r="A1390" t="str">
        <f>"MR242"</f>
        <v>MR242</v>
      </c>
      <c r="B1390" t="str">
        <f>"LE-065-00473"</f>
        <v>LE-065-00473</v>
      </c>
      <c r="C1390" s="1">
        <v>40861</v>
      </c>
      <c r="D1390" s="1">
        <v>41281</v>
      </c>
      <c r="E1390" t="str">
        <f>"PM1242136"</f>
        <v>PM1242136</v>
      </c>
      <c r="F1390" t="str">
        <f>"jramos"</f>
        <v>jramos</v>
      </c>
    </row>
    <row r="1391" spans="1:6">
      <c r="A1391" t="str">
        <f>"MR243"</f>
        <v>MR243</v>
      </c>
      <c r="B1391" t="str">
        <f>"LE-065-00473"</f>
        <v>LE-065-00473</v>
      </c>
      <c r="C1391" s="1">
        <v>40861</v>
      </c>
      <c r="D1391" s="1">
        <v>41365</v>
      </c>
      <c r="E1391" t="str">
        <f>"PM1242137"</f>
        <v>PM1242137</v>
      </c>
      <c r="F1391" t="str">
        <f>"jramos"</f>
        <v>jramos</v>
      </c>
    </row>
    <row r="1392" spans="1:6">
      <c r="A1392" t="str">
        <f>"MR244"</f>
        <v>MR244</v>
      </c>
      <c r="B1392" t="str">
        <f>"LE-065-00473"</f>
        <v>LE-065-00473</v>
      </c>
      <c r="C1392" s="1">
        <v>40861</v>
      </c>
      <c r="D1392" s="1">
        <v>41226</v>
      </c>
      <c r="E1392" t="str">
        <f>"PM1146005"</f>
        <v>PM1146005</v>
      </c>
      <c r="F1392" t="str">
        <f>"g_tejeda"</f>
        <v>g_tejeda</v>
      </c>
    </row>
    <row r="1393" spans="1:6">
      <c r="A1393" t="str">
        <f>"MR242"</f>
        <v>MR242</v>
      </c>
      <c r="B1393" t="str">
        <f>"LE-065-00474"</f>
        <v>LE-065-00474</v>
      </c>
      <c r="C1393" s="1">
        <v>40861</v>
      </c>
      <c r="D1393" s="1">
        <v>41890</v>
      </c>
      <c r="E1393" t="str">
        <f>"PM1424002"</f>
        <v>PM1424002</v>
      </c>
      <c r="F1393" t="str">
        <f>"g_tejeda"</f>
        <v>g_tejeda</v>
      </c>
    </row>
    <row r="1394" spans="1:6">
      <c r="A1394" t="str">
        <f>"MR243"</f>
        <v>MR243</v>
      </c>
      <c r="B1394" t="str">
        <f>"LE-065-00474"</f>
        <v>LE-065-00474</v>
      </c>
      <c r="C1394" s="1">
        <v>40861</v>
      </c>
      <c r="D1394" s="1">
        <v>41778</v>
      </c>
      <c r="E1394" t="str">
        <f>"PM1348006"</f>
        <v>PM1348006</v>
      </c>
      <c r="F1394" t="str">
        <f>"jramos"</f>
        <v>jramos</v>
      </c>
    </row>
    <row r="1395" spans="1:6">
      <c r="A1395" t="str">
        <f>"MR244"</f>
        <v>MR244</v>
      </c>
      <c r="B1395" t="str">
        <f>"LE-065-00474"</f>
        <v>LE-065-00474</v>
      </c>
      <c r="C1395" s="1">
        <v>40861</v>
      </c>
      <c r="D1395" s="1">
        <v>41247</v>
      </c>
      <c r="E1395" t="str">
        <f>"PM1149005"</f>
        <v>PM1149005</v>
      </c>
      <c r="F1395" t="str">
        <f>"jramos"</f>
        <v>jramos</v>
      </c>
    </row>
    <row r="1396" spans="1:6">
      <c r="A1396" t="str">
        <f>"MR061"</f>
        <v>MR061</v>
      </c>
      <c r="B1396" t="str">
        <f>"LE-026-00186"</f>
        <v>LE-026-00186</v>
      </c>
      <c r="C1396" s="1">
        <v>40861</v>
      </c>
      <c r="D1396" s="1">
        <v>41869</v>
      </c>
      <c r="E1396" t="str">
        <f>"PM1425222"</f>
        <v>PM1425222</v>
      </c>
      <c r="F1396" t="str">
        <f>"jramos"</f>
        <v>jramos</v>
      </c>
    </row>
    <row r="1397" spans="1:6">
      <c r="A1397" t="str">
        <f>"MR253"</f>
        <v>MR253</v>
      </c>
      <c r="B1397" t="str">
        <f>"LE-026-00186"</f>
        <v>LE-026-00186</v>
      </c>
      <c r="C1397" s="1">
        <v>40861</v>
      </c>
      <c r="D1397" s="1">
        <v>41778</v>
      </c>
      <c r="E1397" t="str">
        <f>"PM1416214"</f>
        <v>PM1416214</v>
      </c>
      <c r="F1397" t="str">
        <f>"g_tejeda"</f>
        <v>g_tejeda</v>
      </c>
    </row>
    <row r="1398" spans="1:6">
      <c r="A1398" t="str">
        <f>"MR254"</f>
        <v>MR254</v>
      </c>
      <c r="B1398" t="str">
        <f>"LE-026-00186"</f>
        <v>LE-026-00186</v>
      </c>
      <c r="C1398" s="1">
        <v>40861</v>
      </c>
      <c r="D1398" s="1">
        <v>41778</v>
      </c>
      <c r="E1398" t="str">
        <f>"PM1408211"</f>
        <v>PM1408211</v>
      </c>
      <c r="F1398" t="str">
        <f>"g_tejeda"</f>
        <v>g_tejeda</v>
      </c>
    </row>
    <row r="1399" spans="1:6">
      <c r="A1399" t="str">
        <f>"MR255"</f>
        <v>MR255</v>
      </c>
      <c r="B1399" t="str">
        <f>"LE-026-00186"</f>
        <v>LE-026-00186</v>
      </c>
      <c r="C1399" s="1">
        <v>40861</v>
      </c>
      <c r="D1399" s="1">
        <v>41869</v>
      </c>
      <c r="E1399" t="str">
        <f>"PM1409222"</f>
        <v>PM1409222</v>
      </c>
      <c r="F1399" t="str">
        <f>"g_tejeda"</f>
        <v>g_tejeda</v>
      </c>
    </row>
    <row r="1400" spans="1:6">
      <c r="A1400" t="str">
        <f>"MR256"</f>
        <v>MR256</v>
      </c>
      <c r="B1400" t="str">
        <f>"LE-026-00186"</f>
        <v>LE-026-00186</v>
      </c>
      <c r="C1400" s="1">
        <v>40861</v>
      </c>
      <c r="D1400" s="1">
        <v>41303</v>
      </c>
      <c r="E1400" t="str">
        <f>"PM1205234"</f>
        <v>PM1205234</v>
      </c>
      <c r="F1400" t="str">
        <f>"jramos"</f>
        <v>jramos</v>
      </c>
    </row>
    <row r="1401" spans="1:6">
      <c r="A1401" t="str">
        <f>"MR061"</f>
        <v>MR061</v>
      </c>
      <c r="B1401" t="str">
        <f>"LE-026-00192"</f>
        <v>LE-026-00192</v>
      </c>
      <c r="C1401" s="1">
        <v>40861</v>
      </c>
      <c r="D1401" s="1">
        <v>41869</v>
      </c>
      <c r="E1401" t="str">
        <f>"PM1425220"</f>
        <v>PM1425220</v>
      </c>
      <c r="F1401" t="str">
        <f>"jramos"</f>
        <v>jramos</v>
      </c>
    </row>
    <row r="1402" spans="1:6">
      <c r="A1402" t="str">
        <f>"MR253"</f>
        <v>MR253</v>
      </c>
      <c r="B1402" t="str">
        <f>"LE-026-00192"</f>
        <v>LE-026-00192</v>
      </c>
      <c r="C1402" s="1">
        <v>40861</v>
      </c>
      <c r="D1402" s="1">
        <v>41778</v>
      </c>
      <c r="E1402" t="str">
        <f>"PM1416216"</f>
        <v>PM1416216</v>
      </c>
      <c r="F1402" t="str">
        <f>"g_tejeda"</f>
        <v>g_tejeda</v>
      </c>
    </row>
    <row r="1403" spans="1:6">
      <c r="A1403" t="str">
        <f>"MR254"</f>
        <v>MR254</v>
      </c>
      <c r="B1403" t="str">
        <f>"LE-026-00192"</f>
        <v>LE-026-00192</v>
      </c>
      <c r="C1403" s="1">
        <v>40861</v>
      </c>
      <c r="D1403" s="1">
        <v>41778</v>
      </c>
      <c r="E1403" t="str">
        <f>"PM1408215"</f>
        <v>PM1408215</v>
      </c>
      <c r="F1403" t="str">
        <f>"g_tejeda"</f>
        <v>g_tejeda</v>
      </c>
    </row>
    <row r="1404" spans="1:6">
      <c r="A1404" t="str">
        <f>"MR255"</f>
        <v>MR255</v>
      </c>
      <c r="B1404" t="str">
        <f>"LE-026-00192"</f>
        <v>LE-026-00192</v>
      </c>
      <c r="C1404" s="1">
        <v>40861</v>
      </c>
      <c r="D1404" s="1">
        <v>41869</v>
      </c>
      <c r="E1404" t="str">
        <f>"PM1409226"</f>
        <v>PM1409226</v>
      </c>
      <c r="F1404" t="str">
        <f>"g_tejeda"</f>
        <v>g_tejeda</v>
      </c>
    </row>
    <row r="1405" spans="1:6">
      <c r="A1405" t="str">
        <f>"MR256"</f>
        <v>MR256</v>
      </c>
      <c r="B1405" t="str">
        <f>"LE-026-00192"</f>
        <v>LE-026-00192</v>
      </c>
      <c r="C1405" s="1">
        <v>40861</v>
      </c>
      <c r="D1405" s="1">
        <v>41303</v>
      </c>
      <c r="E1405" t="str">
        <f>"PM1205240"</f>
        <v>PM1205240</v>
      </c>
      <c r="F1405" t="str">
        <f>"g_tejeda"</f>
        <v>g_tejeda</v>
      </c>
    </row>
    <row r="1406" spans="1:6">
      <c r="A1406" t="str">
        <f>"MR061"</f>
        <v>MR061</v>
      </c>
      <c r="B1406" t="str">
        <f>"LE-026-00194"</f>
        <v>LE-026-00194</v>
      </c>
      <c r="C1406" s="1">
        <v>40861</v>
      </c>
      <c r="D1406" s="1">
        <v>41869</v>
      </c>
      <c r="E1406" t="str">
        <f>"PM1425218"</f>
        <v>PM1425218</v>
      </c>
      <c r="F1406" t="str">
        <f>"jramos"</f>
        <v>jramos</v>
      </c>
    </row>
    <row r="1407" spans="1:6">
      <c r="A1407" t="str">
        <f>"MR253"</f>
        <v>MR253</v>
      </c>
      <c r="B1407" t="str">
        <f>"LE-026-00194"</f>
        <v>LE-026-00194</v>
      </c>
      <c r="C1407" s="1">
        <v>40861</v>
      </c>
      <c r="D1407" s="1">
        <v>41778</v>
      </c>
      <c r="E1407" t="str">
        <f>"PM1416218"</f>
        <v>PM1416218</v>
      </c>
      <c r="F1407" t="str">
        <f>"g_tejeda"</f>
        <v>g_tejeda</v>
      </c>
    </row>
    <row r="1408" spans="1:6">
      <c r="A1408" t="str">
        <f>"MR254"</f>
        <v>MR254</v>
      </c>
      <c r="B1408" t="str">
        <f>"LE-026-00194"</f>
        <v>LE-026-00194</v>
      </c>
      <c r="C1408" s="1">
        <v>40861</v>
      </c>
      <c r="D1408" s="1">
        <v>41778</v>
      </c>
      <c r="E1408" t="str">
        <f>"PM1408219"</f>
        <v>PM1408219</v>
      </c>
      <c r="F1408" t="str">
        <f>"g_tejeda"</f>
        <v>g_tejeda</v>
      </c>
    </row>
    <row r="1409" spans="1:6">
      <c r="A1409" t="str">
        <f>"MR255"</f>
        <v>MR255</v>
      </c>
      <c r="B1409" t="str">
        <f>"LE-026-00194"</f>
        <v>LE-026-00194</v>
      </c>
      <c r="C1409" s="1">
        <v>40861</v>
      </c>
      <c r="D1409" s="1">
        <v>41869</v>
      </c>
      <c r="E1409" t="str">
        <f>"PM1409230"</f>
        <v>PM1409230</v>
      </c>
      <c r="F1409" t="str">
        <f>"g_tejeda"</f>
        <v>g_tejeda</v>
      </c>
    </row>
    <row r="1410" spans="1:6">
      <c r="A1410" t="str">
        <f>"MR256"</f>
        <v>MR256</v>
      </c>
      <c r="B1410" t="str">
        <f>"LE-026-00194"</f>
        <v>LE-026-00194</v>
      </c>
      <c r="C1410" s="1">
        <v>40861</v>
      </c>
      <c r="D1410" s="1">
        <v>41303</v>
      </c>
      <c r="E1410" t="str">
        <f>"PM1205246"</f>
        <v>PM1205246</v>
      </c>
      <c r="F1410" t="str">
        <f>"g_tejeda"</f>
        <v>g_tejeda</v>
      </c>
    </row>
    <row r="1411" spans="1:6">
      <c r="A1411" t="str">
        <f>"MR061"</f>
        <v>MR061</v>
      </c>
      <c r="B1411" t="str">
        <f>"LE-097-01097"</f>
        <v>LE-097-01097</v>
      </c>
      <c r="C1411" s="1">
        <v>40861</v>
      </c>
      <c r="D1411" s="1">
        <v>41869</v>
      </c>
      <c r="E1411" t="str">
        <f>"PM1425238"</f>
        <v>PM1425238</v>
      </c>
      <c r="F1411" t="str">
        <f>"jramos"</f>
        <v>jramos</v>
      </c>
    </row>
    <row r="1412" spans="1:6">
      <c r="A1412" t="str">
        <f>"MR253"</f>
        <v>MR253</v>
      </c>
      <c r="B1412" t="str">
        <f>"LE-097-01097"</f>
        <v>LE-097-01097</v>
      </c>
      <c r="C1412" s="1">
        <v>40861</v>
      </c>
      <c r="D1412" s="1">
        <v>41778</v>
      </c>
      <c r="E1412" t="str">
        <f>"PM1416001"</f>
        <v>PM1416001</v>
      </c>
      <c r="F1412" t="str">
        <f>"jramos"</f>
        <v>jramos</v>
      </c>
    </row>
    <row r="1413" spans="1:6">
      <c r="A1413" t="str">
        <f>"MR254"</f>
        <v>MR254</v>
      </c>
      <c r="B1413" t="str">
        <f>"LE-097-01097"</f>
        <v>LE-097-01097</v>
      </c>
      <c r="C1413" s="1">
        <v>40861</v>
      </c>
      <c r="D1413" s="1">
        <v>41778</v>
      </c>
      <c r="E1413" t="str">
        <f>"PM1408001"</f>
        <v>PM1408001</v>
      </c>
      <c r="F1413" t="str">
        <f>"g_tejeda"</f>
        <v>g_tejeda</v>
      </c>
    </row>
    <row r="1414" spans="1:6">
      <c r="A1414" t="str">
        <f>"MR255"</f>
        <v>MR255</v>
      </c>
      <c r="B1414" t="str">
        <f>"LE-097-01097"</f>
        <v>LE-097-01097</v>
      </c>
      <c r="C1414" s="1">
        <v>40861</v>
      </c>
      <c r="D1414" s="1">
        <v>41869</v>
      </c>
      <c r="E1414" t="str">
        <f>"PM1409001"</f>
        <v>PM1409001</v>
      </c>
      <c r="F1414" t="str">
        <f>"g_tejeda"</f>
        <v>g_tejeda</v>
      </c>
    </row>
    <row r="1415" spans="1:6">
      <c r="A1415" t="str">
        <f>"MR256"</f>
        <v>MR256</v>
      </c>
      <c r="B1415" t="str">
        <f>"LE-097-01097"</f>
        <v>LE-097-01097</v>
      </c>
      <c r="C1415" s="1">
        <v>40861</v>
      </c>
      <c r="D1415" s="1">
        <v>41303</v>
      </c>
      <c r="E1415" t="str">
        <f>"PM1205001"</f>
        <v>PM1205001</v>
      </c>
      <c r="F1415" t="str">
        <f>"g_tejeda"</f>
        <v>g_tejeda</v>
      </c>
    </row>
    <row r="1416" spans="1:6">
      <c r="A1416" t="str">
        <f>"MR206"</f>
        <v>MR206</v>
      </c>
      <c r="B1416" t="str">
        <f>"1124OS00"</f>
        <v>1124OS00</v>
      </c>
      <c r="C1416" s="1">
        <v>40875</v>
      </c>
      <c r="D1416" s="1">
        <v>41855</v>
      </c>
      <c r="E1416" t="str">
        <f>"PM1427226"</f>
        <v>PM1427226</v>
      </c>
      <c r="F1416" t="str">
        <f>"adrian.perales"</f>
        <v>adrian.perales</v>
      </c>
    </row>
    <row r="1417" spans="1:6">
      <c r="A1417" t="str">
        <f>"MR206"</f>
        <v>MR206</v>
      </c>
      <c r="B1417" t="str">
        <f>"1124OS12"</f>
        <v>1124OS12</v>
      </c>
      <c r="C1417" s="1">
        <v>40875</v>
      </c>
      <c r="D1417" s="1">
        <v>41855</v>
      </c>
      <c r="E1417" t="str">
        <f>"PM1427228"</f>
        <v>PM1427228</v>
      </c>
      <c r="F1417" t="str">
        <f>"ricardo.solis"</f>
        <v>ricardo.solis</v>
      </c>
    </row>
    <row r="1418" spans="1:6">
      <c r="A1418" t="str">
        <f>"MR029"</f>
        <v>MR029</v>
      </c>
      <c r="B1418" t="str">
        <f>"LE-003-00804"</f>
        <v>LE-003-00804</v>
      </c>
      <c r="C1418" s="1">
        <v>41071</v>
      </c>
      <c r="D1418" s="1">
        <v>41855</v>
      </c>
      <c r="E1418" t="str">
        <f>"PM1427229"</f>
        <v>PM1427229</v>
      </c>
      <c r="F1418" t="str">
        <f>"jleal"</f>
        <v>jleal</v>
      </c>
    </row>
    <row r="1419" spans="1:6">
      <c r="A1419" t="str">
        <f>"MR261"</f>
        <v>MR261</v>
      </c>
      <c r="B1419" t="str">
        <f>"1249FC00"</f>
        <v>1249FC00</v>
      </c>
      <c r="C1419" s="1">
        <v>41253</v>
      </c>
      <c r="D1419" s="1">
        <v>41932</v>
      </c>
      <c r="E1419" t="str">
        <f>"PM1418204"</f>
        <v>PM1418204</v>
      </c>
      <c r="F1419" t="str">
        <f>"g_tejeda"</f>
        <v>g_tejeda</v>
      </c>
    </row>
    <row r="1420" spans="1:6">
      <c r="A1420" t="str">
        <f>"MR261"</f>
        <v>MR261</v>
      </c>
      <c r="B1420" t="str">
        <f>"1249FC01"</f>
        <v>1249FC01</v>
      </c>
      <c r="C1420" s="1">
        <v>41253</v>
      </c>
      <c r="D1420" s="1">
        <v>41925</v>
      </c>
      <c r="E1420" t="str">
        <f>"PM1417223"</f>
        <v>PM1417223</v>
      </c>
      <c r="F1420" t="str">
        <f>"g_tejeda"</f>
        <v>g_tejeda</v>
      </c>
    </row>
    <row r="1421" spans="1:6">
      <c r="A1421" t="str">
        <f>"MR261"</f>
        <v>MR261</v>
      </c>
      <c r="B1421" t="str">
        <f>"1249FC02"</f>
        <v>1249FC02</v>
      </c>
      <c r="C1421" s="1">
        <v>41253</v>
      </c>
      <c r="D1421" s="1">
        <v>41925</v>
      </c>
      <c r="E1421" t="str">
        <f>"PM1417298"</f>
        <v>PM1417298</v>
      </c>
      <c r="F1421" t="str">
        <f>"g_tejeda"</f>
        <v>g_tejeda</v>
      </c>
    </row>
    <row r="1422" spans="1:6">
      <c r="A1422" t="str">
        <f>"MR263"</f>
        <v>MR263</v>
      </c>
      <c r="B1422" t="str">
        <f>"1306LR01"</f>
        <v>1306LR01</v>
      </c>
      <c r="C1422" s="1">
        <v>41316</v>
      </c>
      <c r="D1422" s="1">
        <v>41869</v>
      </c>
      <c r="E1422" t="str">
        <f>"PM1425338"</f>
        <v>PM1425338</v>
      </c>
      <c r="F1422" t="str">
        <f>"natijerina"</f>
        <v>natijerina</v>
      </c>
    </row>
    <row r="1423" spans="1:6">
      <c r="A1423" t="str">
        <f>"MR263"</f>
        <v>MR263</v>
      </c>
      <c r="B1423" t="str">
        <f>"1306LR02"</f>
        <v>1306LR02</v>
      </c>
      <c r="C1423" s="1">
        <v>41316</v>
      </c>
      <c r="D1423" s="1">
        <v>41869</v>
      </c>
      <c r="E1423" t="str">
        <f>"PM1425335"</f>
        <v>PM1425335</v>
      </c>
      <c r="F1423" t="str">
        <f>"natijerina"</f>
        <v>natijerina</v>
      </c>
    </row>
    <row r="1424" spans="1:6">
      <c r="A1424" t="str">
        <f>"MR264"</f>
        <v>MR264</v>
      </c>
      <c r="B1424" t="str">
        <f>"1306LR01"</f>
        <v>1306LR01</v>
      </c>
      <c r="C1424" s="1">
        <v>41316</v>
      </c>
      <c r="D1424" s="1">
        <v>41897</v>
      </c>
      <c r="E1424" t="str">
        <f>"PM1425339"</f>
        <v>PM1425339</v>
      </c>
      <c r="F1424" t="str">
        <f>"esaucedo"</f>
        <v>esaucedo</v>
      </c>
    </row>
    <row r="1425" spans="1:6">
      <c r="A1425" t="str">
        <f>"MR264"</f>
        <v>MR264</v>
      </c>
      <c r="B1425" t="str">
        <f>"1306LR02"</f>
        <v>1306LR02</v>
      </c>
      <c r="C1425" s="1">
        <v>41316</v>
      </c>
      <c r="D1425" s="1">
        <v>41897</v>
      </c>
      <c r="E1425" t="str">
        <f>"PM1425336"</f>
        <v>PM1425336</v>
      </c>
      <c r="F1425" t="str">
        <f>"natijerina"</f>
        <v>natijerina</v>
      </c>
    </row>
    <row r="1426" spans="1:6">
      <c r="A1426" t="str">
        <f>"MR268"</f>
        <v>MR268</v>
      </c>
      <c r="B1426" t="str">
        <f>"1306LR04"</f>
        <v>1306LR04</v>
      </c>
      <c r="C1426" s="1">
        <v>41316</v>
      </c>
      <c r="D1426" s="1">
        <v>41848</v>
      </c>
      <c r="E1426" t="str">
        <f>"PM1428150"</f>
        <v>PM1428150</v>
      </c>
      <c r="F1426" t="str">
        <f>"natijerina"</f>
        <v>natijerina</v>
      </c>
    </row>
    <row r="1427" spans="1:6">
      <c r="A1427" t="str">
        <f>"MR269"</f>
        <v>MR269</v>
      </c>
      <c r="B1427" t="str">
        <f>"1306LR04"</f>
        <v>1306LR04</v>
      </c>
      <c r="C1427" s="1">
        <v>41316</v>
      </c>
      <c r="D1427" s="1">
        <v>41869</v>
      </c>
      <c r="E1427" t="str">
        <f>"PM1425058"</f>
        <v>PM1425058</v>
      </c>
      <c r="F1427" t="str">
        <f>"esaucedo"</f>
        <v>esaucedo</v>
      </c>
    </row>
    <row r="1428" spans="1:6">
      <c r="A1428" t="str">
        <f>"MR270"</f>
        <v>MR270</v>
      </c>
      <c r="B1428" t="str">
        <f>"1306LR04"</f>
        <v>1306LR04</v>
      </c>
      <c r="C1428" s="1">
        <v>41316</v>
      </c>
      <c r="D1428" s="1">
        <v>41897</v>
      </c>
      <c r="E1428" t="str">
        <f>"PM1425059"</f>
        <v>PM1425059</v>
      </c>
      <c r="F1428" t="str">
        <f>"esaucedo"</f>
        <v>esaucedo</v>
      </c>
    </row>
    <row r="1429" spans="1:6">
      <c r="A1429" t="str">
        <f>"MR072"</f>
        <v>MR072</v>
      </c>
      <c r="B1429" t="str">
        <f>"1309FC02"</f>
        <v>1309FC02</v>
      </c>
      <c r="C1429" s="1">
        <v>41337</v>
      </c>
      <c r="D1429" s="1">
        <v>41925</v>
      </c>
      <c r="E1429" t="str">
        <f>"PM1417304"</f>
        <v>PM1417304</v>
      </c>
      <c r="F1429" t="str">
        <f>"jramos"</f>
        <v>jramos</v>
      </c>
    </row>
    <row r="1430" spans="1:6">
      <c r="A1430" t="str">
        <f>"MR227"</f>
        <v>MR227</v>
      </c>
      <c r="B1430" t="str">
        <f>"1309FC02"</f>
        <v>1309FC02</v>
      </c>
      <c r="C1430" s="1">
        <v>41337</v>
      </c>
      <c r="D1430" s="1">
        <v>41869</v>
      </c>
      <c r="E1430" t="str">
        <f>"PM1425205"</f>
        <v>PM1425205</v>
      </c>
      <c r="F1430" t="str">
        <f>"jramos"</f>
        <v>jramos</v>
      </c>
    </row>
    <row r="1431" spans="1:6">
      <c r="A1431" t="str">
        <f>"MR002"</f>
        <v>MR002</v>
      </c>
      <c r="B1431" t="str">
        <f>"LE-079-00388"</f>
        <v>LE-079-00388</v>
      </c>
      <c r="C1431" s="1">
        <v>41533</v>
      </c>
      <c r="D1431" s="1">
        <v>41848</v>
      </c>
      <c r="E1431" t="str">
        <f>"PM1428195"</f>
        <v>PM1428195</v>
      </c>
      <c r="F1431" t="str">
        <f>"oscar.i.bastian"</f>
        <v>oscar.i.bastian</v>
      </c>
    </row>
    <row r="1432" spans="1:6">
      <c r="A1432" t="str">
        <f>"MR119"</f>
        <v>MR119</v>
      </c>
      <c r="B1432" t="str">
        <f>"LE-079-00388"</f>
        <v>LE-079-00388</v>
      </c>
      <c r="C1432" s="1">
        <v>41533</v>
      </c>
      <c r="D1432" s="1">
        <v>41876</v>
      </c>
      <c r="E1432" t="str">
        <f>"PM1422235"</f>
        <v>PM1422235</v>
      </c>
      <c r="F1432" t="str">
        <f>"oscar.i.bastian"</f>
        <v>oscar.i.bastian</v>
      </c>
    </row>
    <row r="1433" spans="1:6">
      <c r="A1433" t="str">
        <f>"MR214"</f>
        <v>MR214</v>
      </c>
      <c r="B1433" t="str">
        <f>"LE-079-00388"</f>
        <v>LE-079-00388</v>
      </c>
      <c r="C1433" s="1">
        <v>41533</v>
      </c>
      <c r="D1433" s="1">
        <v>41940</v>
      </c>
      <c r="E1433" t="str">
        <f>"PM1343280"</f>
        <v>PM1343280</v>
      </c>
      <c r="F1433" t="str">
        <f>"oscar.i.bastian"</f>
        <v>oscar.i.bastian</v>
      </c>
    </row>
    <row r="1434" spans="1:6">
      <c r="A1434" t="str">
        <f>"MR154"</f>
        <v>MR154</v>
      </c>
      <c r="B1434" t="str">
        <f>"LE-001-04953"</f>
        <v>LE-001-04953</v>
      </c>
      <c r="C1434" s="1">
        <v>41568</v>
      </c>
      <c r="D1434" s="1">
        <v>42333</v>
      </c>
      <c r="E1434" t="str">
        <f>"PM1347147"</f>
        <v>PM1347147</v>
      </c>
      <c r="F1434" t="str">
        <f>"jvazquez"</f>
        <v>jvazquez</v>
      </c>
    </row>
    <row r="1435" spans="1:6">
      <c r="A1435" t="str">
        <f>"MR191"</f>
        <v>MR191</v>
      </c>
      <c r="B1435" t="str">
        <f>"LE-001-04953"</f>
        <v>LE-001-04953</v>
      </c>
      <c r="C1435" s="1">
        <v>41568</v>
      </c>
      <c r="D1435" s="1">
        <v>41989</v>
      </c>
      <c r="E1435" t="str">
        <f>"PM1350006"</f>
        <v>PM1350006</v>
      </c>
      <c r="F1435" t="str">
        <f>"jbanda"</f>
        <v>jbanda</v>
      </c>
    </row>
    <row r="1436" spans="1:6">
      <c r="A1436" t="str">
        <f>"MR192"</f>
        <v>MR192</v>
      </c>
      <c r="B1436" t="str">
        <f>"LE-001-04953"</f>
        <v>LE-001-04953</v>
      </c>
      <c r="C1436" s="1">
        <v>41568</v>
      </c>
      <c r="D1436" s="1">
        <v>41918</v>
      </c>
      <c r="E1436" t="str">
        <f>"PM1428093"</f>
        <v>PM1428093</v>
      </c>
      <c r="F1436" t="str">
        <f>"ogaytan"</f>
        <v>ogaytan</v>
      </c>
    </row>
    <row r="1437" spans="1:6">
      <c r="A1437" t="str">
        <f>"MR150"</f>
        <v>MR150</v>
      </c>
      <c r="B1437" t="str">
        <f>"LE-001-04851"</f>
        <v>LE-001-04851</v>
      </c>
      <c r="C1437" s="1">
        <v>41568</v>
      </c>
      <c r="D1437" s="1">
        <v>41848</v>
      </c>
      <c r="E1437" t="str">
        <f>"PM1428166"</f>
        <v>PM1428166</v>
      </c>
      <c r="F1437" t="str">
        <f>"omar.a.salazar"</f>
        <v>omar.a.salazar</v>
      </c>
    </row>
    <row r="1438" spans="1:6">
      <c r="A1438" t="str">
        <f>"MR154"</f>
        <v>MR154</v>
      </c>
      <c r="B1438" t="str">
        <f>"LE-001-04851"</f>
        <v>LE-001-04851</v>
      </c>
      <c r="C1438" s="1">
        <v>41568</v>
      </c>
      <c r="D1438" s="1">
        <v>42361</v>
      </c>
      <c r="E1438" t="str">
        <f>"PM1351026"</f>
        <v>PM1351026</v>
      </c>
      <c r="F1438" t="str">
        <f>"jvazquez"</f>
        <v>jvazquez</v>
      </c>
    </row>
    <row r="1439" spans="1:6">
      <c r="A1439" t="str">
        <f>"MR191"</f>
        <v>MR191</v>
      </c>
      <c r="B1439" t="str">
        <f>"LE-001-04851"</f>
        <v>LE-001-04851</v>
      </c>
      <c r="C1439" s="1">
        <v>41568</v>
      </c>
      <c r="D1439" s="1">
        <v>42031</v>
      </c>
      <c r="E1439" t="str">
        <f>"PM1404244"</f>
        <v>PM1404244</v>
      </c>
      <c r="F1439" t="str">
        <f>"ogaytan"</f>
        <v>ogaytan</v>
      </c>
    </row>
    <row r="1440" spans="1:6">
      <c r="A1440" t="str">
        <f>"MR192"</f>
        <v>MR192</v>
      </c>
      <c r="B1440" t="str">
        <f>"LE-001-04851"</f>
        <v>LE-001-04851</v>
      </c>
      <c r="C1440" s="1">
        <v>41568</v>
      </c>
      <c r="D1440" s="1">
        <v>41855</v>
      </c>
      <c r="E1440" t="str">
        <f>"PM1419259"</f>
        <v>PM1419259</v>
      </c>
      <c r="F1440" t="str">
        <f>"ogaytan"</f>
        <v>ogaytan</v>
      </c>
    </row>
    <row r="1441" spans="1:6">
      <c r="A1441" t="str">
        <f>"MR275"</f>
        <v>MR275</v>
      </c>
      <c r="B1441" t="str">
        <f>"1344OS01"</f>
        <v>1344OS01</v>
      </c>
      <c r="C1441" s="1">
        <v>41582</v>
      </c>
      <c r="D1441" s="1">
        <v>41848</v>
      </c>
      <c r="E1441" t="str">
        <f>"PM1426281"</f>
        <v>PM1426281</v>
      </c>
      <c r="F1441" t="str">
        <f>"jose.perez"</f>
        <v>jose.perez</v>
      </c>
    </row>
    <row r="1442" spans="1:6">
      <c r="A1442" t="str">
        <f>"MR276"</f>
        <v>MR276</v>
      </c>
      <c r="B1442" t="str">
        <f>"1344OS01"</f>
        <v>1344OS01</v>
      </c>
      <c r="C1442" s="1">
        <v>41582</v>
      </c>
      <c r="D1442" s="1">
        <v>41869</v>
      </c>
      <c r="E1442" t="str">
        <f>"PM1425073"</f>
        <v>PM1425073</v>
      </c>
      <c r="F1442" t="str">
        <f>"jjcastillo"</f>
        <v>jjcastillo</v>
      </c>
    </row>
    <row r="1443" spans="1:6">
      <c r="A1443" t="str">
        <f>"MR277"</f>
        <v>MR277</v>
      </c>
      <c r="B1443" t="str">
        <f>"1344OS01"</f>
        <v>1344OS01</v>
      </c>
      <c r="C1443" s="1">
        <v>41582</v>
      </c>
      <c r="D1443" s="1">
        <v>41981</v>
      </c>
      <c r="E1443" t="str">
        <f>"PM1425074"</f>
        <v>PM1425074</v>
      </c>
      <c r="F1443" t="str">
        <f>"alara"</f>
        <v>alara</v>
      </c>
    </row>
    <row r="1444" spans="1:6">
      <c r="A1444" t="str">
        <f>"MR258"</f>
        <v>MR258</v>
      </c>
      <c r="B1444" t="str">
        <f>"LE-011-01987"</f>
        <v>LE-011-01987</v>
      </c>
      <c r="C1444" s="1">
        <v>41589</v>
      </c>
      <c r="D1444" s="1">
        <v>41848</v>
      </c>
      <c r="E1444" t="str">
        <f>"PM1428189"</f>
        <v>PM1428189</v>
      </c>
      <c r="F1444" t="str">
        <f>"jzumaya"</f>
        <v>jzumaya</v>
      </c>
    </row>
    <row r="1445" spans="1:6">
      <c r="A1445" t="str">
        <f>"MR128"</f>
        <v>MR128</v>
      </c>
      <c r="B1445" t="str">
        <f>"1434QA00"</f>
        <v>1434QA00</v>
      </c>
      <c r="C1445" s="1">
        <v>41820</v>
      </c>
      <c r="D1445" s="1">
        <v>41988</v>
      </c>
      <c r="E1445" t="str">
        <f>"PM1426282"</f>
        <v>PM1426282</v>
      </c>
      <c r="F1445" t="str">
        <f>"alperez"</f>
        <v>alperez</v>
      </c>
    </row>
    <row r="1446" spans="1:6">
      <c r="A1446" t="str">
        <f>"MR128"</f>
        <v>MR128</v>
      </c>
      <c r="B1446" t="str">
        <f>"1434QA01"</f>
        <v>1434QA01</v>
      </c>
      <c r="C1446" s="1">
        <v>41820</v>
      </c>
      <c r="D1446" s="1">
        <v>41988</v>
      </c>
      <c r="E1446" t="str">
        <f>"PM1426283"</f>
        <v>PM1426283</v>
      </c>
      <c r="F1446" t="str">
        <f>"alperez"</f>
        <v>alperez</v>
      </c>
    </row>
    <row r="1447" spans="1:6">
      <c r="A1447" t="str">
        <f>"MR029"</f>
        <v>MR029</v>
      </c>
      <c r="B1447" t="str">
        <f>"LE-003-00786"</f>
        <v>LE-003-00786</v>
      </c>
      <c r="C1447" s="1">
        <v>41827</v>
      </c>
      <c r="D1447" s="1">
        <v>41855</v>
      </c>
      <c r="E1447" t="str">
        <f>"PM1427303"</f>
        <v>PM1427303</v>
      </c>
      <c r="F1447" t="str">
        <f>"ahernandez"</f>
        <v>ahernandez</v>
      </c>
    </row>
    <row r="1448" spans="1:6">
      <c r="A1448" t="str">
        <f>"MR034"</f>
        <v>MR034</v>
      </c>
      <c r="B1448" t="str">
        <f>"0751TO07"</f>
        <v>0751TO07</v>
      </c>
      <c r="C1448" s="1">
        <v>41820</v>
      </c>
      <c r="D1448" s="1">
        <v>41848</v>
      </c>
      <c r="E1448" t="str">
        <f>"PM1426287"</f>
        <v>PM1426287</v>
      </c>
      <c r="F1448" t="str">
        <f>"g_tejeda"</f>
        <v>g_tejeda</v>
      </c>
    </row>
    <row r="1449" spans="1:6">
      <c r="A1449" t="str">
        <f>"MR034"</f>
        <v>MR034</v>
      </c>
      <c r="B1449" t="str">
        <f>"0442FR011"</f>
        <v>0442FR011</v>
      </c>
      <c r="C1449" s="1">
        <v>41820</v>
      </c>
      <c r="D1449" s="1">
        <v>41848</v>
      </c>
      <c r="E1449" t="str">
        <f>"PM1426284"</f>
        <v>PM1426284</v>
      </c>
      <c r="F1449" t="str">
        <f>"g_tejeda"</f>
        <v>g_tejeda</v>
      </c>
    </row>
    <row r="1450" spans="1:6">
      <c r="A1450" t="str">
        <f>"MR029"</f>
        <v>MR029</v>
      </c>
      <c r="B1450" t="str">
        <f>"1027PG12"</f>
        <v>1027PG12</v>
      </c>
      <c r="C1450" s="1">
        <v>41827</v>
      </c>
      <c r="D1450" s="1">
        <v>41855</v>
      </c>
      <c r="E1450" t="str">
        <f>""</f>
        <v/>
      </c>
      <c r="F1450" t="str">
        <f>""</f>
        <v/>
      </c>
    </row>
    <row r="1451" spans="1:6">
      <c r="A1451" t="str">
        <f>"MR029"</f>
        <v>MR029</v>
      </c>
      <c r="B1451" t="str">
        <f>"LE-003-00812"</f>
        <v>LE-003-00812</v>
      </c>
      <c r="C1451" s="1">
        <v>41827</v>
      </c>
      <c r="D1451" s="1">
        <v>41855</v>
      </c>
      <c r="E1451" t="str">
        <f>"PM1427297"</f>
        <v>PM1427297</v>
      </c>
      <c r="F1451" t="str">
        <f>"dbanda"</f>
        <v>dbanda</v>
      </c>
    </row>
    <row r="1452" spans="1:6">
      <c r="A1452" t="str">
        <f>"MR128"</f>
        <v>MR128</v>
      </c>
      <c r="B1452" t="str">
        <f>"1434QA02"</f>
        <v>1434QA02</v>
      </c>
      <c r="C1452" s="1">
        <v>41848</v>
      </c>
      <c r="D1452" s="1">
        <v>41848</v>
      </c>
      <c r="E1452" t="str">
        <f>""</f>
        <v/>
      </c>
      <c r="F1452" t="str">
        <f>""</f>
        <v/>
      </c>
    </row>
    <row r="1453" spans="1:6">
      <c r="A1453" t="str">
        <f>"MR029"</f>
        <v>MR029</v>
      </c>
      <c r="B1453" t="str">
        <f>"LE-003-00789"</f>
        <v>LE-003-00789</v>
      </c>
      <c r="C1453" s="1">
        <v>41827</v>
      </c>
      <c r="D1453" s="1">
        <v>41855</v>
      </c>
      <c r="E1453" t="str">
        <f>""</f>
        <v/>
      </c>
      <c r="F1453" t="str">
        <f>""</f>
        <v/>
      </c>
    </row>
    <row r="1454" spans="1:6">
      <c r="A1454" t="str">
        <f>"MR288"</f>
        <v>MR288</v>
      </c>
      <c r="B1454" t="str">
        <f>"LE-041-00674"</f>
        <v>LE-041-00674</v>
      </c>
      <c r="C1454" s="1">
        <v>41820</v>
      </c>
      <c r="D1454" s="1">
        <v>41897</v>
      </c>
      <c r="E1454" t="str">
        <f>""</f>
        <v/>
      </c>
      <c r="F1454" t="str">
        <f>""</f>
        <v/>
      </c>
    </row>
    <row r="1455" spans="1:6">
      <c r="A1455" t="str">
        <f>"MR289"</f>
        <v>MR289</v>
      </c>
      <c r="B1455" t="str">
        <f>"1429OS00"</f>
        <v>1429OS00</v>
      </c>
      <c r="C1455" s="1">
        <v>41841</v>
      </c>
      <c r="D1455" s="1">
        <v>41848</v>
      </c>
      <c r="E1455" t="str">
        <f>""</f>
        <v/>
      </c>
      <c r="F1455" t="str">
        <f>""</f>
        <v/>
      </c>
    </row>
    <row r="1456" spans="1:6">
      <c r="A1456" t="str">
        <f>"MR290"</f>
        <v>MR290</v>
      </c>
      <c r="B1456" t="str">
        <f>"1429OS00"</f>
        <v>1429OS00</v>
      </c>
      <c r="C1456" s="1">
        <v>41841</v>
      </c>
      <c r="D1456" s="1">
        <v>42009</v>
      </c>
      <c r="E1456" t="str">
        <f>""</f>
        <v/>
      </c>
      <c r="F1456" t="str">
        <f>""</f>
        <v/>
      </c>
    </row>
    <row r="1457" spans="1:6">
      <c r="A1457" t="str">
        <f>"MR291"</f>
        <v>MR291</v>
      </c>
      <c r="B1457" t="str">
        <f>"1429OS00"</f>
        <v>1429OS00</v>
      </c>
      <c r="C1457" s="1">
        <v>41841</v>
      </c>
      <c r="D1457" s="1">
        <v>41869</v>
      </c>
      <c r="E1457" t="str">
        <f>""</f>
        <v/>
      </c>
      <c r="F1457" t="str">
        <f>""</f>
        <v/>
      </c>
    </row>
    <row r="1458" spans="1:6">
      <c r="A1458" t="str">
        <f>"MR029"</f>
        <v>MR029</v>
      </c>
      <c r="B1458" t="str">
        <f>"LE-003-00785"</f>
        <v>LE-003-00785</v>
      </c>
      <c r="C1458" s="1">
        <v>41827</v>
      </c>
      <c r="D1458" s="1">
        <v>41855</v>
      </c>
      <c r="E1458" t="str">
        <f>"PM1427018"</f>
        <v>PM1427018</v>
      </c>
      <c r="F1458" t="str">
        <f>"hverastegui"</f>
        <v>hverastegui</v>
      </c>
    </row>
    <row r="1459" spans="1:6">
      <c r="A1459" t="str">
        <f>"MR285"</f>
        <v>MR285</v>
      </c>
      <c r="B1459" t="str">
        <f>"LE-041-00674"</f>
        <v>LE-041-00674</v>
      </c>
      <c r="C1459" s="1">
        <v>41820</v>
      </c>
      <c r="D1459" s="1">
        <v>41848</v>
      </c>
      <c r="E1459" t="str">
        <f>"PM1426286"</f>
        <v>PM1426286</v>
      </c>
      <c r="F1459" t="str">
        <f>"ejavila"</f>
        <v>ejavila</v>
      </c>
    </row>
    <row r="1460" spans="1:6">
      <c r="A1460" t="str">
        <f>"MR286"</f>
        <v>MR286</v>
      </c>
      <c r="B1460" t="str">
        <f>"LE-041-00674"</f>
        <v>LE-041-00674</v>
      </c>
      <c r="C1460" s="1">
        <v>41820</v>
      </c>
      <c r="D1460" s="1">
        <v>41848</v>
      </c>
      <c r="E1460" t="str">
        <f>"PM1426285"</f>
        <v>PM1426285</v>
      </c>
      <c r="F1460" t="str">
        <f>"jrios"</f>
        <v>jrios</v>
      </c>
    </row>
    <row r="1461" spans="1:6">
      <c r="A1461" t="str">
        <f>"MR287"</f>
        <v>MR287</v>
      </c>
      <c r="B1461" t="str">
        <f>"LE-041-00674"</f>
        <v>LE-041-00674</v>
      </c>
      <c r="C1461" s="1">
        <v>41820</v>
      </c>
      <c r="D1461" s="1">
        <v>41848</v>
      </c>
      <c r="E1461" t="str">
        <f>""</f>
        <v/>
      </c>
      <c r="F1461" t="str">
        <f>""</f>
        <v/>
      </c>
    </row>
    <row r="1462" spans="1:6">
      <c r="A1462" t="str">
        <f>"MR284"</f>
        <v>MR284</v>
      </c>
      <c r="B1462" t="str">
        <f>"LE-041-00674"</f>
        <v>LE-041-00674</v>
      </c>
      <c r="C1462" s="1">
        <v>41827</v>
      </c>
      <c r="D1462" s="1">
        <v>41848</v>
      </c>
      <c r="E1462" t="str">
        <f>"PM1429345"</f>
        <v>PM1429345</v>
      </c>
      <c r="F1462" t="str">
        <f>"jcaballero"</f>
        <v>jcaballero</v>
      </c>
    </row>
    <row r="1463" spans="1:6">
      <c r="A1463" t="str">
        <f>"MR101"</f>
        <v>MR101</v>
      </c>
      <c r="B1463" t="str">
        <f>"LE-010-28113"</f>
        <v>LE-010-28113</v>
      </c>
      <c r="C1463" s="1">
        <v>41827</v>
      </c>
      <c r="D1463" s="1">
        <v>41883</v>
      </c>
      <c r="E1463" t="str">
        <f>"PM1427302"</f>
        <v>PM1427302</v>
      </c>
      <c r="F1463" t="str">
        <f>"g_tejeda"</f>
        <v>g_tejeda</v>
      </c>
    </row>
    <row r="1464" spans="1:6">
      <c r="A1464" t="str">
        <f>"MR029"</f>
        <v>MR029</v>
      </c>
      <c r="B1464" t="str">
        <f>"1027PG11"</f>
        <v>1027PG11</v>
      </c>
      <c r="C1464" s="1">
        <v>41827</v>
      </c>
      <c r="D1464" s="1">
        <v>41855</v>
      </c>
      <c r="E1464" t="str">
        <f>""</f>
        <v/>
      </c>
      <c r="F1464" t="str">
        <f>""</f>
        <v/>
      </c>
    </row>
    <row r="1465" spans="1:6">
      <c r="A1465" t="str">
        <f>"MR101"</f>
        <v>MR101</v>
      </c>
      <c r="B1465" t="str">
        <f>"LE-010-27618"</f>
        <v>LE-010-27618</v>
      </c>
      <c r="C1465" s="1">
        <v>41827</v>
      </c>
      <c r="D1465" s="1">
        <v>41883</v>
      </c>
      <c r="E1465" t="str">
        <f>"PM1427301"</f>
        <v>PM1427301</v>
      </c>
      <c r="F1465" t="str">
        <f>"g_tejeda"</f>
        <v>g_tejeda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Campos</dc:creator>
  <cp:lastModifiedBy>macampos</cp:lastModifiedBy>
  <dcterms:created xsi:type="dcterms:W3CDTF">2014-07-22T04:22:39Z</dcterms:created>
  <dcterms:modified xsi:type="dcterms:W3CDTF">2014-07-22T04:22:39Z</dcterms:modified>
</cp:coreProperties>
</file>