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dotapia/Desktop/Proyectos/rating_curve/Data/Sheets/"/>
    </mc:Choice>
  </mc:AlternateContent>
  <bookViews>
    <workbookView xWindow="36420" yWindow="-1160" windowWidth="28800" windowHeight="174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<sst xmlns="http://schemas.openxmlformats.org/spreadsheetml/2006/main" count="51" uniqueCount="49">
  <si>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</si>
  <si>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</si>
  <si>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</si>
  <si>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</si>
  <si>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</si>
  <si>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</si>
  <si>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</si>
  <si>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</si>
  <si>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</si>
  <si>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</si>
  <si>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</si>
  <si>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</si>
  <si>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</si>
  <si>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</si>
  <si>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</si>
  <si>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</si>
  <si>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</si>
  <si>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</si>
  <si>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</si>
  <si>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</si>
  <si>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</si>
  <si>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</si>
  <si>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</si>
  <si>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</si>
  <si>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</si>
  <si>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</si>
  <si>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</si>
  <si>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</si>
  <si>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</si>
  <si>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</si>
  <si>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19 s</t>
  </si>
  <si>
    <t>Name Surname</t>
  </si>
  <si>
    <t>Commentary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</si>
  <si>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</si>
  <si>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</si>
  <si>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</si>
  <si>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</si>
  <si>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</si>
  <si>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</si>
  <si>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</si>
  <si>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Manual con volante</t>
  </si>
  <si>
    <t>Nombre</t>
  </si>
  <si>
    <t>Tipo de aforador</t>
  </si>
  <si>
    <t>Aforador de escurrimiento crítico</t>
  </si>
  <si>
    <t>Tipo revestimiento</t>
  </si>
  <si>
    <t>Hormigón</t>
  </si>
  <si>
    <t>Canal Churque</t>
  </si>
  <si>
    <t>Cerrillos de Tamaya</t>
  </si>
  <si>
    <t>Asociación de Canalistas del Embalse Recoleta (ACER)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</si>
</sst>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18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</cellXfs>
  <cellStyles count="7">
    <cellStyle name="Followed Hyperlink" xfId="2" builtinId="9" hidden="1"/>
    <cellStyle name="Followed Hyperlink" xfId="3" builtinId="9" hidden="1"/>
    <cellStyle name="Followed Hyperlink" xfId="5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</cellStyles>
  <dxfs count="54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9" zoomScale="64" zoomScaleNormal="70" zoomScalePageLayoutView="70" workbookViewId="0">
      <selection activeCell="E33" sqref="E33:E34"/>
    </sheetView>
  </sheetViews>
  <sheetFormatPr baseColWidth="10" defaultColWidth="10.83203125" defaultRowHeight="15" x14ac:dyDescent="0.2"/>
  <cols>
    <col min="1" max="1" width="2.83203125" style="1" customWidth="1"/>
    <col min="2" max="2" width="15.33203125" style="1" customWidth="1"/>
    <col min="3" max="4" width="14.33203125" style="1" customWidth="1"/>
    <col min="5" max="6" width="10.83203125" style="1"/>
    <col min="7" max="7" width="21.83203125" style="1" customWidth="1"/>
    <col min="8" max="12" width="0.6640625" style="6" customWidth="1"/>
    <col min="13" max="13" width="0.6640625" style="32" customWidth="1"/>
    <col min="14" max="14" width="21.83203125" style="1" customWidth="1"/>
    <col min="15" max="16" width="10.83203125" style="1"/>
    <col min="17" max="17" width="1.1640625" style="1" customWidth="1"/>
    <col min="18" max="20" width="10.83203125" style="1"/>
    <col min="21" max="21" width="1.33203125" style="1" customWidth="1"/>
    <col min="22" max="22" width="2.33203125" style="1" customWidth="1"/>
    <col min="23" max="35" width="10.83203125" style="1"/>
    <col min="36" max="42" width="5.1640625" style="1" customWidth="1"/>
    <col min="43" max="16384" width="10.8320312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86" t="s">
        <v>12</v>
      </c>
      <c r="R2" s="86"/>
      <c r="S2" s="86"/>
      <c r="T2" s="86"/>
      <c r="U2" s="86"/>
      <c r="V2" s="86"/>
      <c r="W2" s="86"/>
      <c r="X2" s="86"/>
      <c r="Y2" s="86"/>
      <c r="Z2" s="86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41</v>
      </c>
      <c r="C4" s="48"/>
      <c r="D4" s="49" t="s">
        <v>31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">
      <c r="A5" s="7"/>
      <c r="B5" s="47" t="s">
        <v>6</v>
      </c>
      <c r="C5" s="48"/>
      <c r="D5" s="49" t="s">
        <v>46</v>
      </c>
      <c r="E5" s="50"/>
      <c r="F5" s="50"/>
      <c r="G5" s="51"/>
      <c r="H5" s="29"/>
      <c r="I5" s="29"/>
      <c r="J5" s="29"/>
      <c r="K5" s="29"/>
      <c r="L5" s="29"/>
      <c r="M5" s="29"/>
      <c r="N5" s="91"/>
      <c r="O5" s="91"/>
      <c r="P5" s="91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">
      <c r="A6" s="7"/>
      <c r="B6" s="47" t="s">
        <v>24</v>
      </c>
      <c r="C6" s="48"/>
      <c r="D6" s="49" t="s">
        <v>47</v>
      </c>
      <c r="E6" s="50"/>
      <c r="F6" s="50"/>
      <c r="G6" s="51"/>
      <c r="H6" s="29"/>
      <c r="I6" s="29"/>
      <c r="J6" s="29"/>
      <c r="K6" s="29"/>
      <c r="L6" s="29"/>
      <c r="M6" s="29"/>
      <c r="N6" s="91"/>
      <c r="O6" s="91"/>
      <c r="P6" s="91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">
      <c r="A7" s="7"/>
      <c r="B7" s="47" t="s">
        <v>25</v>
      </c>
      <c r="C7" s="48"/>
      <c r="D7" s="92">
        <v>1.2</v>
      </c>
      <c r="E7" s="93"/>
      <c r="F7" s="92" t="s">
        <v>33</v>
      </c>
      <c r="G7" s="93"/>
      <c r="H7" s="29"/>
      <c r="I7" s="29"/>
      <c r="J7" s="29"/>
      <c r="K7" s="29"/>
      <c r="L7" s="29"/>
      <c r="M7" s="29"/>
      <c r="N7" s="91"/>
      <c r="O7" s="91"/>
      <c r="P7" s="91"/>
      <c r="Q7" s="17"/>
      <c r="R7" s="53"/>
      <c r="S7" s="53"/>
      <c r="T7" s="53"/>
      <c r="U7" s="36"/>
      <c r="V7" s="36"/>
      <c r="W7" s="37" t="s">
        <v>33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271030.39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">
      <c r="A9" s="7"/>
      <c r="B9" s="47" t="s">
        <v>8</v>
      </c>
      <c r="C9" s="48"/>
      <c r="D9" s="49">
        <v>6613340.7800000003</v>
      </c>
      <c r="E9" s="50"/>
      <c r="F9" s="50"/>
      <c r="G9" s="51"/>
      <c r="H9" s="29"/>
      <c r="I9" s="29"/>
      <c r="J9" s="29"/>
      <c r="K9" s="29"/>
      <c r="L9" s="29"/>
      <c r="M9" s="29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">
      <c r="A10" s="38"/>
      <c r="B10" s="47" t="s">
        <v>37</v>
      </c>
      <c r="C10" s="48"/>
      <c r="D10" s="49">
        <v>263</v>
      </c>
      <c r="E10" s="50"/>
      <c r="F10" s="50"/>
      <c r="G10" s="51"/>
      <c r="H10" s="37"/>
      <c r="I10" s="37"/>
      <c r="J10" s="37"/>
      <c r="K10" s="37"/>
      <c r="L10" s="37"/>
      <c r="M10" s="3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">
      <c r="A11" s="7"/>
      <c r="B11" s="47" t="s">
        <v>23</v>
      </c>
      <c r="C11" s="48"/>
      <c r="D11" s="49" t="s">
        <v>30</v>
      </c>
      <c r="E11" s="50"/>
      <c r="F11" s="50"/>
      <c r="G11" s="51"/>
      <c r="H11" s="29"/>
      <c r="I11" s="29"/>
      <c r="J11" s="29"/>
      <c r="K11" s="29"/>
      <c r="L11" s="29"/>
      <c r="M11" s="29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1" customHeight="1" x14ac:dyDescent="0.2">
      <c r="A12" s="38"/>
      <c r="B12" s="47" t="s">
        <v>38</v>
      </c>
      <c r="C12" s="48"/>
      <c r="D12" s="112" t="s">
        <v>48</v>
      </c>
      <c r="E12" s="113"/>
      <c r="F12" s="113"/>
      <c r="G12" s="114"/>
      <c r="H12" s="37"/>
      <c r="I12" s="37"/>
      <c r="J12" s="37"/>
      <c r="K12" s="37"/>
      <c r="L12" s="37"/>
      <c r="M12" s="3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">
      <c r="A13" s="38"/>
      <c r="B13" s="47" t="s">
        <v>39</v>
      </c>
      <c r="C13" s="48"/>
      <c r="D13" s="49" t="s">
        <v>40</v>
      </c>
      <c r="E13" s="50"/>
      <c r="F13" s="50"/>
      <c r="G13" s="51"/>
      <c r="H13" s="37"/>
      <c r="I13" s="37"/>
      <c r="J13" s="37"/>
      <c r="K13" s="37"/>
      <c r="L13" s="37"/>
      <c r="M13" s="3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">
      <c r="A14" s="38"/>
      <c r="B14" s="47" t="s">
        <v>42</v>
      </c>
      <c r="C14" s="48"/>
      <c r="D14" s="49" t="s">
        <v>43</v>
      </c>
      <c r="E14" s="50"/>
      <c r="F14" s="50"/>
      <c r="G14" s="51"/>
      <c r="H14" s="37"/>
      <c r="I14" s="37"/>
      <c r="J14" s="37"/>
      <c r="K14" s="37"/>
      <c r="L14" s="37"/>
      <c r="M14" s="3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">
      <c r="A15" s="38"/>
      <c r="B15" s="47" t="s">
        <v>44</v>
      </c>
      <c r="C15" s="48"/>
      <c r="D15" s="49" t="s">
        <v>45</v>
      </c>
      <c r="E15" s="50"/>
      <c r="F15" s="50"/>
      <c r="G15" s="51"/>
      <c r="H15" s="37"/>
      <c r="I15" s="37"/>
      <c r="J15" s="37"/>
      <c r="K15" s="37"/>
      <c r="L15" s="37"/>
      <c r="M15" s="3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">
      <c r="A16" s="7"/>
      <c r="B16" s="60" t="s">
        <v>9</v>
      </c>
      <c r="C16" s="61"/>
      <c r="D16" s="109" t="s">
        <v>32</v>
      </c>
      <c r="E16" s="110"/>
      <c r="F16" s="110"/>
      <c r="G16" s="111"/>
      <c r="H16" s="29"/>
      <c r="I16" s="29"/>
      <c r="J16" s="29"/>
      <c r="K16" s="29"/>
      <c r="L16" s="29"/>
      <c r="M16" s="29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">
      <c r="A17" s="7"/>
      <c r="B17" s="62"/>
      <c r="C17" s="63"/>
      <c r="D17" s="95"/>
      <c r="E17" s="96"/>
      <c r="F17" s="96"/>
      <c r="G17" s="97"/>
      <c r="H17" s="29"/>
      <c r="I17" s="29"/>
      <c r="J17" s="29"/>
      <c r="K17" s="29"/>
      <c r="L17" s="29"/>
      <c r="M17" s="29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">
      <c r="A18" s="7"/>
      <c r="B18" s="62" t="s">
        <v>36</v>
      </c>
      <c r="C18" s="63"/>
      <c r="D18" s="95">
        <v>0</v>
      </c>
      <c r="E18" s="96"/>
      <c r="F18" s="96"/>
      <c r="G18" s="97"/>
      <c r="H18" s="29"/>
      <c r="I18" s="29"/>
      <c r="J18" s="29"/>
      <c r="K18" s="29"/>
      <c r="L18" s="29"/>
      <c r="M18" s="29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6" x14ac:dyDescent="0.2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">
      <c r="A20" s="7"/>
      <c r="B20" s="7"/>
      <c r="C20" s="25" t="s">
        <v>14</v>
      </c>
      <c r="D20" s="25" t="s">
        <v>15</v>
      </c>
      <c r="E20" s="7"/>
      <c r="F20" s="98" t="s">
        <v>34</v>
      </c>
      <c r="G20" s="99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">
      <c r="A21" s="7"/>
      <c r="B21" s="2" t="s">
        <v>16</v>
      </c>
      <c r="C21" s="22">
        <v>0.4</v>
      </c>
      <c r="D21" s="22">
        <v>0.4</v>
      </c>
      <c r="E21" s="7"/>
      <c r="F21" s="49">
        <v>0.46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4"/>
      <c r="AL22" s="64"/>
      <c r="AM22" s="64"/>
      <c r="AN22" s="64"/>
      <c r="AO22" s="7"/>
      <c r="AP22" s="7"/>
      <c r="AQ22" s="7"/>
      <c r="AR22" s="7"/>
      <c r="AS22" s="7"/>
    </row>
    <row r="23" spans="1:45" ht="36.75" customHeight="1" x14ac:dyDescent="0.2">
      <c r="A23" s="7"/>
      <c r="B23" s="2" t="s">
        <v>4</v>
      </c>
      <c r="C23" s="22">
        <v>1.31</v>
      </c>
      <c r="D23" s="7"/>
      <c r="E23" s="106" t="s">
        <v>35</v>
      </c>
      <c r="F23" s="107"/>
      <c r="G23" s="108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0">
        <v>0.7</v>
      </c>
      <c r="F24" s="101"/>
      <c r="G24" s="102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8" x14ac:dyDescent="0.2">
      <c r="A25" s="7"/>
      <c r="B25" s="2" t="s">
        <v>3</v>
      </c>
      <c r="C25" s="3">
        <f>IF(ISNUMBER(C24),IF(C24=0,0,+C23/C24),"NO APLICA")</f>
        <v>0.21833333333333335</v>
      </c>
      <c r="D25" s="7"/>
      <c r="E25" s="103"/>
      <c r="F25" s="104"/>
      <c r="G25" s="105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8"/>
      <c r="O27" s="58"/>
      <c r="P27" s="58"/>
      <c r="Q27" s="13"/>
      <c r="R27" s="58"/>
      <c r="S27" s="58"/>
      <c r="T27" s="58"/>
      <c r="U27" s="13"/>
      <c r="V27" s="13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8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8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">
      <c r="A29" s="9"/>
      <c r="B29" s="65" t="s">
        <v>1</v>
      </c>
      <c r="C29" s="67">
        <v>0</v>
      </c>
      <c r="D29" s="69">
        <v>0</v>
      </c>
      <c r="E29" s="71">
        <v>0.8</v>
      </c>
      <c r="F29" s="73" t="s">
        <v>5</v>
      </c>
      <c r="G29" s="73" t="s">
        <v>5</v>
      </c>
      <c r="H29" s="74"/>
      <c r="I29" s="74"/>
      <c r="J29" s="14"/>
      <c r="K29" s="14"/>
      <c r="L29" s="14"/>
      <c r="M29" s="31"/>
      <c r="N29" s="75"/>
      <c r="O29" s="75"/>
      <c r="P29" s="75"/>
      <c r="Q29" s="13"/>
      <c r="R29" s="75"/>
      <c r="S29" s="75"/>
      <c r="T29" s="75"/>
      <c r="U29" s="13"/>
      <c r="V29" s="13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58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">
      <c r="A30" s="9"/>
      <c r="B30" s="66"/>
      <c r="C30" s="68"/>
      <c r="D30" s="70"/>
      <c r="E30" s="72"/>
      <c r="F30" s="73"/>
      <c r="G30" s="73"/>
      <c r="H30" s="74"/>
      <c r="I30" s="74"/>
      <c r="J30" s="14"/>
      <c r="K30" s="14"/>
      <c r="L30" s="14"/>
      <c r="M30" s="31"/>
      <c r="N30" s="75"/>
      <c r="O30" s="75"/>
      <c r="P30" s="75"/>
      <c r="Q30" s="13"/>
      <c r="R30" s="75"/>
      <c r="S30" s="75"/>
      <c r="T30" s="75"/>
      <c r="U30" s="13"/>
      <c r="V30" s="13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58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">
      <c r="A31" s="7"/>
      <c r="B31" s="79">
        <f>+IF(C31="NO APLICA","S/N",1)</f>
        <v>1</v>
      </c>
      <c r="C31" s="81">
        <f>+IF(AND(C24&gt;0,ISNUMBER(C24)),C25/2,"NO APLICA")</f>
        <v>0.10916666666666668</v>
      </c>
      <c r="D31" s="83">
        <f>IF(C31="NO APLICA","NO APLICA",ROUND(C31,2))</f>
        <v>0.11</v>
      </c>
      <c r="E31" s="71">
        <v>0.8</v>
      </c>
      <c r="F31" s="5">
        <f>+IF(C31="NO APLICA","NO APLICA",IF(E31=E29,E31*D31,IF(E31&gt;E29,E29*D31+(((E31-E29))*D31/2),IF(E31&lt;E29,(E31*D31)+(((E29-E31))*D31/2)))))</f>
        <v>8.8000000000000009E-2</v>
      </c>
      <c r="G31" s="73">
        <f>+IF(F32="NO APLICA","NO APLICA",F31+F32)</f>
        <v>0.17600000000000005</v>
      </c>
      <c r="H31" s="74"/>
      <c r="I31" s="74"/>
      <c r="J31" s="18"/>
      <c r="K31" s="18"/>
      <c r="L31" s="18"/>
      <c r="M31" s="30"/>
      <c r="N31" s="78"/>
      <c r="O31" s="78"/>
      <c r="P31" s="78"/>
      <c r="Q31" s="20"/>
      <c r="R31" s="78"/>
      <c r="S31" s="78"/>
      <c r="T31" s="78"/>
      <c r="U31" s="35"/>
      <c r="V31" s="35"/>
      <c r="W31" s="77"/>
      <c r="X31" s="77"/>
      <c r="Y31" s="77"/>
      <c r="Z31" s="77"/>
      <c r="AA31" s="77"/>
      <c r="AB31" s="77"/>
      <c r="AC31" s="77"/>
      <c r="AD31" s="77"/>
      <c r="AE31" s="77"/>
      <c r="AF31" s="85"/>
      <c r="AG31" s="85"/>
      <c r="AH31" s="85"/>
      <c r="AI31" s="85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">
      <c r="A32" s="7"/>
      <c r="B32" s="80"/>
      <c r="C32" s="82"/>
      <c r="D32" s="84"/>
      <c r="E32" s="72"/>
      <c r="F32" s="5">
        <f>+IF(C33="NO APLICA","NO APLICA",IF(E33=E31,E33*(D33-D31)/2,IF(E33&gt;E31,(E31*(D33-D31)/2)+(((E33-E31)/2)*(D33-D31)/4),IF(E33&lt;E31,(E31-((E31-E33)/2))*(D33-D31)/2+(((E31-E33)/2)*(D33-D31)/4)))))</f>
        <v>8.8000000000000023E-2</v>
      </c>
      <c r="G32" s="73"/>
      <c r="H32" s="74"/>
      <c r="I32" s="74"/>
      <c r="J32" s="14"/>
      <c r="K32" s="14"/>
      <c r="L32" s="14"/>
      <c r="M32" s="30"/>
      <c r="N32" s="78"/>
      <c r="O32" s="78"/>
      <c r="P32" s="78"/>
      <c r="Q32" s="20"/>
      <c r="R32" s="78"/>
      <c r="S32" s="78"/>
      <c r="T32" s="78"/>
      <c r="U32" s="35"/>
      <c r="V32" s="35"/>
      <c r="W32" s="77"/>
      <c r="X32" s="77"/>
      <c r="Y32" s="77"/>
      <c r="Z32" s="77"/>
      <c r="AA32" s="77"/>
      <c r="AB32" s="77"/>
      <c r="AC32" s="77"/>
      <c r="AD32" s="77"/>
      <c r="AE32" s="77"/>
      <c r="AF32" s="85"/>
      <c r="AG32" s="85"/>
      <c r="AH32" s="85"/>
      <c r="AI32" s="85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">
      <c r="A33" s="7"/>
      <c r="B33" s="79">
        <f>+IF(C33="NO APLICA","S/N",2)</f>
        <v>2</v>
      </c>
      <c r="C33" s="81">
        <f>+IF(C24&gt;0,C25,"NO APLICA")</f>
        <v>0.21833333333333335</v>
      </c>
      <c r="D33" s="83">
        <f>IF(C33="NO APLICA","NO APLICA",ROUND(C31+C33,2))</f>
        <v>0.33</v>
      </c>
      <c r="E33" s="71">
        <v>0.8</v>
      </c>
      <c r="F33" s="5">
        <f>+IF(C33="NO APLICA","NO APLICA",IF(E33=E31,E33*(D33-D31)/2,IF(E33&gt;E31,(E33-((E33-E31)/2))*(D33-D31)/2+(((E33-E31)/2)*(D33-D31)/4),IF(E33&lt;E31,(E33*(D33-D31)/2)+(((E31-E33)/2)*(D33-D31)/4)))))</f>
        <v>8.8000000000000023E-2</v>
      </c>
      <c r="G33" s="73">
        <f t="shared" ref="G33" si="0">+IF(F34="NO APLICA","NO APLICA",F33+F34)</f>
        <v>0.17600000000000005</v>
      </c>
      <c r="H33" s="74"/>
      <c r="I33" s="74"/>
      <c r="J33" s="18"/>
      <c r="K33" s="18"/>
      <c r="L33" s="18"/>
      <c r="M33" s="30"/>
      <c r="N33" s="78"/>
      <c r="O33" s="78"/>
      <c r="P33" s="78"/>
      <c r="Q33" s="20"/>
      <c r="R33" s="78"/>
      <c r="S33" s="78"/>
      <c r="T33" s="78"/>
      <c r="U33" s="35"/>
      <c r="V33" s="35"/>
      <c r="W33" s="77"/>
      <c r="X33" s="77"/>
      <c r="Y33" s="77"/>
      <c r="Z33" s="77"/>
      <c r="AA33" s="77"/>
      <c r="AB33" s="77"/>
      <c r="AC33" s="77"/>
      <c r="AD33" s="77"/>
      <c r="AE33" s="77"/>
      <c r="AF33" s="85"/>
      <c r="AG33" s="85"/>
      <c r="AH33" s="85"/>
      <c r="AI33" s="85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">
      <c r="A34" s="7"/>
      <c r="B34" s="80"/>
      <c r="C34" s="82"/>
      <c r="D34" s="84"/>
      <c r="E34" s="7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8.8000000000000023E-2</v>
      </c>
      <c r="G34" s="73"/>
      <c r="H34" s="74"/>
      <c r="I34" s="74"/>
      <c r="J34" s="14"/>
      <c r="K34" s="14"/>
      <c r="L34" s="14"/>
      <c r="M34" s="30"/>
      <c r="N34" s="78"/>
      <c r="O34" s="78"/>
      <c r="P34" s="78"/>
      <c r="Q34" s="20"/>
      <c r="R34" s="78"/>
      <c r="S34" s="78"/>
      <c r="T34" s="78"/>
      <c r="U34" s="35"/>
      <c r="V34" s="35"/>
      <c r="W34" s="77"/>
      <c r="X34" s="77"/>
      <c r="Y34" s="77"/>
      <c r="Z34" s="77"/>
      <c r="AA34" s="77"/>
      <c r="AB34" s="77"/>
      <c r="AC34" s="77"/>
      <c r="AD34" s="77"/>
      <c r="AE34" s="77"/>
      <c r="AF34" s="85"/>
      <c r="AG34" s="85"/>
      <c r="AH34" s="85"/>
      <c r="AI34" s="85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">
      <c r="A35" s="7"/>
      <c r="B35" s="79">
        <f>+IF(C35="NO APLICA","S/N",3)</f>
        <v>3</v>
      </c>
      <c r="C35" s="81">
        <f>+IF(C24&gt;0,C25,"NO APLICA")</f>
        <v>0.21833333333333335</v>
      </c>
      <c r="D35" s="83">
        <f>IF(C35="NO APLICA","NO APLICA",ROUND(C31+C33+C35,2))</f>
        <v>0.55000000000000004</v>
      </c>
      <c r="E35" s="71">
        <v>0.8</v>
      </c>
      <c r="F35" s="5">
        <f>+IF(C35="NO APLICA","NO APLICA",IF(E35=E33,E35*(D35-D33)/2,IF(E35&gt;E33,(E35-((E35-E33)/2))*(D35-D33)/2+(((E35-E33)/2)*(D35-D33)/4),IF(E35&lt;E33,(E35*(D35-D33)/2)+(((E33-E35)/2)*(D35-D33)/4)))))</f>
        <v>8.8000000000000023E-2</v>
      </c>
      <c r="G35" s="73">
        <f t="shared" ref="G35" si="1">+IF(F36="NO APLICA","NO APLICA",F35+F36)</f>
        <v>0.17200000000000001</v>
      </c>
      <c r="H35" s="74"/>
      <c r="I35" s="74"/>
      <c r="J35" s="18"/>
      <c r="K35" s="18"/>
      <c r="L35" s="18"/>
      <c r="M35" s="30"/>
      <c r="N35" s="78"/>
      <c r="O35" s="78"/>
      <c r="P35" s="78"/>
      <c r="Q35" s="20"/>
      <c r="R35" s="78"/>
      <c r="S35" s="78"/>
      <c r="T35" s="78"/>
      <c r="U35" s="35"/>
      <c r="V35" s="35"/>
      <c r="W35" s="77"/>
      <c r="X35" s="77"/>
      <c r="Y35" s="77"/>
      <c r="Z35" s="77"/>
      <c r="AA35" s="77"/>
      <c r="AB35" s="77"/>
      <c r="AC35" s="77"/>
      <c r="AD35" s="77"/>
      <c r="AE35" s="77"/>
      <c r="AF35" s="85"/>
      <c r="AG35" s="85"/>
      <c r="AH35" s="85"/>
      <c r="AI35" s="85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">
      <c r="A36" s="7"/>
      <c r="B36" s="80"/>
      <c r="C36" s="82"/>
      <c r="D36" s="84"/>
      <c r="E36" s="7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8.3999999999999991E-2</v>
      </c>
      <c r="G36" s="73"/>
      <c r="H36" s="74"/>
      <c r="I36" s="74"/>
      <c r="J36" s="14"/>
      <c r="K36" s="14"/>
      <c r="L36" s="14"/>
      <c r="M36" s="30"/>
      <c r="N36" s="78"/>
      <c r="O36" s="78"/>
      <c r="P36" s="78"/>
      <c r="Q36" s="20"/>
      <c r="R36" s="78"/>
      <c r="S36" s="78"/>
      <c r="T36" s="78"/>
      <c r="U36" s="35"/>
      <c r="V36" s="35"/>
      <c r="W36" s="77"/>
      <c r="X36" s="77"/>
      <c r="Y36" s="77"/>
      <c r="Z36" s="77"/>
      <c r="AA36" s="77"/>
      <c r="AB36" s="77"/>
      <c r="AC36" s="77"/>
      <c r="AD36" s="77"/>
      <c r="AE36" s="77"/>
      <c r="AF36" s="85"/>
      <c r="AG36" s="85"/>
      <c r="AH36" s="85"/>
      <c r="AI36" s="85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">
      <c r="A37" s="7"/>
      <c r="B37" s="79">
        <f>+IF(C37="NO APLICA","S/N",4)</f>
        <v>4</v>
      </c>
      <c r="C37" s="81">
        <f>+IF(C24&gt;0,C25,"NO APLICA")</f>
        <v>0.21833333333333335</v>
      </c>
      <c r="D37" s="83">
        <f>IF(C37="NO APLICA","NO APLICA",ROUND(C31+C33+C35+C37,2))</f>
        <v>0.76</v>
      </c>
      <c r="E37" s="71">
        <v>0.8</v>
      </c>
      <c r="F37" s="5">
        <f>+IF(C37="NO APLICA","NO APLICA",IF(E37=E35,E37*(D37-D35)/2,IF(E37&gt;E35,(E37-((E37-E35)/2))*(D37-D35)/2+(((E37-E35)/2)*(D37-D35)/4),IF(E37&lt;E35,(E37*(D37-D35)/2)+(((E35-E37)/2)*(D37-D35)/4)))))</f>
        <v>8.3999999999999991E-2</v>
      </c>
      <c r="G37" s="73">
        <f t="shared" ref="G37" si="2">+IF(F38="NO APLICA","NO APLICA",F37+F38)</f>
        <v>0.17199999999999999</v>
      </c>
      <c r="H37" s="74"/>
      <c r="I37" s="74"/>
      <c r="J37" s="18"/>
      <c r="K37" s="18"/>
      <c r="L37" s="18"/>
      <c r="M37" s="30"/>
      <c r="N37" s="78"/>
      <c r="O37" s="78"/>
      <c r="P37" s="78"/>
      <c r="Q37" s="20"/>
      <c r="R37" s="78"/>
      <c r="S37" s="78"/>
      <c r="T37" s="78"/>
      <c r="U37" s="35"/>
      <c r="V37" s="35"/>
      <c r="W37" s="77"/>
      <c r="X37" s="77"/>
      <c r="Y37" s="77"/>
      <c r="Z37" s="77"/>
      <c r="AA37" s="77"/>
      <c r="AB37" s="77"/>
      <c r="AC37" s="77"/>
      <c r="AD37" s="77"/>
      <c r="AE37" s="77"/>
      <c r="AF37" s="85"/>
      <c r="AG37" s="85"/>
      <c r="AH37" s="85"/>
      <c r="AI37" s="85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">
      <c r="A38" s="7"/>
      <c r="B38" s="80"/>
      <c r="C38" s="82"/>
      <c r="D38" s="84"/>
      <c r="E38" s="7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8.7999999999999995E-2</v>
      </c>
      <c r="G38" s="73"/>
      <c r="H38" s="74"/>
      <c r="I38" s="74"/>
      <c r="J38" s="14"/>
      <c r="K38" s="14"/>
      <c r="L38" s="14"/>
      <c r="M38" s="30"/>
      <c r="N38" s="78"/>
      <c r="O38" s="78"/>
      <c r="P38" s="78"/>
      <c r="Q38" s="20"/>
      <c r="R38" s="78"/>
      <c r="S38" s="78"/>
      <c r="T38" s="78"/>
      <c r="U38" s="35"/>
      <c r="V38" s="35"/>
      <c r="W38" s="77"/>
      <c r="X38" s="77"/>
      <c r="Y38" s="77"/>
      <c r="Z38" s="77"/>
      <c r="AA38" s="77"/>
      <c r="AB38" s="77"/>
      <c r="AC38" s="77"/>
      <c r="AD38" s="77"/>
      <c r="AE38" s="77"/>
      <c r="AF38" s="85"/>
      <c r="AG38" s="85"/>
      <c r="AH38" s="85"/>
      <c r="AI38" s="85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">
      <c r="A39" s="7"/>
      <c r="B39" s="79">
        <f>+IF(C39="NO APLICA","S/N",IF(C37&gt;C39,"Final",5))</f>
        <v>5</v>
      </c>
      <c r="C39" s="81">
        <f>+IF(C24=4,C25/2,IF(C24&gt;4,C25,"NO APLICA"))</f>
        <v>0.21833333333333335</v>
      </c>
      <c r="D39" s="83">
        <f>IF(C39="NO APLICA","NO APLICA",ROUND(C31+C33+C35+C37+C39,2))</f>
        <v>0.98</v>
      </c>
      <c r="E39" s="71">
        <v>0.8</v>
      </c>
      <c r="F39" s="5">
        <f>+IF(C39="NO APLICA","NO APLICA",IF(E39=E37,E39*(D39-D37)/2,IF(E39&gt;E37,(E39-((E39-E37)/2))*(D39-D37)/2+(((E39-E37)/2)*(D39-D37)/4),IF(E39&lt;E37,(E39*(D39-D37)/2)+(((E37-E39)/2)*(D39-D37)/4)))))</f>
        <v>8.7999999999999995E-2</v>
      </c>
      <c r="G39" s="73">
        <f t="shared" ref="G39" si="3">+IF(F40="NO APLICA","NO APLICA",F39+F40)</f>
        <v>0.17599999999999999</v>
      </c>
      <c r="H39" s="74"/>
      <c r="I39" s="74"/>
      <c r="J39" s="18"/>
      <c r="K39" s="18"/>
      <c r="L39" s="18"/>
      <c r="M39" s="30"/>
      <c r="N39" s="78"/>
      <c r="O39" s="78"/>
      <c r="P39" s="78"/>
      <c r="Q39" s="20"/>
      <c r="R39" s="78"/>
      <c r="S39" s="78"/>
      <c r="T39" s="78"/>
      <c r="U39" s="35"/>
      <c r="V39" s="35"/>
      <c r="W39" s="77"/>
      <c r="X39" s="77"/>
      <c r="Y39" s="77"/>
      <c r="Z39" s="77"/>
      <c r="AA39" s="77"/>
      <c r="AB39" s="77"/>
      <c r="AC39" s="77"/>
      <c r="AD39" s="77"/>
      <c r="AE39" s="77"/>
      <c r="AF39" s="85"/>
      <c r="AG39" s="85"/>
      <c r="AH39" s="85"/>
      <c r="AI39" s="85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">
      <c r="A40" s="7"/>
      <c r="B40" s="80"/>
      <c r="C40" s="82"/>
      <c r="D40" s="84"/>
      <c r="E40" s="7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8.7999999999999995E-2</v>
      </c>
      <c r="G40" s="73"/>
      <c r="H40" s="74"/>
      <c r="I40" s="74"/>
      <c r="J40" s="14"/>
      <c r="K40" s="14"/>
      <c r="L40" s="14"/>
      <c r="M40" s="30"/>
      <c r="N40" s="78"/>
      <c r="O40" s="78"/>
      <c r="P40" s="78"/>
      <c r="Q40" s="20"/>
      <c r="R40" s="78"/>
      <c r="S40" s="78"/>
      <c r="T40" s="78"/>
      <c r="U40" s="35"/>
      <c r="V40" s="35"/>
      <c r="W40" s="77"/>
      <c r="X40" s="77"/>
      <c r="Y40" s="77"/>
      <c r="Z40" s="77"/>
      <c r="AA40" s="77"/>
      <c r="AB40" s="77"/>
      <c r="AC40" s="77"/>
      <c r="AD40" s="77"/>
      <c r="AE40" s="77"/>
      <c r="AF40" s="85"/>
      <c r="AG40" s="85"/>
      <c r="AH40" s="85"/>
      <c r="AI40" s="85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">
      <c r="A41" s="7"/>
      <c r="B41" s="79">
        <f>+IF(C41="NO APLICA","S/N",6)</f>
        <v>6</v>
      </c>
      <c r="C41" s="81">
        <f>+IF(C24&gt;4,C25,"NO APLICA")</f>
        <v>0.21833333333333335</v>
      </c>
      <c r="D41" s="83">
        <f>IF(C41="NO APLICA","NO APLICA",ROUND(C31+C33+C35+C37+C39+C41,2))</f>
        <v>1.2</v>
      </c>
      <c r="E41" s="71">
        <v>0.8</v>
      </c>
      <c r="F41" s="5">
        <f>+IF(C41="NO APLICA","NO APLICA",IF(E41=E39,E41*(D41-D39)/2,IF(E41&gt;E39,(E41-((E41-E39)/2))*(D41-D39)/2+(((E41-E39)/2)*(D41-D39)/4),IF(E41&lt;E39,(E41*(D41-D39)/2)+(((E39-E41)/2)*(D41-D39)/4)))))</f>
        <v>8.7999999999999995E-2</v>
      </c>
      <c r="G41" s="73">
        <f t="shared" ref="G41" si="4">+IF(F42="NO APLICA","NO APLICA",F41+F42)</f>
        <v>0.17600000000000007</v>
      </c>
      <c r="H41" s="74"/>
      <c r="I41" s="74"/>
      <c r="J41" s="18"/>
      <c r="K41" s="18"/>
      <c r="L41" s="18"/>
      <c r="M41" s="30"/>
      <c r="N41" s="78"/>
      <c r="O41" s="78"/>
      <c r="P41" s="78"/>
      <c r="Q41" s="20"/>
      <c r="R41" s="78"/>
      <c r="S41" s="78"/>
      <c r="T41" s="78"/>
      <c r="U41" s="35"/>
      <c r="V41" s="35"/>
      <c r="W41" s="77"/>
      <c r="X41" s="77"/>
      <c r="Y41" s="77"/>
      <c r="Z41" s="77"/>
      <c r="AA41" s="77"/>
      <c r="AB41" s="77"/>
      <c r="AC41" s="77"/>
      <c r="AD41" s="77"/>
      <c r="AE41" s="77"/>
      <c r="AF41" s="85"/>
      <c r="AG41" s="85"/>
      <c r="AH41" s="85"/>
      <c r="AI41" s="85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">
      <c r="A42" s="7"/>
      <c r="B42" s="80"/>
      <c r="C42" s="82"/>
      <c r="D42" s="84"/>
      <c r="E42" s="7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8.8000000000000078E-2</v>
      </c>
      <c r="G42" s="73"/>
      <c r="H42" s="74"/>
      <c r="I42" s="74"/>
      <c r="J42" s="14"/>
      <c r="K42" s="14"/>
      <c r="L42" s="14"/>
      <c r="M42" s="30"/>
      <c r="N42" s="78"/>
      <c r="O42" s="78"/>
      <c r="P42" s="78"/>
      <c r="Q42" s="20"/>
      <c r="R42" s="78"/>
      <c r="S42" s="78"/>
      <c r="T42" s="78"/>
      <c r="U42" s="35"/>
      <c r="V42" s="35"/>
      <c r="W42" s="77"/>
      <c r="X42" s="77"/>
      <c r="Y42" s="77"/>
      <c r="Z42" s="77"/>
      <c r="AA42" s="77"/>
      <c r="AB42" s="77"/>
      <c r="AC42" s="77"/>
      <c r="AD42" s="77"/>
      <c r="AE42" s="77"/>
      <c r="AF42" s="85"/>
      <c r="AG42" s="85"/>
      <c r="AH42" s="85"/>
      <c r="AI42" s="85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">
      <c r="A43" s="7"/>
      <c r="B43" s="79" t="str">
        <f>+IF(C43="NO APLICA","S/N",IF(C41&gt;C43,"Final",7))</f>
        <v>Final</v>
      </c>
      <c r="C43" s="81">
        <f>+IF(C24=6,C25/2,IF(C24&gt;6,C25,"NO APLICA"))</f>
        <v>0.10916666666666668</v>
      </c>
      <c r="D43" s="83">
        <f>IF(C43="NO APLICA","NO APLICA",ROUND(C31+C33+C35+C37+C39+C41+C43,2))</f>
        <v>1.31</v>
      </c>
      <c r="E43" s="71">
        <v>0.8</v>
      </c>
      <c r="F43" s="5">
        <f>+IF(C43="NO APLICA","NO APLICA",IF(E43=E41,E43*(D43-D41)/2,IF(E43&gt;E41,(E43-((E43-E41)/2))*(D43-D41)/2+(((E43-E41)/2)*(D43-D41)/4),IF(E43&lt;E41,(E43*(D43-D41)/2)+(((E41-E43)/2)*(D43-D41)/4)))))</f>
        <v>4.4000000000000039E-2</v>
      </c>
      <c r="G43" s="73" t="str">
        <f t="shared" ref="G43" si="5">+IF(F44="NO APLICA","NO APLICA",F43+F44)</f>
        <v>NO APLICA</v>
      </c>
      <c r="H43" s="74"/>
      <c r="I43" s="74"/>
      <c r="J43" s="18"/>
      <c r="K43" s="18"/>
      <c r="L43" s="18"/>
      <c r="M43" s="30"/>
      <c r="N43" s="78"/>
      <c r="O43" s="78"/>
      <c r="P43" s="78"/>
      <c r="Q43" s="20"/>
      <c r="R43" s="78"/>
      <c r="S43" s="78"/>
      <c r="T43" s="78"/>
      <c r="U43" s="35"/>
      <c r="V43" s="35"/>
      <c r="W43" s="77"/>
      <c r="X43" s="77"/>
      <c r="Y43" s="77"/>
      <c r="Z43" s="77"/>
      <c r="AA43" s="77"/>
      <c r="AB43" s="77"/>
      <c r="AC43" s="77"/>
      <c r="AD43" s="77"/>
      <c r="AE43" s="77"/>
      <c r="AF43" s="85"/>
      <c r="AG43" s="85"/>
      <c r="AH43" s="85"/>
      <c r="AI43" s="85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">
      <c r="A44" s="7"/>
      <c r="B44" s="80"/>
      <c r="C44" s="82"/>
      <c r="D44" s="84"/>
      <c r="E44" s="7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73"/>
      <c r="H44" s="74"/>
      <c r="I44" s="74"/>
      <c r="J44" s="14"/>
      <c r="K44" s="14"/>
      <c r="L44" s="14"/>
      <c r="M44" s="30"/>
      <c r="N44" s="78"/>
      <c r="O44" s="78"/>
      <c r="P44" s="78"/>
      <c r="Q44" s="20"/>
      <c r="R44" s="78"/>
      <c r="S44" s="78"/>
      <c r="T44" s="78"/>
      <c r="U44" s="35"/>
      <c r="V44" s="35"/>
      <c r="W44" s="77"/>
      <c r="X44" s="77"/>
      <c r="Y44" s="77"/>
      <c r="Z44" s="77"/>
      <c r="AA44" s="77"/>
      <c r="AB44" s="77"/>
      <c r="AC44" s="77"/>
      <c r="AD44" s="77"/>
      <c r="AE44" s="77"/>
      <c r="AF44" s="85"/>
      <c r="AG44" s="85"/>
      <c r="AH44" s="85"/>
      <c r="AI44" s="85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">
      <c r="A45" s="7"/>
      <c r="B45" s="79" t="str">
        <f>+IF(C45="NO APLICA","S/N",8)</f>
        <v>S/N</v>
      </c>
      <c r="C45" s="81" t="str">
        <f>+IF(C24&gt;6,C25,"NO APLICA")</f>
        <v>NO APLICA</v>
      </c>
      <c r="D45" s="83" t="str">
        <f>IF(C45="NO APLICA","NO APLICA",ROUND(C31+C33+C35+C37+C39+C41+C43+C45,2))</f>
        <v>NO APLICA</v>
      </c>
      <c r="E45" s="7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73" t="str">
        <f t="shared" ref="G45" si="6">+IF(F46="NO APLICA","NO APLICA",F45+F46)</f>
        <v>NO APLICA</v>
      </c>
      <c r="H45" s="74"/>
      <c r="I45" s="74"/>
      <c r="J45" s="18"/>
      <c r="K45" s="18"/>
      <c r="L45" s="18"/>
      <c r="M45" s="30"/>
      <c r="N45" s="78"/>
      <c r="O45" s="78"/>
      <c r="P45" s="78"/>
      <c r="Q45" s="20"/>
      <c r="R45" s="78"/>
      <c r="S45" s="78"/>
      <c r="T45" s="78"/>
      <c r="U45" s="35"/>
      <c r="V45" s="35"/>
      <c r="W45" s="77"/>
      <c r="X45" s="77"/>
      <c r="Y45" s="77"/>
      <c r="Z45" s="77"/>
      <c r="AA45" s="77"/>
      <c r="AB45" s="77"/>
      <c r="AC45" s="77"/>
      <c r="AD45" s="77"/>
      <c r="AE45" s="77"/>
      <c r="AF45" s="85"/>
      <c r="AG45" s="85"/>
      <c r="AH45" s="85"/>
      <c r="AI45" s="85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">
      <c r="A46" s="7"/>
      <c r="B46" s="80"/>
      <c r="C46" s="82"/>
      <c r="D46" s="84"/>
      <c r="E46" s="7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73"/>
      <c r="H46" s="74"/>
      <c r="I46" s="74"/>
      <c r="J46" s="14"/>
      <c r="K46" s="14"/>
      <c r="L46" s="14"/>
      <c r="M46" s="30"/>
      <c r="N46" s="78"/>
      <c r="O46" s="78"/>
      <c r="P46" s="78"/>
      <c r="Q46" s="20"/>
      <c r="R46" s="78"/>
      <c r="S46" s="78"/>
      <c r="T46" s="78"/>
      <c r="U46" s="35"/>
      <c r="V46" s="35"/>
      <c r="W46" s="77"/>
      <c r="X46" s="77"/>
      <c r="Y46" s="77"/>
      <c r="Z46" s="77"/>
      <c r="AA46" s="77"/>
      <c r="AB46" s="77"/>
      <c r="AC46" s="77"/>
      <c r="AD46" s="77"/>
      <c r="AE46" s="77"/>
      <c r="AF46" s="85"/>
      <c r="AG46" s="85"/>
      <c r="AH46" s="85"/>
      <c r="AI46" s="85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">
      <c r="A47" s="7"/>
      <c r="B47" s="79" t="str">
        <f>+IF(C47="NO APLICA","S/N",9)</f>
        <v>S/N</v>
      </c>
      <c r="C47" s="81" t="str">
        <f>+IF(C24&gt;6,C25,"NO APLICA")</f>
        <v>NO APLICA</v>
      </c>
      <c r="D47" s="83" t="str">
        <f>IF(C47="NO APLICA","NO APLICA",ROUND(C31+C33+C35+C37+C39+C41+C43+C45+C47,2))</f>
        <v>NO APLICA</v>
      </c>
      <c r="E47" s="7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73" t="str">
        <f t="shared" ref="G47" si="7">+IF(F48="NO APLICA","NO APLICA",F47+F48)</f>
        <v>NO APLICA</v>
      </c>
      <c r="H47" s="74"/>
      <c r="I47" s="74"/>
      <c r="J47" s="18"/>
      <c r="K47" s="18"/>
      <c r="L47" s="18"/>
      <c r="M47" s="30"/>
      <c r="N47" s="78"/>
      <c r="O47" s="78"/>
      <c r="P47" s="78"/>
      <c r="Q47" s="20"/>
      <c r="R47" s="78"/>
      <c r="S47" s="78"/>
      <c r="T47" s="78"/>
      <c r="U47" s="35"/>
      <c r="V47" s="35"/>
      <c r="W47" s="77"/>
      <c r="X47" s="77"/>
      <c r="Y47" s="77"/>
      <c r="Z47" s="77"/>
      <c r="AA47" s="77"/>
      <c r="AB47" s="77"/>
      <c r="AC47" s="77"/>
      <c r="AD47" s="77"/>
      <c r="AE47" s="77"/>
      <c r="AF47" s="85"/>
      <c r="AG47" s="85"/>
      <c r="AH47" s="85"/>
      <c r="AI47" s="85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">
      <c r="A48" s="7"/>
      <c r="B48" s="80"/>
      <c r="C48" s="82"/>
      <c r="D48" s="84"/>
      <c r="E48" s="7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73"/>
      <c r="H48" s="74"/>
      <c r="I48" s="74"/>
      <c r="J48" s="14"/>
      <c r="K48" s="14"/>
      <c r="L48" s="14"/>
      <c r="M48" s="30"/>
      <c r="N48" s="78"/>
      <c r="O48" s="78"/>
      <c r="P48" s="78"/>
      <c r="Q48" s="20"/>
      <c r="R48" s="78"/>
      <c r="S48" s="78"/>
      <c r="T48" s="78"/>
      <c r="U48" s="35"/>
      <c r="V48" s="35"/>
      <c r="W48" s="77"/>
      <c r="X48" s="77"/>
      <c r="Y48" s="77"/>
      <c r="Z48" s="77"/>
      <c r="AA48" s="77"/>
      <c r="AB48" s="77"/>
      <c r="AC48" s="77"/>
      <c r="AD48" s="77"/>
      <c r="AE48" s="77"/>
      <c r="AF48" s="85"/>
      <c r="AG48" s="85"/>
      <c r="AH48" s="85"/>
      <c r="AI48" s="85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">
      <c r="A49" s="7"/>
      <c r="B49" s="79" t="str">
        <f>+IF(C49="NO APLICA","S/N",10)</f>
        <v>S/N</v>
      </c>
      <c r="C49" s="81" t="str">
        <f>+IF(C24&gt;6,C25,"NO APLICA")</f>
        <v>NO APLICA</v>
      </c>
      <c r="D49" s="83" t="str">
        <f>IF(C49="NO APLICA","NO APLICA",ROUND(C31+C33+C35+C37+C39+C41+C43+C45+C47+C49,2))</f>
        <v>NO APLICA</v>
      </c>
      <c r="E49" s="7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73" t="str">
        <f t="shared" ref="G49" si="8">+IF(F50="NO APLICA","NO APLICA",F49+F50)</f>
        <v>NO APLICA</v>
      </c>
      <c r="H49" s="74"/>
      <c r="I49" s="74"/>
      <c r="J49" s="18"/>
      <c r="K49" s="18"/>
      <c r="L49" s="18"/>
      <c r="M49" s="30"/>
      <c r="N49" s="78"/>
      <c r="O49" s="78"/>
      <c r="P49" s="78"/>
      <c r="Q49" s="20"/>
      <c r="R49" s="78"/>
      <c r="S49" s="78"/>
      <c r="T49" s="78"/>
      <c r="U49" s="35"/>
      <c r="V49" s="35"/>
      <c r="W49" s="77"/>
      <c r="X49" s="77"/>
      <c r="Y49" s="77"/>
      <c r="Z49" s="77"/>
      <c r="AA49" s="77"/>
      <c r="AB49" s="77"/>
      <c r="AC49" s="77"/>
      <c r="AD49" s="77"/>
      <c r="AE49" s="77"/>
      <c r="AF49" s="85"/>
      <c r="AG49" s="85"/>
      <c r="AH49" s="85"/>
      <c r="AI49" s="85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">
      <c r="A50" s="7"/>
      <c r="B50" s="80"/>
      <c r="C50" s="82"/>
      <c r="D50" s="84"/>
      <c r="E50" s="7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73"/>
      <c r="H50" s="74"/>
      <c r="I50" s="74"/>
      <c r="J50" s="14"/>
      <c r="K50" s="14"/>
      <c r="L50" s="14"/>
      <c r="M50" s="30"/>
      <c r="N50" s="78"/>
      <c r="O50" s="78"/>
      <c r="P50" s="78"/>
      <c r="Q50" s="20"/>
      <c r="R50" s="78"/>
      <c r="S50" s="78"/>
      <c r="T50" s="78"/>
      <c r="U50" s="35"/>
      <c r="V50" s="35"/>
      <c r="W50" s="77"/>
      <c r="X50" s="77"/>
      <c r="Y50" s="77"/>
      <c r="Z50" s="77"/>
      <c r="AA50" s="77"/>
      <c r="AB50" s="77"/>
      <c r="AC50" s="77"/>
      <c r="AD50" s="77"/>
      <c r="AE50" s="77"/>
      <c r="AF50" s="85"/>
      <c r="AG50" s="85"/>
      <c r="AH50" s="85"/>
      <c r="AI50" s="85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">
      <c r="A51" s="7"/>
      <c r="B51" s="79" t="str">
        <f>+IF(C51="NO APLICA","S/N",IF(C49&gt;C51,"Final",11))</f>
        <v>S/N</v>
      </c>
      <c r="C51" s="81" t="str">
        <f>+IF(C24=10,C25/2,IF(C24&gt;10,C25,"NO APLICA"))</f>
        <v>NO APLICA</v>
      </c>
      <c r="D51" s="83" t="str">
        <f>IF(C51="NO APLICA","NO APLICA",ROUND(C31+C33+C35+C37+C39+C41+C43+C45+C47+C49+C51,2))</f>
        <v>NO APLICA</v>
      </c>
      <c r="E51" s="7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73" t="str">
        <f t="shared" ref="G51" si="9">+IF(F52="NO APLICA","NO APLICA",F51+F52)</f>
        <v>NO APLICA</v>
      </c>
      <c r="H51" s="74"/>
      <c r="I51" s="74"/>
      <c r="J51" s="18"/>
      <c r="K51" s="18"/>
      <c r="L51" s="18"/>
      <c r="M51" s="30"/>
      <c r="N51" s="78"/>
      <c r="O51" s="78"/>
      <c r="P51" s="78"/>
      <c r="Q51" s="20"/>
      <c r="R51" s="78"/>
      <c r="S51" s="78"/>
      <c r="T51" s="78"/>
      <c r="U51" s="35"/>
      <c r="V51" s="35"/>
      <c r="W51" s="77"/>
      <c r="X51" s="77"/>
      <c r="Y51" s="77"/>
      <c r="Z51" s="77"/>
      <c r="AA51" s="77"/>
      <c r="AB51" s="77"/>
      <c r="AC51" s="77"/>
      <c r="AD51" s="77"/>
      <c r="AE51" s="77"/>
      <c r="AF51" s="85"/>
      <c r="AG51" s="85"/>
      <c r="AH51" s="85"/>
      <c r="AI51" s="85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">
      <c r="A52" s="7"/>
      <c r="B52" s="80"/>
      <c r="C52" s="82"/>
      <c r="D52" s="84"/>
      <c r="E52" s="7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73"/>
      <c r="H52" s="74"/>
      <c r="I52" s="74"/>
      <c r="J52" s="14"/>
      <c r="K52" s="14"/>
      <c r="L52" s="14"/>
      <c r="M52" s="30"/>
      <c r="N52" s="78"/>
      <c r="O52" s="78"/>
      <c r="P52" s="78"/>
      <c r="Q52" s="20"/>
      <c r="R52" s="78"/>
      <c r="S52" s="78"/>
      <c r="T52" s="78"/>
      <c r="U52" s="35"/>
      <c r="V52" s="35"/>
      <c r="W52" s="77"/>
      <c r="X52" s="77"/>
      <c r="Y52" s="77"/>
      <c r="Z52" s="77"/>
      <c r="AA52" s="77"/>
      <c r="AB52" s="77"/>
      <c r="AC52" s="77"/>
      <c r="AD52" s="77"/>
      <c r="AE52" s="77"/>
      <c r="AF52" s="85"/>
      <c r="AG52" s="85"/>
      <c r="AH52" s="85"/>
      <c r="AI52" s="85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">
      <c r="A53" s="7"/>
      <c r="B53" s="79" t="str">
        <f>+IF(C53="NO APLICA","S/N",12)</f>
        <v>S/N</v>
      </c>
      <c r="C53" s="81" t="str">
        <f>+IF(C24&gt;10,C25,"NO APLICA")</f>
        <v>NO APLICA</v>
      </c>
      <c r="D53" s="83" t="str">
        <f>IF(C53="NO APLICA","NO APLICA",ROUND(C31+C33+C35+C37+C39+C41+C43+C45+C47+C49+C51+C53,2))</f>
        <v>NO APLICA</v>
      </c>
      <c r="E53" s="7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73" t="str">
        <f t="shared" ref="G53" si="10">+IF(F54="NO APLICA","NO APLICA",F53+F54)</f>
        <v>NO APLICA</v>
      </c>
      <c r="H53" s="74"/>
      <c r="I53" s="74"/>
      <c r="J53" s="18"/>
      <c r="K53" s="18"/>
      <c r="L53" s="18"/>
      <c r="M53" s="30"/>
      <c r="N53" s="78"/>
      <c r="O53" s="78"/>
      <c r="P53" s="78"/>
      <c r="Q53" s="20"/>
      <c r="R53" s="78"/>
      <c r="S53" s="78"/>
      <c r="T53" s="78"/>
      <c r="U53" s="35"/>
      <c r="V53" s="35"/>
      <c r="W53" s="77"/>
      <c r="X53" s="77"/>
      <c r="Y53" s="77"/>
      <c r="Z53" s="77"/>
      <c r="AA53" s="77"/>
      <c r="AB53" s="77"/>
      <c r="AC53" s="77"/>
      <c r="AD53" s="77"/>
      <c r="AE53" s="77"/>
      <c r="AF53" s="85"/>
      <c r="AG53" s="85"/>
      <c r="AH53" s="85"/>
      <c r="AI53" s="85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">
      <c r="A54" s="7"/>
      <c r="B54" s="80"/>
      <c r="C54" s="82"/>
      <c r="D54" s="84"/>
      <c r="E54" s="7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73"/>
      <c r="H54" s="74"/>
      <c r="I54" s="74"/>
      <c r="J54" s="14"/>
      <c r="K54" s="14"/>
      <c r="L54" s="14"/>
      <c r="M54" s="30"/>
      <c r="N54" s="78"/>
      <c r="O54" s="78"/>
      <c r="P54" s="78"/>
      <c r="Q54" s="20"/>
      <c r="R54" s="78"/>
      <c r="S54" s="78"/>
      <c r="T54" s="78"/>
      <c r="U54" s="35"/>
      <c r="V54" s="35"/>
      <c r="W54" s="77"/>
      <c r="X54" s="77"/>
      <c r="Y54" s="77"/>
      <c r="Z54" s="77"/>
      <c r="AA54" s="77"/>
      <c r="AB54" s="77"/>
      <c r="AC54" s="77"/>
      <c r="AD54" s="77"/>
      <c r="AE54" s="77"/>
      <c r="AF54" s="85"/>
      <c r="AG54" s="85"/>
      <c r="AH54" s="85"/>
      <c r="AI54" s="85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">
      <c r="A55" s="7"/>
      <c r="B55" s="79" t="str">
        <f>+IF(C55="NO APLICA","S/N",13)</f>
        <v>S/N</v>
      </c>
      <c r="C55" s="81" t="str">
        <f>+IF(C24&gt;10,C25,"NO APLICA")</f>
        <v>NO APLICA</v>
      </c>
      <c r="D55" s="83" t="str">
        <f>IF(C55="NO APLICA","NO APLICA",ROUND(C31+C33+C35+C37+C39+C41+C43+C45+C47+C49+C51+C53+C55,2))</f>
        <v>NO APLICA</v>
      </c>
      <c r="E55" s="7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73" t="str">
        <f t="shared" ref="G55" si="11">+IF(F56="NO APLICA","NO APLICA",F55+F56)</f>
        <v>NO APLICA</v>
      </c>
      <c r="H55" s="74"/>
      <c r="I55" s="74"/>
      <c r="J55" s="18"/>
      <c r="K55" s="18"/>
      <c r="L55" s="18"/>
      <c r="M55" s="30"/>
      <c r="N55" s="78"/>
      <c r="O55" s="78"/>
      <c r="P55" s="78"/>
      <c r="Q55" s="20"/>
      <c r="R55" s="78"/>
      <c r="S55" s="78"/>
      <c r="T55" s="78"/>
      <c r="U55" s="35"/>
      <c r="V55" s="35"/>
      <c r="W55" s="77"/>
      <c r="X55" s="77"/>
      <c r="Y55" s="77"/>
      <c r="Z55" s="77"/>
      <c r="AA55" s="77"/>
      <c r="AB55" s="77"/>
      <c r="AC55" s="77"/>
      <c r="AD55" s="77"/>
      <c r="AE55" s="77"/>
      <c r="AF55" s="85"/>
      <c r="AG55" s="85"/>
      <c r="AH55" s="85"/>
      <c r="AI55" s="85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">
      <c r="A56" s="7"/>
      <c r="B56" s="80"/>
      <c r="C56" s="82"/>
      <c r="D56" s="84"/>
      <c r="E56" s="7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73"/>
      <c r="H56" s="74"/>
      <c r="I56" s="74"/>
      <c r="J56" s="14"/>
      <c r="K56" s="14"/>
      <c r="L56" s="14"/>
      <c r="M56" s="30"/>
      <c r="N56" s="78"/>
      <c r="O56" s="78"/>
      <c r="P56" s="78"/>
      <c r="Q56" s="20"/>
      <c r="R56" s="78"/>
      <c r="S56" s="78"/>
      <c r="T56" s="78"/>
      <c r="U56" s="35"/>
      <c r="V56" s="35"/>
      <c r="W56" s="77"/>
      <c r="X56" s="77"/>
      <c r="Y56" s="77"/>
      <c r="Z56" s="77"/>
      <c r="AA56" s="77"/>
      <c r="AB56" s="77"/>
      <c r="AC56" s="77"/>
      <c r="AD56" s="77"/>
      <c r="AE56" s="77"/>
      <c r="AF56" s="85"/>
      <c r="AG56" s="85"/>
      <c r="AH56" s="85"/>
      <c r="AI56" s="85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">
      <c r="A57" s="7"/>
      <c r="B57" s="79" t="str">
        <f>+IF(C57="NO APLICA","S/N",14)</f>
        <v>S/N</v>
      </c>
      <c r="C57" s="81" t="str">
        <f>+IF(C24&gt;10,C25,"NO APLICA")</f>
        <v>NO APLICA</v>
      </c>
      <c r="D57" s="83" t="str">
        <f>IF(C57="NO APLICA","NO APLICA",ROUND(C31+C33+C35+C37+C39+C41+C43+C45+C47+C49+C51+C53+C55+C57,2))</f>
        <v>NO APLICA</v>
      </c>
      <c r="E57" s="7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73" t="str">
        <f t="shared" ref="G57" si="12">+IF(F58="NO APLICA","NO APLICA",F57+F58)</f>
        <v>NO APLICA</v>
      </c>
      <c r="H57" s="74"/>
      <c r="I57" s="74"/>
      <c r="J57" s="18"/>
      <c r="K57" s="18"/>
      <c r="L57" s="18"/>
      <c r="M57" s="30"/>
      <c r="N57" s="78"/>
      <c r="O57" s="78"/>
      <c r="P57" s="78"/>
      <c r="Q57" s="20"/>
      <c r="R57" s="78"/>
      <c r="S57" s="78"/>
      <c r="T57" s="78"/>
      <c r="U57" s="35"/>
      <c r="V57" s="35"/>
      <c r="W57" s="77"/>
      <c r="X57" s="77"/>
      <c r="Y57" s="77"/>
      <c r="Z57" s="77"/>
      <c r="AA57" s="77"/>
      <c r="AB57" s="77"/>
      <c r="AC57" s="77"/>
      <c r="AD57" s="77"/>
      <c r="AE57" s="77"/>
      <c r="AF57" s="85"/>
      <c r="AG57" s="85"/>
      <c r="AH57" s="85"/>
      <c r="AI57" s="85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">
      <c r="A58" s="7"/>
      <c r="B58" s="80"/>
      <c r="C58" s="82"/>
      <c r="D58" s="84"/>
      <c r="E58" s="7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73"/>
      <c r="H58" s="74"/>
      <c r="I58" s="74"/>
      <c r="J58" s="14"/>
      <c r="K58" s="14"/>
      <c r="L58" s="14"/>
      <c r="M58" s="30"/>
      <c r="N58" s="78"/>
      <c r="O58" s="78"/>
      <c r="P58" s="78"/>
      <c r="Q58" s="20"/>
      <c r="R58" s="78"/>
      <c r="S58" s="78"/>
      <c r="T58" s="78"/>
      <c r="U58" s="35"/>
      <c r="V58" s="35"/>
      <c r="W58" s="77"/>
      <c r="X58" s="77"/>
      <c r="Y58" s="77"/>
      <c r="Z58" s="77"/>
      <c r="AA58" s="77"/>
      <c r="AB58" s="77"/>
      <c r="AC58" s="77"/>
      <c r="AD58" s="77"/>
      <c r="AE58" s="77"/>
      <c r="AF58" s="85"/>
      <c r="AG58" s="85"/>
      <c r="AH58" s="85"/>
      <c r="AI58" s="85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">
      <c r="A59" s="7"/>
      <c r="B59" s="79" t="str">
        <f>+IF(C59="NO APLICA","S/N",15)</f>
        <v>S/N</v>
      </c>
      <c r="C59" s="81" t="str">
        <f>+IF(C24&gt;10,C25,"NO APLICA")</f>
        <v>NO APLICA</v>
      </c>
      <c r="D59" s="83" t="str">
        <f>IF(C59="NO APLICA","NO APLICA",ROUND(C31+C33+C35+C37+C39+C41+C43+C45+C47+C49+C51+C53+C55+C57+C59,2))</f>
        <v>NO APLICA</v>
      </c>
      <c r="E59" s="7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73" t="str">
        <f t="shared" ref="G59" si="13">+IF(F60="NO APLICA","NO APLICA",F59+F60)</f>
        <v>NO APLICA</v>
      </c>
      <c r="H59" s="74"/>
      <c r="I59" s="74"/>
      <c r="J59" s="18"/>
      <c r="K59" s="18"/>
      <c r="L59" s="18"/>
      <c r="M59" s="30"/>
      <c r="N59" s="78"/>
      <c r="O59" s="78"/>
      <c r="P59" s="78"/>
      <c r="Q59" s="20"/>
      <c r="R59" s="78"/>
      <c r="S59" s="78"/>
      <c r="T59" s="78"/>
      <c r="U59" s="35"/>
      <c r="V59" s="35"/>
      <c r="W59" s="77"/>
      <c r="X59" s="77"/>
      <c r="Y59" s="77"/>
      <c r="Z59" s="77"/>
      <c r="AA59" s="77"/>
      <c r="AB59" s="77"/>
      <c r="AC59" s="77"/>
      <c r="AD59" s="77"/>
      <c r="AE59" s="77"/>
      <c r="AF59" s="85"/>
      <c r="AG59" s="85"/>
      <c r="AH59" s="85"/>
      <c r="AI59" s="85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">
      <c r="A60" s="7"/>
      <c r="B60" s="80"/>
      <c r="C60" s="82"/>
      <c r="D60" s="84"/>
      <c r="E60" s="7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73"/>
      <c r="H60" s="74"/>
      <c r="I60" s="74"/>
      <c r="J60" s="14"/>
      <c r="K60" s="14"/>
      <c r="L60" s="14"/>
      <c r="M60" s="30"/>
      <c r="N60" s="78"/>
      <c r="O60" s="78"/>
      <c r="P60" s="78"/>
      <c r="Q60" s="20"/>
      <c r="R60" s="78"/>
      <c r="S60" s="78"/>
      <c r="T60" s="78"/>
      <c r="U60" s="35"/>
      <c r="V60" s="35"/>
      <c r="W60" s="77"/>
      <c r="X60" s="77"/>
      <c r="Y60" s="77"/>
      <c r="Z60" s="77"/>
      <c r="AA60" s="77"/>
      <c r="AB60" s="77"/>
      <c r="AC60" s="77"/>
      <c r="AD60" s="77"/>
      <c r="AE60" s="77"/>
      <c r="AF60" s="85"/>
      <c r="AG60" s="85"/>
      <c r="AH60" s="85"/>
      <c r="AI60" s="85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">
      <c r="A61" s="7"/>
      <c r="B61" s="79" t="str">
        <f>+IF(C61="NO APLICA","S/N",16)</f>
        <v>S/N</v>
      </c>
      <c r="C61" s="81" t="str">
        <f>+IF(C24&gt;10,C25,"NO APLICA")</f>
        <v>NO APLICA</v>
      </c>
      <c r="D61" s="83" t="str">
        <f>IF(C61="NO APLICA","NO APLICA",ROUND(C31+C33+C35+C37+C39+C41+C43+C45+C47+C49+C51+C53+C55+C57+C59+C61,2))</f>
        <v>NO APLICA</v>
      </c>
      <c r="E61" s="7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73" t="str">
        <f t="shared" ref="G61" si="14">+IF(F62="NO APLICA","NO APLICA",F61+F62)</f>
        <v>NO APLICA</v>
      </c>
      <c r="H61" s="74"/>
      <c r="I61" s="74"/>
      <c r="J61" s="18"/>
      <c r="K61" s="18"/>
      <c r="L61" s="18"/>
      <c r="M61" s="30"/>
      <c r="N61" s="78"/>
      <c r="O61" s="78"/>
      <c r="P61" s="78"/>
      <c r="Q61" s="20"/>
      <c r="R61" s="78"/>
      <c r="S61" s="78"/>
      <c r="T61" s="78"/>
      <c r="U61" s="35"/>
      <c r="V61" s="35"/>
      <c r="W61" s="77"/>
      <c r="X61" s="77"/>
      <c r="Y61" s="77"/>
      <c r="Z61" s="77"/>
      <c r="AA61" s="77"/>
      <c r="AB61" s="77"/>
      <c r="AC61" s="77"/>
      <c r="AD61" s="77"/>
      <c r="AE61" s="77"/>
      <c r="AF61" s="85"/>
      <c r="AG61" s="85"/>
      <c r="AH61" s="85"/>
      <c r="AI61" s="85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">
      <c r="A62" s="7"/>
      <c r="B62" s="80"/>
      <c r="C62" s="82"/>
      <c r="D62" s="84"/>
      <c r="E62" s="7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73"/>
      <c r="H62" s="74"/>
      <c r="I62" s="74"/>
      <c r="J62" s="14"/>
      <c r="K62" s="33"/>
      <c r="L62" s="33"/>
      <c r="M62" s="30"/>
      <c r="N62" s="78"/>
      <c r="O62" s="78"/>
      <c r="P62" s="78"/>
      <c r="Q62" s="20"/>
      <c r="R62" s="78"/>
      <c r="S62" s="78"/>
      <c r="T62" s="78"/>
      <c r="U62" s="35"/>
      <c r="V62" s="35"/>
      <c r="W62" s="77"/>
      <c r="X62" s="77"/>
      <c r="Y62" s="77"/>
      <c r="Z62" s="77"/>
      <c r="AA62" s="77"/>
      <c r="AB62" s="77"/>
      <c r="AC62" s="77"/>
      <c r="AD62" s="77"/>
      <c r="AE62" s="77"/>
      <c r="AF62" s="85"/>
      <c r="AG62" s="85"/>
      <c r="AH62" s="85"/>
      <c r="AI62" s="85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">
      <c r="A63" s="7"/>
      <c r="B63" s="79" t="str">
        <f>+IF(C63="NO APLICA","S/N",IF(C61&gt;C63,"Final",17))</f>
        <v>S/N</v>
      </c>
      <c r="C63" s="81" t="str">
        <f>+IF(C24=16,C25/2,IF(C24&gt;16,C25,"NO APLICA"))</f>
        <v>NO APLICA</v>
      </c>
      <c r="D63" s="83" t="str">
        <f>IF(C63="NO APLICA","NO APLICA",ROUND(C31+C33+C35+C37+C39+C41+C43+C45+C47+C49+C51+C53+C55+C57+C59+C61+C63,2))</f>
        <v>NO APLICA</v>
      </c>
      <c r="E63" s="71"/>
      <c r="F63" s="65" t="s">
        <v>28</v>
      </c>
      <c r="G63" s="89">
        <f>+IF(SUM(G31:G62)&gt;0,SUM(G31:G62),"NO APLICA")</f>
        <v>1.0480000000000003</v>
      </c>
      <c r="H63" s="74"/>
      <c r="I63" s="74"/>
      <c r="K63" s="33"/>
      <c r="L63" s="33"/>
      <c r="M63" s="30"/>
      <c r="N63" s="88"/>
      <c r="O63" s="88"/>
      <c r="P63" s="88"/>
      <c r="Q63" s="36"/>
      <c r="R63" s="88"/>
      <c r="S63" s="88"/>
      <c r="T63" s="88"/>
      <c r="U63" s="36"/>
      <c r="V63" s="36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88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">
      <c r="A64" s="7"/>
      <c r="B64" s="80"/>
      <c r="C64" s="82"/>
      <c r="D64" s="84"/>
      <c r="E64" s="72"/>
      <c r="F64" s="66"/>
      <c r="G64" s="90"/>
      <c r="H64" s="74"/>
      <c r="I64" s="74"/>
      <c r="J64" s="33"/>
      <c r="K64" s="33"/>
      <c r="L64" s="33"/>
      <c r="M64" s="30"/>
      <c r="N64" s="88"/>
      <c r="O64" s="88"/>
      <c r="P64" s="88"/>
      <c r="Q64" s="36"/>
      <c r="R64" s="88"/>
      <c r="S64" s="88"/>
      <c r="T64" s="88"/>
      <c r="U64" s="36"/>
      <c r="V64" s="36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88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">
      <c r="A65" s="7"/>
      <c r="B65" s="7"/>
      <c r="C65" s="7"/>
      <c r="D65" s="7"/>
      <c r="E65" s="7"/>
      <c r="F65" s="58"/>
      <c r="G65" s="94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">
      <c r="A66" s="7"/>
      <c r="B66" s="7"/>
      <c r="C66" s="7"/>
      <c r="D66" s="7"/>
      <c r="E66" s="7"/>
      <c r="F66" s="58"/>
      <c r="G66" s="94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W57:W58"/>
    <mergeCell ref="T59:T60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AE63:AE64"/>
    <mergeCell ref="AF63:AF64"/>
    <mergeCell ref="AG63:AG64"/>
    <mergeCell ref="Z61:Z62"/>
    <mergeCell ref="AA61:AA62"/>
    <mergeCell ref="AB61:AB62"/>
    <mergeCell ref="AC61:AC62"/>
    <mergeCell ref="Y59:Y60"/>
    <mergeCell ref="Z59:Z60"/>
    <mergeCell ref="AA59:AA60"/>
    <mergeCell ref="AB59:AB60"/>
    <mergeCell ref="AF61:AF62"/>
    <mergeCell ref="AG61:AG62"/>
    <mergeCell ref="B61:B62"/>
    <mergeCell ref="C61:C62"/>
    <mergeCell ref="D61:D62"/>
    <mergeCell ref="E61:E62"/>
    <mergeCell ref="G61:G62"/>
    <mergeCell ref="H61:H62"/>
    <mergeCell ref="I61:I62"/>
    <mergeCell ref="N61:N62"/>
    <mergeCell ref="S57:S58"/>
    <mergeCell ref="H57:H58"/>
    <mergeCell ref="N59:N60"/>
    <mergeCell ref="P59:P60"/>
    <mergeCell ref="R59:R60"/>
    <mergeCell ref="S59:S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O61:O62"/>
    <mergeCell ref="P61:P62"/>
    <mergeCell ref="R61:R62"/>
    <mergeCell ref="S61:S62"/>
    <mergeCell ref="T61:T62"/>
    <mergeCell ref="W61:W62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T57:T58"/>
    <mergeCell ref="O59:O60"/>
    <mergeCell ref="X57:X58"/>
    <mergeCell ref="Y57:Y58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P43:P44"/>
    <mergeCell ref="R43:R44"/>
    <mergeCell ref="S43:S44"/>
    <mergeCell ref="T43:T44"/>
    <mergeCell ref="AD45:AD46"/>
    <mergeCell ref="AE45:AE46"/>
    <mergeCell ref="AF45:AF46"/>
    <mergeCell ref="AG45:AG46"/>
    <mergeCell ref="P47:P48"/>
    <mergeCell ref="R47:R48"/>
    <mergeCell ref="S47:S48"/>
    <mergeCell ref="T47:T48"/>
    <mergeCell ref="W47:W48"/>
    <mergeCell ref="X47:X48"/>
    <mergeCell ref="Y47:Y48"/>
    <mergeCell ref="Z47:Z48"/>
    <mergeCell ref="AA47:AA48"/>
    <mergeCell ref="H45:H46"/>
    <mergeCell ref="I45:I46"/>
    <mergeCell ref="N45:N46"/>
    <mergeCell ref="AC43:AC44"/>
    <mergeCell ref="N43:N44"/>
    <mergeCell ref="O43:O44"/>
    <mergeCell ref="Z45:Z46"/>
    <mergeCell ref="AA45:AA46"/>
    <mergeCell ref="AB45:AB46"/>
    <mergeCell ref="AC45:AC46"/>
    <mergeCell ref="O45:O46"/>
    <mergeCell ref="P45:P46"/>
    <mergeCell ref="R45:R46"/>
    <mergeCell ref="S45:S46"/>
    <mergeCell ref="T45:T46"/>
    <mergeCell ref="W45:W46"/>
    <mergeCell ref="Y43:Y44"/>
    <mergeCell ref="Z43:Z44"/>
    <mergeCell ref="AA43:AA44"/>
    <mergeCell ref="AB43:AB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W37:W38"/>
    <mergeCell ref="AG39:AG40"/>
    <mergeCell ref="AH39:AH40"/>
    <mergeCell ref="AI39:AI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H33:AH34"/>
    <mergeCell ref="AG35:AG36"/>
    <mergeCell ref="AH35:AH36"/>
    <mergeCell ref="AI33:AI34"/>
    <mergeCell ref="AC35:AC36"/>
    <mergeCell ref="AD35:AD36"/>
    <mergeCell ref="AE37:AE38"/>
    <mergeCell ref="AF37:AF38"/>
    <mergeCell ref="AG37:AG38"/>
    <mergeCell ref="AH37:AH38"/>
    <mergeCell ref="AI37:AI38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53" priority="86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52" priority="84" operator="equal">
      <formula>"NO APLICA"</formula>
    </cfRule>
    <cfRule type="cellIs" dxfId="51" priority="85" operator="equal">
      <formula>"NO APLICA"</formula>
    </cfRule>
  </conditionalFormatting>
  <conditionalFormatting sqref="W28:AE28">
    <cfRule type="cellIs" dxfId="50" priority="82" operator="equal">
      <formula>"NO APLICA"</formula>
    </cfRule>
    <cfRule type="cellIs" dxfId="49" priority="83" operator="equal">
      <formula>"NO APLICA"</formula>
    </cfRule>
  </conditionalFormatting>
  <conditionalFormatting sqref="AF27 AF28:AH28">
    <cfRule type="cellIs" dxfId="48" priority="80" operator="equal">
      <formula>"NO APLICA"</formula>
    </cfRule>
    <cfRule type="cellIs" dxfId="47" priority="81" operator="equal">
      <formula>"NO APLICA"</formula>
    </cfRule>
  </conditionalFormatting>
  <conditionalFormatting sqref="AI29:AI62">
    <cfRule type="cellIs" dxfId="46" priority="79" operator="equal">
      <formula>"FALTAN DATOS"</formula>
    </cfRule>
  </conditionalFormatting>
  <conditionalFormatting sqref="F29:F30">
    <cfRule type="cellIs" dxfId="45" priority="77" operator="equal">
      <formula>"NO APLICA"</formula>
    </cfRule>
    <cfRule type="cellIs" dxfId="44" priority="78" operator="equal">
      <formula>"NO APLICA"</formula>
    </cfRule>
  </conditionalFormatting>
  <conditionalFormatting sqref="C31:D64">
    <cfRule type="cellIs" dxfId="43" priority="73" operator="equal">
      <formula>"no aplica"</formula>
    </cfRule>
    <cfRule type="cellIs" dxfId="42" priority="74" operator="equal">
      <formula>"no aplica"</formula>
    </cfRule>
    <cfRule type="cellIs" dxfId="41" priority="75" operator="equal">
      <formula>"no aplica"</formula>
    </cfRule>
    <cfRule type="cellIs" dxfId="40" priority="76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39" priority="72" operator="equal">
      <formula>"no aplica"</formula>
    </cfRule>
  </conditionalFormatting>
  <conditionalFormatting sqref="W29:AI30 AF31:AI62">
    <cfRule type="cellIs" dxfId="38" priority="71" operator="equal">
      <formula>"no aplica"</formula>
    </cfRule>
  </conditionalFormatting>
  <conditionalFormatting sqref="N23:O25">
    <cfRule type="cellIs" dxfId="37" priority="70" operator="equal">
      <formula>"FALTAN DATOS"</formula>
    </cfRule>
  </conditionalFormatting>
  <conditionalFormatting sqref="W23:X25">
    <cfRule type="cellIs" dxfId="36" priority="69" operator="equal">
      <formula>"FALTAN DATOS"</formula>
    </cfRule>
  </conditionalFormatting>
  <conditionalFormatting sqref="AJ46:AK5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35" priority="50" operator="equal">
      <formula>"s/n"</formula>
    </cfRule>
    <cfRule type="cellIs" dxfId="34" priority="51" operator="equal">
      <formula>"final"</formula>
    </cfRule>
    <cfRule type="cellIs" dxfId="33" priority="62" operator="equal">
      <formula>"Final"</formula>
    </cfRule>
    <cfRule type="cellIs" dxfId="32" priority="63" operator="equal">
      <formula>"s/n"</formula>
    </cfRule>
  </conditionalFormatting>
  <conditionalFormatting sqref="E45:E64">
    <cfRule type="cellIs" dxfId="31" priority="38" operator="equal">
      <formula>"NO APLICA"</formula>
    </cfRule>
    <cfRule type="cellIs" dxfId="30" priority="39" operator="equal">
      <formula>"NO APLICA"</formula>
    </cfRule>
  </conditionalFormatting>
  <conditionalFormatting sqref="E29:E30">
    <cfRule type="cellIs" dxfId="29" priority="36" operator="equal">
      <formula>"NO APLICA"</formula>
    </cfRule>
    <cfRule type="cellIs" dxfId="28" priority="37" operator="equal">
      <formula>"NO APLICA"</formula>
    </cfRule>
  </conditionalFormatting>
  <conditionalFormatting sqref="AC31:AE42 W43:AE62">
    <cfRule type="cellIs" dxfId="27" priority="28" operator="equal">
      <formula>"NO APLICA"</formula>
    </cfRule>
    <cfRule type="cellIs" dxfId="26" priority="29" operator="equal">
      <formula>"NO APLICA"</formula>
    </cfRule>
  </conditionalFormatting>
  <conditionalFormatting sqref="W43:AE62 AC31:AE42">
    <cfRule type="cellIs" dxfId="25" priority="27" operator="equal">
      <formula>"no aplica"</formula>
    </cfRule>
  </conditionalFormatting>
  <conditionalFormatting sqref="W31:AB42">
    <cfRule type="cellIs" dxfId="24" priority="25" operator="equal">
      <formula>"NO APLICA"</formula>
    </cfRule>
    <cfRule type="cellIs" dxfId="23" priority="26" operator="equal">
      <formula>"NO APLICA"</formula>
    </cfRule>
  </conditionalFormatting>
  <conditionalFormatting sqref="F63">
    <cfRule type="cellIs" dxfId="22" priority="23" operator="equal">
      <formula>"NO APLICA"</formula>
    </cfRule>
    <cfRule type="cellIs" dxfId="21" priority="24" operator="equal">
      <formula>"NO APLICA"</formula>
    </cfRule>
  </conditionalFormatting>
  <conditionalFormatting sqref="G63:G64">
    <cfRule type="cellIs" dxfId="20" priority="22" operator="equal">
      <formula>"NO APLICA"</formula>
    </cfRule>
  </conditionalFormatting>
  <conditionalFormatting sqref="G65:G66">
    <cfRule type="cellIs" dxfId="19" priority="20" operator="equal">
      <formula>"NO APLICA"</formula>
    </cfRule>
    <cfRule type="cellIs" dxfId="18" priority="21" operator="equal">
      <formula>"NO APLICA"</formula>
    </cfRule>
  </conditionalFormatting>
  <conditionalFormatting sqref="G65:G66">
    <cfRule type="cellIs" dxfId="17" priority="19" operator="equal">
      <formula>"NO APLICA"</formula>
    </cfRule>
  </conditionalFormatting>
  <conditionalFormatting sqref="F65">
    <cfRule type="cellIs" dxfId="16" priority="17" operator="equal">
      <formula>"NO APLICA"</formula>
    </cfRule>
    <cfRule type="cellIs" dxfId="15" priority="18" operator="equal">
      <formula>"NO APLICA"</formula>
    </cfRule>
  </conditionalFormatting>
  <conditionalFormatting sqref="AJ38:AP38 AJ34:AP34 AJ30:AP30">
    <cfRule type="cellIs" dxfId="14" priority="100" operator="equal">
      <formula>"no aplica"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32">
    <cfRule type="cellIs" dxfId="13" priority="13" operator="equal">
      <formula>"NO APLICA"</formula>
    </cfRule>
    <cfRule type="cellIs" dxfId="12" priority="14" operator="equal">
      <formula>"NO APLICA"</formula>
    </cfRule>
  </conditionalFormatting>
  <conditionalFormatting sqref="E33:E34">
    <cfRule type="cellIs" dxfId="11" priority="11" operator="equal">
      <formula>"NO APLICA"</formula>
    </cfRule>
    <cfRule type="cellIs" dxfId="10" priority="12" operator="equal">
      <formula>"NO APLICA"</formula>
    </cfRule>
  </conditionalFormatting>
  <conditionalFormatting sqref="E35:E36">
    <cfRule type="cellIs" dxfId="9" priority="9" operator="equal">
      <formula>"NO APLICA"</formula>
    </cfRule>
    <cfRule type="cellIs" dxfId="8" priority="10" operator="equal">
      <formula>"NO APLICA"</formula>
    </cfRule>
  </conditionalFormatting>
  <conditionalFormatting sqref="E37:E38">
    <cfRule type="cellIs" dxfId="7" priority="7" operator="equal">
      <formula>"NO APLICA"</formula>
    </cfRule>
    <cfRule type="cellIs" dxfId="6" priority="8" operator="equal">
      <formula>"NO APLICA"</formula>
    </cfRule>
  </conditionalFormatting>
  <conditionalFormatting sqref="E39:E40">
    <cfRule type="cellIs" dxfId="5" priority="5" operator="equal">
      <formula>"NO APLICA"</formula>
    </cfRule>
    <cfRule type="cellIs" dxfId="4" priority="6" operator="equal">
      <formula>"NO APLICA"</formula>
    </cfRule>
  </conditionalFormatting>
  <conditionalFormatting sqref="E41:E42">
    <cfRule type="cellIs" dxfId="3" priority="3" operator="equal">
      <formula>"NO APLICA"</formula>
    </cfRule>
    <cfRule type="cellIs" dxfId="2" priority="4" operator="equal">
      <formula>"NO APLICA"</formula>
    </cfRule>
  </conditionalFormatting>
  <conditionalFormatting sqref="E43:E44">
    <cfRule type="cellIs" dxfId="1" priority="1" operator="equal">
      <formula>"NO APLICA"</formula>
    </cfRule>
    <cfRule type="cellIs" dxfId="0" priority="2" operator="equal">
      <formula>"NO APLICA"</formula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 Tapia</cp:lastModifiedBy>
  <cp:lastPrinted>2015-09-01T18:08:32Z</cp:lastPrinted>
  <dcterms:created xsi:type="dcterms:W3CDTF">2015-03-16T20:03:09Z</dcterms:created>
  <dcterms:modified xsi:type="dcterms:W3CDTF">2017-12-15T13:35:14Z</dcterms:modified>
</cp:coreProperties>
</file>