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1da722ffa659bf72/BILAN_JOURNEE/"/>
    </mc:Choice>
  </mc:AlternateContent>
  <xr:revisionPtr revIDLastSave="4567" documentId="8_{4F5AC027-FDF1-44B9-91D5-B5B0191B4FCF}" xr6:coauthVersionLast="47" xr6:coauthVersionMax="47" xr10:uidLastSave="{90C4F6B4-3641-446D-9056-B351DAD12B01}"/>
  <bookViews>
    <workbookView xWindow="-108" yWindow="-108" windowWidth="23256" windowHeight="12456" xr2:uid="{00000000-000D-0000-FFFF-FFFF00000000}"/>
  </bookViews>
  <sheets>
    <sheet name="Notes" sheetId="9" r:id="rId1"/>
    <sheet name="Habitudes" sheetId="11" r:id="rId2"/>
    <sheet name="Procrastination log" sheetId="13" r:id="rId3"/>
    <sheet name="Feuil1" sheetId="10" r:id="rId4"/>
    <sheet name="Feuil2" sheetId="12" r:id="rId5"/>
    <sheet name="Catégories" sheetId="7"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16" i="9" l="1"/>
  <c r="S417" i="9"/>
  <c r="S418" i="9"/>
  <c r="S419" i="9"/>
  <c r="S420" i="9"/>
  <c r="Y416" i="9"/>
  <c r="Y417" i="9"/>
  <c r="Y418" i="9"/>
  <c r="Y419" i="9"/>
  <c r="Y420" i="9"/>
  <c r="Z416" i="9"/>
  <c r="Z417" i="9"/>
  <c r="Z418" i="9"/>
  <c r="Z419" i="9"/>
  <c r="Z420" i="9"/>
  <c r="AB416" i="9"/>
  <c r="AB417" i="9"/>
  <c r="AB418" i="9"/>
  <c r="AB419" i="9"/>
  <c r="AB420" i="9"/>
  <c r="S415" i="9"/>
  <c r="Y415" i="9"/>
  <c r="Z415" i="9"/>
  <c r="AB415" i="9"/>
  <c r="S414" i="9"/>
  <c r="Y414" i="9"/>
  <c r="Z414" i="9"/>
  <c r="AB414" i="9"/>
  <c r="S413" i="9"/>
  <c r="Y413" i="9"/>
  <c r="Z413" i="9"/>
  <c r="AB413" i="9"/>
  <c r="AB412" i="9"/>
  <c r="S412" i="9"/>
  <c r="Y412" i="9"/>
  <c r="Z412" i="9"/>
  <c r="S411" i="9"/>
  <c r="Y411" i="9"/>
  <c r="Z411" i="9"/>
  <c r="AB411" i="9"/>
  <c r="S410" i="9"/>
  <c r="Y410" i="9"/>
  <c r="Z410" i="9"/>
  <c r="AB410" i="9"/>
  <c r="S409" i="9"/>
  <c r="Y409" i="9"/>
  <c r="Z409" i="9"/>
  <c r="AB409" i="9"/>
  <c r="S408" i="9"/>
  <c r="Y408" i="9"/>
  <c r="Z408" i="9"/>
  <c r="AB408" i="9"/>
  <c r="S406" i="9"/>
  <c r="S407" i="9"/>
  <c r="Y406" i="9"/>
  <c r="Y407" i="9"/>
  <c r="Z406" i="9"/>
  <c r="Z407" i="9"/>
  <c r="AB406" i="9"/>
  <c r="AB407" i="9"/>
  <c r="S405" i="9"/>
  <c r="Y405" i="9"/>
  <c r="Z405" i="9"/>
  <c r="AB405" i="9"/>
  <c r="S404" i="9"/>
  <c r="Y404" i="9"/>
  <c r="Z404" i="9"/>
  <c r="AB404" i="9"/>
  <c r="S403" i="9"/>
  <c r="Y403" i="9"/>
  <c r="Z403" i="9"/>
  <c r="AB403" i="9"/>
  <c r="S402" i="9"/>
  <c r="Y402" i="9"/>
  <c r="Z402" i="9"/>
  <c r="AB402" i="9"/>
  <c r="S401" i="9"/>
  <c r="Y401" i="9"/>
  <c r="Z401" i="9"/>
  <c r="AB401" i="9"/>
  <c r="S400" i="9"/>
  <c r="Y400" i="9"/>
  <c r="Z400" i="9"/>
  <c r="AB400" i="9"/>
  <c r="S399" i="9"/>
  <c r="Y399" i="9"/>
  <c r="Z399" i="9"/>
  <c r="AB399" i="9"/>
  <c r="S398" i="9"/>
  <c r="Y398" i="9"/>
  <c r="Z398" i="9"/>
  <c r="AB398" i="9"/>
  <c r="S395" i="9"/>
  <c r="S396" i="9"/>
  <c r="S397" i="9"/>
  <c r="Y395" i="9"/>
  <c r="Y396" i="9"/>
  <c r="Y397" i="9"/>
  <c r="Z395" i="9"/>
  <c r="Z396" i="9"/>
  <c r="Z397" i="9"/>
  <c r="AB395" i="9"/>
  <c r="AB396" i="9"/>
  <c r="AB397" i="9"/>
  <c r="S392" i="9"/>
  <c r="S393" i="9"/>
  <c r="S394" i="9"/>
  <c r="Y392" i="9"/>
  <c r="Y393" i="9"/>
  <c r="Y394" i="9"/>
  <c r="Z392" i="9"/>
  <c r="Z393" i="9"/>
  <c r="Z394" i="9"/>
  <c r="AB392" i="9"/>
  <c r="AB393" i="9"/>
  <c r="AB394" i="9"/>
  <c r="S390" i="9"/>
  <c r="S391" i="9"/>
  <c r="Y390" i="9"/>
  <c r="Y391" i="9"/>
  <c r="Z390" i="9"/>
  <c r="Z391" i="9"/>
  <c r="AB390" i="9"/>
  <c r="AB391" i="9"/>
  <c r="S389" i="9"/>
  <c r="Y389" i="9"/>
  <c r="Z389" i="9"/>
  <c r="AB389" i="9"/>
  <c r="S387" i="9"/>
  <c r="S388" i="9"/>
  <c r="Y387" i="9"/>
  <c r="Y388" i="9"/>
  <c r="Z387" i="9"/>
  <c r="Z388" i="9"/>
  <c r="AB387" i="9"/>
  <c r="AB388" i="9"/>
  <c r="S386" i="9"/>
  <c r="Y386" i="9"/>
  <c r="Z386" i="9"/>
  <c r="AB386" i="9"/>
  <c r="S385" i="9"/>
  <c r="Y385" i="9"/>
  <c r="Z385" i="9"/>
  <c r="AB385" i="9"/>
  <c r="S384" i="9"/>
  <c r="Y384" i="9"/>
  <c r="Z384" i="9"/>
  <c r="AB384" i="9"/>
  <c r="S382" i="9"/>
  <c r="S383" i="9"/>
  <c r="Y382" i="9"/>
  <c r="Y383" i="9"/>
  <c r="Z382" i="9"/>
  <c r="Z383" i="9"/>
  <c r="AB382" i="9"/>
  <c r="AB383" i="9"/>
  <c r="S381" i="9"/>
  <c r="Y381" i="9"/>
  <c r="Z381" i="9"/>
  <c r="AB381" i="9"/>
  <c r="S380" i="9"/>
  <c r="Y380" i="9"/>
  <c r="Z380" i="9"/>
  <c r="AB380" i="9"/>
  <c r="S379" i="9"/>
  <c r="Y379" i="9"/>
  <c r="Z379" i="9"/>
  <c r="AB379" i="9"/>
  <c r="S370" i="9"/>
  <c r="S371" i="9"/>
  <c r="S372" i="9"/>
  <c r="S373" i="9"/>
  <c r="S374" i="9"/>
  <c r="S375" i="9"/>
  <c r="S376" i="9"/>
  <c r="S377" i="9"/>
  <c r="S378" i="9"/>
  <c r="Y370" i="9"/>
  <c r="Y371" i="9"/>
  <c r="Y372" i="9"/>
  <c r="Y373" i="9"/>
  <c r="Y374" i="9"/>
  <c r="Y375" i="9"/>
  <c r="Y376" i="9"/>
  <c r="Y377" i="9"/>
  <c r="Y378" i="9"/>
  <c r="Z370" i="9"/>
  <c r="Z371" i="9"/>
  <c r="Z372" i="9"/>
  <c r="Z373" i="9"/>
  <c r="Z374" i="9"/>
  <c r="Z375" i="9"/>
  <c r="Z376" i="9"/>
  <c r="Z377" i="9"/>
  <c r="Z378" i="9"/>
  <c r="AB370" i="9"/>
  <c r="AB371" i="9"/>
  <c r="AB372" i="9"/>
  <c r="AB373" i="9"/>
  <c r="AB374" i="9"/>
  <c r="AB375" i="9"/>
  <c r="AB376" i="9"/>
  <c r="AB377" i="9"/>
  <c r="AB378" i="9"/>
  <c r="S368" i="9"/>
  <c r="S369" i="9"/>
  <c r="Y368" i="9"/>
  <c r="Y369" i="9"/>
  <c r="Z368" i="9"/>
  <c r="Z369" i="9"/>
  <c r="AB368" i="9"/>
  <c r="AB369" i="9"/>
  <c r="S364" i="9"/>
  <c r="S365" i="9"/>
  <c r="S366" i="9"/>
  <c r="S367" i="9"/>
  <c r="Y364" i="9"/>
  <c r="Y365" i="9"/>
  <c r="Y366" i="9"/>
  <c r="Y367" i="9"/>
  <c r="Z364" i="9"/>
  <c r="Z365" i="9"/>
  <c r="Z366" i="9"/>
  <c r="Z367" i="9"/>
  <c r="AB364" i="9"/>
  <c r="AB365" i="9"/>
  <c r="AB366" i="9"/>
  <c r="AB367" i="9"/>
  <c r="S363" i="9"/>
  <c r="Y363" i="9"/>
  <c r="Z363" i="9"/>
  <c r="AB363" i="9"/>
  <c r="S362" i="9"/>
  <c r="Y362" i="9"/>
  <c r="Z362" i="9"/>
  <c r="AB362" i="9"/>
  <c r="S357" i="9"/>
  <c r="S358" i="9"/>
  <c r="S359" i="9"/>
  <c r="S360" i="9"/>
  <c r="S361" i="9"/>
  <c r="Y357" i="9"/>
  <c r="Y358" i="9"/>
  <c r="Y359" i="9"/>
  <c r="Y360" i="9"/>
  <c r="Y361" i="9"/>
  <c r="Z357" i="9"/>
  <c r="Z358" i="9"/>
  <c r="Z359" i="9"/>
  <c r="Z360" i="9"/>
  <c r="Z361" i="9"/>
  <c r="AB357" i="9"/>
  <c r="AB358" i="9"/>
  <c r="AB359" i="9"/>
  <c r="AB360" i="9"/>
  <c r="AB361" i="9"/>
  <c r="S356" i="9"/>
  <c r="Y356" i="9"/>
  <c r="Z356" i="9"/>
  <c r="AB356" i="9"/>
  <c r="S352" i="9"/>
  <c r="S353" i="9"/>
  <c r="S354" i="9"/>
  <c r="S355" i="9"/>
  <c r="Y352" i="9"/>
  <c r="Y353" i="9"/>
  <c r="Y354" i="9"/>
  <c r="Y355" i="9"/>
  <c r="Z352" i="9"/>
  <c r="Z353" i="9"/>
  <c r="Z354" i="9"/>
  <c r="Z355" i="9"/>
  <c r="AB352" i="9"/>
  <c r="AB353" i="9"/>
  <c r="AB354" i="9"/>
  <c r="AB355" i="9"/>
  <c r="S350" i="9"/>
  <c r="S351" i="9"/>
  <c r="Y350" i="9"/>
  <c r="Y351" i="9"/>
  <c r="Z350" i="9"/>
  <c r="Z351" i="9"/>
  <c r="AB350" i="9"/>
  <c r="AB351" i="9"/>
  <c r="S346" i="9"/>
  <c r="S347" i="9"/>
  <c r="S348" i="9"/>
  <c r="S349" i="9"/>
  <c r="Y346" i="9"/>
  <c r="Y347" i="9"/>
  <c r="Y348" i="9"/>
  <c r="Y349" i="9"/>
  <c r="Z346" i="9"/>
  <c r="Z347" i="9"/>
  <c r="Z348" i="9"/>
  <c r="Z349" i="9"/>
  <c r="AB346" i="9"/>
  <c r="AB347" i="9"/>
  <c r="AB348" i="9"/>
  <c r="AB349" i="9"/>
  <c r="S344" i="9"/>
  <c r="S345" i="9"/>
  <c r="Y344" i="9"/>
  <c r="Y345" i="9"/>
  <c r="Z344" i="9"/>
  <c r="Z345" i="9"/>
  <c r="AB344" i="9"/>
  <c r="AB345" i="9"/>
  <c r="S343" i="9"/>
  <c r="Y343" i="9"/>
  <c r="Z343" i="9"/>
  <c r="AB343" i="9"/>
  <c r="S342" i="9"/>
  <c r="Y342" i="9"/>
  <c r="Z342" i="9"/>
  <c r="AB342" i="9"/>
  <c r="S341" i="9"/>
  <c r="Y341" i="9"/>
  <c r="Z341" i="9"/>
  <c r="AB341" i="9"/>
  <c r="S340" i="9"/>
  <c r="Y340" i="9"/>
  <c r="Z340" i="9"/>
  <c r="AB340" i="9"/>
  <c r="S339" i="9"/>
  <c r="Y339" i="9"/>
  <c r="Z339" i="9"/>
  <c r="AB339" i="9"/>
  <c r="S338" i="9"/>
  <c r="Y338" i="9"/>
  <c r="Z338" i="9"/>
  <c r="AB338" i="9"/>
  <c r="S337" i="9"/>
  <c r="Y337" i="9"/>
  <c r="Z337" i="9"/>
  <c r="AB337" i="9"/>
  <c r="S336" i="9"/>
  <c r="Y336" i="9"/>
  <c r="Z336" i="9"/>
  <c r="AB336" i="9"/>
  <c r="X333" i="9"/>
  <c r="W334" i="9"/>
  <c r="W333" i="9"/>
  <c r="O334" i="9"/>
  <c r="S334" i="9" s="1"/>
  <c r="O333" i="9"/>
  <c r="S333" i="9" s="1"/>
  <c r="S335" i="9"/>
  <c r="Y333" i="9"/>
  <c r="Y334" i="9"/>
  <c r="Y335" i="9"/>
  <c r="Z333" i="9"/>
  <c r="Z334" i="9"/>
  <c r="Z335" i="9"/>
  <c r="AB333" i="9"/>
  <c r="AB334" i="9"/>
  <c r="AB335" i="9"/>
  <c r="S332" i="9"/>
  <c r="Y332" i="9"/>
  <c r="Z332" i="9"/>
  <c r="AB332" i="9"/>
  <c r="S330" i="9"/>
  <c r="S331" i="9"/>
  <c r="Y330" i="9"/>
  <c r="Y331" i="9"/>
  <c r="Z330" i="9"/>
  <c r="Z331" i="9"/>
  <c r="AB330" i="9"/>
  <c r="AB331" i="9"/>
  <c r="S329" i="9"/>
  <c r="Y329" i="9"/>
  <c r="Z329" i="9"/>
  <c r="AB329" i="9"/>
  <c r="S325" i="9"/>
  <c r="S326" i="9"/>
  <c r="S327" i="9"/>
  <c r="S328" i="9"/>
  <c r="Y325" i="9"/>
  <c r="Y326" i="9"/>
  <c r="Y327" i="9"/>
  <c r="Y328" i="9"/>
  <c r="Z325" i="9"/>
  <c r="Z326" i="9"/>
  <c r="Z327" i="9"/>
  <c r="Z328" i="9"/>
  <c r="AB325" i="9"/>
  <c r="AB326" i="9"/>
  <c r="AB327" i="9"/>
  <c r="AB328" i="9"/>
  <c r="S324" i="9"/>
  <c r="Y324" i="9"/>
  <c r="Z324" i="9"/>
  <c r="AB324" i="9"/>
  <c r="S323" i="9"/>
  <c r="Y323" i="9"/>
  <c r="Z323" i="9"/>
  <c r="AB323" i="9"/>
  <c r="S319" i="9"/>
  <c r="S320" i="9"/>
  <c r="S321" i="9"/>
  <c r="S322" i="9"/>
  <c r="Y319" i="9"/>
  <c r="Y320" i="9"/>
  <c r="Y321" i="9"/>
  <c r="Y322" i="9"/>
  <c r="Z319" i="9"/>
  <c r="Z320" i="9"/>
  <c r="Z321" i="9"/>
  <c r="Z322" i="9"/>
  <c r="AB319" i="9"/>
  <c r="AB320" i="9"/>
  <c r="AB321" i="9"/>
  <c r="AB322" i="9"/>
  <c r="S317" i="9"/>
  <c r="S318" i="9"/>
  <c r="Y317" i="9"/>
  <c r="Y318" i="9"/>
  <c r="Z317" i="9"/>
  <c r="Z318" i="9"/>
  <c r="AB317" i="9"/>
  <c r="AB318" i="9"/>
  <c r="S316" i="9"/>
  <c r="Y316" i="9"/>
  <c r="Z316" i="9"/>
  <c r="AB316" i="9"/>
  <c r="S315" i="9"/>
  <c r="Y315" i="9"/>
  <c r="Z315" i="9"/>
  <c r="AB315" i="9"/>
  <c r="S312" i="9"/>
  <c r="S313" i="9"/>
  <c r="S314" i="9"/>
  <c r="Y312" i="9"/>
  <c r="Y313" i="9"/>
  <c r="Y314" i="9"/>
  <c r="Z312" i="9"/>
  <c r="Z313" i="9"/>
  <c r="Z314" i="9"/>
  <c r="AB312" i="9"/>
  <c r="AB313" i="9"/>
  <c r="AB314" i="9"/>
  <c r="S311" i="9"/>
  <c r="Y311" i="9"/>
  <c r="Z311" i="9"/>
  <c r="AB311" i="9"/>
  <c r="S310" i="9"/>
  <c r="Y310" i="9"/>
  <c r="Z310" i="9"/>
  <c r="AB310" i="9"/>
  <c r="W307" i="9"/>
  <c r="W306" i="9"/>
  <c r="S308" i="9"/>
  <c r="S309" i="9"/>
  <c r="Y308" i="9"/>
  <c r="Y309" i="9"/>
  <c r="Z308" i="9"/>
  <c r="Z309" i="9"/>
  <c r="AB308" i="9"/>
  <c r="AB309" i="9"/>
  <c r="S305" i="9"/>
  <c r="S306" i="9"/>
  <c r="S307" i="9"/>
  <c r="Y305" i="9"/>
  <c r="Y306" i="9"/>
  <c r="Y307" i="9"/>
  <c r="Z305" i="9"/>
  <c r="Z306" i="9"/>
  <c r="Z307" i="9"/>
  <c r="AB305" i="9"/>
  <c r="AB306" i="9"/>
  <c r="AB307" i="9"/>
  <c r="S303" i="9"/>
  <c r="S304" i="9"/>
  <c r="Y303" i="9"/>
  <c r="Y304" i="9"/>
  <c r="Z303" i="9"/>
  <c r="Z304" i="9"/>
  <c r="AB303" i="9"/>
  <c r="AB304" i="9"/>
  <c r="S302" i="9"/>
  <c r="Y302" i="9"/>
  <c r="Z302" i="9"/>
  <c r="AB302" i="9"/>
  <c r="S298" i="9"/>
  <c r="S299" i="9"/>
  <c r="S300" i="9"/>
  <c r="S301" i="9"/>
  <c r="Y298" i="9"/>
  <c r="Y299" i="9"/>
  <c r="Y300" i="9"/>
  <c r="Y301" i="9"/>
  <c r="Z298" i="9"/>
  <c r="Z299" i="9"/>
  <c r="Z300" i="9"/>
  <c r="Z301" i="9"/>
  <c r="AB298" i="9"/>
  <c r="AB299" i="9"/>
  <c r="AB300" i="9"/>
  <c r="AB301" i="9"/>
  <c r="S296" i="9"/>
  <c r="S297" i="9"/>
  <c r="Y297" i="9"/>
  <c r="Z297" i="9"/>
  <c r="AB297" i="9"/>
  <c r="S295" i="9"/>
  <c r="Y295" i="9"/>
  <c r="Y296" i="9"/>
  <c r="Z295" i="9"/>
  <c r="Z296" i="9"/>
  <c r="AB295" i="9"/>
  <c r="AB296" i="9"/>
  <c r="S293" i="9"/>
  <c r="S294" i="9"/>
  <c r="Y293" i="9"/>
  <c r="Y294" i="9"/>
  <c r="Z293" i="9"/>
  <c r="Z294" i="9"/>
  <c r="AB293" i="9"/>
  <c r="AB294" i="9"/>
  <c r="S292" i="9"/>
  <c r="Y292" i="9"/>
  <c r="Z292" i="9"/>
  <c r="AB292" i="9"/>
  <c r="S291" i="9"/>
  <c r="Y291" i="9"/>
  <c r="Z291" i="9"/>
  <c r="AB291" i="9"/>
  <c r="S289" i="9"/>
  <c r="S290" i="9"/>
  <c r="Y289" i="9"/>
  <c r="Y290" i="9"/>
  <c r="Z289" i="9"/>
  <c r="Z290" i="9"/>
  <c r="AB289" i="9"/>
  <c r="AB290" i="9"/>
  <c r="S288" i="9"/>
  <c r="Y288" i="9"/>
  <c r="Z288" i="9"/>
  <c r="AB288" i="9"/>
  <c r="S287" i="9"/>
  <c r="Y287" i="9"/>
  <c r="Z287" i="9"/>
  <c r="AB287" i="9"/>
  <c r="S285" i="9"/>
  <c r="S286" i="9"/>
  <c r="Y285" i="9"/>
  <c r="Y286" i="9"/>
  <c r="Z285" i="9"/>
  <c r="Z286" i="9"/>
  <c r="AB285" i="9"/>
  <c r="AB286" i="9"/>
  <c r="S284" i="9"/>
  <c r="Y284" i="9"/>
  <c r="Z284" i="9"/>
  <c r="AB284" i="9"/>
  <c r="S283" i="9"/>
  <c r="Y283" i="9"/>
  <c r="Z283" i="9"/>
  <c r="AB283" i="9"/>
  <c r="S282" i="9"/>
  <c r="Y282" i="9"/>
  <c r="Z282" i="9"/>
  <c r="AB282" i="9"/>
  <c r="S280" i="9"/>
  <c r="S281" i="9"/>
  <c r="Y280" i="9"/>
  <c r="Y281" i="9"/>
  <c r="Z280" i="9"/>
  <c r="Z281" i="9"/>
  <c r="AB280" i="9"/>
  <c r="AB281" i="9"/>
  <c r="S277" i="9"/>
  <c r="S278" i="9"/>
  <c r="S279" i="9"/>
  <c r="Y277" i="9"/>
  <c r="Y278" i="9"/>
  <c r="Y279" i="9"/>
  <c r="Z277" i="9"/>
  <c r="Z278" i="9"/>
  <c r="Z279" i="9"/>
  <c r="AB277" i="9"/>
  <c r="AB278" i="9"/>
  <c r="AB279" i="9"/>
  <c r="S276" i="9"/>
  <c r="Y276" i="9"/>
  <c r="Z276" i="9"/>
  <c r="AB276" i="9"/>
  <c r="S273" i="9"/>
  <c r="S274" i="9"/>
  <c r="S275" i="9"/>
  <c r="Y273" i="9"/>
  <c r="Y274" i="9"/>
  <c r="Y275" i="9"/>
  <c r="Z273" i="9"/>
  <c r="Z274" i="9"/>
  <c r="Z275" i="9"/>
  <c r="AB273" i="9"/>
  <c r="AB274" i="9"/>
  <c r="AB275" i="9"/>
  <c r="AB2" i="9"/>
  <c r="AB3"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A155" i="9"/>
  <c r="W268" i="9"/>
  <c r="W266" i="9"/>
  <c r="W265" i="9"/>
  <c r="Z2" i="9"/>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272" i="9"/>
  <c r="Y2" i="9"/>
  <c r="Y3" i="9"/>
  <c r="Y4" i="9"/>
  <c r="Y5" i="9"/>
  <c r="Y6" i="9"/>
  <c r="Y7" i="9"/>
  <c r="Y8" i="9"/>
  <c r="Y9" i="9"/>
  <c r="Y10" i="9"/>
  <c r="Y11" i="9"/>
  <c r="Y12" i="9"/>
  <c r="Y13" i="9"/>
  <c r="Y14" i="9"/>
  <c r="Y15" i="9"/>
  <c r="Y16" i="9"/>
  <c r="Y17" i="9"/>
  <c r="Y18" i="9"/>
  <c r="Y19" i="9"/>
  <c r="Y20" i="9"/>
  <c r="Y21" i="9"/>
  <c r="Y22" i="9"/>
  <c r="Y23" i="9"/>
  <c r="Y24" i="9"/>
  <c r="Y25" i="9"/>
  <c r="Y26" i="9"/>
  <c r="Y27" i="9"/>
  <c r="Y28" i="9"/>
  <c r="Y29" i="9"/>
  <c r="Y30" i="9"/>
  <c r="Y31" i="9"/>
  <c r="Y32" i="9"/>
  <c r="Y33" i="9"/>
  <c r="Y34" i="9"/>
  <c r="Y35" i="9"/>
  <c r="Y36" i="9"/>
  <c r="Y37" i="9"/>
  <c r="Y38" i="9"/>
  <c r="Y39" i="9"/>
  <c r="Y40" i="9"/>
  <c r="Y41" i="9"/>
  <c r="Y42" i="9"/>
  <c r="Y43" i="9"/>
  <c r="Y44" i="9"/>
  <c r="Y45" i="9"/>
  <c r="Y46" i="9"/>
  <c r="Y47" i="9"/>
  <c r="Y48" i="9"/>
  <c r="Y49" i="9"/>
  <c r="Y50" i="9"/>
  <c r="Y51" i="9"/>
  <c r="Y52" i="9"/>
  <c r="Y53" i="9"/>
  <c r="Y54" i="9"/>
  <c r="Y55" i="9"/>
  <c r="Y56" i="9"/>
  <c r="Y57" i="9"/>
  <c r="Y58" i="9"/>
  <c r="Y59" i="9"/>
  <c r="Y60" i="9"/>
  <c r="Y61" i="9"/>
  <c r="Y62" i="9"/>
  <c r="Y63" i="9"/>
  <c r="Y64" i="9"/>
  <c r="Y65" i="9"/>
  <c r="Y66" i="9"/>
  <c r="Y67" i="9"/>
  <c r="Y68" i="9"/>
  <c r="Y69" i="9"/>
  <c r="Y70" i="9"/>
  <c r="Y71" i="9"/>
  <c r="Y72" i="9"/>
  <c r="Y73" i="9"/>
  <c r="Y74" i="9"/>
  <c r="Y75" i="9"/>
  <c r="Y76" i="9"/>
  <c r="Y77" i="9"/>
  <c r="Y78" i="9"/>
  <c r="Y79" i="9"/>
  <c r="Y80" i="9"/>
  <c r="Y81" i="9"/>
  <c r="Y82" i="9"/>
  <c r="Y83" i="9"/>
  <c r="Y84" i="9"/>
  <c r="Y85" i="9"/>
  <c r="Y86" i="9"/>
  <c r="Y87" i="9"/>
  <c r="Y88" i="9"/>
  <c r="Y89" i="9"/>
  <c r="Y90" i="9"/>
  <c r="Y91" i="9"/>
  <c r="Y92" i="9"/>
  <c r="Y93" i="9"/>
  <c r="Y94" i="9"/>
  <c r="Y95" i="9"/>
  <c r="Y96" i="9"/>
  <c r="Y97" i="9"/>
  <c r="Y98" i="9"/>
  <c r="Y99" i="9"/>
  <c r="Y100" i="9"/>
  <c r="Y101" i="9"/>
  <c r="Y102" i="9"/>
  <c r="Y103" i="9"/>
  <c r="Y104" i="9"/>
  <c r="Y105" i="9"/>
  <c r="Y106" i="9"/>
  <c r="Y107" i="9"/>
  <c r="Y108" i="9"/>
  <c r="Y109" i="9"/>
  <c r="Y110" i="9"/>
  <c r="Y111" i="9"/>
  <c r="Y112" i="9"/>
  <c r="Y113" i="9"/>
  <c r="Y114" i="9"/>
  <c r="Y115" i="9"/>
  <c r="Y116" i="9"/>
  <c r="Y117" i="9"/>
  <c r="Y118" i="9"/>
  <c r="Y119" i="9"/>
  <c r="Y120" i="9"/>
  <c r="Y121" i="9"/>
  <c r="Y122" i="9"/>
  <c r="Y123" i="9"/>
  <c r="Y124" i="9"/>
  <c r="Y125" i="9"/>
  <c r="Y126" i="9"/>
  <c r="Y127" i="9"/>
  <c r="Y128" i="9"/>
  <c r="Y129" i="9"/>
  <c r="Y130" i="9"/>
  <c r="Y131" i="9"/>
  <c r="Y132" i="9"/>
  <c r="Y133" i="9"/>
  <c r="Y134" i="9"/>
  <c r="Y135" i="9"/>
  <c r="Y136" i="9"/>
  <c r="Y137" i="9"/>
  <c r="Y138" i="9"/>
  <c r="Y139" i="9"/>
  <c r="Y140" i="9"/>
  <c r="Y141" i="9"/>
  <c r="Y142" i="9"/>
  <c r="Y143" i="9"/>
  <c r="Y144" i="9"/>
  <c r="Y145" i="9"/>
  <c r="Y146" i="9"/>
  <c r="Y147" i="9"/>
  <c r="Y148" i="9"/>
  <c r="Y149" i="9"/>
  <c r="Y150" i="9"/>
  <c r="Y151" i="9"/>
  <c r="Y152" i="9"/>
  <c r="Y153" i="9"/>
  <c r="Y154" i="9"/>
  <c r="Y155" i="9"/>
  <c r="Y156" i="9"/>
  <c r="Y157" i="9"/>
  <c r="Y158" i="9"/>
  <c r="Y159" i="9"/>
  <c r="Y160" i="9"/>
  <c r="Y161" i="9"/>
  <c r="Y162" i="9"/>
  <c r="Y163" i="9"/>
  <c r="Y164" i="9"/>
  <c r="Y165" i="9"/>
  <c r="Y166" i="9"/>
  <c r="Y167" i="9"/>
  <c r="Y168" i="9"/>
  <c r="Y169" i="9"/>
  <c r="Y170" i="9"/>
  <c r="Y171" i="9"/>
  <c r="Y172" i="9"/>
  <c r="Y173" i="9"/>
  <c r="Y174" i="9"/>
  <c r="Y175" i="9"/>
  <c r="Y176" i="9"/>
  <c r="Y177" i="9"/>
  <c r="Y178" i="9"/>
  <c r="Y179" i="9"/>
  <c r="Y180" i="9"/>
  <c r="Y181" i="9"/>
  <c r="Y182" i="9"/>
  <c r="Y183" i="9"/>
  <c r="Y184" i="9"/>
  <c r="Y185" i="9"/>
  <c r="Y186" i="9"/>
  <c r="Y187" i="9"/>
  <c r="Y188" i="9"/>
  <c r="Y189" i="9"/>
  <c r="Y190" i="9"/>
  <c r="Y191" i="9"/>
  <c r="Y192" i="9"/>
  <c r="Y193" i="9"/>
  <c r="Y194" i="9"/>
  <c r="Y195" i="9"/>
  <c r="Y196" i="9"/>
  <c r="Y197" i="9"/>
  <c r="Y198" i="9"/>
  <c r="Y199" i="9"/>
  <c r="Y200" i="9"/>
  <c r="Y201" i="9"/>
  <c r="Y202" i="9"/>
  <c r="Y203" i="9"/>
  <c r="Y204" i="9"/>
  <c r="Y205" i="9"/>
  <c r="Y206" i="9"/>
  <c r="Y207" i="9"/>
  <c r="Y208" i="9"/>
  <c r="Y209" i="9"/>
  <c r="Y210" i="9"/>
  <c r="Y211" i="9"/>
  <c r="Y212" i="9"/>
  <c r="Y213" i="9"/>
  <c r="Y214" i="9"/>
  <c r="Y215" i="9"/>
  <c r="Y216" i="9"/>
  <c r="Y217" i="9"/>
  <c r="Y218" i="9"/>
  <c r="Y219" i="9"/>
  <c r="Y220" i="9"/>
  <c r="Y221" i="9"/>
  <c r="Y222" i="9"/>
  <c r="Y223" i="9"/>
  <c r="Y224" i="9"/>
  <c r="Y225" i="9"/>
  <c r="Y226" i="9"/>
  <c r="Y227" i="9"/>
  <c r="Y228" i="9"/>
  <c r="Y229" i="9"/>
  <c r="Y230" i="9"/>
  <c r="Y231" i="9"/>
  <c r="Y232" i="9"/>
  <c r="Y233" i="9"/>
  <c r="Y234" i="9"/>
  <c r="Y235" i="9"/>
  <c r="Y236" i="9"/>
  <c r="Y237" i="9"/>
  <c r="Y238" i="9"/>
  <c r="Y239" i="9"/>
  <c r="Y240" i="9"/>
  <c r="Y241" i="9"/>
  <c r="Y242" i="9"/>
  <c r="Y243" i="9"/>
  <c r="Y244" i="9"/>
  <c r="Y245" i="9"/>
  <c r="Y246" i="9"/>
  <c r="Y247" i="9"/>
  <c r="Y248" i="9"/>
  <c r="Y249" i="9"/>
  <c r="Y250" i="9"/>
  <c r="Y251" i="9"/>
  <c r="Y252" i="9"/>
  <c r="Y253" i="9"/>
  <c r="Y254" i="9"/>
  <c r="Y255" i="9"/>
  <c r="Y256" i="9"/>
  <c r="Y257" i="9"/>
  <c r="Y258" i="9"/>
  <c r="Y259" i="9"/>
  <c r="Y260" i="9"/>
  <c r="Y261" i="9"/>
  <c r="Y262" i="9"/>
  <c r="Y263" i="9"/>
  <c r="Y264" i="9"/>
  <c r="Y265" i="9"/>
  <c r="Y266" i="9"/>
  <c r="Y267" i="9"/>
  <c r="Y268" i="9"/>
  <c r="Y269" i="9"/>
  <c r="Y270" i="9"/>
  <c r="Y271" i="9"/>
  <c r="Y272" i="9"/>
  <c r="S271" i="9"/>
  <c r="S272" i="9"/>
  <c r="S270" i="9"/>
  <c r="S269" i="9"/>
  <c r="S268" i="9"/>
  <c r="S267" i="9"/>
  <c r="O266" i="9"/>
  <c r="S266" i="9" s="1"/>
  <c r="O265" i="9"/>
  <c r="S265" i="9" s="1"/>
  <c r="S264" i="9"/>
  <c r="W261" i="9"/>
  <c r="W260" i="9"/>
  <c r="W258" i="9"/>
  <c r="W257" i="9"/>
  <c r="W256" i="9"/>
  <c r="W255" i="9"/>
  <c r="W254" i="9"/>
  <c r="W253" i="9"/>
  <c r="W252" i="9"/>
  <c r="W251" i="9"/>
  <c r="W250" i="9"/>
  <c r="W249" i="9"/>
  <c r="W244" i="9"/>
  <c r="W243" i="9"/>
  <c r="S263" i="9"/>
  <c r="S262" i="9"/>
  <c r="S261" i="9"/>
  <c r="S260" i="9"/>
  <c r="S259" i="9"/>
  <c r="S258" i="9"/>
  <c r="S256" i="9"/>
  <c r="S257" i="9"/>
  <c r="S255" i="9"/>
  <c r="S250" i="9"/>
  <c r="S251" i="9"/>
  <c r="S252" i="9"/>
  <c r="S253" i="9"/>
  <c r="S254" i="9"/>
  <c r="S249" i="9"/>
  <c r="S248" i="9"/>
  <c r="S247" i="9"/>
  <c r="S246" i="9"/>
  <c r="S245" i="9"/>
  <c r="S243" i="9"/>
  <c r="S244" i="9"/>
  <c r="S242" i="9"/>
  <c r="S241" i="9"/>
  <c r="S240" i="9"/>
  <c r="S239" i="9"/>
  <c r="S238" i="9"/>
  <c r="S235" i="9"/>
  <c r="S236" i="9"/>
  <c r="S237" i="9"/>
  <c r="S234" i="9"/>
  <c r="S233" i="9"/>
  <c r="S232" i="9"/>
  <c r="S231" i="9"/>
  <c r="S228" i="9"/>
  <c r="S229" i="9"/>
  <c r="S230" i="9"/>
  <c r="S226" i="9"/>
  <c r="S227" i="9"/>
  <c r="S225" i="9"/>
  <c r="S2" i="9"/>
  <c r="S3" i="9"/>
  <c r="S4" i="9"/>
  <c r="S5" i="9"/>
  <c r="S6" i="9"/>
  <c r="S7" i="9"/>
  <c r="S8" i="9"/>
  <c r="S9" i="9"/>
  <c r="S10" i="9"/>
  <c r="S11" i="9"/>
  <c r="S12" i="9"/>
  <c r="S13" i="9"/>
  <c r="S14" i="9"/>
  <c r="S15" i="9"/>
  <c r="S16" i="9"/>
  <c r="O17" i="9"/>
  <c r="S17" i="9" s="1"/>
  <c r="S18" i="9"/>
  <c r="S19" i="9"/>
  <c r="S20" i="9"/>
  <c r="S21" i="9"/>
  <c r="S22" i="9"/>
  <c r="P23" i="9"/>
  <c r="S23" i="9" s="1"/>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60" i="9"/>
  <c r="S61" i="9"/>
  <c r="S62" i="9"/>
  <c r="S63" i="9"/>
  <c r="S64" i="9"/>
  <c r="S65" i="9"/>
  <c r="S66" i="9"/>
  <c r="S67" i="9"/>
  <c r="S68" i="9"/>
  <c r="S69" i="9"/>
  <c r="S70" i="9"/>
  <c r="S71" i="9"/>
  <c r="S72" i="9"/>
  <c r="S73" i="9"/>
  <c r="S74" i="9"/>
  <c r="S75" i="9"/>
  <c r="S76" i="9"/>
  <c r="S77" i="9"/>
  <c r="S78" i="9"/>
  <c r="S79"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123" i="9"/>
  <c r="S124" i="9"/>
  <c r="S125" i="9"/>
  <c r="S126" i="9"/>
  <c r="S128" i="9"/>
  <c r="S129" i="9"/>
  <c r="S130" i="9"/>
  <c r="S131" i="9"/>
  <c r="S132" i="9"/>
  <c r="S133" i="9"/>
  <c r="S134" i="9"/>
  <c r="S135" i="9"/>
  <c r="S136" i="9"/>
  <c r="S137" i="9"/>
  <c r="S138" i="9"/>
  <c r="S139" i="9"/>
  <c r="S140" i="9"/>
  <c r="S141" i="9"/>
  <c r="S142" i="9"/>
  <c r="S143" i="9"/>
  <c r="S144" i="9"/>
  <c r="S145" i="9"/>
  <c r="S146" i="9"/>
  <c r="S147" i="9"/>
  <c r="S148" i="9"/>
  <c r="S149" i="9"/>
  <c r="S150" i="9"/>
  <c r="S151" i="9"/>
  <c r="S152" i="9"/>
  <c r="S153" i="9"/>
  <c r="S154" i="9"/>
  <c r="S155" i="9"/>
  <c r="S156" i="9"/>
  <c r="S157" i="9"/>
  <c r="S158" i="9"/>
  <c r="S159" i="9"/>
  <c r="S160" i="9"/>
  <c r="S161" i="9"/>
  <c r="S162" i="9"/>
  <c r="S182" i="9"/>
  <c r="S183" i="9"/>
  <c r="S184" i="9"/>
  <c r="S185" i="9"/>
  <c r="S186" i="9"/>
  <c r="S187" i="9"/>
  <c r="S188" i="9"/>
  <c r="S189" i="9"/>
  <c r="S190" i="9"/>
  <c r="S191" i="9"/>
  <c r="S192" i="9"/>
  <c r="O193" i="9"/>
  <c r="S193" i="9" s="1"/>
  <c r="O194" i="9"/>
  <c r="S194" i="9" s="1"/>
  <c r="S195" i="9"/>
  <c r="S196" i="9"/>
  <c r="S197" i="9"/>
  <c r="S198" i="9"/>
  <c r="S199" i="9"/>
  <c r="S200" i="9"/>
  <c r="S201" i="9"/>
  <c r="S202" i="9"/>
  <c r="S203" i="9"/>
  <c r="S204" i="9"/>
  <c r="S205" i="9"/>
  <c r="S206" i="9"/>
  <c r="S207" i="9"/>
  <c r="S208" i="9"/>
  <c r="S209" i="9"/>
  <c r="S210" i="9"/>
  <c r="S211" i="9"/>
  <c r="S212" i="9"/>
  <c r="S213" i="9"/>
  <c r="S214" i="9"/>
  <c r="S215" i="9"/>
  <c r="S216" i="9"/>
  <c r="S217" i="9"/>
  <c r="S218" i="9"/>
  <c r="S219" i="9"/>
  <c r="S220" i="9"/>
  <c r="S221" i="9"/>
</calcChain>
</file>

<file path=xl/sharedStrings.xml><?xml version="1.0" encoding="utf-8"?>
<sst xmlns="http://schemas.openxmlformats.org/spreadsheetml/2006/main" count="2035" uniqueCount="791">
  <si>
    <t>Snap</t>
  </si>
  <si>
    <t>Insta</t>
  </si>
  <si>
    <t>Twitter</t>
  </si>
  <si>
    <t>BeReal</t>
  </si>
  <si>
    <t>DS Fluide, chill à l'appart, Eugé vient le soir</t>
  </si>
  <si>
    <t>Paris</t>
  </si>
  <si>
    <t>Journée Paris Eugé on a vu Seb, Carton, Nounou, Auriane, Gaga, Raph, Martin</t>
  </si>
  <si>
    <t>Cours</t>
  </si>
  <si>
    <t>Softskill, Sac-GS, Sieste, BU Lecture, TGTG, repas Descente avec Flo et Elliot</t>
  </si>
  <si>
    <t>Vacances</t>
  </si>
  <si>
    <t>20 minutes de lecture, dentiste, procrastination, 40 minutes lecture, cadeaux chez JP, City-Arsenal</t>
  </si>
  <si>
    <t>Sac-GS, footing 45 minutes, gros repas, sieste, fin du livre, début fiche, repas, je continue mais m'arrête à cause des réseaux</t>
  </si>
  <si>
    <t>Restau avec Eugé, chill chez Clément et Seb, train raté, Une vie de Simone de Beauvoir</t>
  </si>
  <si>
    <t>Journée avec Isaac, Elisa et Guillaume, préchauffe avec Tiste et co, corridor puis after GS-LAL</t>
  </si>
  <si>
    <t>Journée où je galère à bosser l'algo, footing 5 km,  un peu d'espoir en fin de journée</t>
  </si>
  <si>
    <t xml:space="preserve">Journée décisive pour l'algo, 4h au lieu de 8 </t>
  </si>
  <si>
    <t>Bon travail jusqu'à l'épreuve malgré un départ retardé, DS d'algo (je prie), soirée à la Roche sur Yon avec Eugé</t>
  </si>
  <si>
    <t>Encli (prof pas venu), sport, retour à l'appart, excès dragibus, p2e en retard, je dors, repas, excès dragibus</t>
  </si>
  <si>
    <t>IAM, BU express, dragibus à gogo..., longue sieste, un peu d'anglais avec Flo pendant que je fais le CV, Foot, CGT</t>
  </si>
  <si>
    <t>Rouen</t>
  </si>
  <si>
    <t xml:space="preserve">Journée à Rouen avec Eugé, visite de la ville et repas chez le traiteur asiatique </t>
  </si>
  <si>
    <t xml:space="preserve">Journée à Honfleur, Deauville et Lisieux avec Eugé </t>
  </si>
  <si>
    <t xml:space="preserve">TD Encli, sport, TP Encli, coiffeur, 2k chez Hamza, repas avec la sœur de Flo à la descente </t>
  </si>
  <si>
    <t xml:space="preserve">Journée paresse dans le même schéma que la veille où je dors beaucoup après le repas, finition poster albums, footing avec David et un dîner presque parfait </t>
  </si>
  <si>
    <t>Frichti, Vidéo Charlie Hebdo, Roland Garros, Vidéo Poutine, Koursk, Toeic avec Flo et Eugé, P2E, repas devant Greg Guillotin (journée productive malgré la fatigue)</t>
  </si>
  <si>
    <t>Brunch avec Elliot, Flo, Eugé, tournoi pétanque, soirée chill Descente</t>
  </si>
  <si>
    <t>Oral P2E, sieste, repas sandwichs TMA puis RU, 2h Memco, administratif stage, tournoi rugby, repas TGTG Monop</t>
  </si>
  <si>
    <t>Oral IAM, sieste médiathèque, RU, sieste, Une vie, procrastination, retour à la descente, une baguette beurre, sieste, téléchargement MySQL, repas</t>
  </si>
  <si>
    <t>Je décale mon réveil, journée BU où je travaille 4h20, soirée LDC avec Ethan et Coco</t>
  </si>
  <si>
    <t>Révisions rapide le matin de l'Encli, 'triathlon' en sport, partiel, sieste, appel Hamza, TGTG monoprix avec Flo, organisation Dour</t>
  </si>
  <si>
    <t>Journée BU Memco (4h30 de travail), voeux d'option, pas assez cravaché pour m'assurer une bonne note</t>
  </si>
  <si>
    <t>Je finis l'encli, je perds du temps dans la salle de bain, Magmaa avec Flo et Eugé, TGTG WaffnRoll et Naturalia, coiffeur, Marques et Sarah à la descente, footing pour chercher la voiture, Toulouse-La Rochelle</t>
  </si>
  <si>
    <t>Reveil 9h (repoussé d'1h), départ 12h!, 4h30 de route sous la pluie, retour à la maison tendu, départ à Rouen pour le stage</t>
  </si>
  <si>
    <t>Stage</t>
  </si>
  <si>
    <t>1er jour de stage, très fatigué, du mal à me mettre dedans, couché à 21h50</t>
  </si>
  <si>
    <t>Du mal à comprendre ma mission mais une éclaircie à la fin de la journée sur Power Query, verre avec Amel, je capte Isaac</t>
  </si>
  <si>
    <t>Journée encore peu productive, rentre le soir à Evreux dans la bonne humeur</t>
  </si>
  <si>
    <t>On progresse un peu dans la productivité (3h), bon moral, de l'espoir, rentre le midi pour manger, voiture pour aller au taff et kebab puis affût avec Adam, Hugo et Thomas</t>
  </si>
  <si>
    <t>Evreux-Rouen avec Dina, je dois faire les softskills mais je fais rien, téléphone au lit, émeutes, le soir je dis bonjour aux invités (JP, Duchesne, Vauquelin, Morlock)</t>
  </si>
  <si>
    <t>Journée où je fais rien jusqu'à 17h30, j'essaie de lire le softskill, j'y arrive pas, j'envoie le mail à Salameh, départ Rouen</t>
  </si>
  <si>
    <t>Journée où je finis le softskill au travail, dur de faire autre chose, de la motivation pour la licence, mais je ne bosse pas le soir (visio avec Eugé, du mal à m'y mettre...)</t>
  </si>
  <si>
    <t>Journée du jury (résigné), motivé pour les requêtes, 6h de travail, début de maîtrise sur Power Query, heureux d'y arriver, pas de nouvelles du jury mais une info d'Ilian… 10 minutes sur le TDB</t>
  </si>
  <si>
    <t>Jour</t>
  </si>
  <si>
    <t>Type</t>
  </si>
  <si>
    <t>Note</t>
  </si>
  <si>
    <t>Week-end</t>
  </si>
  <si>
    <t>Cours/Week-end</t>
  </si>
  <si>
    <t>Stage/Week-end</t>
  </si>
  <si>
    <t>Week-end révisions</t>
  </si>
  <si>
    <t>Vacances révisions</t>
  </si>
  <si>
    <t>Lieu</t>
  </si>
  <si>
    <t>Nantes</t>
  </si>
  <si>
    <t>Evreux</t>
  </si>
  <si>
    <t>Saint-Hilaire-de-Riez</t>
  </si>
  <si>
    <t>Manneville-és-Plains</t>
  </si>
  <si>
    <t>3h de productivité au stage, journée frustrante, bloqué, vais chez le coiffeur mais trop tard, un peu d'Excel en toute fin de journée</t>
  </si>
  <si>
    <t>Belle journée au stage jusqu'à l'annonce du redoublement, je me remobilise pour travailler jusqu'à 19h, je fais pas grand-chose le soir</t>
  </si>
  <si>
    <t>Je rate mon bus ce qui me frustre et me fait perdre 30 minutes,  bonne journée au stage (5h), j'annule la cruise, coiffeur, repas, procrastine la préparation pour Paris, appel Papa</t>
  </si>
  <si>
    <t>Dour</t>
  </si>
  <si>
    <t>Départ 10h30, restaurant à Cambrai, direction Dour avec Adam, PLK, péripétie Eugé, 070 Shake, on rate le 00h30-3h car trop fatigués, direction Lille pour dormir chez Huserot</t>
  </si>
  <si>
    <t>Reveil chez Huserot où on chill, direction Bruxelles en voiture, galère l'entrée, visite, sieste, revisite</t>
  </si>
  <si>
    <t>Nantes/Paris</t>
  </si>
  <si>
    <t>Evreux/Nantes</t>
  </si>
  <si>
    <t>Nantes/Saint-Hilaire-de-Riez</t>
  </si>
  <si>
    <t>Bruxelles/Rouen</t>
  </si>
  <si>
    <t>Résumé</t>
  </si>
  <si>
    <t>Rouen/Evreux</t>
  </si>
  <si>
    <t>Bonne matinée, rdv avec Salameh, superbe nouvelle je peux faire un stage au S1, requêtes finies, début de nouvelle mission, recherches stage</t>
  </si>
  <si>
    <t>Paris/Rouen</t>
  </si>
  <si>
    <t>Réveil à 13h, Thaï avec Eugé au Hot Pot Noodle, train crevé, repas avec mini docu campagnes politiques, dodo avec téléphone</t>
  </si>
  <si>
    <t>Heure réveil</t>
  </si>
  <si>
    <t>Heure dodo</t>
  </si>
  <si>
    <t>Paris/Nantes</t>
  </si>
  <si>
    <t>Paris/Evreux</t>
  </si>
  <si>
    <t>Nantes/Evreux</t>
  </si>
  <si>
    <t>Rouen/Manneville-és-Plains</t>
  </si>
  <si>
    <t>Bruxelles/Lille</t>
  </si>
  <si>
    <t>Paris/Saint Maur des Fossées/Evreux</t>
  </si>
  <si>
    <t>Evreux/Saint-Denis</t>
  </si>
  <si>
    <t>Du temps pour se préparer à déposer Twist (2h!), direction Conches, repas, un peu de Power BI, direction le stade de France en passant récupérer Josselin, Theweeknd, retour à Rouen à 1h</t>
  </si>
  <si>
    <t>Deauville/Honfleur/Lisieux</t>
  </si>
  <si>
    <t>Je mets 40 minutes pour me lever, mal de dos de dingue, pas de petit déj, je postule pour les cabinets de conseil, je me mets au travail seulement à 11h15 (3h30 de travail), ostéo, courses, repas, Power BI puis un peu de recherche de stage</t>
  </si>
  <si>
    <t xml:space="preserve">Beaucoup de temps à se mettre au travail pour le partiel de Memco puis rush </t>
  </si>
  <si>
    <t>Sac-GS, Bicloo pour chercher les t-shirts, sieste, dossards/TGTG/glace avec Eugé, bain froid, risotto, zack nani nantes</t>
  </si>
  <si>
    <t>TGTG monoprix, préparation valise, repas tiste, blablacar, repas maison, Sac-GS</t>
  </si>
  <si>
    <t>Reveil à la maison avec le tél, beaucoup de sucre au petit-déj, retour au lit, déjeuner à 16h, quelques petits trucs sur l'ordi mais rien de productif, coucher avec le tél</t>
  </si>
  <si>
    <t>Fiche Livre, déjeuner, préparation valise, train à 10 secondes près, verre avec les CBB au marais, repas chez CC et anouk, on rentre chez Seb avec Eugé</t>
  </si>
  <si>
    <t>Balade avec Elliot le matin, journée où j'annonce la bêtise à Eugé</t>
  </si>
  <si>
    <t>Journée avec Eugé, Brunch, balade Parc du Procé, début film, sieste, recherche stage, footing, vidéo Elon Musk</t>
  </si>
  <si>
    <t>TP Memco, dodo au comptoir, cours particulier, anniv Elliot à la descente avec Eugé, Léopoldine, Tiste, Flo, Shaq et Louis, escape game</t>
  </si>
  <si>
    <t>Journée moyenne au stage (3h30), blablacar direction porte d'Auteuil, dodo Boulogne avec Eugé</t>
  </si>
  <si>
    <t>Reveil chill, dernière visite de Bruxelles, direction Lille mais on va à Lille en Belgique… BK, Lille dans le rush, blablacar direction Rouen, fin de Alcaraz-Djoko, beaucoup de voiture…</t>
  </si>
  <si>
    <t>DS Memco, après-midi langue, voyage Paris</t>
  </si>
  <si>
    <t>IAM 10, déjeuner à l'ENSA avec Apo, Bianca, Jean, Raph, Victor, une après-midi à l'appart où je mets 3h30 pour taffer, 15 mn d'algo, foot puis footing, TGTG Monoprix</t>
  </si>
  <si>
    <t>TP Codep, après-midi où je mets beaucoup de temps à me mettre à l'algo, 1h d'algo, repas avec Eugé</t>
  </si>
  <si>
    <t>Je rentre à Nantes le matin, sieste, après-midi langue, TGTG puis soirée avec Eugé</t>
  </si>
  <si>
    <t>GS-LAL, journée avec Eugé: brunch, verre avec Gaulier, après-midi chill, théâtre</t>
  </si>
  <si>
    <t>IAM à 10h, RU, après-midi paresse, foot</t>
  </si>
  <si>
    <t>Oral Encli, RU (pas de SQL), après-midi langues, Kekra, comptoir, roulotte</t>
  </si>
  <si>
    <t>Je suis lancé mais trop distrait dans l'après-midi à cause du portable, fête de la musique</t>
  </si>
  <si>
    <t>Pas de motivation le matin, rdv psychologue, après-midi où je suis crevé, je bosse seulement 30mn sur power pivot. Contexte des émeutes</t>
  </si>
  <si>
    <t>Quasiment pas de travail le matin, pause midi au soleil, note INOV22, après-midi où je commence l'autre softskill (1h30 pour m'y mettre), soirée ATS au jardin de l'HDV, QG puis chez Agoutin</t>
  </si>
  <si>
    <t>Je continue l'opération tableau de bord dépenses, Jessica me débloque pour mes requêtes Power Query en fin d'après-midi, je rentre, je télécharge microsoft, je continue le TDB, le moral est meilleur depuis lundi</t>
  </si>
  <si>
    <t>Cartonnade, petit déj, direction la plage, barbecue, après-midi jeux/chill, crêpe et frites au bord de la plage, soirée à la maison</t>
  </si>
  <si>
    <t>Journée frustrante au travail, ça beug puis je n'y arrive pas, manque de volonté pour résoudre le problème, fais autre chose, après-midi même schéma jusqu'à un réveil où je bosse 1h30 (17 min le matin!!). Maman arrive à l'appart, je fais ma carte de bus, finalise le fichier excel CDM fé, prend le cinépass avec ses beugs..</t>
  </si>
  <si>
    <t>Matinée frustrante car l'ordi beug, je travaille à peine le matin, après-midi frustrante car l'ordi crash et me fait perdre 2h de travail mais je m'accroche. Verre avec Isaac puis billard avec Samantha et Caillot</t>
  </si>
  <si>
    <t>J'ai Power BI, matinée lente, puis bonne après-midi (je suis en forme), je rentre vers 18h30, mise à jour de bilan journée, un peu de Power BI, documentaire Ve République, puis dodo avec livre anglais</t>
  </si>
  <si>
    <t>Mal au ventre à cause de la veille, faible, visio avec Tourre, un peu d'espoir, embrouille avec Eugé, inexistant l'après-midi, deuxième embrouille avec Eugé, sur mon tél toute la soirée</t>
  </si>
  <si>
    <t>2h de productivité, moral ok, dîner direct en rentrant mais je suis sur mon tél toute la soirée , négocie avec Eugé toute la soirée pour Dour</t>
  </si>
  <si>
    <t xml:space="preserve">Encore bourré de la veille, mal de crâne, mal de ventre, retour difficile, je rentre, beaucoup sur mon tél, sieste 15h30-17h30, infos, dîner, dodo à Evreux après 2h sur mon tél </t>
  </si>
  <si>
    <t>Bon élan le matin mais après-midi compliquée, je n'avance pas, la honte sur le calcul d'intérêts, je rentre tard à l'appart et j'oublie ma prise d'ordi à la Caisse d'Epargne, détour de 40 minutes, retour à Evreux crevé, me couche avec mon tél</t>
  </si>
  <si>
    <t>Je me réveille avec mon tél puis me rendors, matinée perdue, du temps à me préparer, train où je mets du temps à bosser la finance, FNAC à st lazarre, Square du Vert Galant avec Téo et Théophile, retrouve Seb chez lui puis départ chez Sarah, soirée morose car spectre du redoublement, retour en Uber chez Seb avec Eugé</t>
  </si>
  <si>
    <t>Matinée compliquée, peu de motivation, pause midi de 2h je dors 15 mn (10 de sommeil profond), motivé pour l'après-midi, c'est mieux mais pas optimal, coiffeur, Power BI, repas puis je perds du temps avec mon tél (réseaux), dodo avec mon tél</t>
  </si>
  <si>
    <t>Crevé la journée, incapable de bosser 1 minute ! Repas au retour, un peu de Power BI et dodo avec le tél</t>
  </si>
  <si>
    <t>Réveil 9h (30mn au lit), seulement 45 minutes sur les dépenses sur toute la matinée, sushi avec Hugo, Louis, Dorian, ping-pong chez Décathlon, retour maison, bowling, je récupère Eugé à la gare, soirée chill</t>
  </si>
  <si>
    <t>Révision Memco le matin, partiel, RU Hôtel-Dieu, TP Sstem, nouvelle du redoublement vers 15h, PLS, appel Seb, soirée avec Eugé bord de l'Erdre</t>
  </si>
  <si>
    <t>Réveil pour le DS de SSTEM où je bosse 2h10 (20 minutes de retard, DS où je pleure après le rendu, RU Hôtel-Dieu solo, rdv avec Salameh, Eugé arrive, Go sport avec elle et Flo, j'annonce à mes parents, un peu d'Encli, dîner avec Eugé à la descente</t>
  </si>
  <si>
    <t>TD Encli à 8h, retour à l'appart avant le DS d'espagnol où je dors, DS où je triche, anglais, départ au Nemo, soirée Nemo</t>
  </si>
  <si>
    <t xml:space="preserve">Samedi Nemo </t>
  </si>
  <si>
    <t>Dimanche Nemo puis retour à Nantes, dodo, Kebab avec Eugé à la descente</t>
  </si>
  <si>
    <t>Je vais pas en CODEP, journée paresse jusqu'au cours particulier, appel de la caisse d'Epargne, "gala" avec Léopoldine, Elliot et Flo, vestiaire</t>
  </si>
  <si>
    <t>IAM, dépenses/bilan journées, RU, 12h45-16h45 sieste, craquage, goûter, tentative de softskill, remise à jour du Excel routine, préparation activité DPP, DPP</t>
  </si>
  <si>
    <t>Samedi pourri, frustré, jusqu'au footing à 19h15, Nantes-Angers à la Beaujoire avec Elliot, Flo et Eugé, Kebab</t>
  </si>
  <si>
    <t>Direction Centrale pour voir M. Tourre, RU Hôtel-Dieu avec Chupas et autres, après-midi flemme, BU où je reste 20 minutes, comptoir pour explications SSTEM, repas solo à la descente</t>
  </si>
  <si>
    <t>BU, déjeuner avec Léopoldine, grosse sieste, TGTG casino, lecture, Kebab avec Julie, Flo, Elliot, Vestiaire avec Léopoldine et Lilas, Steak avec les Chupas, écurie</t>
  </si>
  <si>
    <t>Déjeuner avec les vieux au Magma, verre à la Cantine avec les Chupas, descente avec Bianca, Isaac, Guillaume et Elisa, préchauffe descente puis Steak</t>
  </si>
  <si>
    <t>Journée où j'écris les relations entre les tables, 3h20 de travail, Affût avec Adam, Hugo, Thomas et Floriane. Contexte mort de Nahel</t>
  </si>
  <si>
    <t>Nantes/La Roche sur Yon</t>
  </si>
  <si>
    <t>Sport, Encli, je cherche le micro-onde chez Roxanne, je dors après un gros goûter, préchauffe comptoir</t>
  </si>
  <si>
    <t>Journée BU où je travaille seulement 2h, Eugé vient le soir, kebab avec elle et Flo bord de l'Erdre</t>
  </si>
  <si>
    <t>Comme la veille, j'ai du mal à rentrer dans la nouvelle mission, interrogations stage, du mal avec le vocabulaire de la finance, j'achète le livre, dentiste à Evreux, appel Eugé</t>
  </si>
  <si>
    <t>TD Memco, LAL-GS, procrastination à la médiathèque, SSTEM, je mange, j'essaie de faire une sieste, petite séance de gainage</t>
  </si>
  <si>
    <t xml:space="preserve">TP Codep après avoir voulu sécher, je rentre pour faire ma valise, SSTEM où je fais autre chose, direction Evreux avec Eugé </t>
  </si>
  <si>
    <t>Ne me réveille pas pour bosser (Memco à 8h), journée paresse, SSTEM à 16h je prépare SQL avant, remise en question, repas Greg Guillotin</t>
  </si>
  <si>
    <t>TD Encli, j'essaie de me mettre au boulot en SQL mais tardif, TIG, TD SSTEM où je subis, tournoi foot, dîner presque parfait</t>
  </si>
  <si>
    <t>TP SSTEM où j'arrive en retard, vainqueurs du TIG, espagnol/anglais, cherche un TGTG+courses, préparation pour se coucher tôt</t>
  </si>
  <si>
    <t>Messe à Evreux avec Eugé et les parents, repas et départ pour Nantes, empanyadas le soir</t>
  </si>
  <si>
    <t>Direction Rouen, journée compliquée au stage, langage de la finance, 2h le matin avec un manque de concentration, repas avec les collègues au Rodizio Brazil, aprem terrible à cause de la digestion, aucune volonté, rentre à Evreux en sachant que la route est encore très longue, repas puis sur mon téléphone pendant 2h avant de dormir</t>
  </si>
  <si>
    <t>Départ d'Evreux pour aller au stage (arrivée 9h20), on est seulement 3 à la CEN, je finalise mon Power BI personnel, je me rends compte de l'intérêt pédagogique de Power BI pour l'anglais ou autre, 3h30 de travail sur le lexique de la finance, je dois travailler plus, pour cela moins de téléphone ! lexique de la finance sur Excel. Verre avec Thomas, Maëlle et Edouard à l'âffut (pizza), retour à Evreux, Twist est calme</t>
  </si>
  <si>
    <t>Départ 8h05 de la gare, fondation Louis Vuitton (expo Warhol et Basquiat) avec Eugé, épisode forêt, déjeuner chez Lil Beyrouth, marche jusqu'aux tuileries pour rejoindre Céline, Anouk et Emma. Direction Montparnasse  puis Michel Ange Molitor, direction à Rouen où je prends encore des gens en blablacar dont le super camerounais Armand, je rejoins Mims et Laëtitia à une pizzeria, retour appart nettoyé où je réalise que j'ai oublié mes chaussures et ma ceinture (procrstination samedi soir !!)</t>
  </si>
  <si>
    <t>Observations</t>
  </si>
  <si>
    <t xml:space="preserve">tous les jours (ou presque), je travaille. Evolution par rapport à Sciencéthic mais ce n'est pas suffisant. Il me reste 11 jours pour arriver entre 5 et 6h de productivité journalière. </t>
  </si>
  <si>
    <t>Dans la voiture le midi, je me suis rendu compte quelles étaient les 3 freins de mon manque de travail ponctuel: 1) difficulté à se plonger dedans 2) une fois que je suis plongé dedans, les distractions (téléphone) 3) une fois que c'est difficile la facilité d'abandon. Rien à voir mais j'ai fait un parallèle entre la tromperie et ma facilité de céder à l'envie de plaisir personnel. C'est en combattant cette envie que je serai maître de moi-même</t>
  </si>
  <si>
    <t>Attention à être patient et moins agressif quand je ne suis pas trop d'humeur, c'était le cas le matin avec Eugé jusqu'avant le repas où elle m'a fait la remarque. Ne pas prendre ce mauvais caractère de papa</t>
  </si>
  <si>
    <t xml:space="preserve">Crevé le matin (dodo 11h45), je procrastine mon réveil,pas de motivation, CP deux fois à la Caisse d'Epargne, motivé en début d'après-midi, réunion Jessica, le cap est fixé sur Power BI, je rentre pour terminer candidature PwC, drama avec Maman, Papa et Laëtitia, je finis à 11h, dodo à 11h45 </t>
  </si>
  <si>
    <t>Réveil tardif, arrive à 9h15 au taff, 2h de travail le matin (concentration pas optimale mais sursaut avant la pause midi), pause déjeuner d'1h30, puis j'oublie la carte pour me connecter à l'ordi (je perds 25 minutes), un peu de Power BI avant que l'on fasse un point avec Candice et Jessica, nouvelles missions, de la motivation quand je pars du taff, appel Pathé, repas, Power BI puis un peu de recherche de stage, épisode de la souris, je rentre à Evreux, CP avant de dormir</t>
  </si>
  <si>
    <t>Aucune motivation en arrivant à la CEN, début à 11h25 (35 minutes le matin), puis 2h l'aprem, fatigué en arrivant, Oppenheimer avec Laëtitia, retour moyen car incompréhension avec Eugé et mal de crâne</t>
  </si>
  <si>
    <t>Somme réseaux</t>
  </si>
  <si>
    <t>Mal de cou de dingue au réveil, CP au réveil, matinée difficile (1h), ostéo chez Paul Deslandes, aprem pas mal tuto VBA formulaire mais peux mieux faire, Mims à l'appart le soir, dîner puis Power BI dépenses au lit en écoutant vidéo CDM rugby</t>
  </si>
  <si>
    <t>Réveil 7h15, départ 8h35, 1h20 pour se préparer !! Chantier pour être plus efficace le matin. Trop d'appels le soir non nécessaires avec Eugé.</t>
  </si>
  <si>
    <t>Le CP aux toilettes a complètement aspiré mon énergie et ma motivation. Chantier à ce niveau là, mon circuit de récompense est complètement perturbé.</t>
  </si>
  <si>
    <t>Réveil où j'ai encore mal, pose du patch douloureux, 1h20 pour partir à la CEN, présentation de mon travail à Agnès et Candice à 10h, Agnès très satisfaite, pause midi où je fais une sieste, 2h20 majoritairement sur le lexique de la finance, cherche mon t-shirt de rugby, appel Flo, calendrier CDM rugby, appel Eugé, repas, fatigué pour bosser l'algo donc décide d'aller au lit à 21h20 mais m'endort 1h20 plus tard à cause du tél et d'un nouvel appel avec Eugé</t>
  </si>
  <si>
    <t>J'arrive 15 minutes en retard d'un CB dès le réveil, continue de remplir les données bilan carbone le matin (1h50), CB le midi, je finis l'aprem, réalise l'histogramme que me demande Agnès et revois le langage financier, journée à 4h20 de travail, je rentre en devant bosser l'algo avant le ciné, mais pas de motivation, CP aux toilettes puis sur mon téléphone  avec aucune envie, coucher très tôt en regardant des anciennes vidéos de hand</t>
  </si>
  <si>
    <t>Prévu de courir dès le matin mais non, 2e mi-temps LAL-GS, je fais rien jusqu'aux langues, before Tiste où arrivent Elisa, Isaac et Guillaume soirée comptoir où je commets l'irréparable</t>
  </si>
  <si>
    <t>Réveil matinal lent, France-Australie, sushi avec Eugé, Cultura, visite Evreux, Picard, sieste, petit footing, bistrot italien avec les parents et Laëtitia</t>
  </si>
  <si>
    <t>Réveil lent, petit déj devant la vidéo du nombre d'or, messe cathédrale avec 23 minutes de retard, repas avec la famille et Eugé, elle part juste après, dans mon lit avec mon tél et sieste de 15h à 18h, début rangement, repas puis posés au salon, dodo avec un peu de Power BI et des vidéos en fond</t>
  </si>
  <si>
    <t>Je me rends compte que je manque cruellement de temps dans ma journée</t>
  </si>
  <si>
    <t>Evreux/Rouen</t>
  </si>
  <si>
    <t>Le diabolo grenadine pris à l'oka le soir m'a sûrement rendu la tâche difficile pour dormir. Le pari de 15 euros sur l'OM est la preuve qu'il faut arrêter d'avoir des certitudes dans les paris. Je passe de 35 euros gagnés à la CDM à 10 euros seulement</t>
  </si>
  <si>
    <t>Après le dîner je ne fais quasiment rien à  cause de mon tél sur mon bureau (snap), trop de convesrations avec Eugé</t>
  </si>
  <si>
    <t>Lecture</t>
  </si>
  <si>
    <t>Réveil CB donc pas de petit déj, je m'y mets à 10h mais je suis efficace le matin, 1h40 de pause puis belle aprem sur du Power BI assez technique, 4h30 au total, goûter à l'appart puis balade jusqu'aux quais, réseaux puis lecture de l'introduction de the Now's Habit, frayeur rebeu, lexique anglais, dîner, je finis le lexique anglais, dodo avec le journal l'Equipe mais je mets 30 minutes pour m'endormir (CB)</t>
  </si>
  <si>
    <t>Le café m'a fait un bien fou après un gros repas le midi, en prendre de manière exceptionnelle pour prifter des effets</t>
  </si>
  <si>
    <t>Quel kiff d'être aller lire dans les quais au soleil !</t>
  </si>
  <si>
    <t>Météo</t>
  </si>
  <si>
    <t>Beau temps</t>
  </si>
  <si>
    <t>Très beau temps</t>
  </si>
  <si>
    <t>Réveil CB qui me fait arriver 10 minutes en retard, bonne matinée tuto Power BI (2h30), déjeuner avec les collègues à la Criée (moules frites à volonté), café, continue les tutos l'aprem, au total 34 pages dans la journée, 5h30 de travail, footing 10km où je croise Julien, affût avec Maëlle où je prends une planche, appel Eugé</t>
  </si>
  <si>
    <t>Révéil lent, du temps pour me mettre à Python (11h23), repas, lecture hors série, sieste, CB x2, probas paris, Python de nouveau (1h30 en tout), je pars pour Rouen en mettant 30 minutes pour trouver l'Equipe, appel Nico, dîner avec Isaac au Shalimar Restaurant Indien puis Okaà regarder OM-Pana avec les marseillais (grosse désillusion)</t>
  </si>
  <si>
    <t>TD Encli, footing 10km, RU, TP SSTEM où je n'avance pas, TOEIC à l'appart, repas TGTG boulang solo</t>
  </si>
  <si>
    <t>Très productif le matin, après-midi difficile (dodo 23h45 la veille) mais je m'accroche, je chill en rentrant (CP après 8 jours), footing 6 km avec du soleil, mise à jour Linkedin puis mise à jour CV</t>
  </si>
  <si>
    <t>Matinée où je mets 3h pour m'y mettre vraiment, puis bonne dynamique avant le repas, pause de 2h puis 4x 45 minutes de travail (ça marche), content de trouver des tips sur Power BI, retour à la maison, footing 10 km, ambiance moyenne le soir à la maison, je me couche avec mon tél</t>
  </si>
  <si>
    <t xml:space="preserve">Réveil, réseaux, l'équipe collector les 22 champions du monde, repas, relecture journal, sieste, chaise longue au soleil, relecture au salon, footing 10 km où je galère, repas, cartes boursorama et bimpli, préparation vidéo Python </t>
  </si>
  <si>
    <t>CB au réveil qui me met en retard, du temps pour m'y mettre (2h), ajustements Power BI toute la journée avec un peu de déconcentration l'aprem mais 4h30 de taff, retour à Evreux, 25 ans de mariage des parents dans le calme, appel Tony pour Deloitte, réflexion organisation stages, appel Eugénie, de l'espoir dans le format projet-4 mois- 4 mois</t>
  </si>
  <si>
    <t>Un peu de déconcentration dans l'aprem mais c'est toujours la même chose, il faut se lancer et ne pas décrocher ! Il me reste 5 jours de stage et beaucoup de boulot…</t>
  </si>
  <si>
    <t>Matinée active après le petit-déj où je met à jour mes dépenses, commence le Power BI, déjeuner devant Amin&amp;Hugo (Utopia), mini sieste, Ecosse-France, Power BI où je gère le problème de la moyenne mensuelle, 30 minutes de footing, repas puis perte de temps pour faire de l'info, j'essaie un problème de maths à la place</t>
  </si>
  <si>
    <t>Opération journal de bord, 5h de travail même si je travaille aussi sur mes dépenses, je rentre, je mange, je sieste, footing 6k puis repas et dodo</t>
  </si>
  <si>
    <t>Journée à Evreux avec Eugé, en retard pour la messe, visite de la ville, transat au soleil, footing 5km, Côté Rôtisserie le soir</t>
  </si>
  <si>
    <t>Lecture seulement à 13h, je relis un peu l'après-midi, footing fractionnés, coucher avec mon tél</t>
  </si>
  <si>
    <t>Réveil lent, décathlon/Leclerc avec Flo et Eugé, pâtes, sieste, recherche pantalon, footing échauffement puis 10km Nantes avec également Elliot, sushi à la descente</t>
  </si>
  <si>
    <t>Petit-déj, lecture l'Equipe collector, je redors, je mets à jours Power BI puis les dépenses, déjeuner puis travail de jardin jusqu'à 18h30, repos jusqu'à 20h30 puis les invités arrivent pour les 25 ans de mariage, France-Fidji, pas dans le mood, couché avec mon tel</t>
  </si>
  <si>
    <t>Du temps perdu le matin au lit à essayer de continuer à dormir</t>
  </si>
  <si>
    <t>Le schéma déprime à la maison au lit est survenu cet aprem après l'avoir combattu pendant un petit moment. Flo pas convaincu de mon projet de taff de septembre à décembre. Il faut que mon égo joue à rôle dans ce cas là pour, déjà me prouver que je suis capable de grandes choses, puis pour fermer des bouches. Reparler du redoublement au London peut être cocace voire "rigolo", mais c'est juste me rappeler à quel point je ne suis pas dans une bonne situation malgré le mental qui redevient bon. Ne pas oublier que j'ai triplé ma première année !!</t>
  </si>
  <si>
    <t>Réveil à Evreux, départ à Rouen, fatigué avec une vidéo sur une fille qui a fait du M&amp;A, arrivé à 9h30, du mal à rentrer dans le taff, début 10h15, mais je me réveille et 4h45 de Power BI et tutos, c'est bien, footing 6,7 km, frites avec Manon à l'Euro Café (Place du Vieux), dodo avec tél</t>
  </si>
  <si>
    <t>CP au réveil, 10 minutes de retard, matinée où je gère la géographie et le fichier Query, frayeur sur l'inefficacité du fichier, déjeuner avec Mims, direction CEN à la fin du déj, c'est le rush, aprem de haute voltige où je règle le problème, finalise Power BI et continue les tutos: 6h40 de productivité! Balade avec Mims dans les quais (11000 pas dans la journée) puis repas chez Ginette. Réseaux au lit et un tout petit peu de lecture, du mal à m'endormir</t>
  </si>
  <si>
    <t>J'ai été calme avec Mims, je me suis dit "fais attention avec elle ce midi" car j'avais un peu peur pour le stage. J'ai réussi la mission de ne pas prendre le caractère de papa ajd.</t>
  </si>
  <si>
    <t>Du temps à me doucher puis CB avant d'aller à la CEN qui me met en retard, matinée où je mets légèrement du temps à m'y mettre (9h48), 2h30 de productivité d'affilée, déjeuner appel Elliot, 4h de travail l'aprem! Je m'accroche malgré la fatigue, verre Claire, footing 7.5km, repas, un peu de réseaux puis quelques lignes de lecture mais crevé</t>
  </si>
  <si>
    <t>L'extrait du mec de discussion d'ingénieur qui dit que quand il était en prépa il allait à la BU, il se disait qu'il n'avais pas le droit de bouger pendant 30 minutes est super inspirant, ça donne envie de faire de même et c'est ce que j'ai fait c ematin (2h45)</t>
  </si>
  <si>
    <t>Mi moche mi beau</t>
  </si>
  <si>
    <t>Journée terrible à la maison, statique de mauvaise humeur, sur mon téléphone toute la journée, footing 6 km pour se défouler mais un resto terrible où je veux partir le plus vite possible</t>
  </si>
  <si>
    <t>Un peu de retard pour les mêmes raison que d'habitude, 2h50 de travail le matin pour finir le tuto (record), Formulaire l'après-midi (6h20 de travail au total), Agnes et Candice me félicitent, les Algues Vertes au cinéma Ariel, soirée sur mon tel lazy avec un CP avant de dodo</t>
  </si>
  <si>
    <t xml:space="preserve"> 30 minutes pour se révéiller, valise départ, achat pains au chocolat et croissants, pause café avec les collègues jusqu'à 10h, formualires pendant 2h puis repas à l'Entrepôt (Inidien) avec Agnes et Candice, finalisation détails penadant l'aprem, départ du stage très heureux, soirée tranquille à la maison où je reste sur mon tél après le dîner</t>
  </si>
  <si>
    <t>Réveil puis retour au lit pour CB, pas beaucoup de monde au boulot, avance sur le fichier Query le matin (1h30) puis peu de motivation (seulement 1h30 de finance), coiffeur puis retour à Evreux où je retrouve Eugé, dîner avec les parents</t>
  </si>
  <si>
    <t>Reveil lazy, 4h le matin où je ne fais rien dans mon lit, CP, CB, sieste. Je me réveille avec l'intention de ne plus utiliser mon tél, repas, un peu sur l'ordi, Angleterre-Fidji, un peu d'échecs, devant la télé lazy, footing 5km, préparation valise où je mets du temps, tel dans mon lit avant de dodo</t>
  </si>
  <si>
    <t>J'ai retrouvé mon côté lazy qui a la flemme de tout, qui cède à ses moindres tentations, qui est redevenu accro à Twitter</t>
  </si>
  <si>
    <t>Rêve sur l'épreuve ratée de SSTEM, préparation départ Nantes, arrivée descente, déjeuner avec les parents de Flo et les miens à la Poule, balade dans Nantes, France-Lettonie puis France-Australie (super match), Steak avec Jean et Alix, repas Descente avec Flo (préparation tarte aux pommes), Coco, Nathan et Lagoose viennent noous faire coucou</t>
  </si>
  <si>
    <t>Pas mal</t>
  </si>
  <si>
    <t>Réveil 7h30 puis je me recouche, me lève entre 10h et 10h30, BU vers 11h20 je crois, début SQL vers midi, du mal à m'y mettre, à configurer puis je suis lancé, pause midi, SQL (3h30 en tout), TGTG, l'Equipe, achat pcul, je croise Nils, footing 10km, repas devant la Ve République, lent le soir</t>
  </si>
  <si>
    <t>Pas eu de temps de lecture au soleil, trouver des solutions pour gagner un max de temps dans sa journée</t>
  </si>
  <si>
    <t>Direction BU à 10h, j'oublie mon chargeur, très bonne matinée (2h de concentration profonde d'affilée), très bonne aprem mais le stress monte le soir, le format 1h30 me fait peur, près de 7h de travail concentré !</t>
  </si>
  <si>
    <t>Mauvais temps</t>
  </si>
  <si>
    <t>Moyen</t>
  </si>
  <si>
    <t>J'ai beaucoup aimé la réaction lorsque je n'vaais pas de motivation à la BU, oui sur mon tél, oui j'ai procrastiné, je me dirigeais pour me promener pour me relancer, mais rien que d'aller aux toilettes m'a remotivé, je n'ai pas lâché et savais que j'allais être mal si je continuais à ne rien faire: d'où l'importance d'aller à la BU</t>
  </si>
  <si>
    <t>Je ne me réveille pas à 7h, révise 30 minutes à la fluide avant d'aller au partiel où je n'attendais rien, révision SSTEM pendant le midi, puis je panique pendant l'épreuve où je suis très stressé, je sors de l'épreuve dégoûté en étant noté sur 14, mail prof, Jessica et EY, direction coiffeur mais fermé, footing 10km, pas d'énergie le soir, 2 CB, dans un mauvais mood avec l'épreuve ratée, annule le réveil à 7h30, 1h sur mon tél à rien faire</t>
  </si>
  <si>
    <t>Ne me réveille pas à 7h, il faut changer cela, arrive 5 minutes en retard en fluide, rate la SSTEM et me rend compte que je commets les mêmes erreurs malgré une nette amélioration depuis juin, à méditer, les problèmes doivent être exposées, je ne pouvais pas me permettre de bosser la SSTEM 3 jours avant le DS, et arrêter de se fier aux annales, au ressenti des gens, j'ai encore fait une impasse qui risque de me coûter très cher. Vidéo intéressante sur les CP</t>
  </si>
  <si>
    <t>Superbe nouvelle au réveil (13,5 en SSTEM), moyennes semaines Power BI, début rapport de stage (entreprise), Flo se fait larguer :(, TGTG Home Made, Will et Gabin arrivent, posés au salon, coiffeur, départ 1er barbec, Garance arrive à la descente</t>
  </si>
  <si>
    <t>Petit déj, rangement chambre, j'avance un peu mon rapport de stage, je cherche Eugé à l'aéroport, escapade nature, McDo, balade Pornic, retour, les Rendez-vous de l'Erdre, repas léger, soirée chill</t>
  </si>
  <si>
    <t>Dommage de pas m'être mobilisé pour avancer un max le rangement de ma chambre, ça décale le rapport de stage à dimanche alors qu'il fait très beau</t>
  </si>
  <si>
    <t>La sensation d'avoir besoin d'aller sur les réseaux</t>
  </si>
  <si>
    <t>Nantes/Pornic</t>
  </si>
  <si>
    <t>Réveil à la Cringifiance, rapport de stage, déjeuner Rdv de l'Erdre Madagascar puis sénégalais avec Eugé, balade très sympathique, sieste, rapport de stage, retour au rdv de l'erdre avec Flo, Gabin, Will, Clara, Anouk, Sarah et les spordettas, thaïlandais, retour appart, continue le rapport</t>
  </si>
  <si>
    <t>Python 1h30 le matin, RU avec Eugé et Nawfel, café dehors puis Python 1h30. Visite de Centrale avec Bianca, je me fais passer pour un EI1, foot, apéro des traditions, retour descente, repas avec Gabin, Will et Flo, discussion insécurité puis dodo avec Eugé</t>
  </si>
  <si>
    <t>Réveil tôt pour finir le rapport de stage, rush, RU avec Gabin, sieste (perds du temps), Excel paris rugby, appel Jessica, la Guinguette avec Bianca, Apo, Camille, Théophile, Marin et Samuel, retour descente avec Eugé, Anouk et Sarah, débat politique, mini embrouille Eugé, retour Guinguette avec les chupas et les EI3, chemin de traverse rapide avec les Mathous, Kebab à Bouffay, retour avec Eugé Descente</t>
  </si>
  <si>
    <t>BU Python à 10h15, RU, retour BU, trop faim vers 16h je rentre pour taffer 1h15 mais fait seulement 15 minutes, 3h de travail, achat l'Equipe, barbecue Wei avec Eugé, retrouve Saad et Jovan, retour en ville avec Apo et Eugé, dodo avec elle</t>
  </si>
  <si>
    <t>Attention à l'alimentaton (creux à 16h), et rester à la BU car chez soi c'ets galère</t>
  </si>
  <si>
    <t>Nantes/Pornichet</t>
  </si>
  <si>
    <t xml:space="preserve">Fatigué le matin, il fait très chaud, seulement 45 minutes de travail, sieste, à la BU pendant 1h à ne rien faire mais je n'abdique pas (1h30 dans la journée), départ Pornichet avec Eugé, Sarah, Arthir et Nawfel, crêpe, plage, dîner le Surcouf, retour à 23h50 à Nantes, dodo tout seul </t>
  </si>
  <si>
    <t>Réveil tardif, pas de BU mais achat maillot EDF, lunettes, l'Equipe, ferveur coupe du monde de rugby, RU puis direction Centrale où je revois Sam, château avec Eugé, Bianca, Sarah et Nounou, amphi algo où je rencontre Emile mais je n'écoute pas (problème d'audition également), courses LIDL avec Théophile et Bianca, soirée parrainage géniale, Descente pour France-All Black, clic clac pour récupérer mon tél, fin du match à la descnete puis préchauffe, soirée comptoir Map</t>
  </si>
  <si>
    <t>Aucune attention en amphi, arriver à l'heure et se placer de manière stratégique pour écouter</t>
  </si>
  <si>
    <t>Réveil pas si fatigué que ça, courses avec Will, Gabin et Flo, salade pendant Italie-Nambie, milks-shake (banane/myrtille, mangue/fraise…), je m'endors devant Irlande-Tonga, sieste 1h30, mou pendant Australie-Géorgie, footing 5km, rôti-patates devant Angleterre-Argentine, 1h sur mon tél avant de dodo...</t>
  </si>
  <si>
    <t>Mou pendant la journée, le tél avant de dormir est un cancer</t>
  </si>
  <si>
    <t>Réveil sur mon tel, CP, pas d'envie, mou, retente de dormir mais réveil de Flo, pâtes, motivation pour faire des drops sur la piste d'athlé, petit footing pour revenir, douche puis je passe rapidement chez Sarah et Eugé, fais coucou à Apo, Sam, Bianca et Théophile, retour Descente où je lis l'Equipe, on cherche le canapé dans la colloc de Julie, redouche puis fan zone pour Afrique du Sud-Ecosse avec Coco, Flo, Gabin, Jami, Victor, Nounou, Eugé et Léo, TGTG Empanyadas puis Galles-Fidji au Papa Doble, reperd 1h avant de dormir</t>
  </si>
  <si>
    <t>Prévu d'aller bosser mais dès le matin la grande flemme, le fait de réaliser des programmes (drops) m'a redonné de la motivation et de l'énergie. Je me suis rendu compte que j'avais besoin de mes week-ends, donc on ne repousse pas le travail à fair ene semaine le week-end! J'évite de le repousser au soir! Je me rends compte que je redeviens accro aux réseaux (160 minutes!!!), attention à ce cancer, je réajuste la dynamique</t>
  </si>
  <si>
    <t>Projet</t>
  </si>
  <si>
    <t>Projet/Week-end</t>
  </si>
  <si>
    <t>J'ai craqué à ne rien faire à l'appart +CP mais dès que je n'avais plus de batterie, pas d'autre choix que de dormir ou d'aller à la BU. Il faisait extrêmement chaud mais ce n'est pas une excuse pour ne pas bosser l'algo</t>
  </si>
  <si>
    <t>BU à 10h, principalement de la récursivité pendant la journée (4h), RU avec Eugé, idée d'aller à Séville, temps calme, goûter énorme qui m'a endormi (presque une baguette), footing après la BU (8km), ratatouille avec Martin, Flo, Will et Clara, dodo à la cringifiance</t>
  </si>
  <si>
    <t>TD algo récursivité: très très dur, repas RU avec Eugé puis descente temps calme, BU mais mal à la tête et un peu fiévreux, je reviens à la descente mais je suis sur mon tél, CP, je reviens à la BU pour 1h30 de listes, dîner solo descente, appel Elliot, 25 minutes de listes mais beaucoup sur mon tél (réseaux)</t>
  </si>
  <si>
    <t>La Tranche-Sur-Mer</t>
  </si>
  <si>
    <t>30 minutes de perdu au réveil à cause d'un CB, réunion Salameh redoublement, pain au chocolat à la fourmi, un peu de liste à la BU mais fatigué, RU avec Eugé, Nawfel et Théo, descente après le repas, CP, dodo pendant 45 minutes, CP. 1h30 perdu à cause des CP et CB !! Bonne aprem BU, python listes, il me manquait 1h pour me rassasier, épilation avec Eugé, repas avec elle et Will à la descente puis direction la fan zone pour France-Uruguay, complet, l'Agronaute avec team rugby, 2e mi-temps aux 40 pieds avec les potes d'Audencia d'Eugé, discussion M&amp;A avec Antoine, dodo à la descente avant le WEI</t>
  </si>
  <si>
    <t>Honteux de perdre autant de temps avec les CP et CB</t>
  </si>
  <si>
    <t>Réveil valise pour le WEI, bus Chupas - Canaris, on arrive au camping, discussion avec Bianca, piscine, jeu de la 16 avec les vieux, mini sieste avant le repas, repas puis préchauffe bungalow Chupa exceptionnelle, on décale, très bonne soirée</t>
  </si>
  <si>
    <t>Réveil crevé, on prépare les affaires, posé avce les chupas dehors, déjeuner puis retour en voiture avec Flo, Will, Bianca et Vestiaire, je rejoins les CBB pour une fin de brunch, posé avec Eugé à la descente, très crevé, repas, Australie-Fidji avec Flo puis dodo</t>
  </si>
  <si>
    <t>Le WEI ça fatigue énormément</t>
  </si>
  <si>
    <t>Nantes/La Tranche-Sur-Mer</t>
  </si>
  <si>
    <t>Je sors d'une nuit de 12h30, réveil à 9h, BU à 10h mais crevé, 15 minutes de travail, RU, pause déjeuner de 3h ! 1h perdu à cause des CP (30mn matin et 30 mn midi), 1h de liste à la BU puis amphi algo où je suis passif, je cours jusqu'au TGTG fleurs au sud de Nantes, je vais chez Eugé et Sarah, repas chez elles avec Marques, temps calme, on réserve l'avion pour Séville.</t>
  </si>
  <si>
    <t>Réveil à 8h, cité de congrès à 9h15 pour le salon de la DATA, conférences le matin sur la valeur marketing client, le machine learning pour détecter les fraudes sur Blablacar, une data analyse sur les JO depuis 1896, les prédictions de la coupe du monde de rugby avec le machine learning, déjeuner là bas où je me régale, 2h d'introduction à la data analyse avec le wagon (passif car crevé), prend le contact d'ACCSI, retour descente sieste 45 minutes, range ma chambre, footing 5km, repas famille Tiste avec Auriane, dodo avec mon tél</t>
  </si>
  <si>
    <t>Perds trop de temps avant la sieste sur mon tél</t>
  </si>
  <si>
    <t>1h de CP c'est scandaleux</t>
  </si>
  <si>
    <t>Petit-déj, temps calme première écoute Freeze puis mini sieste, chill avec les chupas l'aprem, glace puis spectacle Flo et will, photo-roulette avec Camille, Bianca, Linon et Flo, colour run, dîner avec Inès, Camille et Bianca, préchauffe bungalow Chupa (moins testo que la veille), jeu de la bouteille avec les chupas mecs, soirée sympa puis after Hugo Wang</t>
  </si>
  <si>
    <t>TD algo sur les passages par paramètre, je ne comprends pas et suis passif, soutenance Eugé, dans un mauvais mood mais fais quelques trucs sur l'ordi (envoi du mail pour le projet), prévu de partir à 16h avec Eugé pour la réparation de téléphone mais incompréhension, on y va finalement, PowerPoint pour la soutenance, je vais au barbecue Nemo mais il pleut, rentre chez Eugé et Sarah pour le repas, soirée chill puis reviens à la descente, attend 30 minutes Eugé mais ne vient pas finalement</t>
  </si>
  <si>
    <t>BU à 10h30, j'enchaîne avec les listes, RU avec Eugé, Nawfel, Théo et Benoît, reviens à la BU juste après, motivé pour continuer mais je me fais hacker, la galère se met en place, je donne des infos à un faux modérateur Instagram, reviens à l'appart pour ranger ma chambre, sieste, reprise du travail à 17h30, drive Leclerc, encore BU jusqu'à 20h45, France-Namibie avec les EI1, EI2, EI3, EI4, Dupont se blesse, discussions avec Barbara et Sam, comptoir rapide avec Eugé Flo et ces deux-mêmes, dodo tard</t>
  </si>
  <si>
    <t>J'aurais pu lire car pas de téléphone mais je préfère être sur l'ordi</t>
  </si>
  <si>
    <t>Réveil tardif, encore fatigué, Pitaya avec Téo et Coco, BU pour avoir du Wifi, je fais rien de spécial, courses au Carrefour puis chill avec Idir, Nils,Tristan et Lucas, sur l'ordi jusqu'à Irlande-Afrique du Sud avec Aubin, Barbara, Deleuze et des EI1. Fatigué dans la journée, un peu fiévreux, pas un super mood</t>
  </si>
  <si>
    <t>Ne pas avoir de téléphone déplace le problème: tous mes réseaux sont sur l'ordi ce qui rend l'accès très facile, je ne suis plus dans la dynamique consitant à ne pas regarder les réseaux dès que je bosse, il faut inverser ça. + je mets beaucoup trop de temps à me préparer/me mettre ua boulot</t>
  </si>
  <si>
    <t>Productivité</t>
  </si>
  <si>
    <t>Objectifs atteints</t>
  </si>
  <si>
    <t>Durée de travail</t>
  </si>
  <si>
    <t>TD/BU</t>
  </si>
  <si>
    <t>BU</t>
  </si>
  <si>
    <t>Réunion/BU</t>
  </si>
  <si>
    <t>BU à 8h40, fatigué, pas efficace sur les listes, regarde le prix des téléphones, dégoûté que le prix du samsung ait augmenté de 40 euros, pas de motivation jusqu'au RU (sur Twitter), temps calme avec Eugé, sieste 30 minutes, 15 minutes d'arbres avant d'aller en TD où je suis cette fois actif, aide Bianca pour son anniv, footing puis balade à Nantes avec Eugé, super mais gâché à la fin, anniv Bianca, je rigole mais me couche très tard</t>
  </si>
  <si>
    <t>J'ai peut-être pas apprécié quand Eugé parlait en négatif de la liste car c'était quelque part un peu ma réussite en ei1, peut-être été trop virulent dans façon de montrer mon désaccord. Matinée mauvaise au niveau du travail mais au moins je suis allé à la BU à 8h30. J'ai pas transmis à Eugé ma mauvais humeur du matin, j'ai reset à 0 comme avec maman pendant le stage. A continuer...</t>
  </si>
  <si>
    <t>Réveil avec le tél qui me fait sortir du lit vers midi, repas avant les autres, puis repas avec la famille, vais au lit en commençant à lire the Now's Habit, puis sans raison sur mon tél pendant 2 heures avec 2 CP puis une tentative de sieste, appel Flo, envoi mail Deloitte, London avec Paulo, Enzo, Guillaume et Emma, me couche avec mon tél sans préparer mes affaires</t>
  </si>
  <si>
    <t>BU à 9h mais début 9h50, 1h30 de travail un peu déconcentré, repas avec les audenciens chez Morfal, sieste, retour BU mais déconcentré, pas dans le mood, mais remobilisation pour bosser 1h15 puis 1h40 après le dîner, coucher avec mon tél qui me fait m'endormir très tard, pas assez manngé donc le ventre creux...</t>
  </si>
  <si>
    <t>RU au réveil avec Eugé et Téo qui vient pour le week-end, fnac pour voir les modèles de téléphone, direction Centrale pour bosser, je ne bosse pas, sur Twitter et regarde des modèles de téléphone +sieste, TD Algo où je ne fais rien, suis passif, frustré, commence à m'inquiéter, bar à Bouffay avec les chupas, Coco, Téo et Eugé, repas à la roulotte, le piratage continue, c'est un enfer avec mon téléphone qui est pété, ne trouve pas de moyen pour le récupérer (me rend compte que je parle à des nigériens depuis le début), dodo dans la frustration à la descente avec Eugé</t>
  </si>
  <si>
    <t>CB au réveil (30 minutes de perdu), redors, BU, commence à travailler à 11h40 seulement, je continue le DS sur les listes avec de la déconcentration sur l'ordi, vais chercher le tél d'Apo, repas tomates mozza, sieste dans l'herbe à Feydeau, 1h à la BU où je suis sur l'ordi à ne rien faire, je sors pour me remotiver, je continue le DS avec encore de la déconcentration, regarde un peu Ecosse-Tonga, résumé des 3 premières semaines + mise en place du cadre, kebab la Fontaine avec Eugé, discussion sérieuse sur son moins bien, dodo avec elle à la descente</t>
  </si>
  <si>
    <t>CP au réveil, en retard pour le TD d'algo, au dernier rang, je ne vois pas bien + écoute moyenne, repas avec Nounou, Garance, Spill et Lipka, chill avec les EI2 puis retour à la descente où je ne fais rien, CP, dodo, me ressaisis en allant à la BU, questionnement sur le stage, plus envie de faire de l'audit depuis le week-end, vidéos DATA Analyste, Power BI, pas d'algo, barbec moustiques avec Sarah, Eugé et Nounou, MDE avec Marin et Théophile, retour en tram avec Léo où il me parle d'IA, Cringifiance puis dodo avec Eugé</t>
  </si>
  <si>
    <t xml:space="preserve">Réveil tardif à cause de la veille, RU avec Eugé et les chupas, temps calme avec elle, aprem BU où je suis productif seulement 2h15, direction rez, Burgers/crêpes avec Nounou, Céline, Eugé, Flo, Boltz et David, retour à la Cringifiance puis dod avec Eugé à la descente </t>
  </si>
  <si>
    <t>Ne me réveille pas, de mauvais humeur dès le matin, matinée catastrophique où je suis beaucoup sur mon tel, CP x3, RU avec Eugé et Sarah même si je voulais manger solo, reviens à la descente sans ambition, redors, réveil puis 2h30 de mise à jour des dépenses, petit footing avec Eugé, chocolats au Carrefour Beaulieu, puis 5km à fond, soirée de parrainage incroyable, jeu des questions piquantes</t>
  </si>
  <si>
    <t>Pas la force de me réveiller pour arriver à la BU à 8h30, soutenance à 10h15, repas à Centrale, puis passage rapide à la Cringifiance, arrive à la BU, pas de motivation + le pirate est de retour, mauvais mood donc, abandon, CP, sieste 1h20, footing 12,5km, vais au resto avec Eugé dans un mauvais mood, le restau se passe bien, dodo avec elle</t>
  </si>
  <si>
    <t>Après la soirée avec la famille, je me rends compte au vu des questions d'Apo, que peut-être je ne montre pas assez avec Eugé, faire encore plus d'efforts pour oublier l'affront</t>
  </si>
  <si>
    <t>Prépare mes affaires au réveil, RU avec un podcast sur la coupe du monde 2007 puis 2011, train avec David, tri par insertion, question listes, beaucoup sur mon tel à parler à Eugé (ambiance moyenne), train très long, je retrouve Hugo et Seb à Beaubourg, dîner dans un grec à côté de Beaubourg, on achète l'alcool puis direction l'appart de Ju, préchauffe avec Thomas et Héloïse, soirée Virage</t>
  </si>
  <si>
    <t>Préparation lente le matin, déjeuner au chinois à volonté (le Dragon), repas d'une ambiance incroyable, café dans le 8e, direction Montmartre puis la fromagerie de Nico, on rentre à pied chez Ju, salade avant de dormir. Journée avec une superbe ambiance</t>
  </si>
  <si>
    <t>Réveil puis déjeuner dans les quais avec Hugo, Thomas, Ju et Héloïse (boulangerie), train que j'ai failli loupé, fatigué, rejoins Eugé à Nantes, gaufres avec ses collègues du triath, pâtes mâches avec Eugé à la descente</t>
  </si>
  <si>
    <t>Réveil lazy, RU avec Eugé, remarque de sa part "en plus il a redoublé c'ets pas une lumière", motivé pour bosser, C++ avant le TD de 13h45, sérieux pendant le TD, gros temps calme puis sieste avant un footing 15 km, crevé, je dois bosser mais préfère aller au lit, embrouille avec Eugé car j'ai préféré bosser que de la voir le soir, mauvais mood avant de dormir</t>
  </si>
  <si>
    <t>Réveil dans un mauvais mood à cause de la veille, RU solo, dors après le déjeuner, 3 CP, rien fait de la journée alors qu'il est encore 18h, balade Eugé pour qu'on se mette au clair, c'est compliqué, repas avec elle et Flo, Lens-Arsenal, remarque inopportune de sa part après un temps calme</t>
  </si>
  <si>
    <t>Un peu de variables partagées avant d'aller en TP d'algo, pas concentré, ne fait quasi rien (avec Idir et Wang), RU tardif, podcast coupe du monde 2003, sieste d'1h30, vais à la BU, fais des recherches de stage, candidate pour un stage de 2 mois à distance, reviens à l'appart car il fait chaud et pas de motivation, ne fais rien, sur mon tel, Leclerc Drive puis courses, reportage sur Brest puis dans mon lit à regarder des reportages sur la France saccagée, pas trop de news d'Eugé</t>
  </si>
  <si>
    <t>Bilbao</t>
  </si>
  <si>
    <t>Bordeaux</t>
  </si>
  <si>
    <t>TP d'algo où j'arrive 20 minutes en retard, beaucoup sur snap pendant le TP car avec Eugé mauvais mood, RU, sieste, sur mon tel à ne rien faire, préparation à l'arrache de l'entretien, entretien de stage d'1h, des regrets par rapport à la fin d'entretien + de la non préparation des questions SQL, Python, footing 5km pour aller à Audencia voir le match de basket avec la roulotte, barbecue à Commerce, CBN Terrasses de l'île, ça va mieux avec Eugé, on rentre ensemble chez elle dormir</t>
  </si>
  <si>
    <t>Matinée où je rentre à la descente, appel Centrale pour la convention, RU, sieste classique d'1h30, Fnac puis balade jusqu'à la cantine, je relis Une vie de Simone Veil, superbe atmosphere avec un super temps, préparation Pouce d'or avec Bianca, France-Italie à la Descente puis à la roulotte avec Nawfel et Arthur et TMA</t>
  </si>
  <si>
    <t>Matinée à la Cringifiance, RU avec Eugé et Flo, sur mon tel puis sieste d'1h30, nouvelle du stage, Parc du Procé avec Eugé, vois rapidement Théophile et Bianca, repas mauvais mood avec Eugé mais ça va mieux, sur mon ordi où je ne fais pas grand-chose puis dodo avec elle</t>
  </si>
  <si>
    <t>C++ au révéil mais sur Twitter et sur l'ordi au bourt de 25 minutes, RU, schéma classique: sur mon tel puis sieste d'1h30, lecture au Jardin des Plantes (sans mon tel), 30 minutes de C++, footing 10km, kebab 5 euros, Bowling avec Sarah, Marques, Nouhayla, Léo, Eliott, Eugé et Céline, vestiaire puis dodo avec Eugé. Contexte de l'attaque du Hamas</t>
  </si>
  <si>
    <t>Temps calme avec Eugé, je redors, 30 minutes de C++, RU, encore 30 minutes de C++, TP 2 d'algo où je suis mais dans lequel je suis lent et facilement déconcentré au bout de 2h, synthé où je regarde le rugby F et le foot F, tartiflette puis barbec avec Camille, Bianca, Théophile et Mattéo, la Canaille avec les mêmes et la Roulotte, anniv Marques, me couche à 1h mais ne dort pas jusqu'à 2h30 à cause d'un moustique</t>
  </si>
  <si>
    <t>Débat politique à la Canaille, je dois progresser sur la forme comme me l'a fait remarqué Bianca: je peux couper la parole parfois et me montrer agressif</t>
  </si>
  <si>
    <t>Pouce d'or avec Bianca, Nantes-Bilbao en 9h30: première voiture d'une gentille dame qui nous dépose dans un rond-point près de l'autoroute, le couple de Vertou nous avance, puis voyage avec Jean-Baptiste le rugbyman à côté de Bordeaux, Annie et les marocains nous avancent, Marie Jo puis une famille de jeunes nous prend puis trajet avec les portugais qui nous déposent dans une zone commerciale de Bilbao,  superbe soirée à Bilbao, on se repose sur nos lauriers, galère de logement mais on s'en sort, nuit à l'hôtel</t>
  </si>
  <si>
    <t>Saint Denis/Paris</t>
  </si>
  <si>
    <t>Réveil lazy, RU solo, des places disponibles pour France-Afrique du Sud, appel mon père, puis Eugénie, on prend les places, heureux comme un gosse, tennis avec David, Noé, Thibault Prely et Wang, reviens du tennis en voyant qu'il y a des places à 430, restau avec Eugé pour les 1 an: la cachette, on passe notre temps à essayer de vendre les places, anniv surprise Marques à la cringifiance, dodo à la descente avec Eugé</t>
  </si>
  <si>
    <t>Réveil lazy sur mon tel avec Twitter, RU, je suis fatigué, négociation vente de tickets, BU, 1h de taff puis arrive à prendre les billets à 430, retourne à la BU pour 1h (C++), pâtes vers 21h30 puis préchauffe avec Warehouse avec les chupas, les potes de Flo, les EI3 et EI4, soirée Warehouse là-bas à 3h, reviens avec Bianca et Eugé, problème Eugé lié au mois de mai mais on règle ça et coucher très tard</t>
  </si>
  <si>
    <t>Réveil crevé avec Eugé, kebab à 5 euros au Jardin des Plantes, aprem InterCenntrales, Papa Doble avec Bianca pour voir Argentine-Galles, sieste puis Irlande-NZ à la descente avec les copains, préparation sac avant le grand jour</t>
  </si>
  <si>
    <t>Grand jour, départ à 9h30, on galère à sortir de Nantes, station Total puis Orvault, départ à 11h30, un super gars nous avance dans une aire, puis une trentenaire avec son enfant qui a le covid nous dépose pas loin du Mans et enfin un couple qui vit à Bruxelles nous dépose à Saint Mandé, on achète le JDD et l'Equipe, puis direction chez Seb pour déposer les affaires, on rencontre Shawn et Shauna dans le métro, superbe rencontre, on mange avec eux dans une pizzeria à côté de gare de Lyon, direction le Stade de France pour France-Afrique du Sud, match absolument épique, déception immense, retour à Porte d'Auteuil dans la tristesse mais en se disant qu'on a vu un grand match et qu'on a passé un moment extraordinaire</t>
  </si>
  <si>
    <t>J'aurais dû aller à la BU, Flo et Will sont venus dan sma chambre, sans compter le temps perdu après la course</t>
  </si>
  <si>
    <t>BU 1h le matin, RU avec Eugé puis je vais à la CAF avec Une vie dans le tram, je retourne à l'appart pour lire et faire une sieste, 2h de C++ à la BU, dîner healthy, vais au lit pour lire le JDD, dis bonjour à Flo Mol, Mathilde et Sandro puis dodo. Contexte Israël-Palestine, "le Hamas est un mouvement de résistance".</t>
  </si>
  <si>
    <t>Ne me réveille pas à 7h30, tweet de Guillaume sur Israël qui m'énerve, 1h15 de C++ à l'appart à cause du mauvais temps, RU, sur mon tel, puis lecture Simone Veil, sieste, 1h15 C++, goûter boulangerie rue Scribe, 40 minutes lecture fichiers, vais voir le grand-père d'Eugénie au CHU, TGTG pizza, temps calme avec Eugé, dodo contexte Israël-Palestine (LFI dénonçant honteusement Israël pour l'hôpital)</t>
  </si>
  <si>
    <t>Très mauvais temps</t>
  </si>
  <si>
    <t>TP 3 C++, pas efficace après la pause, revoir absolument le TP car beaucoup de ChatGPT, RU avec Eugé, temps calme et sieste, coiffeur, rends le pull et le tel d'Apo chez elle, préparation valise, repas pâtes, train à une minute près, dodo et Simone Veil dans le train, arrivé à Paris, attend le blablacar à côté de Bercy, direction Evreux avec le sympathique Amine, retrouve Papa, Maman et Twist, dodo avec mon tel</t>
  </si>
  <si>
    <t>Réveil classique à la maison, sur mon tel (problème code Puk donc sur l'ordi), goûter, retourne dans mon lit sur l'ordi à ne rien faire, déjeuner, tel puis sieste, réveil 16h, la journée commence à 16h30… Administratif: trains, mariage, stage puis 1h Python listes, repas avec la famille, puis lazy sur mon ordi (films, youtube, téléphone), dodo avec le tel</t>
  </si>
  <si>
    <t>Je cherche avec Papa la ceinture, déjeuner puis départ pour le mariage de Louis Carton : messe à Eu, château de Mesnière-en-Bray, on boit de champagne avec Adam lors du vin d'honneur, repas bourré, sieste tactique, mal au ventre, je rate les discours des garçons d'honneur, fin de soirée où j'ai mal au ventre, dodo au château</t>
  </si>
  <si>
    <t>La mise à jour des dépenses me prend un temps de fou, mettre à jour les dépenses régulièrement !!</t>
  </si>
  <si>
    <t>Pas de cuite trop rapidement lors d'un mariage !! Je ne peux pas tenir 10 heures d'affilée. Je suis passé à côté de l'aspect émotif et familial du mariage, car peut-être trop dans un mindset gamin à vouloir me détruire avec Adam. Cependant, superbe mariage et le côté familial fut inspirant</t>
  </si>
  <si>
    <t>Réveil au château, brunch, retour à la maison, sieste, dépenses, footing 5km avec Laëtitia et Twist, dîner, je finis les dépenses et mets à jour le bilan journée</t>
  </si>
  <si>
    <t>Château de Mesnières/Eu</t>
  </si>
  <si>
    <t>Evreux/Château de Mesnières</t>
  </si>
  <si>
    <t>Réveil tardif après un CB, peti-dej, vais sur l'ordi sans motivation, un peu de Power Bi mais pas de travail, déjeuner, sieste, CP, je me dis qu'il faut que je me bouge mais problème piratage, ne me mets pas dans le mood et très vite, fais autre chose sur l'ordi, prends mon ordi dans le lit, deux CP, me sens comme une merde, vidéo sur les CP, redescends, refais autre chose sur l'ordi, repas, me dis que je vais aller au lit sans tel, sans distraction, sans brouillard mental, mais passe près de 2h sur le tle avant de dormir</t>
  </si>
  <si>
    <t>Nantes/Paris/Evreux</t>
  </si>
  <si>
    <t>Je ne veux plus de ce type de journée, sans motivation, sur mon téléphone, sur l'ordi, sur Twitter, avec un brouillard mental permanent. Je n'ai pas enlevé cette mauvaise habitude mais au moins je suis au courant pour les 5 jours à la maison dans 1 semaine. Pas de téléphone, ni de dsitraction sur l'ordi. Je m'engage à réaliser un no fap pour arriver à reprendre contrôle de mes envies</t>
  </si>
  <si>
    <t>J'ai oublié mon casque dû à une non-préparation de mes affaires. Sans casque dans le train, c'est parfois insupportable quand les autres ne sont pas civilisés. Importance de préparer ses affaires la veille d'un départ !!</t>
  </si>
  <si>
    <t>Envie d'un CB mais je résisite, petit-déj léger puis footing 6,7km, déjeuner puis prends le train pour Paris, sur mon tel puis Simone Veil, Saint-Lazarre jusqu'à Montparnasse à pied sous un beau temps, train pour Nantes, je n'ai pas mon casque ce qui est fatiguant avec les perturbations des autres. Encore Simone Veil (une trentaine de pages en tout). Je lis le TP du lendemain, retour à la descente sous la pluie, petite sieste, ne vais pas au cinéma car il pleut, je lis avant de dormir, me couche tôt</t>
  </si>
  <si>
    <t>Me lève en forme, TP sur les fourmis, pas efficace, me dis qu'il reste le TP de l'aprem, déjeuner à Centrale avec Nouhayla, Bianca, Matteo et Camille, TP l'aprem où je n'avance pas beaucoup, vais chercher les livres d'Obertone à la Fnac, reviens à l'appart pas dans un super mood, j'ai envie de lire mais je reste sur mon tel, les CBB arrivent, Lumberjack avec elles et Flo à la descente, bonne soirée</t>
  </si>
  <si>
    <t>Sur mon tel le matin, sans motivation (CB et CP), RU solo, reviens fatigué, je me mets au lit sans téléphone avec le livre de Simone Veil, commence à travailler Python à 15h, 2x 45 minutes, puis pause lecture JDD et Simone Veil, David et Marques viennent mais je cours pas car il faut que j'avance, encore 1h30 de travail, raclette avec Sam, Martin, Billy, Flo, Léopoldine, Coco, Mathilde et Jamy, puis top ten, superbe soirée, on rigole beaucoup, dodo tard mais avec le livre</t>
  </si>
  <si>
    <t>Je n'ai pas la capacité de me la donner en cours. Je vais à mon rythme tranquille, regarde les réseaux, prends de grandes pauses. Je n'ai pas saisi la chance de refaire l'algo. Fais un planning pour voiir combien d'heures j'ai jusqu'au DS. C'est chaud ! Faut m'y mettre. J'avais envie de lire mais sur mon tel, pareil pour le coucher. Il faut que j'instaure la règle de pas de tel en arrivant à l'appart</t>
  </si>
  <si>
    <t>En rentrant du RU, j'ai éteint mon tel, pas d'autre choix que de lire, puis sieste, j'ai pas perdu énormément de temps! Dodo avec le livre c'est bien !!</t>
  </si>
  <si>
    <t>Je me suis laissé avoir par mes tentations d'aller au lit et de CB. Self contrôle surtout que j'en ai pas mal envie !! J'ai ouvert snap 200 fois aujourd'hui, vrai cancer. 1 fois toutes les 4 minutes !!</t>
  </si>
  <si>
    <t>Me réveille tard, possibilité de travailler un peu le matin, mais vais au lit car envie d'un CB, reste sur mon tel avant le déjeuner, RU solo puis direction CAF, c'est long, retour en courant à l'appart, douche puis Python où je règle les problèmes de version de Python et Pycharm, puis lecture/écriture de fichiers. Repas avec Flo puis je vois Samuel, Matteo, Apo, Bianca, Camille et Lucille. Rentre à 10h mais je reste sur mon tel et je n'arrive pas à dormir à cause d'un moustique et du bruit dehors. Mets les boules quies et m'endors direct</t>
  </si>
  <si>
    <t>Je ne prends pas le petit-déj, pas de motivation, déjeuner avec Flo, aprem flemme alors que je devais bosser, train à 18h40, Simone Veil dans le train, anniv d'Emilie au Gast dans le 11e avec les chiens de talus, Eugé vient au bar, Uber pour dormir chez Clément et Seb</t>
  </si>
  <si>
    <t>Réveil tranquille avec Eugé, Lil Beyrouth avec Enzo et Sterenn, café, on voit les sud-africains vers les Halles, verre avec eux au Green Canadian (6e), marche pour chercher le pull d'Eugé dans le 18e, coiffeur, courses pour le dîner, ambiance bizarre, on rentre chez Seb, repas puis dodo</t>
  </si>
  <si>
    <t>Réveil téléphone, CB qui me rend mou, je me mets en retard tout seul, train Saint Lazarre, revient à la maison avec Mims et Twist, longue sieste, me dis qu'il est opportun de créer un nouveua insta, sur le tel et l'ordi jusqu'au dîner à rien faire, repas puis ur mon tel pendant 1h45 à ne rien faire, 50 minutes de lecture avant de dormir</t>
  </si>
  <si>
    <t>Correct</t>
  </si>
  <si>
    <t>Une journée durant laquelle j'ai été complètement addict à mon téléphone, ça en devanit lunaire</t>
  </si>
  <si>
    <t>Eugé était dans un mauvais mood après le coiffeur car fatiguée, à moi d'être plus tolérant, cela peut m'arriver parfois</t>
  </si>
  <si>
    <t>Réveil tranquille, petit déj, un peu sur l'ordi, Numpy 55 minutes puis au lit, petite sieste, Numpy 30 minutes, repas, Second Tour au ciné avec Mims et Papa, 1h15 de Numpy, au lit pour une sieste, installation matplotlib puis dîner, 1h de taff encore pour arriver à 4h de travail dans la journée ! JDD avant de dormir</t>
  </si>
  <si>
    <t>Je reprends tranquillement le rythme du travail</t>
  </si>
  <si>
    <t>Départ de Bilbao, on trouve une voiture espagnole dans un rond-point, San Sebastian-Sud de Bordeaux avec Murielle et sa mère, on rentre à Bordeaux avec les suisses, visite de Bordeaux, BK, verre avec la pote de Bianca, galère pour sortir de Bordeaux mais Marie Caroline, la vivicultrice nous dépose dans une aire, puis Nantes directement dans la voiture de Richard Coffin avec sa femme, un moment exceptionnel, pâtes à la descente puis dodo chez Eugé</t>
  </si>
  <si>
    <t>Du temps à se mettre au travail mais 2h de Numpy, pause de 4h où je mange, finis Simone Veil et sieste, un peu de lsites chaînées puis j'arrête, je prépare mon programme jusqu'au DS car anxieux, petit footing avec Twist, dîner puis 1h40 de récursivité au mental, dodo avec le JDD</t>
  </si>
  <si>
    <t>Réveil fatigué, un peu de récursivité mais très vite j'abandonne, retourne dans mon lit, déjeuner, retour dans le lit, sieste, religieuse, clémentines, ananas: énorme pic de sucre mais me motive un peu pour bosser Django mais trop compliqué, l'abandon arrive rapidement, pas de footing non plus, dans mon lit jusqu'au départ pour le restau, côté rotisserie avec Mims et Papa, appel Eugénie</t>
  </si>
  <si>
    <t>Réveil chez Seb, train à Austerlitz, crevé, on dort avec Eugé, RU, sieste de 2h (je ne vais pas en TP), j'émerge doucement, footing 9km, je ne fais pas grand-chose à l'appart (avec Flo et Will), met à jour l'Excel, dîner healthy avec Eugé, documentaire sur Sophia Chikirou, sur Twitter car je n'arrive pas à dormir</t>
  </si>
  <si>
    <t>Départ avec Mims pour Boulogne, métro jusqu'à Montparnasse, le cinéma ne me laisse pas entrer avec ma valise, vais chez Ghesquiere avec sa copine dans le 11e, sushi à volonté avec ses potes dans le 5e, Anatomie d'une chute au cinéma Wrexpler, Deux Magots avec Sarah et Emma, Bar Chope moi avec Ghesquiere et ses potes de CS, Romain et Seïf arrivent, retour avec Ghesquiere dans son appart, très bonne journée</t>
  </si>
  <si>
    <t>Me suis peut-être pas assez ouvert aux potes de CS de Ghesquiere</t>
  </si>
  <si>
    <t>Départ de chez Ghesquiere pour aller à Montparnasse, train avec Sarah, on lit le JDD, je retrouve Eugé malade, repas avec Sarah et Eugé, crevé, rentre, 3 heures de sieste, dîner avec Eugé, dodo avec elle</t>
  </si>
  <si>
    <t>CB douche qui me fait perdre du temps, 50 minutes de lsites chaînées à la BU, RU avec Eugé, JDD et sieste, 1h10 très efficace encore à la BU sur du C++, lis Obertone au soleil à Feydeau, Eugé vient à la descente pour qu'on travaille, Centrale n'autorise pas 100% de télétravail j'appelle Mehdi, 45 minutes d'arbres mais abdique et vais sur mon tel, ajoute mes anciens contacts sur Insta, on cherche les TGTG boulangerie (gare) et Fresh Burritos avec Will et Flo (jeu du dé), repas avec eux, je modifie la fiche de renseignement devant CNews, dodo avec le JDD</t>
  </si>
  <si>
    <t>J'ai facilement abandonné avant le dîner, je dois gagner du temps le matin dans ma préparation</t>
  </si>
  <si>
    <t>Petit-déj puis 1h de C++ à l'appart, douche puis je continue 40 minutes, RU solo, vais à Centrale voir les copains, TP 4h sur les listes chaînées et arbres, je galère énormément alors que je vois les autres avancer, pas dans un bon mood quand je sors du TP, dépose les affaires chez Pauline, puis footing fractionnés avec David, séance hyper dure sous la pluie, je prépare une quiche avec Flo, repas avec lui, débat antisémitisme, dodo avec le JDD</t>
  </si>
  <si>
    <t>Dans un très mauvais mood après le TP où je me suis senti super nul, j'aurais pu me morfondre et passer une soirée de merde, mais la séance de fractionnés m'a fait énormément de bien. A l'avenir, je vais pas bien à cause du taff, on se défoule !</t>
  </si>
  <si>
    <t>Un peu de Django mais j'abandonne vite, RU, retour de la mauvaise habitude d'aller au lit avec mon tel et de ne rien faire de l'aprem, ciné (le théorème de Marguerite) avec Eugé, footing EF 45 minutes avec David, repas avec les claquettes, papa doble avec Sarah, Eugé, Nounou, Martin , Maxime et Raph, puis chemin de traverse où on parle politique avec Billy, vestiaire avec tout Centrale, je croise Théo Demoule, dodo avec Eugé</t>
  </si>
  <si>
    <t>Je me réveille avec de la pression pour le partiel, objectif 5h de travail, 1h de C++, sieste, 20 minutes puis verre avec Gaulier, je m'y remets, aide Charlotte à descendre ses affaires, Bianca veut qu'on se voit pour parler de sa rupture, je dîne ne même temps, 1h de taff avant d'aller au ciné avec Eugé (Une année difficile), dodo avec elle, mais 30 minutes sur Twitter</t>
  </si>
  <si>
    <t>Temps calme avec Eugé, petit-déj, crevé, vais au lit au lieu de travailler, sur mon tel puis dors 1h30!, footing fractionnés avec David, déjeuner à 16h30, puis 3h15 de C++ avant d'aller au ciné pour la 3e fois d'affilée avec Eugé (Le consentement), Angela prend de mes nouvelles, dodo avec le JDD</t>
  </si>
  <si>
    <t>Me réveille avec Eugé, temps calme avec elle avant d'aller à la BU bosser 30 minutes, RU avec elle, JDD puis sieste, du mal à me lever pour aller à la BU, 2h de listes chaînées puis footing 1h avec David, un peu de listes chaînées avant repas au restau Indien rue Kervegan avec les chupas pour l'anniv de David, dodo avec le JDD</t>
  </si>
  <si>
    <t>Le fait d'avoir des programmes (ciné, copains) m'a pas mal obligé à me grouiller au niveau du taff, je n'ai fait des journées qu'à 3h de travail mais avec une meilleure organisation, je peux monter à 6h tout en ayant une journée bien remplie. De plus, sur ces derniers jours, j'étais dans un mauvais mood car ne faisant rien dans le lit, et deux fois cette spirale négative s'est évaporée avec deux footing avec David (mercredi et dimanche). Vendredi pas de taff, mais le ciné plus le footing et les copains qui me change les idées et me motive pour le week-end</t>
  </si>
  <si>
    <t>CB, 1h de C++, RU avec Eugé, Flo et Marques, 40 minutes de C++ puis JDD et sieste, 2h20 de C++, ciné avec Eugé (1917), burritos à la cringifiance, roulotte pour voir Wang se faire enfiler, très bonne soirée, je rentre à 00:30 avec Nounou et Camille, sur mon tel avant de dormir</t>
  </si>
  <si>
    <t>Du temps à me lever, 1h de C++, RU avec Eugé, Ethan et Raph, temps calme avec Eugé, reprise du taff, (2h), footing EF 1h en écoutant Cnews, énormément faim, essaie de retaffer mais je n'y arrive pas, préparation quiche, dîner, mail de Mehdi qui me met la pression car je dois préparer le stage, je travaille 1h, me couche avec le JDD</t>
  </si>
  <si>
    <t>Très fatigué et un manque de volonté pour mon premier jour de stage</t>
  </si>
  <si>
    <t>Une journée où j'étais persuadé de faire au moins 5h de taff, mais me suis laissé aller pendant l'aprem, une pause trop longue à rien faire d eproductif, puis après la course, énormément faim, je ne dine mais je prends le goûter, crevé pour me mettre au taff puis cuisine, donc finalement 3h de travail parce que je suis mal organisé alors que j'étais ultra motivé. Coup de stress avant de dodo pour le stage, bien fait d'avoir travaillé pour dormir plus serein</t>
  </si>
  <si>
    <t>Premier jour de stage, met en place l'environnement virtuel et Django, je galère, RU avec Nawfel, je galère encore jusqu'à la réunion avec Mehdi, fatigué, du mal à trouver le problème, encore un call, la situation est débloquée, il me donne la première mission pour le lendemain, vais au lit pour une sieste, appel Papa, lecture Obertone, repas avec la famille de parrainage au Clique, dodo avec Eugé</t>
  </si>
  <si>
    <t>Comme la veille, je ne veux pas me lever, CB, je bosse 20 minutes mais très vite sur mon tel, RU avec Will, Flo et Eugé, sur mon tel au lit puis sieste, 1h de CP et sur mon tel alors que je dois bosser, 50 minutes de préparation avant le call avec Mehdi, ça se passe bien, footing EF avec David, courses et repas solo, je mets beaucoup de temps, ne fais rien de productif après le repas, JDD puis dodo</t>
  </si>
  <si>
    <t xml:space="preserve">Reveil avec Eugé, temps calme, j'ai peur du stage, je procrastine, je dors, vais au RU, redors, je me rends compte que j'ai peur, me mets au travail à 15h48 !! ChatGpt me débloque, c'était moins pire que prévu, footing fractionnés avec David (200m), repas avec la MAP à la descente, Escape Game, dors avec mon tel, du mal à dormir car les autres gueulent dans le salon, boules quies </t>
  </si>
  <si>
    <t>TP algo le matin, encore du mal, j'avance à peine, un peu désespéré, RU avec Eugé, sieste, je ne fais rien de l'aprem, ajoute mes anciens followers sur Insta, programme course et films à voir, soirée avec Eugé tranquille, complément d'enquête sur Leclerc</t>
  </si>
  <si>
    <t>L'addiction au téléphone est revenue. De plus, j'ai peur du stage et ne fais donc rien. Un comportement que j'ai déjà eu plusieur fois par le passé, mais je n'avais pas détecté que c'était la peur qui me guidait à ne rien faire</t>
  </si>
  <si>
    <t>samedi 18 novembre 2023</t>
  </si>
  <si>
    <t xml:space="preserve">Commence seulement à 10h30 les révisions, objectif initial de 8h de travail, pause déjeuenr de 2h30, petites pauses par ci par là, n'arrive pas à travailler après le dîner, finalement 5h de travail, le moral est bon, j'avance assez bien </t>
  </si>
  <si>
    <t>dimanche 19 novembre 2023</t>
  </si>
  <si>
    <t>Me réveille plus tard que prévu (toujours pas de réveil), mais motivé puis une envie de CP, vais au lit, ne fais rien, me sens nul, me douche puis oublie le mauvais début de journée, 4h de travail dans la journée, une pause dej rapide, footing fractionnés 3x2km avec David (je dois reposer mes jambes), dîner sandwich et carottes au monop, impossible de travailler après le repas, exténué, je me couche à 21h45 pour être en forme pour le lendemain mais mets 1h à m'endormir (pas de tel au lit)</t>
  </si>
  <si>
    <t>lundi 20 novembre 2023</t>
  </si>
  <si>
    <t>Bilan du week-end de révisions: je n'arrive plus à me lever d'un coup, ou à me réveiller lorsqu'il y a un réveil, aller chercher les 7/8h de travail est difficile, mêe si dans ma tête j epensais le faire facilement samedi, il faut se battre. Belle réaction le dimanche après une matinée cata. Il devient très difficile de travailler après dîner, ne pas compter sur ça. Après des fractionnés, on est rincé, le prendre en considération ! Je n'arrive plus à faire des plages de travail d'au moins 1hh30, c'est très saccadé, ce qui ne m'a pas aidé pour le DS je pense. Faire un bilan rapidement sur ces 3 premiers mois</t>
  </si>
  <si>
    <t>BU à 9h45, fatigué, mais je réalise la mission (moins dur que ce que je pensais), RU avec Eugé (beaucoup de queue), je cherche le JDD mais ne le trouve pas, réunion avec Mehdi, 30 minutes de travail puis sieste puis encore une réunion, 1h de TOEIC, dodo avec CNews</t>
  </si>
  <si>
    <t>1h30 de travail, reunion avec Mehdi, RU, je refais mon CV, FA où je vois Louise, 1h de travail, sieste en attendant le message de Mehdi, footing fractionnés avec David, prépare mes affaires pour Seville, 2 McChicken à la roulotte, ciné solo (le règne Animal), dodo avec Obertone</t>
  </si>
  <si>
    <t>Seville</t>
  </si>
  <si>
    <t>Départ pour Seville, peu d'attente à l'aéroport, Oberton dans l'avion, fatigué, bus puis TGTG à Seville, je finis ma mission, télétravail dans l'Airbnb, réunion Mehdi où il me dit qe j'ai du mal à trouver les informations et qu'on est à la bourre, visite de la ville avec Eugé, restau pas incroyable</t>
  </si>
  <si>
    <t>Réveil tardif, pas de motivation pour le télétravail, abandonne rapidement, pas dans le mood, dans l'attente du message de Mehdi, repas au rooftop au soleil mais pas dans le mood à cause du travail, réunion à 15h, rush d'1 heure, attend son appel pendant 40 minutes, réunion puis je lui mens en disant que j'ai un train pour profiter de Seville avec Eugé, glace, puis Plaza de Espana, on se balade et TGTG à l'Airbnb</t>
  </si>
  <si>
    <t>Réveil tranquille avec Eugé, visite de la cathédrale, déjeuner au rooftop, visite de l'Alcazar, churros, visite du quartier juif, restau la Despensa de Molviedro, retour à l'Airbnb, superbe journée, apaisante</t>
  </si>
  <si>
    <t>Encore un réveil tranquille avec Eugé, petit-déj rooftop, glaces, discussion avec la grand-mère espagnole, balade puis pizza TGTG, la nostalgie de la fin du séjour m'envahit, temps calme puis enregistrement pour l'avion, footing fractionnés sur les quais avec Eugé en vélo, burger puis retour à l'Airbnb où on prépare nos affaires</t>
  </si>
  <si>
    <t>Nostalgique du déprat mais aussi un peu peur de reprendre le stage, la peur est quelque chose sur lequel je dois travailler</t>
  </si>
  <si>
    <t>Réveil très tôt, Uber pour l'aéroport, dodo dans l'avion puis podcast puis lecture, on a de la chance sur les transports avec Eugé, puis début travail à 9h55 à la BU, RU avec elle puis réunion mais finalement non, Flo nous raconte ses exploits avec Will, sieste avec le JDD, j'avance pour mon stage puis 1h45 de réunion, je vais au ciné avec Eugé (la passion de Dodin Bouffant), Mehdi m'avait envoyé un message que je vois juste avant le film, courses puis repas avec Flo, appel Nico et Elliot, réponds à Mehdi puis essaie d'avancer la tâche (git) (3h de travail dans la journée), apaisé durant la journée</t>
  </si>
  <si>
    <t>Réveil matinal ! Du temps à me mettre au travail mais 1h de python, vais au lit, je suis sur mon tel puis continue Simone Veil, je dors, déjeuner, je lis le JDD, je dors, je dois me mettre au taff, il est 16h, 30 minutes de travail, sur l'ordi, Seb arrive chercher les clés, footing 10 km, sur l'ordi à régler les places de ciné et le train, dîner, mise à jour bilan journée, 40 minutes de pyhton, étirement puis dodo avec le livre</t>
  </si>
  <si>
    <t>J'arrive à me lever tout de suite, ce qui est notable car j'avais perdu cette habitude, galère rur git mais y arrive finalement, pas de nouvelle de Mehdi, RU avec Eugé, ne fais pas grand chose puis planning Machine Learning, mise à jour dépenses pendant 2h, galère sur jupyter puis pour choisir mon IDE pour le ML, cherche le Leclerc Drive avec Flo, il me reste 1h pour bosser Numpy mais vais manger chez Eugé, on rigole tous les 3 avec Sarah, ciné avec Eugé (Simple comme Sylvain), en revenant je vois les copains au vestiaire pendangt 30 minutes, dodo avec mon tel (26 minutes sur snap!!)</t>
  </si>
  <si>
    <t>Du temps à me mettre au travail le matin, un peu de Numpy, pause midi (RU solo avec l'heure des pros), une aprem frustrante où je n'arrive pas à réussir la mission de Mehdi, frustré, sur mon tel, beaucoup sur Twitter qui est vraiement un réseau social frustrant, footing fractionnés avec David qui fait du bien, je reprends Numpy, appel Eugé qui dure 40 minutes (un poil long alors que je devais bosser), préparation de la quiche avec Will et Flo, repas tous les 3, belles discussions profondes, Sam arrive, on continue les discussions, soirée à la descente très sympa</t>
  </si>
  <si>
    <t>Je commence à être détaché du stage, Mehdi me semble un peu deconnecté, moins la culpabilité de ne pas y arriver et de faire autre chose. Repas sans téléphone super, à refaire !!</t>
  </si>
  <si>
    <t>Perdu 1h qui m'a fait me coucher 1h plus tard, axe de progression!</t>
  </si>
  <si>
    <t>1h30 de Python à l'appart, RU solo (heure des pros), JDD et sieste, Mehdi m'envoie un message, réunion où il me débloque, nouvelle mission, je suis content de passer à autre chose, coiffeur, vais chez Eugé, marché de Noël puis temps calme, 1h pour se remettre au boulot, Numpy terminé, début Matplotlib, repas solo avec CNews, dodo avec le JDD</t>
  </si>
  <si>
    <t>4h de Gprod avec Wang, j'essaie d'avancer la mission de mon stage, puis cherche des stages, TD noté à rendre, on est tranquille avec Hugo, on n'avance à peine, plus de sérieux en cours !!, déjeuner chez Eugé, sieste, 30 minutes de stage avant l'appel avec Mehdi, 1h pour se remettre à bosser le Machinen learning, 1h15 de travail puis cherche le TGTG avec Eugé, puis cuisine et mange avec elle, Ruin Bar avec Emma, CC, Nouhayla et Sarah, dodo avec Eugé</t>
  </si>
  <si>
    <t>Réveil avec Eugé, on est lent, complément d'enquête sur Hanouna, risotto/poulet chez Eugé, frustré car pas fait grand-chose de la journée mais le repas se passe bien, JDD et sieste à la descente, David vient, on va à Ancenis pour le 11km, footing échauffement puis la course se passe bien même si on ne comprend pas pourquoi je suis arrivé avant lui, retour à Nantes dans le foid, crevé, JDD au lit</t>
  </si>
  <si>
    <t>Très beau temps/froid</t>
  </si>
  <si>
    <t>Incapable de me focus en cours, important de prendre les cours de Gprod comme un test pour ma concentration, d'autant plus qu'il faut que j'ai une bonne note avec l'algo</t>
  </si>
  <si>
    <t>Frustré le maitn mais la suite était meilleure. 2 embrouilles la veille avec des racailles arabes puis un renoi qui engueule violemment la dame du carrefour. Un nantais poignardé à mort avant le match contre nice, un touriste allemand poignardé à mort à Paris. L'ensauvagement de la France</t>
  </si>
  <si>
    <t xml:space="preserve">Réveil avec beaucoup de courbatures, 50 minutes pour me mettre au travail, fin Matplotlib, déjeuner solo, JDD et sieste, ciné solo (Killers of the Flower Moon), on range l'appart avec Flo, dîner avec lui puis dodo </t>
  </si>
  <si>
    <t>30 minutes de perdus pour me lever (CB), du temps à me mettre au boulot, un mini peu de stage puis 30 minutes de Scipy, RU avec Eugé, 30 minutes de JDD puis sieste de 40 minutes, Pandas pendant 1h puis Mehdi m'envoie un message, je règle la mission en 30 minutes puis balade solo (l'Heure des Pros) dans les beaux quartiers de Nantes, je reprends Pandas, ne comprend pas le problème du code, repas chez Théophile avec la famille, rentre à 00h30 et sur mon tel au lit</t>
  </si>
  <si>
    <t>Mauvaise gestion de ma fin de journée, fatigué mais me suis dit que c'était bien de manger avec la famille malgré ma flemme, résultat, je ne me gère pas, me couche tard avec mon tel, et ne travaille pas le lendemain matin. Si je n'ai pas envie de sortir, je ne vais pas me forcer (je pensais que ça allait rendre ma journée encore meilleure mais pas forcément)</t>
  </si>
  <si>
    <t>Réveil fatigué à cause de la veille, encore énormément de temps à me mettre au travail, 15 minutes avant le RU, RU avec Flo, lecture avec lui dans le salon, mini sieste, direction Centrale avec 10 minutes de retard, je mets à jour les dépenses , pause puis 2h à ne rien faire en Gprod, aucune motivation, c'était déprimant, Kebab avec Sam et Flo, dévoilement, très bonne soirée, début préchauffe puis je rentre avec Eugé et Sarah, sur mon tel au lit</t>
  </si>
  <si>
    <t>Pas mal/froid</t>
  </si>
  <si>
    <t>Déprimant de ne rien faire en cours</t>
  </si>
  <si>
    <t>Un temps fou à aller à la BU (CB), 1h de stage à la BU pas très concentré, allôs avec Martin, Sam, Flo, Aubin, Will, Eugé, sieste, roulotte puis encore des allos à la descente jusqu'à 01h15, avec au début la roulotte et Bianca puis les CBB et Marques, le retour des allôs fait plaisir !</t>
  </si>
  <si>
    <t>Bizarre de faire des allôs à la place du télétravail mais c'est ainsi</t>
  </si>
  <si>
    <t>Réveil avec Eugé, temps calme, remarque maladroite de ma part, au lit sur mon tel jusqu'au RU, solo, balade digestive (4,6km), 1h de Pandas, visio Mehdi, plus de motivation après cela, sur mon tel à ne rien faire, départ préchauffe avec Thomas, on passe pas mal de temps avec Garance, soirée K, on revient à la descente, on commence tranquillement à se préchauffe, beaucoup de monde arrive, Guillaume débarque, départ au LU, très bon moment, on revient à l'appart où continue les allos, départ au tiste mais ils ne sont pas là, retour sous la pluie, dodo chez Eugé</t>
  </si>
  <si>
    <t>Réveil chez Eugé, revient à la descente, douche puis les listeux arrivent, déjeuner avec Thomas, Flo, Guillaume et Will, on rappelle l'aprem, complément d'enquête sur Depardieu, balade avec Guillaume et Thomas à Nantes, retour à l'appart, Mathilde, Sandro et Sarah débarquent, on rappelle, peu de listeux arrivent, petite déception, le bocal arrive, préchauffe comptoir, soirée au Claque, on essaie de trouver un after avec Thomas et Guillaume mais rien à Nantes, retour à l'appart où on mange des pâtes, dodo chez Eugé</t>
  </si>
  <si>
    <t>Réveil chez Eugé, je reviens à la descente en mettant du temps, déjeuner avec Thomas, il part, je range un peu, JDD avant de faire une petite sieste, 1h sur mon tel à ne pas faire grand-chose, direction Suko île de Nantes (TGTG), monop puis  repas chez Eugé, Sarah arrive, on parle tous les 3 de plein de choses, retour descente, un peu de JDD avant de dormir</t>
  </si>
  <si>
    <t xml:space="preserve">Du temps pour me mettre au travail (10h), mission terminée sur les arbres, RU avec Eugé et Flo, lecture JDD dans le salon, Eugé pas d'humeur, 2h de Numpy et Matplotlib, réunion avec Mehdi, nouvelle mission, puis 1h30 de Scipy avec de la perte de temps, raclette avec Clara, Will, Flo, Flo Mol, Sandro et Mathilde, ciné avec Eugé et Flo (How to have sex), embrouille Eugé, on dort ensemble </t>
  </si>
  <si>
    <t>Dommage d'avoir abandonné après la visio avec Mehdi, 1h de travail était largement faisable</t>
  </si>
  <si>
    <t>Bonne journée</t>
  </si>
  <si>
    <t>Très bonne journée</t>
  </si>
  <si>
    <t>Excellent</t>
  </si>
  <si>
    <t>Exceptionnel</t>
  </si>
  <si>
    <t>Médiocre</t>
  </si>
  <si>
    <t>Mauvaise journée</t>
  </si>
  <si>
    <t>Très mauvaise journée</t>
  </si>
  <si>
    <t>Exécrable</t>
  </si>
  <si>
    <t>Horrible</t>
  </si>
  <si>
    <t>Pas loin de la très bonne journée</t>
  </si>
  <si>
    <t>Ca passe</t>
  </si>
  <si>
    <t>Correcte</t>
  </si>
  <si>
    <t>1h10 pour me préparer, BU avec Sarah, fatigué, j'avance sur le stage, RU avec Eugé, Sarah, Lucas, Tristan et Tanguy, CB, JDD et sieste, retour à la BU à 14h10, 1h de Python et 20 minutes de stage, direction au Concorde avec Sarah pour une séance ciné avec Eugé (Testament), Eugé fait la tête pour pas grand chose, pas de repas tous les 3, carrefour puis repas descente avec Flo, temps calme puis dodo avec Eugé</t>
  </si>
  <si>
    <t>9h-17h30 à la BU mais seuelment 3h de travail, perds beaucoup de temps, a du mal à retrouver des sessions longues de travail</t>
  </si>
  <si>
    <t>Réveil fatigué, footing solo 35 minutes (reprise), 50 minutes de stage, RU avec Eugé puis Cnews et sieste de 45 minutes, aprem de stage vraiment déplaisante, sur mon tel, un peu à essayer de résoudre le problème, sieste de 15 minutes puis appel à 18h, le problème venait de la base de données de Mehdi, courses carrefour, repas solo, Eugé arrive m'offrir un crunch, on s'organise pour les vacances pendant 1h, puis 1h à être lent à perdre mon temps au lieu de faire du pandas, je décide d'aller au lit, 45 minutes de JDD</t>
  </si>
  <si>
    <t>Je mets le réveil à 8h mais ne me réveille pas de suite, CB,  rush jusqu'à l'algo (2h30), RU, DS où je suis trop lent et durant lequel j'arrive 5 minutes en retard. Je manque de vivacité, forcément déçu quand je sors mais aussi content que ça soit fini, je me dis qu'il va falloir beaucoup bosser l'info, problème de tram puis goûter chez Eugé, Mcdo (bigmac à 3 euros) puis l'Abbe Pierre au ciné avec Eugé, dodo avec elle à la descente</t>
  </si>
  <si>
    <t>Journée très frustrante, beaucoup sur mon tel, pas de motivation à bosser dan sma chambre. Pourtant la journée partait bien avec le footing</t>
  </si>
  <si>
    <t>Réveil CB, pas envie de me lever (un moustique ne m'a pas épargné cette nuit), pas de motivation, Youtube sur l'ordi, puis sur mon tel puis je m'y mets enfin à 10h56 !! 20 minutes de travail puis lent à me préparer, arrive au tram de justesse, direction brunch Centrale avec Eugé, on mange avec les copains, me mets dans une salle pour finir la mission du stage, finalise au début de Gprod puis je suis le TD pendant 1h. Et fais des tâches administratives les deux dernières heures, carrefour puis repas solo, 45 minutes de stage, début Dortmund-PSG puis je continue mes tâches administratives, fin match, dodo JDD</t>
  </si>
  <si>
    <t>Journée pas ouf mais un bon sursaut en fin de journée où j'ai fait pas mal de choses que je devais faire au lieu d'aller voir le match chez Spilly</t>
  </si>
  <si>
    <t xml:space="preserve">Prévu d'aller à la BU mais j'ai passé une nuit cata, éveillé 2h en plein milieu de la nuit, foutu moustique,  début de travail à 9h40, 1h10 de Pandas, RU avec Eugé, retour lecture the Now Habit, 40 minutes de sieste, 20 minutes pour sortit du lit (CB), un peu de pandas puis Mehdi m'envoie un message pour demander mon avancement, 1h30 où j'avance un peu mais déconcentré, visio, je refais le planning du Machine Learning, 50 minutes pandas, ciné avec Will, Eugé et Clara, (le Voyage de Chihiro), Mcdo avec Eugé, allôs à la steak avec les chupas, dodo chez Eugé </t>
  </si>
  <si>
    <t>Bonne journée mais aprem pas agréable pednant 2h où je ne savais pas trop quoi faire, pas très sérieux par rapport à mon stage. Je perds beaucoup de temps dans la journée mais c'est un constat journalier, mauvaise idée de dormir chez Eugé à minuit si elle se lève à 7h</t>
  </si>
  <si>
    <t>Dingue comment je perds un temps fou à m'y mettre. Axe de progression prioritaire. Mauvaise idée de se coucher chez Eugé si j'ai 7h de sommeil</t>
  </si>
  <si>
    <t>Réveil avec Eugé, du temps à me préparer mais 1h30 de pandas à l'appart, allôs à la descente avec Flo et Aubin, retrouve les CBB dehors puis vais au laser game avec les claquettes, de nouveau des allôs à la descente avec Flo, préchauffe à 2, anniversaire Céline, moins bien qu'il y a 2 ans, retour dans le froid avec Flo et Eugé</t>
  </si>
  <si>
    <t>Beau temps/froid</t>
  </si>
  <si>
    <t>Allôs à la decsente avec Flo et Bianca, verre avec Bianca, fnac solo puis rejoins les filles et Spilly, allôs chez Spilly avec Lipka, Léopoldine et Anouk, retour descente, journée sympa mais fatigué</t>
  </si>
  <si>
    <t>Réveil tardif, crevé, RU avec Eugé qui est en pleus à cause des choix de summer school, rentre bosser à la descente, envoie mon travail à Mehdi, veux faire une sieste, Eugé arrive, je la réconforte, Elliot arrive (le retour), temps calme avec Eugé, sieste, de retour sur l'ordi à 16h40, n'arrive pas à m'y mettre, je laisse Mehdi en vue, de retour dans mon lit à ne rien faire, je suis la loi immigration, vais à la préchauffe mais pas trop dans le mood, préchauffe pas mal, on va à la cringifiance avec les Sporcean, puis tram, incident Roxanne qui se fait agressé sexuellement par un étranger de commerce, direction warehouse, discussion immigration avec Elliot, 1h de Warehouse complètement sobre, retour en bicloo avec Eugé</t>
  </si>
  <si>
    <t>Réveil tardif et lent, douche, envoie un message à Mehdi disant que je suis malade, RU à 12h30 solo, sieste d'au moins 1h, pas de motivation pour travailler, reste au lit entre Twitter et les infos, me bouge enfin vers 18h30, café du commerce avec Anouk, Léopoldine, Spilly, Alexiane, Clara, Flo, Will, Marius et Garance, KFC avec la descente + Elliot, vestiaire avec les chupas, coucou à Eugé chez elle, dodo solo avec la loi immigration qui a été votée, mal au ventre du temps à m'endormir</t>
  </si>
  <si>
    <t>Pas motivé pour me réveiller, CB, réveil 11h, me prépare, RU tertre avec Eugé, brunch Centrale, Gprod où j'avance dans mon stage, je préviens Mehdi que je suis de nouveau disponible à travailler, préchauffe puis fnac avec Eugé, je me rends compte que j'ai perdu ma souris, perds du temps à cause de ça, mise à jour bilan journée, Alexiane, Clara et Spilly viennent, préchauffe roulotte, gros banger avec toutes les générations, comptoir, soirée sobre, c'était cool</t>
  </si>
  <si>
    <t>Ca sonne à l'appart, envie de dormir, grosse flemme de me lever état donné que Mehdi n'envoie pas de message, Nico arrive à l'appart, direction le restau chinois avec Gabin, Nico, Elliot, Flo et Will, bon repas, on s'offre les cadeaux, réunion avec Mehdi à Centrale, vais chez Théophile puis au comptoir pour récupérer une souris, j'avance le stage et push mon code, verre avec Sarah, Emma, Elliot, Nico, Sam, Alexiane, Garance, Spilly, Romain et son pote, puis avec le comptoir, grec avec le comptoir et Théophile (je mange pas), résultats campagnes, les loups écrasent les hiboux, je push un code, ciné avec Eugé (Perfect Days), vais récupérer Nico au bar avec les Sporcean, sur mon tel pendant 1h, envie d'écouter l'album de la Fève (Twitter etc)</t>
  </si>
  <si>
    <t>Réveil lent, flemme de me lever d'un coup, Mehdi m'avait envoyé un message, réalise la tâche en 5 minutes avec ChatGpt, réunion avec lui, prépare mes affaires, RU avec Sarah et Elliot, coiffeur fermé et trop de queue à la fnac, Gpord, pars à 16h45, retour à Evreux avec Eugé, soirée avec les parents, elle et Laetitia, un peu mal à la tête, dodo tard</t>
  </si>
  <si>
    <t xml:space="preserve">Réveil lent avec Eugé, on se prépare, déjeuner avec la famille, en retard pour le train, Maman nous dépose, JDD dans le train, baladedans le 9e, 2e et 3e, Eugé achète ses chaussures, balade dans le marais, mur des Justes, restau EatDay avec Fork, on voit Moncada pour son anniversaire à Saint Michel (bien noter l'adresse et pas le nom du bar sur maps!), retour en train avec le JDD, on mange glace et framboises avec Eugé à la maison (+saint nectaire et kubbe pour moi), dodo </t>
  </si>
  <si>
    <t xml:space="preserve">Me suis levé tard, me le suis permis car beaucoup sur mon tel la veille, 2 conséquences: pas de coiffeur et pas de cadeaux: vais devoir aller me couper les cheveux à Evreux, c'est très chiant, et j'ai perdu 40 minutes à aller chez Cultura le dimanche, impact direct </t>
  </si>
  <si>
    <t>Réveil lent (11h au lieu de 10h), footing 7km avec Twist et Eugé, déjeuner avec la famille et elle, on lui donne les cadeaux, elle part, direction Cultura avec papa pour que j'achète le cadeau des parents, puis tabac à la madeleine pour acheter le JDD, sieste en rentrant, n'arrive pas à me lever (CB), messe cathédrale, voit Enzo, met à jour l'excel, repas noël, on se donne les cadeaux, un peu sur mon tel au lit puis JDD</t>
  </si>
  <si>
    <t>Tellement dommage de perdre 2 heures, le temps est une denrée précieuse. Bonne journée car j'ai bien travaillé et cela m'a mis dans un bon mood</t>
  </si>
  <si>
    <t>Me réveille seulement à 11h alors que je pouvais me lever 2h plus tôt, littéralement perdu 2h de ma journée mais je n'abdique pas, python, repas avec la famille, machine learning, pause tel et sieste, machine learning, dîner, on ne joue pas au jeu de société, je retravaille après le dîner, 5h15 de travail c'est bien ! j'avance plus vite que prévu. Obertone au lit, n'arrive pas à dormir, rallume mon tel et m'endors avec l'heure des pros</t>
  </si>
  <si>
    <t>Mauvaise nuit, fatigué, mais me motive pour faire 50 minutes de machine learning, gros trou d'1h30 à regarder des offres de stage et à ne pas faire grand-chose, 40 minutes de stage, déjeuner rapide avec la famille, 1h sur mon tel avant de faire une sieste de 30 minutes, 1h30 de machine learning puis pause douche puis 50 minutes avant d'aller chez Louis avec Seb et Clément, on cherche des pizza au centre, puis discussion tous les 4 avec JP, très sympa, je rentre à 23h, au lit vers 23h40 mais me couhe à 00h30 à cause du tel (dont CB)</t>
  </si>
  <si>
    <t>Me réveille puis fatigué donc va au lit avec le téléphone, dort, commence à travailler à 11h30, stage jusqu'au déjeuner, 1h de ML puis stage segementé en petits créneaux de travail, visio Mehdi, perds 45 minute sur l'ordi pui au lit (CB), footing 11km avec l'heure des pros, je travaille direct le stage en rentrant après la douche (1h puis bloqué je décide d'arrêter), 30 minutes de ML puis dîner puis 45 minutes de ML, ça avance, planifie la suite pour pouvoir envoyer mon CV à partir de mardi, un peu sur mon tel au lit puis Obertone</t>
  </si>
  <si>
    <t>Dommage de me rendormir tout de suite après le petit déj, mais d'auto-flagellation, j'ai su réagir</t>
  </si>
  <si>
    <t>Pas de motivation au réveil comme la veille, petit-déj puis je me rendors, sur mon tel, beaucoup sur Twitter, je bosse le stage à 11h52 pendant 30 minutes, déjeuner avec la famille, pause déjeuner de 40 minutes ! puis je recontinue 40 minutes le stage puis 35 minutes de machine learning. gros trou de 3h au lit sur mon tel à ne rien faire (CB, dodo), je me ressaisis après la douche, push mon code, visio avec Mehdi, je reprends le ML pendant 1h20, dîner puis sur mon tel pendant 1h, 50 minutes de ML pour finir la vidéo sur l'unsupervised learning, appel Eugénie, beaucoup sur mon tel avant de lire quelques pages d'Obertone, du mal à m'endormir, CB</t>
  </si>
  <si>
    <t>Même schéma que la veille mais avec en plus une aprem pourrie. Belle réaction de rebond mais à l'avenir je ne pourrai plus perdre ce temps là</t>
  </si>
  <si>
    <t>Evreux/Septeuil</t>
  </si>
  <si>
    <t>Septeuil/Evreux</t>
  </si>
  <si>
    <t>Même schéma que les jours précédents, réveil difficile, peti-déj, dodo au lit et beaucoup sur mon tel, déjeuner puis je me mets au stage, réunion Mehdi, fin réunion à 14h10, 3h pour finir l'excel sur les tailles alors que j'ai été productif seulement 45 minutes, me décide d'aller chez Paul mais me motive pour une vidéo sur les ensemble learning. Voiture où j'écoute Cnews, soirée avec Paul et sa mère, raclette, discussions, billard, un peu d'échecs au lit contre Paul et sur Twitter pendant 37 minutes !!</t>
  </si>
  <si>
    <t>Réveil tard à 11h alors que Paul était réveillé depuis 2 heures, partie de billard puis footing environ 10km où on discute pro, déjeuner crêpes, 4 parties d'échec puis retour Evreux, coiffeur dans la rue du Nazar, coiffeur très sympa, verre avec Guillaume et ses potes, Maxence et Sofiane arrivent, retour maison, dîner avec maman, beaucoup sur mon tel avant de dormir au lieu de lire</t>
  </si>
  <si>
    <t>Ne fais rien jusqu'à 16h, schéma habituel, dodo, CB, tel, mais me motive pour regarder la vidéo sur l'exploratory data analyse avant d'aller chez Lucas au nouvel an, soirée très sympas, cool de revoir les copains, l'alcool ne monte pas, décide d'arrêter de boire, retour en voiture à 6h, coucher à 7h</t>
  </si>
  <si>
    <t>Réveil tard avec une nuit hachée, sur mon tel, beaucoup de CB, déjeuner puis de nouveau sur mon tel puis dodo, me motive à partir de 18h30, regarde en diagonale les deux dernières vidéos de machine learning, modifie mon CV et regarde les offres de stage, dîner tout seul car les Bourgy sont à la maison, CV très long à modifier, appel Eugénie, dodo avec mon tel</t>
  </si>
  <si>
    <t>Ne fais rien mais met fin à l'auto-flagellation</t>
  </si>
  <si>
    <t>Belle réaction de se mettre au travail le lendemain d'un nouvel an même si il était tard</t>
  </si>
  <si>
    <t>Bérengeville-la-Campagne/Evreux</t>
  </si>
  <si>
    <t>Mims me réveille, je galère à sortir du lit, crevé mais 3h de recherche de stage, je commence à postuler à 4 offres, déjeuner avec mims puis sur mon tel au lit et sieste de 20 minutes, CB après m'être réveillé, 2 parties d'échecs et encore CB (1h perdu), 30 minutes de stage sur 2 heures, les mêmes problèmes, je reprends la recherche de stage pendant 1h30 (70%), repas avec les parents, 2 parties d'échecs contre Paul en visio (je perds), mon niveau n'est pas bon, moins envie de jouer, pas dans un bon mood depuis l'aprem mais finit bien la journée en lisant the Now Habit (chapitre sur la procrastination où je me retrouve)</t>
  </si>
  <si>
    <t>Je commence à 11h, 50 minutes de stage, 1h de recherche de stage, déjeuner avec Mims puis au lit sur mon tel, sieste, je reste au lit avec mon ordi, je demande à Mehdi de l'aide, quelques modifs mais rien de spécial, je quitte mon lit vers 17h, un peu dans le jardin avec Twist, me prépare pour aller en ville, verre avec Louis Grouazel, parle de stages et d'IA, retour à la maison, dîner puis met 50 minutes à recherche des stages (échecs et tel), postule pour une offre, dodo avec mon tel</t>
  </si>
  <si>
    <t>Nb ouvertures snap</t>
  </si>
  <si>
    <t>Nb ouvertures insta</t>
  </si>
  <si>
    <t>Me réveille tardivement, bonne nouvelle d'un entretien de stage pour Doris, commence à rechercher des stage à 11h30 pendant environ 1h, début data analyse bilan journée, repas puis sieste, sur mon tel, j'enchaîne les parties d'échecs, ne fais rien, 40 minutes de recherche de stage puis repas devant CNews, pas de motivation une fois sur mon ordi, échecs, CB, douche puis du temps à me mettre au lit, n'arrive pas à bien lire, j'aurais dû aller courir. Encore CB</t>
  </si>
  <si>
    <t>Quand je sens qu'il faut aller courir, y aller !! Journée qui commence bien avec la nouvelle du stage mais trop de réseaux et d'échecs, me sens comme une larve</t>
  </si>
  <si>
    <t>Eugé se réveille à 7h20, trop fatigué pour me réveiller, me réveille à 10h, reviens à la descente, douche puis CB, pas de motivation, RU en retard, attend 25 minutes dans la queue, je me motive pour taffer le stage (après 15 miniutes sur mon tel), efficace pendant 30 minutes, cherche un TGTG (come eat), finis la 2e mission, un peu de pandas, appel Mehdi, 40 minutes de stage puis Eugé vient, temps calme puis 30 minutes de stage, pas de pandas finalement, footing 45 minutes, repas avec Eugé et les amis de Will au salon, vestiaire avec les cosas, rencontre Epice et Sylvain, on visite le QG des sportulas avec David et Arthur, retour descente et dodo avec Eugé. Matinée mauvaise, aprem pas mal où je me suis rendu compte que je pouvais vite switcher de mood malgré une matinée pourrie et que le stage était pas si mal</t>
  </si>
  <si>
    <t>Préparation départ Nantes, train Evreux-Mantes (lecture Obertone), change de train Mantes-Paris, échecs, altercation monsieur étranger, arrive à Saint Lazarre, Montparnasse, train avec Flo, lecture JDD, courses avec Flo, repas, Elliot puis Will arrivent, je vais chez Eugé, temps calme, retour descente, je nettoie le frigo que j'avais débranché, repas burgers avec Flo, Eugé et Will, ciné Mars Express avec Eugé, dodo descente en tardant un peu sur mon tel</t>
  </si>
  <si>
    <t>Réveil lent (11h), met à jour mes dépenses (je dépense trop), résumé the Now Habit avec nouvelle méthode sur Word, déjeuner, je finalise, échecs puis je vais chez Hugo et Louis, on joue aux échecs, retour à la maison, Papa m'explique la mission de stage, ça a l'air compliqué, dîner puis préparation valise, échecs au lit, un peu de JDD, je me couche plus tard que prévu. 1h30 de Chess sur mon tel !!</t>
  </si>
  <si>
    <t>Correct/froid</t>
  </si>
  <si>
    <t>Footing</t>
  </si>
  <si>
    <t>Ciné</t>
  </si>
  <si>
    <t>Travail</t>
  </si>
  <si>
    <t xml:space="preserve">je n'ai pas beaucoup bossé à la BU mais je n'ai pas abandonné, se donner la règle de ne pas quitter à la BU quitte à ne rien faire et ne pas utiliser son tél </t>
  </si>
  <si>
    <t>Jour semaine</t>
  </si>
  <si>
    <t>Réveil avec Eugé sans motivation, très fatigué, un peu sur l'ordi à ne rien faire et sur mon tel, RU avec Elliot et Eugé, retour à la descente, temps calme avec Eugé, veux dormir, reste au lit pendant facilement 3 heures, aucune motivation, footing dans le froid mai squi fait du bien, recherche de stage pendant 40 minutes, ne vais pas voir Barbie, repas avec Flo, au lit tôt, lecture JDD et un peu le livre sur la data science</t>
  </si>
  <si>
    <t xml:space="preserve">Très beau temps </t>
  </si>
  <si>
    <t>Enfin, je me réveille avec le réveil sans retourner au lit, préparation longue, commence à travailler à 8h56, prépare l'entretien (assez lent), pendant 1h sur l'ordi à procrastiner, 40 minutes de data analyse, déjeuner avec Eugé, Cnews (Attall  1er ministre) puis sieste, Elliot me réveille en sonnant, on se dit au revoir, retour à la BU, data analyse, je passe quasiment 1h à remplir mes données de travail sur Excel, matrice de corrélation intéressante, je suis satisfait même si je ne travaille pas le stage, un peu de préparation d'entretien, ciné avec Eugé au Katorza (Winter Break, très bon film), repas avec Flo, au lit avec CNews, me couche plus tard que prévu</t>
  </si>
  <si>
    <t>Bien d'enfin aller à la BU le matin, ça me met dans un rythme !!</t>
  </si>
  <si>
    <t>Beau temps/très froid</t>
  </si>
  <si>
    <t>mauvaise journée où je ne fai spas grand-chose mais tout a été effacé par le fait d'aller à la BU directement après les cours</t>
  </si>
  <si>
    <t>Réveil à 7h30 mais me lève à 8h10 (CB), du temps à se préparer, commence à préparer l'entretien dans ma chambre, dans le froid à 9h10, pas très efficace, l'entretien se passe très bien, je pense être pris, RU solo (heure des pros), perd du temps en rentrant à l'appart, essaie de bosser le stage mais n'y arrive pas, CP 2 fois, sieste, procrastine alors que je reçois un message de Mehdi, je ne fais strictement rien (Twitter sur l'ordi) jusqu'à qu'il m'envoie un message sur google chat, je travaille 20 minutes mais il est trop tard, réunion où il me dit que j'aurais dû le prévenir du blocage, dans un mauvais mood, on fait les cons avec les gars, puis ne fais rien dans ma chambre, mange beaucoup de chocolat, pâtes pesto, ne me sens pas fit, verre au Poulp puis vestiaire avce Sam, Martin, Testard, Coco, Agathe, La Goose, Flo et sa meuf viennent, puis Julie et l'asile, dodo avec Eugé</t>
  </si>
  <si>
    <t>Bonne matinée, aprem de merde, bon soir avec les cosas mais j'ai déçu Mehdi, à moi d'en tirer les conséquences</t>
  </si>
  <si>
    <t>Ca va</t>
  </si>
  <si>
    <t>Ne fais rien jusqu'à 14h30, CP 1 mois et demi après, footing 25 minutes avec Twist, çe me met dans une bonne énergie, repas dans mon breau, 45 minutes de stage, 40 minutes de recherche de stage, 1h de data analyse (mon dataset), dîner avec le retour de Laetitia, échecs et je réserve mon train pour Marseille (pas fait grand chose après le dîner, finis le chapitre 1 de the Now Habit)</t>
  </si>
  <si>
    <t>Très bonne journée malgré mon incapacité à travailler. Se rappeler de ces épisodes de procrsatination où je n'y arrive pas, Mehdi n'était pas satisfait de moi sur la fin du stage</t>
  </si>
  <si>
    <t>Réveil lent avec Eugé, BU où je n'ai pas la motivation, je joue aux échecs, Doris me prend, très content, appelle les parents, RU avec Eugé, rentre à l'appart, fatigué, sur mon tel, grosse pause à ne rien faire, essaie de dormir, un peu stressé car dois finir la mission, vais à la BU vers 15h30, n'arrive pas la nouvelle mission, préviens Mehdi, il me dit que c'est ok, stage fini, je le remercie, retour à la descente, Intersport avec Eugé et Flo, vais chercher la glucose révolution à la fnac, footing avec Eugé, ciné avec elle (Un silence), kebab le mistral, verre avec Garance, Spilly, Sarah, Eugé et les mathoux, vestiaire avec tous les copains, très bonne ambiance, dodo avec Eugé</t>
  </si>
  <si>
    <t>Retourne au lit après le réveil, 45 minutes pour se lever, départ à 9h30 à la BU, commence à travailler puis retourne à l'appart car plus de batterie dans mon casque (faisais un bilan de ML), reviens et travaille sur les énergies, RU solo (heure des pros), cherche le colis de mims, vais à Centrale, vois les copains, GProd où j'essaie de bosser mon entretien mais n'avance pas, je perds mon temps, retour en ville et superbe initiative d'aller directement à la BU de 18h30 à 21h10 pour finir une tâche du stage et revoir le machine learning, repas avec Flo dans la bonne humeur, dodo avec CNews</t>
  </si>
  <si>
    <t>Réveil pour aller au ciné (la tresse), Eugé au lit, film correct, sur mon tel puis me prépare à manger, au lit sur mon tel, petite sieste, puis BU, je cherche des apparts pour Paris, m'occupe du cadeau d'Eugénie, puis essaie de réaliser mon dossier sur l'immigration, mais beaucoup de recherches, discussion avec Guillaume sur Twitter à ce sujet, repas solo à la descente, puis sur mon tel au lit pendant 3h, CP, échecs, Twitter..., c'est dommage de finir la journée comme cela</t>
  </si>
  <si>
    <t>Réveil, CP, pas de motivation, sur mon tel au lit, plus de batterie petit déj rapide puis achète le JDD et un hors série de Valeurs, lis une dizaine de pages du JDD, repas solo, CP, joue aux échecs, plus de batterie, continue à lire le JDD puis commence la glucose révolution, goûter, échecs, plus de batterie, je lis encore (60 pages en tout), douche, dîner rapide, vais au ciné Atlantis (comportement insupportable d'une immigrée dedans je lui demande d'arrêter), Past Lives avec Eugé, très bon film, retour en tram, mets du temps à me préparer avant d'aller au lit, elle dort, sur mon tel avant de dormir dans le noir. 2h d'échecs dans la journée</t>
  </si>
  <si>
    <t>J'ai adoré lire, j'ai besoin de lire pour grandir et me construire, journée calme au lit à ne pas être sur mon tel qui s'est parfaitement conclu avec un super film. Super dimanche ! Très bonne chose de ne pas avoir de batterie, le téléphone est un ennemi</t>
  </si>
  <si>
    <t>Réveil d'un coup, pars à 8h pour le cours de Gprod, dernier TD, pas très actif, commence ma base de données cinéma, mange avec Bianca, Camille et Théophile, vois tous les copains, continue la BDD mais pas très efficace car avec Noé, Billy, Camille et Théophile, on parle Data avec Mattéo et Boltz, départ avec Eugé au loft, fatigué, très bonne soirée, détente, jacousie, super repas</t>
  </si>
  <si>
    <t>Nantes/Saint-Philbert-de-Bouaine</t>
  </si>
  <si>
    <t>Réveil en détente au loft, petit déj dans le jacousie, repos avec Eugé, on se prépare et revient sur Nantes, RU avec elle, pas dans la meilleure ambiance, je rentre faire une sieste mais reste sur mon téléphone pendant presque 2h (échecs/réseaux), grosse sieste, je me réveille à 17h10, 1h45 sur mon tel à  me prendre la tête avec Eugé puis CP puis ne fais rien, mauvais mood, footing solo 40 minutes qui me fait du bien, mets du temps à me préparer, repas devant la conférence de presse de Macron, finis la base de données ciné, dodo avec la Glucose révolution</t>
  </si>
  <si>
    <t>Réveil, préparation, vais à la BU mais ne fais rien de la matinée, fatigué, échecs, sur Twitter, pathé… RU solo (débrief conférence de presse Macron), glucose révolution, sieste salvatrice de 35 minutes, CP pendant 20 minutes, commence à bosser à 14h30, lecture livre data puis essaie de trouver du contenu machine learning, 25 minutes pre-processing puis lecture glucose révolution, reprend le pre-processing, repas solo devant CNews, continue la lecture puis film solo (Napoléon), débrief au lit, CP, dodo</t>
  </si>
  <si>
    <t>Peu de réseaux (snap), bien ! Dommage pour la matinée</t>
  </si>
  <si>
    <t>Préparation puis début travail BU à 9h50, 1h15 de machine learning le matin, RU avec Eugé, commence un article du JDD puis sieste, 1h30 de data analyse (dataset Indian diabete), lecture pendant 50 minutes dans l'espace chill (glucose révolution), fatigué, petit goûter puis premier modèle machine learning, carrefour puis rentre à la descente, lessive, me rase, lis un peu puis dîner dans la cuisine avec Eugé, on improvise, au lit à montrer mon dataset puis à traîner sur le tel (regarde les souvenirs bereal avec elle)</t>
  </si>
  <si>
    <t>Il faut plus travailler! Augmenter mon exigence</t>
  </si>
  <si>
    <t>Perdu une aprem alors qu'il faisait beau c'est dommage</t>
  </si>
  <si>
    <t>Sieste</t>
  </si>
  <si>
    <t>Fatigué, me prépare à aller en Gprod, TP où je suis passif, je me dis que je vais encore avoir des problèmes pour valider, la note d'algo tombe: 10,5, je dis aux autres que j'ai 12 par manque de confiance et regard des autres, RU avec Eugé et Sarah, un peu à la cafet, vais un peu à la roulotte, au lit à la descente, ne fais pas grand chose puis sieste d'1h, règles quelques trucs administratifs, verre avec Bianca au Tabernak (18h15), courses, appel papa et maman, aide Eugé à déposer l'enceinte, me prépare puis soirée d'anniv d'Eugé, calme et sympa, discuté avec les CBB, Amaury, Enzo et sa jumelle, Clara, Flora et Marc, dodo à la descente avec Eugé</t>
  </si>
  <si>
    <t>Extrêmement fatigué au réveil, reste au lit sur mon tel, pas d'énergie, déjeuner, repas solo, au lit ne fais rien, joue aux échecs, réseaux, larve jusqu'à 17h où je fais un footing pour changer de dynamique, douche puis lecture au salon, je m'endors, direction Trentemoult avec Eugé pour un restau avec sa famille, on rentre chez elle dormir</t>
  </si>
  <si>
    <t>Réveil chez Eugé, ciné avec elle (l'innocence), excellent film, fais les courses, achète le JDD, appel Seb, repas avec Flo qui est de retour, au lit je suis sur mon tel à jouer aux échecs et à enchaîner les défaites, puis Twitter, 40 minutes de sieste, lis le JDD et la glucose révolution, un peu sur mon tel, pas dans un bon mood je ne sais pas pourquoi, Will un peu lourd, dîner avec Flo, Eugé arrive pas dans la bonne humeur, on regarde un film (un dîner de cons), dodo avec Twitter, Eugé fais un peu la tête</t>
  </si>
  <si>
    <t>Trop sur mon tel, c'est dommage car la journée avait du potentiel</t>
  </si>
  <si>
    <t>Superbe Journée à Paris avec Eugé qui fait du bien, blabla, resto St Cloud, aventure voiture, glace Bachir, verre avec Auriane, Spill, Hadrien, Flambard, TGTG dans le quartier latin, retour Rouen</t>
  </si>
  <si>
    <t>Grandiose</t>
  </si>
  <si>
    <t>Parfait</t>
  </si>
  <si>
    <t>Eugé part, reste au lit comme une larve, CB, footing solo vers Procé, RU avec Eugé, BU direct, administratif sur mon PC, ne fais pas grand-chose, lis la glucose révolution, pas de motivation pour bosser la GPROD, pas de goûter mais faim l'après-midi, échecs, monoprix, repas solo, ciné solo (Babylon), vais chez Apo et Bianca pour l'anniv d'Apo, dodo chez Eugé où je traine</t>
  </si>
  <si>
    <t>Dors toute la matinée alors qu'Eugé pars, CB, RU avec Tristan, Elisa et Lucas, au lit sur mon tel, sieste, pas de motivation, CB, vais à la BU vers 17h10, bosse 45 minutes la gprod à 60% de productivité, donne les clés à Eugé, triste à cause d'Harvard, regarde des bouquins à la fnac, leclerc drive avec Flo, repas solo, beaucoup sur mon tel après le repas au lieu de bosser, au lit sur mon tel, échecs, plus de batterie, lis le JDD</t>
  </si>
  <si>
    <t>Un diagnostic de l'échec Gprod doit être fait. Pas d'écoute en cours, pas sérieux en TP, pas de révisions, je triche au DS. Un diagnostic est indispensable, mais enfin Cenntrale c'ets fini pour cette année</t>
  </si>
  <si>
    <t>footing avec Eugé à Paris puis TGTG à Boulogne, Jardin du Luxembourg avec Carton et Louise, retour en train</t>
  </si>
  <si>
    <t>BU, RU avec les Chupas/canaris, soleil avec Boltz, David, Théophile, BU, Encli, footing 5 km, bain glacé, repas avec Elliot</t>
  </si>
  <si>
    <t>footing avec Léopoldine et Eugé, déjeuner avec Clément, musée d'Orsay avec les CBB, Toulouse-Leinster avec Julie, Phileas, Ruben, Tivoli, Elliot, finale Coupe de France avec Spill et les CBB</t>
  </si>
  <si>
    <t>footing avec Eugé, brunch avec les CBB, Escape Game avec Auriane, Elliot, Eugé, Clément et son pote, Canal Saint-Martin avec Martin, Alex, Auriane, Ad, Hamza, Apéro GS-Sac avec TMA chez CC et Anouk</t>
  </si>
  <si>
    <t>footing le matin à 7h30, bonne matinée, après-midi plus compliquée, fatigué et je galère mais je m'accroche, je pars vers 18h20 du stage, départ pour la Cartonnade, soirée chill, coucher à 1h30</t>
  </si>
  <si>
    <t>Réveil à 7h40, fais pipi, dis bonjour à Flo, puis me rendors, procrastine, CB, me mets à bosser la Gprod 30 minutes, RU solo, rebosse 30 minutes, vais à Centrale, DS Gprod où je triche, ne réussit pas si bien que ça mais suffisant pour valider normalement, reste un peu à la cafet, vais à la BU où je mets à jour le bilan journée, demande à Centrale pour le stage, puis mets à jour le vocabulaire en anglais. footing 10 km avec David, très sympa, appel Guillaume, douche rapide puis je mange solo devant l'heure des pros, parle un peu avec Flo puis dodo avec la glucose révolution</t>
  </si>
  <si>
    <t>Début travail</t>
  </si>
  <si>
    <t>Me réveille enfin avec le réveil, vais à la BU, lecture livre data, retour sur le dataset diabete, RU solo, balade digestive de 30 minutes, ça me fait du bien, finis presque la glucose révolution au dernier étage de la BU, Théophile arrive, retourne à mon bureau, parle un peu à Sarah, fais 5 parties d'échecs, pause avec Théophile, Eugé, Noé et Boltz, 40 minutes de ML, puis vais au monoprix puis à la fnac, dîne solo, retourne à la Bu avec Théophile mais joue encore aux échecs (facilement 2h30 dans la journée !!), 15 minutes de ML, puis rentre, CB, puis finis la glucose révolution puis commence le livre de GWG</t>
  </si>
  <si>
    <t>Actu</t>
  </si>
  <si>
    <t>Des articles de la loi immigration censurés par le conseil constitutionnel</t>
  </si>
  <si>
    <t>Une agricultrice tuée par 3 arméniens en situation d'OQTF</t>
  </si>
  <si>
    <t>Colère des agriculteurs qui s'accentue</t>
  </si>
  <si>
    <t>Bonne note car me sens très bien grâce au conseil de la Glucose révolution que j'ai fini aujourd'hui mais beaucoup trop d'échecs (2h30)!!</t>
  </si>
  <si>
    <t>Me réveille encore avec le réveil, 1h de préparation, 1h à la BU à faire autre chose et à jouer aux échecs, 50 minutes de KNN, cherche un TGTG Suko, RU solo, lecture GWG, sieste, reviens à la BU, 1h15 de retour aux bases, un peu d'échecs pendant la pause, puis fin KNN et début DecisionTreeClassifier, vais acheter de la salade avec Flo, mange solo rapidement, vais au clique avec Théophile, Bianca et Camille, puis au comptoir, très sympa, et superbe préchauffe à la roulotte jusqu'à 1h45, rentre à 2h, Eugé dort, mais 25 minutes sur Twitter</t>
  </si>
  <si>
    <t>Je me lance petit à petit dans le ML</t>
  </si>
  <si>
    <t>Mesures Gabriel Attal pour les agriculteurs</t>
  </si>
  <si>
    <t xml:space="preserve">Réveil fatigué, CP, on se motive avec Flo pour aller au grec (la Fontaine), on mange aux bords de l'Erdre, il fait beau, c'ets sympa, on cherche un TGTG, douche, puis lecture GWG, fatigué, lecture et sur mon tel, sieste, petite balade où je vais à la médiathèque, puis lis au square Faustin Hélie, retour descente, je continue à lire GWG, 4 parties d'échecs concentré (4 victoires, je remonte dans le classement), vais chez Mathilde pour le repas avec elle et Flo, débat politique avec Mathilde, je vais chez Martin, Raph et Maxime, parle avec Prely de politique et de la décision du némo, rentre chez Eugé, on tarde, parle du Némo, fouille les abonnements du gars </t>
  </si>
  <si>
    <t>Le privilège rouge est bien en place en France, se poser la question de l'exclusion d'un membre du Némo parce qu'il est abonné à des comptes de droite !</t>
  </si>
  <si>
    <t>Temps calme avec Eugé, larve au lit, me lève du lit seulement vers 12h40, achète le JDD, repas solo, balade de 40 minutes au soleil qui me met dans une bonne dynamique, 5 parties d'échecs, me mets au lit avec mon tél sans raison, CP, sur mon tel, pas de sieste (1h30 de perdu), footing 5 km à fond, du temps à me doucher, fin finale euro hand, 2 parties d'échecs puis repas avec Flo devant Racing-Toulouse,, 2 parties puis dodo avec le JDD</t>
  </si>
  <si>
    <t>La France championne d'Europe de handball</t>
  </si>
  <si>
    <t>Ne me réveille pas au révéil de 7h35, CB, puis révéil à 9h, ne me douche pas, petit déj, commence le stage à l'appart, EDA jusqu'au RU, beaucoup de queue, solo, balade digestive de 35 minutes, prends mes affaires et va au RU, continue l'EDA jusqu'à une pause où j'achète du fromage blanc au carrefour, reviens à la BU pour bosser 1h, rejoins Eugé au tram, ciné en 4DX (Mario bros), c'était drôle, TGTG chez ta mère et la tablette, repas avec Flo et Eugé, prépare la conv de mon anniversaire, dodo avec un peu de tel et le JDD</t>
  </si>
  <si>
    <t>Une très bonne journée avec du travail et de l'amusement le soir, 2h à aller chercher, 1h le matin, 1h l'après-midi. Dommage de ne pas m'être levé, mais pas grave je me suis ressaisi</t>
  </si>
  <si>
    <t>Réveil un peu fatigué, peti-déj lourd, commence un peu le stage mais pas efficace, démotivé, arrête pour jouer aux échecs, puis sur mon ordi à ne rien faire, RU avec Seb Canaris, balade digestive de 35 minutes, en forme mais vais au lit sur mon tel, CP, sieste, retourne à la BU à 15h, travaille un tout petit peu, puis échecs, ne fais rien, footing 12km avec Boltz et David, fatigué quand je rentre, sur mon tel, perd du temps, Eugé passe un peu, sur mon tel à jouer aux échecs</t>
  </si>
  <si>
    <t>Pas de réveil, envie de CB, essaie dans la douche, vais au lit, CB, sur mon tel, échecs, vais au RU solo, étend le linge, au lit, twitter, échecs, plus de batterie lis Atomic Habits, balade sans tel au soleil, très agréable, Eugé vient, problème Céline, continue à lire (1/3), début fiche, match Neptunes avec Flo et les gars du rugby, TGTG pizza avec Flo, au lit sur mon tel. 9-00h40. 1h35 d'échecs !</t>
  </si>
  <si>
    <t>Réveil tard, douche puis début bilan journée sur excel, RU solo, au lit sur Twitter et échecs, lis 1h30 Atomic Habits, coiffeur, 1h d'échecs sur l'ordi, continue à lire 25 minutes puis 20 minutes de fiche, joue aux échecs, restau anniv Camille avec Sarah, Will et Emma, Ruin bar avec les autres du restau, vais chez Eugé, on traîne un peu, échecs, Twitter, dodo</t>
  </si>
  <si>
    <t>Me réveille tard, capable de lire 1h30, pas dans un bon mood, capable d'abandonner trop facilement</t>
  </si>
  <si>
    <t>Aucune motivation, Atomic Habits fait du bien, superbe balade sans téléphone, continue, inverse la dynamique, puis au retour du volley sur mon tél au lit..</t>
  </si>
  <si>
    <t>Vais à la BU mais ne travaille pas, manque d'habitudes et de discipline</t>
  </si>
  <si>
    <t>Réveil tard, RU solo, balalde Loire, très beau temps, BU avec Eugé et Sarah l'aprem, mets à jour le bilan journée une fois rentré à l'appart, France-Irlande à la descente avec les copains, branlée, rejoins les CBB et Garance chez Spill, passe rapidement à la roulotte, dodo avec Eugé à la descente, traîne sur mon tel</t>
  </si>
  <si>
    <t>CB, Réveil tel une larve, regarde un docu sur les rats à Paris, sur mon tel, dors pendant facilement 45 minutes, aide la voisine à transporter ses affaires, achète le JDD, courses, repas léger, sur l'ordi à jouer aux échecs, 45 minutes de résumé de Atomic Habits, fatigué, échecs, vais à la messe avec Eugé, repas burgers chez elle, on parle avec Sarah, retour descente, dodo sur mon tel encore une fois (30 minutes de Twitter)</t>
  </si>
  <si>
    <t>Nuit mauvaise à cause d'un moustique, me réveille très tard, RU solo puis balade, BU, bosse 1h20 pas très efficacement, 1h de lecture Atomic Habits, 1h40 efficace, repas rapide, ciné avec Eugé (OSS117), monoprix avec elle, mange un peu avec elle, on discute avec elle et Sarah, temps calme, Tabernak avec les chupas, Garance et Spill, passe un peu au comptoir, dors avec le JDD</t>
  </si>
  <si>
    <t>Bien l'après-midi malgré une matinée à dormir, bien de dormir avec le jdd !</t>
  </si>
  <si>
    <t>dimanche larve aussi à gause de tout le glucose pris la veille</t>
  </si>
  <si>
    <t>énormément de glucose !!</t>
  </si>
  <si>
    <t>Réveil en mode larve, CB, sur mon tel, repas solo, reviens au lit, ma journée commence à 16h avec un footing 8km avec Louis Pottier, fin Italie-Angleterre avec Sam, Coco, Mathilde, Barbara, Thomas Cosa et Flo, douche puis crêpes devant Ecosse-Pays de Galles, soldes Devred avec Flo, levrette Café avec Mathilde, Thomas, Barbara et Flo, Maagma puis Papa Doble avec les même plus Sam, Coco, Maïlys, un peu vestiaire, pui dodo avec mon tel. J'ai tellement rigolé, superbe journée, Thomas énorme crack. Enormément de glucose dans la journée</t>
  </si>
  <si>
    <t>Les agriculteurs aux portes de Paris</t>
  </si>
  <si>
    <t>Tentative d'assassinat à la gare de Lyon par un malien détestant la France</t>
  </si>
  <si>
    <t>Bonne aprem après une mauvaise matinée</t>
  </si>
  <si>
    <t>Me lève tard, me prépare assez rapidement, 35 minutes de ML, RU avec Nouhayla puis balade avec elle, reprend à 14h10, encodage pendant 30 minutes puis nouvelle Salameh qui me met dans un mauvais mood, joue aux échecs pour fuir, mets à jour le bilan journée, pause, puis encodage mais pas assez de RAM, trop lent, soldes aux galeries lafayettes, footing fractionnées avec Daphné, David et Eugé, dur, kebab à 5 euros avec Eugé et Flo, sur mon tel en m'étirant, perd du temps, dodo avec le JDD</t>
  </si>
  <si>
    <t>Ne mets pas de réveil, CB, réponds aux messages d'anniversaire, essaie de continuer l'encodage mais bug car pas assez de RAM, cherche des jeux de société pour la soirée, RU avec Eugé, elle m'offre mes cadeaux à la descente, temps calme avec elle, cherche à la fnac les deux jeux, perd 2 heures au lit à ne rien faire, CP, twitter, échecs, appel Elliot, préparation salon, cuisine, chambre, cherche les pizzas, soirée jeu superbe avec tous les copains, Trou noir à 21 puis Two Room a bomb à 22, j'ai adoré, dodo chez Eugé</t>
  </si>
  <si>
    <t>Dommage de perdre deux heures car j'ai procrastiné sur le devoir de rangement… Je n'ai plus envie de vivre cela, écouter mon corps fatigué alors qu'il y a un évènement le soir, non ! On range on fait le taff et après on voit</t>
  </si>
  <si>
    <t>Hommage national pour les victimes du 7 octobre</t>
  </si>
  <si>
    <t>Nicole Belloubet nouvelle ministre de l'éducation nationale…</t>
  </si>
  <si>
    <t>Réveil tard chez Eugé, me douche rapidement à la descente, RU avec Eugé, Sarah et Marques, range un peu le salon, CP, étend le linge, arrive à la BU mais fais autre chose (renseigne sur les films…), commence à 15h51, pas assez de RAM, pause avec Sarah 50% d'efficacité mais obtient un premier score de modèle : 99%, trouve cela bizarre, rentre à la descente, essaie de cuisiner mais le briquet de fonctionne plus, ciné avec Boltz, Idir et David (Daaaali!), film nul, kebab à 5 euros avec Boltz et David, on rejoint Bianca, Camille et Hugo au Papa Doble, Aplo bose et Prely arrive, très sympa, je rentre à 00h30, dors à 2h car sur mon tel !! (Flo arrive avec sa meuf)</t>
  </si>
  <si>
    <t>Réveil dans la chambre de Will, temps calme, réveille Hugo et Seb, on traîne un peu, balade fatigué dans Nantes, Hugo dans un sale état, déjeuner au café de commerce, soleil, ils partent, Will arrive, sur mon tel pendant 45 minutes au lit, verre avec Sarah, Eugé, Flo, Will, Camélia, Céline et Chloé au Ruin bar encore au soleil, ciné avec Eugé (Iron Claw), très bon film, retour à la decsnte pour chercher de la nourriture, vois Sam rapidement, dîner chez Eugé, temps calme puis dodo avec elle sur mon tel</t>
  </si>
  <si>
    <t>Réveil au lit, sur mon tel, CP, me lève du lit vers 13h, douche puis carrefour, repas devant Cnews sur le projo, puis Ecosse-France solo, match frustrant mais de la chance, sur mon tel à ne rien faire, puis commence à ranger, à préparer la soirée, cherche l'enceinte chez Eugé puis courses, les amis commencent à venir, Hugo et Seb sont là, très très bonne soirée à la descente puis au LU, dodo dans la chambre de Will</t>
  </si>
  <si>
    <t>Réveil tard, RU avec Eugé, on croise Saad et Sarah, parle avec Sarah, petite balade avec Eugé, BU, lis pendnat 1h le livre sur la data, puis ne fais rien, échecs et co, vidéo pendant 20 minutes sur les modèles de ML à choisir, on s'embrouille un peu avec Eugé, courses au Carrefour, repas chez elle au début tendus puis ça allait mieux, ciné avec elle (La La Land), très bon film, sur mon tel au lit pedant près de 2 heures</t>
  </si>
  <si>
    <t>Accepter le fait qu'Eugé ait ses moments où elle n'est pas dans un bon mood, où elle râle</t>
  </si>
  <si>
    <t>Fin du droit du sol à Mayotte</t>
  </si>
  <si>
    <t>Nantes/Chasseneuil-du-Poitou</t>
  </si>
  <si>
    <t>Chasseneuil-du-Poitou/Nantes</t>
  </si>
  <si>
    <t xml:space="preserve">Réveil difficile fatigué chez Eugé, pas loin d'1 heure à me lever, footing 6km où je rejoins Eugé, RU avec Eugé, range le salon, un peu à la BU, reviens à la descente préparer mes affaires, vais chez Sarah chercher l'enceinte, rejoins Eugé chez Pil Poil, problème voiture, on va au garage, un gentil monsieur nous dépanne, route jusqu'à l'hôtel, pause sympa, repas sympa, parties d'échecs, dodo à l'hôtel </t>
  </si>
  <si>
    <t>Super petit-déjeuner à l'hôtel, journée futuroscope, visite Poitiers, Quick, on met un peu de temps à partir, retour un peu long, on écoute Cnews, rentre en tram, cherche les clés au Flam's, Boltz, vient prendre son sac, Flo sonne à 00h30 ce qui me réveille, 30 minutes pour me rendormir</t>
  </si>
  <si>
    <t>Le conseil d'état oblige l'ARCOM à durcir le contrôle éditorial de Cnews</t>
  </si>
  <si>
    <t>Réveil tard, vais à la BU 30 minutes, RU solo, balade puis retour à l'appart, reprise à 13h à la BU, 1h30, je continue mon stage, de la latence, pause à l'appart où je range, 30 minutes de travail (encore de la latence), achète un goûter pour la Saint valentin, verre avec Gaulier au Lily Bag, très sympa, triple date Burger King avec Céline, Eliott, Nouhayla, Léo et Eugé, bar à jeux rapide à Feydeau, mets du temps à aller au lit une fois rentré, Flo avec sa gow, dodo avec un peu de tel puis le JDD</t>
  </si>
  <si>
    <t>Mission Sciencéthic</t>
  </si>
  <si>
    <t>Mission Sciencéthic/Week-end</t>
  </si>
  <si>
    <t>Réveil, CP douche, 30 minutes rapport, RU solo, balade, retour à la BU où je bosse pendant 1h30 mon modèle, me rend compte de l'erreur (quantité, total), vois Eugé en vitesse, train Nantes-Paris où j'essaie d'exécuter le programme et lis Goldnadel, Paris-Evreux où je ocntinue de lire, retour maison, repas, on discute ML avec papa, dodo avec le JDD</t>
  </si>
  <si>
    <t>Réveil, au lit à jouer aux échecs sur l'ordi, je lis un peu le JDD, sieste, déjeuner avec Mims, lis 30 minutes Goldnadel, essaie de regarder Titane mais ne trouve pas le film, vais à Rouen, achète Thaï, soirée chez Hugo où je revois Seb, Louis, Adam, Thomas, très sympa, vais à l'appart de Laetitia avec Seb et Louis, on discute, dodo tard</t>
  </si>
  <si>
    <t>Sympa le film solo dans la home cinéma</t>
  </si>
  <si>
    <t>Dois trouver une solution pour les CP et CB, habitude ancrée pour me lever et à d'autres moments de la journée</t>
  </si>
  <si>
    <t>Mort de Navalny</t>
  </si>
  <si>
    <t>Me réveille chez Laetotoz, CP, me prépare, rentre, achète le JDD à la Madeleine, aprem larve, repas puis sur l'ordi où j'essaie de télécharger Jupyter Notebook devant la télé, dors avec le tel</t>
  </si>
  <si>
    <t>Me lève tard, CP sans en avoir envie, essaie de régler le problème de Jupyter Notebook, y arrive, déjeuner, joue aux échecs, sieste, CB, descends, ne fais rien, continue à jouer, beaucoup de goûter sucré, CP douche, vais à Rouen, en retard à cause du CP, dîner pour l'anniv de Thomas avec Louis, Roxane et les parents de Thomas au Cancan, retour avec la BO de La La Land, dodo avec mon tel au début puis lecture du JDD pendant 30 minutes</t>
  </si>
  <si>
    <t>Réveil à 8h mais me lève à 9h, petit-déj puis près d'1h30 où j'essaie de régler mon problème de latence, traîne un peu, footing 10km avec l'heure des pros, déjuner, prépare mes affaires puis 4h30 route pour Nantes, écoute le podcast de Noémie Schulz sur Olivia Renen l'avocate de Salah Abdeslam, toujours à fondn sur La La Land, repas rapide à la descente puis vais à la roulotte puis ChatHamza, dodo avec le JDD</t>
  </si>
  <si>
    <t>Aprem sans tel mais fais autre chose, volonté de faire 40 jours sans CP ou CB</t>
  </si>
  <si>
    <t>Réveil, petit-déj, BU, opération avancer un max le rapport de semestre, 2h le matin, RU solo, retourne à l'appart, 3h25 l'aprem, perd un peu de temps mais bonne dynamique, rentre à l'appart, 35 minutes de travail en attendant Eugé, temps calme avec elle, super, repas en vitesse puis ciné avec elle (Pauvres Créatures), dodo avce le JDD, 6 heures de travail !</t>
  </si>
  <si>
    <t>6 heures de travail, cela faisait très longtemps, pas besoin de faire une sieste, pas de CP ou CB qui rend le temps calme avec Eugé incroyable</t>
  </si>
  <si>
    <t>Réveil 15 minutes plus tard que la veille mais commence à peu près à la même heure, 2 heures de rapport le matin, RU solo, reprend à 13h11, rush de 2h pour finir le rapport, 47 pages, travaille un peu la mission Sciencéthic, bar à jeux Faydeau avec Théophile, Samuel, Spill et Camille, ciné avec Eugé, Raph, Maxime (César et Rosalie), excellent film, on se dirige chez Eugé quand tout à coup des cathos nous parlent, petit temps de prière avec eux, superbe moment, on leur laisse notre numéro, Wok Thaï à emporter (Commerce), repas chez Eugé, échecs pendant qu'elle joue au violon, temps calme puis dodo avec Twitter</t>
  </si>
  <si>
    <t>Superbe journée, je vis dans un pays incroyable, BU, RU, bar à jeux, ciné, temps de prière, vive la France. Un travail très bien accompli (9h de rapport en 2 jours + 2h de sciencéthic), je me suis prouvé que j'étais capable de travailler comme une machine pour profiter comme il se devait de ma fin de journée, à continuer...</t>
  </si>
  <si>
    <t>Nantes/Saint-Gilles-Croix-de-Vie</t>
  </si>
  <si>
    <t>Saint-Gilles-Croix-de-Vie</t>
  </si>
  <si>
    <t>Brest/Nantes</t>
  </si>
  <si>
    <t xml:space="preserve">Brest </t>
  </si>
  <si>
    <t>Réveil tard chez Eugé, me prépare, 20 minutes de stage, RU avec elle, BU juste après le déjeuner, échecs pendant 1 heure, on achète 2 chemises chez Devred avec Eugé, puis 1h40 de travail, prépare mes affaires pour Saint Gilles puis pour le retour à Evreux, route solo avec l'heure des pros, soirée avec Bianca, Camille, Marin, Théophile et Matteo dans la maison chez Camille, repas, puis jeux (dont le Mytho), Bianca me raconte de ses nouvelles puis dodo</t>
  </si>
  <si>
    <t>Dommage d'avoir joué aux échecs juste après le repas, belle réaction après l'achat des chemises</t>
  </si>
  <si>
    <t>Salon de l'agriculture houleux</t>
  </si>
  <si>
    <t>Matin chill, on se bouge lentement, devant Friends, déjeuner, on va visiter Saint Gilles, bar à saint Gilles, retour incroyable en stop avec Bianca et Marin, découverte de Baptiste, je joue le rôle d'un autiste, dîner avec les copains, jeu des questions, je bois pas mal de vin, casino où je gagne 24 euros, on va sur la piste de danse, Marin fait le show, retour à l'appart, dodo tardif. Journée incroyable avec les copains, vibe de fou</t>
  </si>
  <si>
    <t>Réveil avant le réveil, je cherche mon chargeur, retour à Nantes, je prépare mes affaires, repas avec Eugé, trajet jusqu'à Brest, Eugé pas dans un bon mood, regarde la première mi-temps de France-Italie sur mon téléphone, 2e mi-temps chez Eugé, match nul honteux, sieste avec Eugé, repas avec les parents puis film (Yannick), dodo sur nos tels</t>
  </si>
  <si>
    <t>Début de journée larve, réveil tard, petit-déj très sucré, retourne au lit, échecs, Twitter, redors, déjeuner, temps calme, on rencontre la mamie d'Eugé, gère le préavis à la poste, visite de Brest, verre au bar devant la mer, retour à la maison, recherche rapide d'apparts, repas avec les parents et Eugé, film (je verrai toujours vos visages), dodo avec le JDD</t>
  </si>
  <si>
    <t>Réveil tard, déjeuner direct avec Eugé devant qui veut gagner des millions, temps calme puis sieste, du temps à se mettre en route, mise à jour bilan journée, recherche apparts, pas de travail, footing 9km à Brest, on se balade avec Eugé, failli avoir une amende par les contrôlleurs, goûter, un peu d'échecs, douche, puis dîner puis film (le dernier Métro), on recherche les films sur Pathé, un peu d'échecs, un peu de lecture du JDD, on grignote puis dodo</t>
  </si>
  <si>
    <t>Dommage de ne pas avoir travaillé, dur de se motiver dans un nouveau cadre, + je dors beaucoup trop et perds beaucoup de temps</t>
  </si>
  <si>
    <t>Relance le programme vers 7h, me réveille, le programme est toujours en cours d'exécution, CP, journée larve, échecs, est bloqué à cause de la latence, footing 6km vers 18h30 (d'abord avec Twist puis solo), dîner avec les parents, film solo (Simone, le voyage du siècle), appel Eugé au lit</t>
  </si>
  <si>
    <t>Evreux/Brest</t>
  </si>
  <si>
    <t>Toujours un peu de temps à me lever, une partie d'échecs puis 30 minutes de Power Query, déjeuner avec les parents d'Eugé, départ pour Evreux, petit stop devant la vue du Mont Saint Michel, arrivé à Evreux vers 20h (départ 14h), fin de route fatiguante, repas sympa avec comme jeu TTMC, bonne ambiance</t>
  </si>
  <si>
    <t>Evreux/Paris</t>
  </si>
  <si>
    <t>Marseille</t>
  </si>
  <si>
    <t>Evreux/Paris/Marseille</t>
  </si>
  <si>
    <t>Réveil tardif avec Eugé, petit déj, 1h de travail, déjeuner devant une vidéo sur Nelson Mandela, échecs au lieu de travailler l'aprem, pas dans un bon mood, footing 11 km avec Eugé, meilleur mood, vais chez le coiffeur mais trop de monde puis Décathlon et Carrefour, c'était long, ça me frustre car l'impression de n'avoir rien fait, repas avec les parents, ça s'éternise mais ça va mieux, dodo avec Eugé, sur mon tel avant de dodo</t>
  </si>
  <si>
    <t>J'ai trouvé que papa parlait beaucoup de lui pendant le repas + le fait qu'il parle de façon agressive m'a un peu énervé, je reproduis parfois cela par mimétisme</t>
  </si>
  <si>
    <t>40 minutes pour sortir du lit, pas la deter de travailler, fais des échecs jusqu'au déjeuner, bonne nouvelle de Théophile pour un possible appart dans le 4e, déjeuner puis coiffeur à la Madeleine où j'attends pendant 40 minutes mais prépare mes dépenses, Théophile m'annonce que la visite s'est super bien passée, prépare les affaires puis train pour Paris où j'avance le livre de GWG, ciné dans le 2e à Opéra (la zone d'intérêt), on récupère un TGTG puis rentre chez Sen, galère à ouvrir la porte, repas puis dodo tardif avec mon tel</t>
  </si>
  <si>
    <t>Départ pour la gare de Lyon, 3h de train qui passe vite où je finis GWG, commence l'étranger de Camus et joue aux échecs, magasin de sport avec Guilhem, Antho et Jimmy, m'achète un sandwich puis on revoit tous les autres chez Sam, balade dans les Calanques mais pas super temps, me sens pas trop à ma place à ce moment là mais ça va vite changer, préparation chez Sam puis soirée, début incroyable dans un bon mood pour sociabiliser, concert de Valentin à la guitare incroyable, la blague du crocodile divertissante, le caca dans le port, puis je redescends et fatigué on rentre avec Antho, Guilhem et Flo, dodo court</t>
  </si>
  <si>
    <t>M'en veux d'avoir mal parlé à Eugé, à moi de mieux gérer ma frustration et ma fatigue, je ne veux pas devenir comme papa !! Excellent d'être parti courir après la grosse sieste au lieu d'un CB</t>
  </si>
  <si>
    <t>Très peu de sommeil, départ pour la gare en bus puis métro, recherche de quoi manger à Marseille, rien de tentant, train où je dors la majeure partie du temps, essaie de retrouver Eugé mais galère et je me frustre, lui parle mal, blablacar direction Evreux, déjeuner, je dors pendant presque 3h, footing 7,5 km avec le coucher de soleil, dîner puis bilan journée, mise à jour dépenses, dodo avec JDD</t>
  </si>
  <si>
    <t xml:space="preserve">Petit-déj, pas de motivation, échecs, me mets au lit, craquage CP, déjeuner pas de bonne humeur, retourne au lit entre Twitter et un nouveau CP, siieste, prépare mes affaires, 4h30 de route jusqu'à Nantes, soirée sympa avec Flo, on rigole bien, au lit sur mon tél pendant 1h.. </t>
  </si>
  <si>
    <t>Tellement dommage d'avoir craqué, je retourne dans mes très mauvaises habitudes, il faut trouver une solution</t>
  </si>
  <si>
    <t>Inscription de l'IVG dans la Constitution</t>
  </si>
  <si>
    <t>Pas de motivation, pas de réveil, vais au RU, mange avec les chupas, Théo et Marques me motivent pour aller à la BU, bosse devant Domi, j'achète CodeAcademy, 30 minutes de Python, je me fais virer de ma place, Théophile m'appelle pour m'annoncer qu'on a l'appart, super heureux, mets du temps à retravailler à l'appart, seulement 30 minutes de Sciencéthic, sur Twitter au lit, film avec Sam, Flo, David et Boltz, Dune 1, pas trop aimé sur mon tel dans le derniers tiers du film, diner puis coucher avec le livre de data</t>
  </si>
  <si>
    <t>Beau temps/un peu frais</t>
  </si>
  <si>
    <t>Me réveille enfin avec le réveil, préparation rapide puis BU, je travaille 50 minutes puis 6h sans travail entre échecs, retour à l'appart pour un CB puis mini sieste, repas, balade, 4-5 parties d'échecs, visio avec Eugé pour un CB, sur Twitter et Youtube, puis sieste 30 minutes, reviens à la BU, travaille 50 minutes puis joue aux échecs et vais sur Twitter, dîner solo puis ciné avec Sam (Une vie), bon film, grignotte avec Flo, sur mon tél à jouer aux échecs, au lit avec mon tél... Perdu du temps entre échecs et Twitter</t>
  </si>
  <si>
    <t>Toujours sur snap à guetter les messages d'Eugé car j'ai un appétit élevé… Retombé dans mes travers</t>
  </si>
  <si>
    <t>Nb parties échecs</t>
  </si>
  <si>
    <t>Excès de CB et CP, aucune motivation, au plus bas</t>
  </si>
  <si>
    <t>Réveil très tard, vais au RU vers 12h40 seulement, entre CP, Twitter et échecs, plus de batterie, reprend la lecture de Atomic Habits (relecture chapitre 3 puis chapitre 4), prise de notes d'une heure du livre, repas solo, soirée Mirza, rnetre en Uber avec Garance, Boltz et Maud, after à la descente avec Garance, dodo très tard, avec mon tel et sur Twitter</t>
  </si>
  <si>
    <t>Me couche terriblement tard aussi parce que j'avais beuaocup dormi les jours précedents. Pas obligé d'aller à la soirée Mirza, car cela m'a mis dans le mal pour fini Atomic Habits le samedi et dimanche</t>
  </si>
  <si>
    <t>Suis une larve, attends Eugé mais vient vers 16h finalement, dans mon lit à ne rien faire, mal à la tête, me bouge vers 15h45, repas puis douche, vois une souris dans la cuisine, temps calme avec Eugé dans la chambre, vidéos avec elle, on se bouge pour chercher un TGTG lasagnes, on mange Pad Thaï chez elle, dodo avec elle en regardant un jeu de culture g, temps calme puis sur mon tel pendant qu'elle dort (Twitter)</t>
  </si>
  <si>
    <t>Me sentais mal à cause du poppers de la veille plus de l'heure tardive du coucher</t>
  </si>
  <si>
    <t>Dodo sans tél</t>
  </si>
  <si>
    <t>Réveil direct</t>
  </si>
  <si>
    <t>Pas de CB/CP</t>
  </si>
  <si>
    <t>Aller à la BU entre 8h30 et 9h</t>
  </si>
  <si>
    <t>Eugé se lève pour aller au semi, je reste dormir, Sarah et Marques arrivent, j'essaie quand même de dormir, CB au réveil, sens que j'ai perdu ma matinée alors que c'était prévu de bosser, footing 12,6 km (1h05), il commence à faire beau, appel papa, achète le JDD puis on se retrouve avec Eugé pour manger à la descente, revois la souris, Galles-France avec Eugé, Idir et Sam, très bon match, burger au Roadside avec Anouk, Will, Maxime, Garance, Emma, Eugé et Romain, courses au monop avec Eugé et Will, on mange chez Eugé, Sarah et Marques arrivent, on regarde des chiffres et des lettres, rentre à la descente mais voit la souris sur le lavabo, dégoûté je rentre chez Eugé, dodo avec elle, en lisant Atomic Habits !</t>
  </si>
  <si>
    <t>Nécessité de reprendre le sport, cela m'a fait un grand bien !! Lors de l'appel avec papa "quand on a un problème il faut en parler" il me dit</t>
  </si>
  <si>
    <t>Ne me réveille pas, CB, douche puis CP au lit, pas de motivation, RU solo, balade, vais à la BU, regarde un peu les churn prediction puis échecs, retourne à l'appart, CP, youtube, sieste 30 minutes, CP, goûter avec Flo, mise à jour BDD + colonne échecs, Théophile arrive, bar à jeux avec Spill, Bianca, Théophile et Flo, très sympa, mistral avec Flo et Spill, on passe rapidement au Ruin Bar avec Flo, dodo avec mon tel mais 1h pour m'endormir à cause du bruit dehors (1h30)</t>
  </si>
  <si>
    <t xml:space="preserve">Réveil chez Eugé, douche puis petit déj (biscottes, œufs, camembert), crevé je décide de dormir, sur twitter puis dodo pendant au moins 1h30, BU où je regarde les possibles futures courses (semi Saint Germain en Laye), RU avec Ethan et Billy, BU où je règle quelques trucs administratifs, résumé Atomic Habits pendant 1h45, pause puis stage pendant 1h, puis 15 minutes, lecture 40 pages Atomic Habits au 6e étage, courses carrefour, retourne à la descente puis mange chez Eugé avec les CBB, dodo avec Eugé et avec la fin de Atomic Habits </t>
  </si>
  <si>
    <t>Eugé se réveille pour aller en cours mais je me lève pas, CB dans son lit, léger petit-déj, 40 minutes de stage pui RU solo, 50 minutes de stage, dans une bonne dynamique mais obtiens un score nul, 30 minutes de codecademy 1h plus tard pour essayer de continuer à travailler, pas de bonne humeur, vais chez Eugé pour une pause, moment sympa avec elle, Anouk, Marques et Sarah, 2 parties d'échecs avec Anouk, Eugé pas contente et de mauvaise humeur car n'arrive pas à travailler comme il le faut, on va acheter les tapettes à souris, elle est stressée à cause du Toeic, je la motive en lui disant qu'il y a pire et qu'elle peut faire un projet qui sera plus valorisé dans son CV, on cherche un projet Kaggle puis bar à jeux avec elle, Garance, Martin, Maxime, Anouk, Emma, Marques, dîner chez Eugé puis on retrouve TMA à la bodega, dodo avec elle sans tel</t>
  </si>
  <si>
    <t>Eugé se lève plus tôt que moi, se bloque le dos, essaie de dormir encore mais y arrive moyennement, me lève à 11h de mauvaise humeur car sentant que je perds beaucoup de temps, RU avec elle où on est pas dans le mood, Sarah arrive, ça va mieux, vais à la descente rapidement pour mes besoins et lancer une machine, BU où j'ai pas trop de motivation, regarde un dataset sur kaggle pendant 15 minutes puis fais autre chose, je n'ai pas d'envie, mange des haribos puis vais dans mon lit sur mon tel, CP, sieste de 40 minutes, du mal à me lever, lis un tout petit peu, footing 5km, me prépare puis mange chez Eugé, meilleur moral mais ce n'est pas encore ça, discussion avec elle Maeva et Sarah, des chiffres et des lettres puis temps calme, dors à la descent en lisant 40 minutes de the Now Habit (chapitre 2 fini)</t>
  </si>
  <si>
    <t>Une terrible journée durant laquelle je n'avais envie de rien et ça c'est difficile…</t>
  </si>
  <si>
    <t>Une bonne journée de reprise, bien d'avoir presque fini de ficher Atomic Habits, lancé pour le stage</t>
  </si>
  <si>
    <t>Un blocage et je n'arrive plus à me motiver pour travailler…</t>
  </si>
  <si>
    <t>Audition d'enquête de Bolloré</t>
  </si>
  <si>
    <t>Une étudiante membre de l’Union des étudiants juifs de France (UEJF) s’est vu refuser l’entrée dans un amphithéâtre de Science Po en soutien à Gaza</t>
  </si>
  <si>
    <t>Sport</t>
  </si>
  <si>
    <t>Machine learning</t>
  </si>
  <si>
    <t>J'ai un score négatif après une Random Forest, je ne comprends pas pourquoi et la mission me semble difficile</t>
  </si>
  <si>
    <t>Fais deux parties d'échecs puis essaid e bosser un peu sur codecademy</t>
  </si>
  <si>
    <t>Solution tentée</t>
  </si>
  <si>
    <t>Activité</t>
  </si>
  <si>
    <t>Résultat</t>
  </si>
  <si>
    <t>Pas dans un bon mood, décide de faire une pause chez Eugé</t>
  </si>
  <si>
    <t>Pas de motivation dans la lecture d'un notebook de prédiction de commandes</t>
  </si>
  <si>
    <t>Fais autre chose sur l'ordi dont des échecs</t>
  </si>
  <si>
    <t>Pas dans un bon mood, décide d'acheter des haribos et d'aller faire une sieste chez moi</t>
  </si>
  <si>
    <t>Me réveille encore très tard, RU avec Eugé, café commerce avec elle au soleil, vibe différente, plus en forme, recopie logique dataset customer purchase, déconcentré mais au moins je bosse, pause descente puis en bas de la BU, plus de soleil, je continue pendant 30 minutes, bar à jeux avec Julie, Flo, Will, Théo et Elisa (TTMC), dîner en vitesse chez Eugé, ciné avec elle (Il reste en encore demain), très bon film, retour descente, du temps à me coucher, on papote avec les gars et Corentine et ça sonne à l'apart, JDD pendant 15 minutes</t>
  </si>
  <si>
    <t>Me douche puis vais chez Eugé pour le petit-déj, avec elle et Sarah, BU où je n'ai pas de motivation le matin, complète un peu la BDD films puis recherche les films que l'on peut voir du mars, 15 minutes de stage pour découvrir la fonction agg, très utile, RU avec Sarah, Eugé et Alix, sieste devant le tirage de la LDC, retour à la BU pour 1h50 de travail sur la fonction agg, retour rapide à la descente puis ciné avec Eugé (Total recall), sympa, grec avec elle à la fontaine, retour à l'appart, un peu de temps à me mettre au lit puis 20 minutes de lecture déconcentré</t>
  </si>
  <si>
    <t>De retour motivé dans le stage avec la découverte de la fonction agg sur pandas et de la méthode RFM (marketing)</t>
  </si>
  <si>
    <t>Me douche chez Eugé, petit-déj chez elle (préparation lente, 2h entre le réveil et le début du travail à la BU), 2h30 efficace sur la méthode RFM, déjeuner avec Eugé au café du passage (11,9), achète vêtements et chaussures aux Galeries Lafayette, un peu long, footing avec Eugé (côtes), fin de match entre Irlande-Ecosse puis France-Angleterre avec les copains à la descente, super match, bar à jeux avec Garance, Eugé, Emma, Boltz, David, Sarah, Marques, Spill puis Papa Doble avec les mêmes et Camille et Bianca, dodo avec Eugé sur mon tel avec analyse du match de la France</t>
  </si>
  <si>
    <t>Superbe journée, bien de m'être motivé à la BU !</t>
  </si>
  <si>
    <t>Réveil chez Eugé, temps calme, brunch pui je me prépare à la descente, BU pendant 1h30, reviens à la descente pour le cours de Grance de finance avec Eugé, nettoie le salon pendant presque 2h, vais au monoprix, croise Bianca et Daphné, vais chez Eugé mais fermé, mange solo de la soupe, traîne un peu sur mon tel puis dodo avec le JDD et finis Atomic Habits</t>
  </si>
  <si>
    <t>Me prépare pendant 1h, BU à 9h, un peu plus de 2h de stage, RU avec Eugé, rentre rapidement à la descente, retourne à la BU mais traîne sur l'ordi, trouve un super dataset sur le clustering, travaille 1h15, puis regarde un résumé de Dune, vais voir Dune 2 au ciné avec Eugé, sympa, on fait les courses au carrefour, on mange chez elle mais on traîne car on parle politique et d'autres sujets tous les 3 avec Sarah, rentre, traîne à parler avec Flo et Corentine, dodo avec le JDD</t>
  </si>
  <si>
    <t>Dommage d'avoir traîné le soir, on est parti à la BU à 17h, ne pas croire que j'aurai la motivation pour retravailler le soir</t>
  </si>
  <si>
    <t>Sorte de Némo où Tristan Clb est super heureux de me voir, il y a des piscines partout</t>
  </si>
  <si>
    <t>Rêves</t>
  </si>
  <si>
    <t>Vue sur une école et des tirs ont lieu, c'est le bordel. Vais à Lyon pour voir Adam, Flo conduit ma voiture mais il n'arrive pas à l'arrêter quand il la recule</t>
  </si>
  <si>
    <t>Mise à jour BDD</t>
  </si>
  <si>
    <t>Ne m'en rappelle plus</t>
  </si>
  <si>
    <t>Journée décousue, retour du CB, mais bonne vibe, attention à l'argent qui part trop vite… Claqué 30 euros dans un restau le soir..</t>
  </si>
  <si>
    <t>Ne me réveille pas tout de suite, mets 45 minutes, CB, du temps à me préparer, à la BU avec Marques et Sarah, 1h15 de travail, déjeuner phenix burritos car grève du RU, on se balade avec Eugé, achète le livre du vieux Nantes, rentre rapidement à la descente puis traîne sur l'ordi puis 35 minutes de travail, Bu ferme à 16h, on se balade un peu à Nantes pour chercher à manger, cookie Mie Câline, on rentre à l'appart bosser pendant près d'une heure, temps calme, verre au LU avec Lagoose, Maïlys, Sam, Coco, Maxime et Jules, restau à la souris d'Agneau avec Lagoose, Jami et Sam, très sympa, serveur qui était le préparateur physique de Christian Karembeu, passe rapidement chez Eugé, on parle avec elle Sarah et Marques, rentre à l'appart, dodo avec le JDD</t>
  </si>
  <si>
    <t>me rappelle pas du matin, RU, réduction de dimension, clustering, visualisation des clusters, footing 50 minutes avec beau temps, vais à la conférence sur le conflit israélo-palestinien (Michael  Grynszpan) avec Sarah, Marques, Eugé, Will et Clara, repas et Eugé, Garance, Spill et Emma arrivent, jeu des questions, on va à la roulotte continuer le jeu, tarde et me couche tard sur mon tel</t>
  </si>
  <si>
    <t>Réveil tardif, CB, me rase et arrive un peu en retard au RU, il fait très beau, travaille à l'appart l'aprem, règle le problème de pca puis analyse clusters, bar à jeux au soleil avec Will, Flo, Eugé, Garance, Spill, Bianca et Théophile, ciné avec Eugé (Apollo 13), super film, rejoins Sicart, Istanbul kebab avec lui, le raccompagne à l'appart, remange un peu puis dodo chez Eugé</t>
  </si>
  <si>
    <t>Réveil chez Eugé, rejoins Sicart à l'appart, problème de clés, 35 minutes de préparation de la visio avec papa, RU avec Sicart et Eugé, visio avec papa et Michel, satisfait, ça fait plaisir, recherche alternance plus modification CV, bar avec Sicart, Flo, Maxime, Martin, Garance, Nouhayla, Hugo, Emma, Eugé, tartines avec la même équipe et Emilie à l'Epicerie de Ginette, retour à l'appart puis LU, pas incroyable, Ruin bar en vitesse puis PM avec Emilie, Hugo, Sicart, on retrouve des gens de Centrale, retour à l'appart, on traîne</t>
  </si>
  <si>
    <t>Réveil très fatigué, on accueille Blance, pas d'eau froide, du temps pour se préparer, balade rapide à Nantes puis déjeuner au Maagma, on retrouve Samson et Marine, continue la visite mais assez venteux, on retrouve Eugé, fraiseraie, puis bar à Pilori, puis bar à Bouffay, puis dîner avec la team, Flo et Eugé à la crêperie Sainte croix, before à la descente avec la team et les amis de Centrale, on tarde avec la team, on sort mais tout ferme, retour à l'appart, Garance et Emma viennent, les redéposent, parle avec Emma pendant 2h, dodo chez elle</t>
  </si>
  <si>
    <t>Attentat près de Moscou</t>
  </si>
  <si>
    <t>Rêve de Gaulier et sa meuf qui nous accueillent dans une belle maison</t>
  </si>
  <si>
    <t>Réveil chez Emma avec 3h de sommeil, retour à l'appart, j'ai cassé mon tel, ne trouve toujours pas mon portefeuille, déjeuner à l'entrecôte, très sympa, au revoir aux amis, dépose Sicart à la gare, vais chez Eugé mais pas là, vais voir Flo jouer au rugby à Mangin, on se balade avec Eugé, puis contrariée à cause de l'histoire d'Emma, boîte à Meuh, on rentre, elle est triste mais ça va mieux, temps calme, dîne avec Samson à la descente, reviens chez Eugé, dodo avec elle</t>
  </si>
  <si>
    <t>Me réveille chez Eugé, CB, sors de l'appart, pas de tel, vais à la fnac mais pas de réduction sur la réparation de mon tel, RU avec Samson, vais à la BU, suis mou, très fatigué, vagabonde sur l'ordi, puis CV et lettre de motivation pour Engie, mise à jour base de données, long car 5 jours à faire ! 15 minutes de travail puis rejoins Eugé à commerce, courses avec elle, repas puis on parle un peu avec Sarah et Marques, dodo chez elle</t>
  </si>
  <si>
    <t>Temps calme avec Eugé, elle va courir, j'ai la flemme, l'attend pour aller au RU, quiproquo, mange solo avec le JDD, elle vient à l'appart s'expliquer, BU, 10 minutes de stage mais suis bloqué sur les périodes, fais autre chose, échecs, sur l'ordi, puis sieste 20 minutes, pause puis bosse sur les clusters pendant 1h15, footing fractionnés 7x800m avec David, il se blesse, vais à Talensac déposer le tél d'Eugé puis repas et douche, vais au Bar 303 avec Eugé, Victor et Aliénor, on passe rapidement au vestiaire puis dodo avec Eugé, des chiffres et des lettres</t>
  </si>
  <si>
    <t>Un mulot qui va sur la tête de Sarah</t>
  </si>
  <si>
    <t>Camille Lucas qui me trouve radin</t>
  </si>
  <si>
    <t>Tellement fatigué après 2 soirées épuisantes, impossible de faire cela dans le monde du travail</t>
  </si>
  <si>
    <t>Eugé toujours contrariée par rapport à l'histoire avec Emma, être plus vigilant à l'avenir et éviter les gaffes !</t>
  </si>
  <si>
    <t>Préparation rapide, BU, ne bosse pas, regarde les films dans les cinémas de Paris, RU avec Eugé, retourne à la BU, perds encore un peu de temps mais m'y mets enfin, 2h15 de travail sur le clustering, reviens à l'appart, prépare mes affaires pour le départ, dîner, on discute avec Will et Clara, vais à la roulotte rapidement, chemin de traverse avec les sporcean, fatigué, dépose Eugé chez elle puis on dort à l'appart</t>
  </si>
  <si>
    <t>CB, mets du temps pour me préparer, finalise ma chambre, déjeuner avec Bianca au café le bon pasteur, reviens à la decsente, range le salon, on va à  Centrale chercher les voitures avec Eugé, on dépose toutes les affaires dans les voitures, retournent à Centrale (2h pour tout ça), direction Evreux, repas à 22h avec les parents, on parle beaucoup, dodo avec Eugé</t>
  </si>
  <si>
    <t>Réveil un peu tardif, footing avec Eugé, déjeuner dans le rush, on règle les virements avec Théophile, train pour Paris, état des lieux appart, l'appart est super, on va chez Clément chercher le nouveau téléphone, ciné avec Eugé (pas de printemps pour Marnie de Hitchcock), courses puis dodo à l'appart</t>
  </si>
  <si>
    <t>Première journée dans l'appart, Petit déj puis footing vers Montmartre avec Eugé, trop de monde, douche puis TGTG chinois, on mange dans le petit jardin de l'église de la sainte Trinité, galeries Lafayette où j'achète un sac et donne un pantalon, rentrent à l'appart, pain au chocolat en bas, puis RER jusqu'à Poissy, Christian nous prend jusqu'à Evreux avec Seb et Clément, on passe un peu de temps chez Seb, vois Marie et Flavian, Levrette café avec les copains de DUT (Loïs, Samantha, Jérémy, Sofian et sa copine), rentre à la maison, dîner avec Eugé et papa puis dodo avec elle</t>
  </si>
  <si>
    <t>Réveil effiace, petit-déjeuner avec Eugé et les parents, grosses courses colloc au Carrefour, déjeuner avec Eugé à la maison, règles quelques trucs administratifs (CIC, comptes, semi...)on va chez Augustin et Valentine voir les Auclaire pour les 90 ans de Philippe, toute la famille, Eugé a eu du succès ! messe à Saint Taurin, fais quelques trucs sur l'ordi puis mise à jour bilan journée, dîner avec les parents, Laetitia et Eugé, TTMC assez long puis dodo avec Eugé</t>
  </si>
  <si>
    <t>Réveil avant Eugé vais a la salle de bain mais reviens au lit, pas de motivation, traîne sur mon tél, CP, me lève 1h plus tard, petit-déjeuner rapide puis recherche alternance, prépare mes affaires pour le départ à Paris, déjeuner avec Mims, Laetitia et Eugé, départ pour Paris, oublie mes chaussures mais ne les trouve pas, 2h de trajet avec les bouchons, on dépose les affaires avec Théophile, range mes affaires à l'appart, puis apéro sur la terrasse. Balade en bord de Seine, dîner avec Eugé devant des chiffres et des lettres, postule pendant près de 2h à des offres au lit</t>
  </si>
  <si>
    <t>Préparation premier jour de stage, me rase, arrive pile à 10h, Ronan me présente Doris, réglages administratifs, mange au RU avec Luca et Longchin, très sympa, regarde les documents des plateformes offshore pendant l'aprem, pas efficace, fatigué, manque de jus, CP au taff, retour à l'appart, prépare la vidéo motivation pour la BPCE avec Eugé, footing fractionnés sur les quais, dîner avec Eugé et Théophile, je postule pour la BPCE, dodo avec Eugé</t>
  </si>
  <si>
    <t>Préparation stage, journée où j'ai encore la flemme avec encore un CP au taff, RU solo, rentre avec l'envie d'un CP, CP au lit, petite sieste, me sens comme une larve mais me motive pour faire un footing 1h qui me redonne du peps, Théophile me fait à manger, on regarde PSG-Rennes, regarde des offres pour postuler, dodo</t>
  </si>
  <si>
    <t>Matinée de stage encore galère, peu de motivation, foot avec les collègues pendant la pause midi, sympa, sandwich, Thomas me prévient que la réunion est décalée, décide de bosser sur codeacademy puis de faire du deep learning, rentre en vitesse manger à l'appart puis ciné solo aux Fauvettes (Old boy), incroyable film, rentre à pied, Eugé arrive, on se prépare pour dormir, temps calme puis dodo</t>
  </si>
  <si>
    <t>Matinée où je bosse très peu, réunion chill avec Thomas, déjeuner au RU Halle aux Farines avec Eugé, aprem où je me dis qu'il faut que je bosse le deep learning, seulement 50 minutes de travail, déconcentré avec mon tel, j'ai mangé trop de granola, pars du taff à 16h30! Rentre avancer la BDD films alors qu'Eugé cherche un week-end, on cherche un TGTG, puis verre et repas cours des petites écuries o p'tit Paris avec Adam, Léa et Eugé, très sympa, glace Bachir avec Eugé, on se balade puis temps calme et dodo</t>
  </si>
  <si>
    <t>Hugo fait du rugby et plaque Ramzy !? Puis lui mets des fessées jusqu'à qu'il ait les fesses rouges !? Maëlle également dans le rêve mais je ne me souviens plus pourquoi</t>
  </si>
  <si>
    <t>Je saccage un peu les intercentrales de Nantes, fais une choré sur LaLaLand mais personne ne me suit, GS et Curry gagnent leur 5e titre</t>
  </si>
  <si>
    <t>Important de bien dormir la veille pour être en forme au stage !!</t>
  </si>
  <si>
    <t>Premier CP au taff, j'ai cédé à mes pulsions</t>
  </si>
  <si>
    <t>Le stage va être moins exigeant que prévu, plutôt que de ne rien faire, alterner entre travail et formation personnelle au deep et machine learning : humeur accrûe</t>
  </si>
  <si>
    <t>Enorme</t>
  </si>
  <si>
    <t>Attention au retour du sucre.. Et de nouveua accro à mon tel, le mettre dans la boîte au taff !</t>
  </si>
  <si>
    <t>Réveil avec Eugé, CP aux toilettes, petit-déj léger, range un peu la cuisine, mets à jour la BDD de films, essaie de régler Engie et remboursement Victor, préparation repas avec Eugé, repas sur la terrasse, sympa, direction jardin du Luxembourg où je lis Camus pendant 20 minutes, ciné fauvettes (les demoiselles de Rochefort), excellent, balade sympa avec la BO dans Paris jusqu'au restau italien de la rue de l'appart, repas avec les parents d'Eugé, Josselin et la mère de Clélia, petite balade, puis retour à l'appart, je tarde un peu, dodo avec mon tel</t>
  </si>
  <si>
    <t>Je perds du temps bêtement le matin et avant de me coucher, j'aurais facilement pu gagner 1h30</t>
  </si>
  <si>
    <t>Fatigue</t>
  </si>
  <si>
    <t>Un peu fatigué</t>
  </si>
  <si>
    <t>Alimentation</t>
  </si>
  <si>
    <t>Saine</t>
  </si>
  <si>
    <t>Sucre</t>
  </si>
  <si>
    <t>Un peu</t>
  </si>
  <si>
    <t>Flo embrasse Nicole Belloubé, fou rire avec Hugo face à la situation</t>
  </si>
  <si>
    <t>Un peu lent au réveil, CP au lit, préparation et petit-déjeuner, cherche des alternances et les enregistre, rejoins Eugé au kilomètre 25 du marathon, course très agréable, Eugé émue à l'arrivée, on rejoint ses parents et son frère à l'arrivée, déjeuner rapide à l'appart, temps calme, ciné solo, arrive en retard pour les parapluies de Cherbourg, film ok, reviens pour postuler à des alternances, lent à me mettre en route et sur mon tél, dîner à la cantine chinoise à Belleville, retour à pied avec Eugé, discussion profonde sur la vie et son frère, retrouve Théophile à l'appart, dodo avec Eugé.</t>
  </si>
  <si>
    <t>Assez saine</t>
  </si>
  <si>
    <t>Encore une marge pour gagner du temps, j'aurais pu boucler les alternances avec moins de temps perdu</t>
  </si>
  <si>
    <t>Direction stage en RER, matiée peu productive, 10 minutes de stage et un tout petit peu de codeacademy, déjeuner avec Eugé et Longchi au RU de la péniche, balade avec Eugé, aprem dans la même veine que la matinée, Johan vient me voir, assez blasé du stage, cherche un TGTG boulangerie dans le 13e, cherche une alternance dans le bar Les Chiffonniers, ciné solo aux Fauvettes (Lady Vengeance), retour en métro, dîner, finalise la recherche d'alternance au lit</t>
  </si>
  <si>
    <t>Matinée peu productive, RU, pareil pour l'aprem, seulement 1h de travail, très blasé du stage, rentre à l'appart en vélib pour la première fois, trempé, au lit, CP, essaie de dormir 10 minutes, puis footing fractionnés 5x1500m, douche puis appel Nico au lit, Théophile me fait à manger, très bon on regarde Real-City et Arsenal-Bayern, tarde au lit sur mon tel avec encore un CP et 10 minutes de Twitter...</t>
  </si>
  <si>
    <t>Fatigué, première fois que je viens en vélib, me motive un peu pour faire des trucs, en écoutant une preview du match du soir, déjeuner avec les stagiaires à Dannbi (restau coréen), aprem où je bosse très peu le stage mais réfélchis pour Sciencéthic, et trouve l'idée de la matrice de corrélation, cherche un TGTG frichti incroyable dans le 12e, retour appart puis coiffeur arrêt cha^teau d'eau, mange à l'appart, appel Bianca, vais gare du Nord mais on galère à trouver un bar, on regarde PSG-Barca avec Pablo Ines et Théophile à la musette, super, retour en métro avec Théophile, dodo un peu tardif</t>
  </si>
  <si>
    <t>Arrive légèrement en retard ua stage, demande à Ronan ce qui est attendu au niveau de la database, continue à réfléchir sur la matrice de corrélation, RU avec Amadou, PH et Sebastian, aprem où je continue à réfléchir mais déconcentré, 30 minutes de codeacademy, retour en velib, traîne un peu, footing 1h vers la Villette, je tombe, pète mon téléphone, mes clés et mon casque à deux doigts de tomber dans l'eau, retour à l'appart, CP au lit, douche puis on continue à manger les frichti avec Théophile, règle les virements, Engie et les allers-retour pour Londres et Reims, dors avec le hors-série de Valeurs sur les dictateurs</t>
  </si>
  <si>
    <t>Fatigué</t>
  </si>
  <si>
    <t>Très saine</t>
  </si>
  <si>
    <t>Alcool</t>
  </si>
  <si>
    <t>Vin rouge</t>
  </si>
  <si>
    <t>Non</t>
  </si>
  <si>
    <t>Floriane enceinte, mims morte ?</t>
  </si>
  <si>
    <t>Episode chelou avec Bianca</t>
  </si>
  <si>
    <t>Rêve de Dorian à Bordeaux le soir, insécurité</t>
  </si>
  <si>
    <t>Bilan à faire ce week-end, beaucoup de choses à changer</t>
  </si>
  <si>
    <t>CP au lit, significativement en retard (9h25), 50 minutes de codeacademy le matin, RU péniche avec Amadou, Sebastian et Luca, aprem dataset produits, finis tôt, footing, côtes Buttes Chaumont, mets à jour le bilan journée au Stolly's, le mec me soule car je ne recommande pas, taffe un peu au balcon mais Duparc arrive, on s'achète des chips et des cannettes, posés sur les quais, on mange libanais à Châtelet, puis on va au bar vers Strasbourg Saint Denis, rencontre Guillaume le pote de François qui fait de la data et Constant, ancien tennisman reconverti en école de co, rentre à l'appart, traîne un peu pour dormir</t>
  </si>
  <si>
    <t>En forme</t>
  </si>
  <si>
    <t>Moyenne</t>
  </si>
  <si>
    <t>Rêve de De Coral</t>
  </si>
  <si>
    <t>Un gérant d'un magasin Geox se fait menacer de mort car une intérimaire ne voulait pas enlever le voile, et elle a posté la vidéo sur les réseaux</t>
  </si>
  <si>
    <t>1 bière, 1 vin rouge</t>
  </si>
  <si>
    <t>1,5 bière, 2 verres de vin rouge, 1 verre de vin blanc</t>
  </si>
  <si>
    <t>Beaucoup</t>
  </si>
  <si>
    <t>Me réveille vers 7h30, sur mon tel pednat 25 minutes puis dodo jusqu'à 10h30, en retard, cherche un TGTG dans le 11ème (Atelier Guinot Baker), puis prends le RER C pour Versaille Château, prends le bus jusqu'à chez Corina, très bon déjeuner, les amis de Corina arrivent, arrive aux Invalides en RER C, retour en vélib, au lit, CP, passif, au lit, encore un CP, Darbon, Quieffin et Hugo arrivent, on se pose sur les quais avec nos canettes de bière, Adam et Léa arrivent, on achète une maxinator sur le chemin du bar, o p'tit paris où on mange nos roulées avec 2 bouteilles de vin rouge, direction MishMish, très éclaté, je laisse les gars au bar pas loin du 8e, rentre en vélib, énormément de temps à me coucher, sur mon tel au lit</t>
  </si>
  <si>
    <t>Trop de perte de temps, trop de CP</t>
  </si>
  <si>
    <t>Rouen/Paris</t>
  </si>
  <si>
    <t>Réveil avec un petit mal de ventre à cause du vin, footing 17km Tuileries, grand palais, tour eiffel, invalides, jardin du Luxembourg, panthéon, jardin des plantes, quais, on se prépare avec les gars, Paul arrive. Déjeuner au comptoir du Bistrot avec Paul, Duparc, Quieffin, Darbon et Hugo, pas incroyable mais on rigole bien. Bar le Cirque à Pompidou de 15h à 19h, pas d’alcool pour moi, les gars sont bourrés, dîner avec Quieffin, Darbon, Hugo, Paul et Théophile au Pho Saint Martin, pas mal, retour à l’appart en trottinant pour ne pas que les gars ratent leur train, cherche mon chargeur de casque pendant un moment, me dis qu’il faut que je range l’appart, visio avec Eugé, dodo avec mon tel</t>
  </si>
  <si>
    <t xml:space="preserve">N’arrive pas à me lever, CP, 8 :30 me lève du lit, arrive à 9h30. Matinée Machine learning jusqu’à que Johan me demande où j’en suis, déjeuner avec les stagiaires au RU, aprem où j’essaie de bosser le stage mais je n’y arrive pas, je continue le ML, rentre en vélo, range l’appart, lessive, cherche un peu des alternances, Juliette me propose d’aller au bar, éléphant du Nil avec elle et sa pote Camille (frites à 1 euro), elles viennent à l’appart, rencontrent Théophile, on se marre bien, Théophile met un BeReal de la situation avec une description pour titiller Eugé, elle commence à s’énerver, on s’appelle, problème réglé, dodo avec le tel, je tarde. </t>
  </si>
  <si>
    <t>Assez fatigué</t>
  </si>
  <si>
    <t>CP dès le matin, arrive à 9h30 au boulot, aucune motivation dans la journée , seulement 35 minutes de travail, RU avec Longchi et Amadou, rentre à l'appart pour faire une sieste, CP, retour au taff, rentre en métro à l'appart, prévu de courir mais ne me motive pas, un peu de gainage avec Théophile,  Barcelone-PSG avec Théophile, Juliette et Camille au Clichy's tavern pour la première mi-temps puis au French flair pour la 2e, remontada de Paris, ambiance de fou, assez dégoûté du match, on rentre en métro, dodo avec mon tel</t>
  </si>
  <si>
    <t>CP dès le matin, crevé, encore en retard de 30 minutes, matinée désastreuse où je ne fais rien , dans un très mauvais mood, décide de manger solo, vais jusqu'au jardin des plantes en velib, galère à trouver le RU de la sorbonne,  me prépare à payer mon plateau mais RU réservé aux adultes, retourne en velib au RU de la péniche, galère pour me garer, mange rapidement, arrive vers 14h10 au boulot, me motive pendant 40 minutes pour recopier le tableau du pdf sur Excel, pause, Nassima me prévient qu'il y a les billets pour les JO, j'avais complétement oublié, achète le beach volley et la boxe, retourne en vitesse à l'appart, footing fractionnés 4x1200m sans échauffement, the Truman Show au ciné (filmothèque du 5e), film sympa, dîne avec Théophile qui me cuisine un bon repas, City-Real, discussion agitée sur la politique puis apaisée sur l'investissement, dodo avec mon tel encore une fois</t>
  </si>
  <si>
    <t>Réveil direct cette fois, 55 minutes pour se préparer, 45 minutes de stage où je mets les valeurs sur excel, 50 minutes de codeacademy, RU avec Amadou, Longchi et Sebastian, aprem où je continue de recopier les valeurs avec l'heure des pros, rejoins Eugé à l'appart, temps calme, dîne avec François au Dersim Grill, le dépose à la gare du Nord puis rejoins Eugé et ses potes du triath au bar cour des écuries, très sympa, retour en vélib, fin match Marseille-Benfica, dodo</t>
  </si>
  <si>
    <t>Temps calme dès le matin avec Eugé, me prépare, arrive ne métro avec 30 minutes de retard, continue à recopier les valeurs sur Excel avec l'heure des pros, RU avec Amadou, Eugé, Longchi et Luca, retour au travail, fatigué, micro-sieste, un peu de codeacademy mais sans trop de motivation, retour à l'appart, mauvais temps, on ne court pas, on rejoint Sarah et Garance au bar les fontaines, Alexiane et Emma nous rejoignent, puis Spill, Théophile, Sterenn et son mec au Cirque, très sympa, temps calme puis dodo avec Eugé.</t>
  </si>
  <si>
    <t>préparation pour aller à Rouen, pas le temps de passer aux Galeries, frustré, train où je lis l'étranger, puis parle avec une dame d'origine tunisienne et italienne qui trouve que la France se dégrade, cherche la voiture à la maison puis direction Rouen, déjeuner avec Blanche, Sicart, Émilie, Romain, Dina, Valentin, Sophie, Deeke, Élise à Gadjo dans le centre, puis lancer de hâches avec la même team et les parents de Blanche, très sympa, delirium, courses rapides puis apéro dinatoire chez Blanche, Hugo et Lucas viennent, Pierre et sa copine sont là, superbe ambiance, on rentre avec Eugé vers 00h40, temps calme, on tarde pour dormir.</t>
  </si>
  <si>
    <t>Très moyenne</t>
  </si>
  <si>
    <t>la famille de Blanche est très inspirante, de belles valeurs, une belle cohésion, une fratrie de 4 c'est très sympa. Journée où j'ai trouvé Eugé très à l'aise avec les copains, ça faisait très plaisir, superbe journée.</t>
  </si>
  <si>
    <t>Du temps à se lever, temps calme avec Eugé, petit déj rapide, on essaie de monter le barbecue avec Ralph, on aide papa, Aline, Dikran et Hala arrivent, je me prépare, on discute avec Aline, Philip, Corina et les enfants arrivent, aprèm sympathique, mais Dikran toujours aussi bizarre, sieste avec Eugé, je commence à avoir des symptômes de la maladie, footing 7km lent, difficile, on se prépare puis repas rapide avec papa et Eugé, il nous dépose à la gare, train direction Paris, je suis malade, on rentre à l'appart, dodo</t>
  </si>
  <si>
    <t>Me réveille, mais malade pour aller au travail, me rendors, sur mon tel le matin à chercher un rdv sur doctolib, me prépare, on fait les courses avec Eugé, on déjeune à l'appart, je dors 1h, rdv chez le médecin, récupère les médicaments à la pharmacie, dîner chez Minh Chau, on rentre, netflix au lit, série de Beckham, vidéo Ina, temps calme, ça va un peu mieux, dodo</t>
  </si>
  <si>
    <t>Très fatigué</t>
  </si>
  <si>
    <t>Malade</t>
  </si>
  <si>
    <t>Me réveille encore malade, CP, me prépare, faible pour aller au RU péniche avec Eugé, reviens à l'appart, dors 1h, me sens en meiileure forme, lis l'Etranger, mets à jour la BDD puis recherche une alternance, on va avec Eugé à la fnac des halles chercher les livres, puis le pantalon Galeries Haussmann, me sens de nouveau faible, repas avec elle à l'appart, puis épisode Beckham au lit et lecture 10 minutes l'Etranger</t>
  </si>
  <si>
    <t xml:space="preserve">Encore malade, CP, déjeuner avec Eugé au salon, elle part à la bibliothèque, vais au lit, dors, lis l'Etranger, douche, elle me prépapre le dîner, commence à ne pas me sentir bien du tout, repas devant l'épisode 3 des Beckham, préparation dodo </t>
  </si>
  <si>
    <t>Rêve du stage de Doris à Marseille avec Angela, il pleut, les cosas sont là, mais Angela part</t>
  </si>
  <si>
    <t>Toujous malade le matin, mais moins dur que la veille, déjeuner avec Eugé, sieste, ça va mieux, lis le livre Noir, fais des choses sur l'ordi, Power BI, recherche de films, me mets en retard pour la vidéo de présentation pour le crédit agricole, dîner, mets en retard Eugé car on fait la vidéo, petite embrouille, me motive pour écrire la lettre de datasim, gérer la CAF, postuler à la société générale, ne trouve plus la lttre de datasim, m'énerve, la refais, il se fait tard, on regarde un peu les Beckham avec Eugé puis dodo</t>
  </si>
  <si>
    <t>Vais enfin chez Doris, je vois enfin Thomas, ne me motive pas trop pendant le matin, déjeuner au RU avec Amadou et Longchi, point avec Thomas, suis rassuré car malgré le peu de travail, je ne suis pas en retard, découvre que thomas sera seulement là une fois par semaine, content car je me dis que je pourrai travailler Doris le matin et faire de la data l'aprem, rapidement sur Kaggle puis remplis excel en écoutant un podcast sur la Vème République, vais à la fnac des halles pour regarder la trilogie sur la Vème République, aide Théophile à porter le meuble, ciné avec Eugé à la filmothèque du Vème arrondissement (les Cendres du temps), japonais à volonté avec Eugé au sushi Kim Opéra, très sympa mais j'ai trop mangé, me sens pas au top après le repas, on capte Adam et ses potes de Centrale Lyon au Hetfeeld's, on rentre avec Eugé en métro, au lit puis dodo mais les potes de Théophile nous réveillent, ça m'énerve</t>
  </si>
  <si>
    <t>1 verre de vin rouge</t>
  </si>
  <si>
    <t>Pris d'envie d'être très calé sur la politique française, ça plus la perspective de bosser la data tous les aprems au travail m'a enchanté. Aucun intérêt de se péter le bide au japonais surtout que je suis pas au top de ma santé, mal de ventre par la suite</t>
  </si>
  <si>
    <t>Me réveille avec vers 9h, un peus ru mon tel puis me rendors jusqu'à 11h, un mal de ventre, me prépare assez lentement, achète un sandwich en bas de l'appart, ciné les fauvettes solo (Robocop), sympa, rentre, temps de merde, prépare mes affaires lentement puis vais au café au St Lazare lire le livre Noir, moment sympa, prends le train lis le Livre Noir puis fini la première partie de l'étranger de Camus, on parle politique avec Guillaume, il trouve encore limite de voter extrême droite, arrivé à Rouen, l'appart de Laetita ne s'ouvre avec les clés, rejoins Isaac, Mcdo avec lui, son meilleur ami est mort lors d'un accident de la route, très dur, vais à l'anniversaire d'Amel, très sympa, parle avec quasiment tout le monde, ils me prennent pour un fou avec ma base de données, me disent qu'il faut que je fasse une appli, ça me motive, soirée très sympa durant laquelle on parle, rentre à 2h avec Elisa dans son appart, elle me le passe, traîne sur mon tel puis dodo</t>
  </si>
  <si>
    <t>Mauvaise</t>
  </si>
  <si>
    <t>Je vis un thriller mais je me rappelle plus</t>
  </si>
  <si>
    <t>Me lève chez Elisa, vais à la gare, lis une bonne partie de la 2ème partie de l'Etranger de Camus, fais les courses, déjeuner, vais au café Hugo place des Vosges pour mettre à jour la BDD journée et ciné et rechercher une alternance, reviens à l'appart puis footing sur les quais, ciné solo au Christine Cinéma Club (In the mood for love), bien mais m'attendais à plus, dîne avec Théophile, me prépare puis lis Camus</t>
  </si>
  <si>
    <t>Quel plaisir de lire !</t>
  </si>
  <si>
    <t>Mathis, 15 ans, tué par un afghan à coup de couteaux</t>
  </si>
  <si>
    <t>En reatard de 30 minutes au boulot, pause directe, un peu de stage mais ça me soule très rapidement, bosse un peu Sciencéthic, RU avec Amadou, Edouard et PH, mets du temps à m'y remettre, un peu de stage, un peu de Sciencéthic, bon mood, me renseigne sur le NLP (entretien), pense beaucoup à l'idée de startup, rentre à l'appart, lis Camus au Square de l'ïle de France, ciné solo à l'Ecoles Cinéma Club, (Eternal sunshine of a spotless mind), pas mal, rentre à pied, coucher de soleil, magnifique, appel Paul qui me résonne sur l'idée de la startup, dîner, traîne un peu, dodo avec le tel</t>
  </si>
  <si>
    <t>Vais en métro au boulot, fatigué, essaie de remplir l'excel en écoutant l'heure des pros, bosse la segmentation produit, déjeuner avec PH, Edouard et Luca, rebosse Sciencéthic, cherche un TGTG Frichti à la pause de l'aprem, reviens, sans motivation, essaie de bosser sans succès, rentre à l'appart, footing extrêmement compliqué, rentre à l'appart, dîner puis vais au lit, traîne pendant 1h</t>
  </si>
  <si>
    <t>Dis un quelqu'un qu'il faut vogter Marine Le Pen</t>
  </si>
  <si>
    <t>Mets du temps à me lever, à me préparer, vais aux halles chercher le bouquin mais c'est fermé car 1er mai, on se rejoint avec François vers Sentier, on se balade et on se pose au jardin du palais royal, discussion de la vie, économie et politique. On se pose au jardin du carrousel en attendant son ami Lucien qui a travaillé au sénat et à l'assemblée, rentre à l'appart, mange mon frichti, débats avec Théophile sur Sciences-Po et l'extrême gauche, mets à jour la BDD et m'inscris aux listes électorales pour les élections européennes, sors, vais au square René Viviani finir l'étranger, continue à lire le livre noir, achète un super pain au chocolat à la boulangerie de la tour, me pose sur les quais Port se Montebello, commence 1984 d'Orwell, ciné solo à l'Ecoles Cinéma Club (les affranchis), excellent film, rentre à l'appart, mange le dernier frichti, dors avec 1984.</t>
  </si>
  <si>
    <t>CB qui me met en retard, arrive à 9h15 en vélo, me motive avec la technique des 30 minutes, 5 minutes de travail puis pause café, 30 minutes de stage, analyse quels films je vais voir les prochains jours, me prends beaucoup de temps, bosse un mini peu le stage puis foot avec les collègues sympa, mange un sandwich, accepté pour passer un test à la caisse d'Epargne, 30 minutes de stage puis révisions Machine Learning, Lidl puis RER C direction solo ciné Christine Club (Mulholland Drive), film très déroutant mais j'ai passé un bon moment, dîner avec Théophile, tarde un peu, vaisselle, excité, CB, tél au lit.</t>
  </si>
  <si>
    <t>Assez en forme</t>
  </si>
  <si>
    <t>Heure lever</t>
  </si>
  <si>
    <t>Rêve d'être à l'anniversaire de Sam dans une salle des fêtes et de beaucoup parler à Angela qui est bourrée</t>
  </si>
  <si>
    <t>Rêve de Carton, sa mère prend soin de moi, rêve aussi d'être chez les Adrian, la police vient et fouille tout, je leur dis que leur couple est génial</t>
  </si>
  <si>
    <t>CB, vais au travail, démotivé, 30 minutes de stage le matin déjeuner avec PH, Luca, Amadou et Edouard, vais chercher un TGTG Frichti, encore démotivé pendant l’aprem, essaie d’avancer sur la segmentation de clients mais j’ai un problème sur kaggle, rentre à l’appart, fais le bilan des dépenses, puis mets jour la BDD journée et films, marche sur les quais puis sur l’île Saint Louis pour trouver un endroit pour lire, beaucoup sur mon tel, ne lis pas, achète le livre de Giesbert sur la Vème République, rentre à l’appart, ne vois pas Louise finalement, dîner, lis un peu sur la terrasse, puis vais au lit sans tél à 21h10, continue de lire jusqu’au dodo</t>
  </si>
  <si>
    <t>Très fatigué, CB pour me réveille, une fois n’est pas coutume, très faim, me prépare, rejoins Carton et Louise au SoPi Trattoria, pizza correcte, on va en vélo au Starbucks à côté du jardin du Luxembourg, café à emporter, Alex Lefevre arrive, je pars au café gaité pour le match Toulouse-Harlequins avec Nico Marty, Yannis et leurs potes de l’ESTP, Carton nous rejoins, ça faisait très plaisir de revoir Carton, Marty et Yannis, ils sont vraiment dans le monde du travail, rentre en métro, footing d’1h25, c’était dur sur la première partie mais ça faisait du bien, courses au carrefour puis mets du temps à me bouger, très fatigué, repas, puis au lit, tarde sur mon tel… </t>
  </si>
  <si>
    <t>Me lève sans réveil, petit-déj puis tests pour la Société Générale, je les rate, déçu de moi-même, me trouve moins intelligent qu’avant et me dis qu’il va falloir changer pas mal de choses dans ma vie, me mets au lit, CB, sur mon tel, essaie de redormir rapidement, me prépare pour aller au ciné (N’oublie jamais), en retard mais donne tout pour arriver à l’heure (Pathé les Fauvettes), bon film, déjeuner solo au kebab (relais des gobelins), café au TournBride où je lis Giesbert, très sympa, rejoins Seb à la fromagerie de Nico (fromagerie Racines), on marche à pied jusqu’à l’appart, il me raconte ses péripéties, bar feria café avec Théophile, Seb et Léo, repas avec Seb et John au Louchébem, 450g de tartare, 50 euros dépensés, puis soirée au Caveau de la Huchette, très sympa, on croise Marin et sa sœur, Seb à fond sur sa sœur, nous paie des shots à gogo, pars du bar à 1h30 mais tarde avec les copains de Théophile, un peu bourré, dors avec mon tel et tarde.</t>
  </si>
  <si>
    <t>Minutes perdues sommeil</t>
  </si>
  <si>
    <t>Mon besoin de CB m’a fait perdre quasiment 1h de sommeil… à gérer. Dommage de pas m’être couché directement pour le lendemain..</t>
  </si>
  <si>
    <t>Concert de la BO de Mario Galaxy, le public en trans quand vient le générique de fin, rêve d’Elliot mais ne me rappelle plus pourquoi</t>
  </si>
  <si>
    <t>Théophile essaie mes chaussures marrons et les abîme, ça m’énerve considérablement.</t>
  </si>
  <si>
    <t>3 verres de vin rouge, 1 pina collada, 3 shots de vodka Baileys</t>
  </si>
  <si>
    <t xml:space="preserve">CB dès le matin, vais au travail encore en retard sans motivation, retourne à l'appart pour le déjeuner (sandwich chez Korcarz), mini sieste de 15 minutes, retourne au travail, appel avec Thomas, ça se passe bien malgré le peu de travail fourni, cherche le TGTG Frichti, bosse un peu codeacademy, rentre à l'appart, goûter puis au lit, sieste de 20 minutes, CB, pas d'envie, dîner solo, remplis la BDD, vais au lit, lis Giesbert </t>
  </si>
  <si>
    <t>Reims/Paris</t>
  </si>
  <si>
    <t>Me réveille directement, me rase, direction travail, journée sans aucune motivation, inquiétant, même pas envie de me pencher sur Sciencéthic, peu envie d'avancer le stage alors que je sais où trouver les valeurs des documents maintenant, déjeuner au RU avec Edouard, cherche le TGTG Frichti après, rentre à l'appart, goûter, assez passif, ciné solo au Christine Cinéma Club (Fenêtre sur cour), très bon film, rentre en vélib en vitesse pour voir Eugé qui vient d'arriver, très envie d'un temps calme, animal, dîner devant PSG-Dortmund, dodo avec le livre</t>
  </si>
  <si>
    <t>Réveil assez tôt, temps calme, préparation puis direction gare de l'Est en vélib dans le rush, train rapide, puis on arrive à Reims, on se balade, pain au chocolat, cathédrale, ville pas incroyable, direction au buffet à volonté Chez Vincent en bus, buffet incroyable mais n'ai pas un appétit de dingue, m'en rappelerai, on revient en ville, on passe aux galeries Lafayette rapidement, puis on finit de se balader, on préfère rentrer plus tôt, on prend un Flixbus pour Bercy, dors un peu dans le bus, écoute de la musique et lis Giesbert, ciné avec Eugé au Christine Cinéma Club (Full Metal Jacket), bon film, on rentre à l'appart à pied, discussion sur où on veut vivre plus tard parents, Eugé se met à pleurer car pas les mêmes aspirations, je la console, pas faim mais mange énormément de chocolat, on regarde les Beckham au lit, dodo</t>
  </si>
  <si>
    <t>Jessica me dit que je ne fais pas un boulot par rapport au premier stage à la CEN et qu'il fallais que je me bouge</t>
  </si>
  <si>
    <t>On est à Saint Michel dans le bureau de papa, il y a énormément de policiers qui se garent dehors, on ne peut pas sortir</t>
  </si>
  <si>
    <t>Inquiétant mon incapacité à travailler, tout le temps sur mon téléphone, lundi il faut que je me bouge !!</t>
  </si>
  <si>
    <t>Etretat/Le Havre/Evreux</t>
  </si>
  <si>
    <t>Réveil, douche, temps calme, on se prépare pour aller à Evreux, efficaces, dans le métro on se rend compte que le train est complet, on attend dans un le bar brasserie Jaja (lis Giesbert et mets à jour la BDD), train pour Evreux, on arrive il fait enfin beau, déjeuner avec Laetitia et Papa, après-midi au soleil, à lire, très agréable, footing 10km avec Eugé, dîner, très sympa, il est tard mais on regarde quand même la première moitié du film de Sautet (les choses de la vie), dodo avec le tel</t>
  </si>
  <si>
    <t xml:space="preserve">On tarde un peu à partir à Etretat avec Eugé, déjeuner devant la mer, glaces, balade sur la côte assez longue, on descend, encore une glace, on va au Havre, balade sur le front de mer, on se pose dans un café, assez choqués de la population du Havre, énormément de femmes voilées, de personnes issues de l'immigration, petit tour en voiture puis retour en voiture, dîner avec Laetitia et papa, </t>
  </si>
  <si>
    <t>Eugé met son réveil, je mets énormément de temps à me réveiller, CB, petit-déj puis lecture rapide au soleil, footing avec Eugé (6,5km), on se prépare pour aller à Rouen, déjeuner chez Ginette, super temps encore une fois, on retrouve Adam, sa sœur et Léa, cidre devant les Beaux Arts, on retrouve Hugo, encore du cidre, on assiste à la parade, on mange une glace, on se balade, verre sur les quais (Snooker), puis quartier libre où on mange, Hugo nous dépose en voiture à la voiture, retour Evreux, appel mims qui est super triste car Teta n'est pas loin de la mort, puis Eugé me dit qu'elle s'inquiète et que je ne lui donne pas assez d'amour (par rapport au fait qu'elle pouvait être un peu morose à Rouen quand on était tous les deux), dodo un peu tardif</t>
  </si>
  <si>
    <t>2 pintes de cidre, un cocktail dodo</t>
  </si>
  <si>
    <t>Réveil assez dynamique, petit-déj, lecture au soleil, très agréable, déjeuner avec Laetitia et papa, film avec Eugé (fin les choses de la vie de Sautet), mini sieste, on regarde Kill Bill, une énorme masterclass, footing 6,5km avec Eugé et Twist, cadre superbe, on aurait dit un paysage de mousson, prépare mes affaires, dîner avec les mêmes, temps calme au lit, dodo avec le livre</t>
  </si>
  <si>
    <t>Mi très beau beau, mi moche</t>
  </si>
  <si>
    <t>Rêve de l'oncle d'Eugé, lui propose de manger à l'appart de Paris, refuse mais me propose d'aller à la piscine</t>
  </si>
  <si>
    <t>Un week-end simple, mais quel bonheur !</t>
  </si>
  <si>
    <t xml:space="preserve"> Départ d'Evreux très tôt, train à 7h30, un peu de lecture, un peu de sommeil, direction le travail, un tout petit peu de travail le matin, déjeuner au RU avec PH, Edouard, Amadou et Eugé, après-midi semblable au matin, écoute l'heure des pros, malgré mon avancement très faible, je suis heureux, heureux du week-end et de ma dynamique sur les films et la culture, vais en vélib au square Léon, un peu de lecture au soleil, Eugé m'appelle paniquée car se trouve vers Barbès et des gens louches lui font des remarques, encore les mêmes profils, ciné avec elle au Louxor (Elephant Man), excellent, rentre à l'appart, dîner avec Eugé, on parle avec Nay, sa soeur et son cousin, mets à jour la journée de la veille, un peu de temps à se mettre au lit, encore un peu de lecture et dodo</t>
  </si>
  <si>
    <t>Pas productif au travail mais le 7,5 se justifie par le bonheur que je ressentais post week-end</t>
  </si>
  <si>
    <t>Réveil direct, vais au travail, regarde la programmation de la semaine cinéma, cela me prend 1h, panique quand Thomas me demande qu'on s'appelle, lui dis que j'ai un appel important pour me laisser du temps à travailler, suis efficace jusqu'au déjeuner, RU avec Eugé, appel Thomas, m'en sors encore une fois, n'ai pas de motivation l'aprem alors que je devais me bouger, pas dans le meilleur des mood mais reviens à l'appart, mets à jour la BDD,  faire un  fractionnés avec Eugé (4 x 1km), cela fait beaucoup de bien, ciné avec Eugé (True Romance), vraiment marrant, retour à l'appart, dîner puis au lit, trop fatigué, pas de tel mais n'arrive pas à lire</t>
  </si>
  <si>
    <t>Réveil avant le réveil, en forme, temps calme avec Eugé, pas de motivation pour travailler le matin, déjeuner au RU avec Eugé, Edouard, PH et Longchi, du temps à me mettre au travail, vais chercher le TGTG Frichti, continue à bien travailler, bonne aprem, me dis que je suis capable de travailler même si ce n'est pas intéressant, "de débrancher mon cerveau", retour à l'appart, pense qu'il va faire beau mais pluie, changement de programme, ciné avec Eugé à l'Ecole Cinéma Club (les glaneurs et la glaneuse), c'est finalement un docu, rentre à l'appart pour manger frichti, on va sur les quais rive gauche, lis Giesbert, retour à l'appart, décide de postuler demain pour les alternances, dodo avec encore le livre</t>
  </si>
  <si>
    <t>Guerre civile en Nouvelle Calédonie</t>
  </si>
  <si>
    <t>Capable de bosser en débranchant mon cerveau, mon stage ne me plaît pas mais il y a pire dans la vie ! Et si je travaille tous les jours, je pourrai avancer sur des mission data, autant foncer !</t>
  </si>
  <si>
    <t>Un peu de temps à me préparer, petit-déj puis postule à l'alternance chez Renault, temps calme avec Eugé avant le travail, commence tard à travailler mais efficace, foot avec les collègues de Doris, je sens que je progresse physiquement, annonce de ma mère que Teta est morte, triste, continue de travailler, visio avec Thomas, je vais passer à la mission Machine Learning, sors du travail avec un sentiment contrasté entre la bonne journée et la mauvaise nouvelle, ciné avec Eugé au Christine Cinéma Club (Orange mécanique), très bon film, on rentre à pied, pas dans un bon mood le soir, ne parle pas trop à Eugénie, elle s'agace, mets à jour la BDD, regarde rapidement des extraits de LaLaLand, dodo avec le livre de Giesbert</t>
  </si>
  <si>
    <t>Me réveille avant le réveil, CB dans la douche pendant assez longtemps, petit-déj au salon, blocus devant le lycée à côté de l'appart pour la Palestine, travaille 2h le matin pour Sciencéthic, Eugé m'envoie un message comme quoi elle n'a pas apprécié mon comportement de la veille, RU avec elle, aprem plus compliquée, pas dans un bon mood sans trop savoir pourquoi, rentre à l'appart, me gave en sucre, recraque sur les CP, le fais 2 fois, footing solo de 45 minutes qui me fait du bien, travaille pour Sciencéthic à l'appart, débloque un problème, TGTG sushis puis ciné avec Eugé à l'Ecoles Cinéma Club (Raging Bull), pas mal mais pas incroyable, encore une embrouille avec Eugé parce qu'elle répond aggressivement, soulé, on se parle pas au retour, on essaie de régler ça à l'appart mais dors pas dans un bon mood</t>
  </si>
  <si>
    <t>Réveil, temps calme avec Eugé, petit-déj, vais vers Château d'eau pour le coiffeur, Buttes-Chaumont pour lire rapidement, soleil, Eugé me rejoins, on cherche un TGTG boucherie, travaille pour Sciencéthic 50 minutes, puis déjeuner, prépare mes affaires, verre avec Zanza et Eugé à Saint Paul au bar les Chimères, on va à la défense prendre le flixbus pour Rouen, lis dedans, on est arrêté par la douane qui cherche le fugitif, arrivent à Rouen, déposent les affaires chez Laetitia, on rejoint Hugo pour acheter l'alcool, on arrive chez Adam, soirée très sympa, les potes d'Adam sont cools, grosse discussion avec son père sur la géopolitique (Israël-Palestine et la France), embrouille avec Eugé en rentrant, on dort chez Hugo qui nous laisse son lit comme un prince</t>
  </si>
  <si>
    <t>2 grand verres et demi de Jager Bomb</t>
  </si>
  <si>
    <t>Réveil chez Hugo, on va au marché de Saint Marc acheter un cadeau pour papa, intermarché finalement, on va chez Adam récupérer la soundboks, petit-déj, très sympa, on parle avec els parents, on passe par chez Laetitia récupérer les affaires, Hugo nous dépose à la maison avec Eugé, déjeuner avec papa, CP dans la douche, sieste d'1h, travaille pour Sciencéthic, dîner, continue à travailler jusqu'à assez tard, dodo avec une vidéo de Bellamy vs Boyard</t>
  </si>
  <si>
    <t>Fatigué après m'être couché tard, arrive à 30 au boulot, 55 minutes de travail pour Sciencéthic, foot avec les collègues le midi, très sympa, sandwich, après-midi où je ne fais rien, passif, mets à jour la BDD film, cherche alternances, rentre à l'appart, Eugé est là, essaie de postuler mais démotivé, on va dans le 20ème au Zara Food, restaurant africain, sympa, on rentre à pied à l'appart, en passant par le bataclan et Charlie Hebdo, marche très sympa avec des glaces, temps calme puis dodo avec le sursaut</t>
  </si>
  <si>
    <t>Réveil assez dynamique, petit-déj puis continue le travail pour Sciencéthic, me pose au lit, CP, footing 8 km avec Eugé, déjeuner avec elle et papa, la dépose à la gare, présente à papa mes travaux sur Sciencéhic, il est content, Kill Bill Volume 2 avec lui, un peu déçu, dîner, prépare mes affaires, puis dodo avec le livre de Giesbert.</t>
  </si>
  <si>
    <t>Réveil tôt, me prépare, puis train pour Paris, fatigué, lis peu, essaie de dormir sans réussite, arrive au travail, pause directe, continue l’analyse des jackets sur jupyter, RU avec Adrien, Edouard et PH, peu de motivation l’aprem, très peu de travail, rentre à l’appart, cherche l’alternance, réfléchis à prendre Linkedin premium, dîner avec Théophile, verre avec lui et Juliette eu Saint Honoré, très sympa, retour en métro, dodo avec le tel.</t>
  </si>
  <si>
    <t>CB pendant la nuit, CB au réveil, mets 40 minutes pour me réveiller, pas de petit-déj, arrive en vélib, très bonne matinée, dynamique, déjeuner à emporter au Hoa Patay avec les stagiaires, pas mal, aprem beaucoup plus laborieuse, seulement 30 minutes de travail, refusé de l’offre chez Air France, complète la BDD films, rentre à l’appart, essaie d’avancer sur les alternances mais arrête assez rapidement, lecture au balcon de Giesbert, très sympa, dîner Frichti avec Théophile et Marin, verre Au diable des Lombards avec Téo, Domitille, Elisa, Marin et Théophile, très sympa, on parle de l’histoire de Théophile avec Ilona, on rentre vers 00h15, me prépare puis dodo avec Giesbert.</t>
  </si>
  <si>
    <t>Une pinte de bière</t>
  </si>
  <si>
    <t>Réveil direct avec un temps calme, en retard comme durant la semaine, travaille un peu le matin, vais chercher les TGTG Frichti avec Eugé, on mange à l'appart, retour au taff en vélo, après-midi où je complète la BDD sur excel avec des vidéos en fond (littérature, débat Attal Bardella, l'heure des pros), vais au parce de Bercy retrouver Céline puis Eugé, on rentre à l'appart après être passé à la pharmacie pour mon oeil, douche puis vais chercher le t-shirt ok Gaucho dans le 3e, vais à la fnac acheter le petit Prince, le comte de Monte-Cristo et la belle époque de Giesbert, lecture à l'appart, puis dîner sur le chemin du cinéma, ciné avec Eugé à la filmothèque du quartier latin (le Parrain), exceptionnel, on rentre à pied, petite glace à l'appart, puis dodo avec le sursaut</t>
  </si>
  <si>
    <t>Corect</t>
  </si>
  <si>
    <t>Deux pintes de bière</t>
  </si>
  <si>
    <t>CB dans la salle de bain dès le réveil, me prépare lentement puis finis le sursaut de Giesbert au square de l'île de France, au soleil, appel Flo, reviens à l'appart, déjeuner avec Eugé, on va sur les quais, il y a des stands normands, une glace et une part de flan, Eugé trouve que je ne fais pas d'efforts pour voir ses copains, ça me blase, vais rue Princesse, bar Eden Park avec Nicolas Marty pour voir Toulouse-Leinster, super match, superbe ambiance mais perdu 20 balles en pariant... Reviens à l'appart, lis un peu le petit prince, puis on va au bar l'Amphi pour l'anniversaire de Julien et Chloé les potes d'Eugé, sympa, pas Thaï avec elle, on reparle du sujet sur ses potes, ça me soule, mauvais mood, vais en métro chez Domi, long sans casque, soirée sympa chez elle, je revois les EI2, parle avec ses potes, rentre en velib, avec pas mal d'allergies, reviens vers 2h, douche puis dodo avec le tel</t>
  </si>
  <si>
    <t>Réveil fatigué, CB, petit-déj lent, retourne au lit, sur mon tel, ne lis pas, sieste de 30 minutes inefficace, CP au réveil, footing 10 km qui lanvce ma journée, reviens à l'appart, Théophile est là, déjeuner sandwich Eric Kayser, pain au chocolat excellent à la maison d'Isabelle, déjeune à côté du Panthéon et de l'église Saint-Etienne-du-Mont, visite l'église, vais sur les quais en velib mais il pleut, café au café le florès, lis le Petirt Prince, le finis qur les quais sur un transat à côté du stand breton, retourne à l'appart, courses au carrefour, vais au filmothèque du quartier latin pour voir Chungking Express mais plus de place, il fallait y aller à l'heure !! Rentre déçu, finis le dîner, me mets au lit pour chercher des alternances, postule, me couche avec la vie devant soi de Romain Gary</t>
  </si>
  <si>
    <t>Mi beau, mi moyen</t>
  </si>
  <si>
    <t>Un peu morose sans trop de raison</t>
  </si>
  <si>
    <t>Un demi de bière</t>
  </si>
  <si>
    <t>Me réveille directement, petit =-déj puis arrive légèrement en retard au travail, bonne matinée sur l'élaboration de la base de données, RU avec PH, Amadou, Edouard et Longchi, prépare la réunion puis 1h50 de réunion avec Ronan et Thomas, ils sont contents de moi, pause puis n'arrive pas à m'y mettre pour terminer la journée, rentre à l'appart, Eugé arrive, postule à l'offre de la BNP, mise à jour BDD puis rejoins Romain et Magali à la brique Machine, Eugé nous rejoint, super moment tous les 4, un plaisir de revoir Mag avec son copain, rentre à l'appart avec Eugé, on parle avec Théophile puis dodo en lisant 2 minutes de Gary</t>
  </si>
  <si>
    <t>Rêve de dire à Sebastien Canaris de voter Reconquête, que c'était indispensable pour l'avenir de la nation</t>
  </si>
  <si>
    <t>Rêve que William soutient la Palestine</t>
  </si>
  <si>
    <t>Réveil direct, arrive en vélo au travail un peu en retard, analyse les films de la semaine, envoie le programme à Eugé, réalise le PowerPoint pour la présentation, déjeuner avec Eugé au RU péniche, débat sur le parallèle Pétain et Maréchal sur la famille, aprem sans motivation, me motive à la fin de la journée pour compléter la base de données, rentre à l'appart, mets à jour la BDD de la veille, velib jusqu'au pathé les fauvettes, lis solo Gary pendant 15 minutes, ciné avec Eugé (Drive), médiocre, on croise Apolline, Antoine, Yannis, TGTG vietnamien avec Eugé, temps calme puis dodo avec Gary. Beaucoup sur les réseaux à cause de Hamas-Israël</t>
  </si>
  <si>
    <t>Beaucoup sur les réseaux à cause de Hamas-Israël</t>
  </si>
  <si>
    <t>Vais au travail en Vélib', complète la BDD puis prépare mon oral, RU solo aux Halles aux farines, continue à préparer l'oral puis session des présentations, je passe, ça se passe très bien, Ethan m'envoie un message pour me demander ce que j'avais envoyé au prof pour espérer aller en datasim, ça me met un coup au moral, rentre sous la pluie, mets à jour la BDD sur l'ordi, repas rapide avec Eugé, elle m'a préparé une quiche, ciné solo au filmothèque du quartier latin (Joker), très bon film, analyse du film après dans le cadre du festival Victor Hugo, rentre à l'appart, on prépare les messages LinkedIn avec Eugé au lit, ça prend du temps, dodo.</t>
  </si>
  <si>
    <t>Rêve qu'Eugé me prend la tête pcq je prends des nouvelles de Mathilde. Me retrouve à la rentrée de Centrale en Iprod, Carbo et Louis sont dans la classe.</t>
  </si>
  <si>
    <t>Du mal à me lever, me rends compte que j'ai perdu mon pass Navigo, vais au travail en métro, bosse un peu la BDD journée sur kaggle pendant que les autres font l'oral, foot, très sympa mais un peu de pluie, sandwich, continue à bosser un peu la BDD, présentation de Doris, on va au Limousin avec les stagiaires, moment très sympa, rentre en métro, dîner avec Eugé, ciné avec elle à l'Ecoles Cinéma Club, on va voir Taxi Driver, bon film mais très fatigué devant, on rentre à pied, dodo en lisant 2 minutes.</t>
  </si>
  <si>
    <t>Envie d'un CP dès le réveil, vais aux toilettes, sans réussite, perds beaucoup de temps, petit-déjeuner puis douche, vais au boulot en métro, avance dans la data analyse de mes journées via kaggle, mais dispersé et pas très efficace, crée le forme couples de Doris, RU halle aux farines avec Édouard, café avec les stagiaires, je continue la data analyse mais encore peu efficace, pars à 16h pour aller au ciné avec Eugé (Christine Cinéma Club : Chinatown), bon film, on va o p'tit paris avec Eugé rejoindre Adam et son pote, bière rapide, Subway dans le 15e, on va chez Ghesquiere pour son anniv, je vois Bachir, on parle avec ses potes, c'était sympa, on rentre en métro, écoute de la musique de Pokémon avant de dormir.</t>
  </si>
  <si>
    <t>Une pinte de bière, un peu de cidre, un tout petit peu de ponche.</t>
  </si>
  <si>
    <t>Théophile et Juliette font l'amour sur des escaliers, rêve d'une seconde chance à Corneille quelques années plus tard où j'arrive à avoir de bonnes notes dont un 14 en physique.</t>
  </si>
  <si>
    <t>Réveil fatigué, CB dans la douche, petit-déj rapide puis vais au Louxor en méro, ciné avec Eugé (Twin Peaks), bon film mais incompréhensible, il pleut, on attend devant le restau japonais Kuma, rentre à l’appart ne vitesse pour chercher mon manteau, me rase, fais une machine, reviens devant le restau, on attend 20 minutes puis on mange, vraiment pas mal, on rentre pour préparer nos affaires, café dans le bar Auld Alliance, avance mon analyse sur mes journées, on prend le métro avec Eugé, on se dit au revoir, vais à Saint Lazarre mais me rend compte que j’ai pris le train Evreux-Paris, prends le train d’1h pour Mantes, papa me récupère là-bas, dîner avec Mims, Laetitia et papa, mims un peu sur les nerfs, regarde la deuxième mi-temps de Dortmund-Réal, au lit sur mon tel, tarde sur Twitter.</t>
  </si>
  <si>
    <t> rêve que j’hésite à aller voir Dirty Dancing qui est à 2h du mat, on veut faire un temps calme avec Eugé lors d’une soirée mais Marin nous poursuit.</t>
  </si>
  <si>
    <t>Rêve que je dépose Angela, Zoé et la steak en voiture, me rappelle plus du contexte mais François Duparc relou, rêve aussi que je dois faire le softskill de Benguigui</t>
  </si>
  <si>
    <t>Très mauvais temps/Médiocre</t>
  </si>
  <si>
    <t>Réveil de moi-même à 8h, CP au lit, sors du lit à 35, petit-déj rapide et arrive au travail à 22, l'allergie au pollen m'attaque, pause directe, continue à travailler sur la BDD journées, sur le traitement des heures, RU avec Édouard et PH à la péniche, il fait beau mais je souffre du pollen, aprèm où je continue à bosser le traitement des heures mais de la marge pour être plus efficace, rentre en Vélib', passe à la pharmacie, mets du temps à me préparer, footing 10,5 km en écoutant le nouvel album de SCH, du grand plaisir, rentre à l'appart, en retard pour le TGTG aux Halles, vais au ciné Pathé Alésia (Dirty Dancing), les 10 dernières minutes sauvent le film, vais chercher un TGTG asiatique (Shinjuku), attends dedans,</t>
  </si>
  <si>
    <t>Me réveille en retard, CB, dans la douche, messe pour Teta, distrait, déjeuner à la maison avec Carl, ses parents, les Bakar, au début triste à cause de la mort de Teta, puis ça parle de politique à table, aime bien l’ambiance, remarque que Laetitia et papa ne sont pas très bons dans la forme en débat, je peux m’emporter parfois et je vois que c’est négatif, les Signor me déposent à Paris, trajet très long à cause des bouchons, vais en velib de rue Vaugirard au Christine Cinéma Club, ciné solo (Psychose), excellent film mais des jeunes insupportables devant, super coucher de soleil à Pont Neuf, cherche un TGTG indien (Montorgueil - Bollynan ), rentre à l’appart, mange avec Théophile, regarde la première écoute d’Amin et Hugo sur SCH, écoute JVLIVS Prequel, je kiffe, dodo avec mon tel en écoutant l’album, je tarde.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</si>
</sst>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h:mm;@"/>
    <numFmt numFmtId="166" formatCode="[$-F400]h:mm:ss\ AM/PM"/>
  </numFmts>
  <fonts count="7" x14ac:knownFonts="1">
    <font>
      <sz val="11"/>
      <color theme="1"/>
      <name val="Calibri"/>
      <family val="2"/>
      <scheme val="minor"/>
    </font>
    <font>
      <sz val="11"/>
      <color theme="4" tint="-0.249977111117893"/>
      <name val="Calibri"/>
      <family val="2"/>
      <scheme val="minor"/>
    </font>
    <font>
      <sz val="9"/>
      <color theme="4" tint="-0.249977111117893"/>
      <name val="Calibri"/>
      <family val="2"/>
      <scheme val="minor"/>
    </font>
    <font>
      <sz val="8"/>
      <color theme="4" tint="-0.249977111117893"/>
      <name val="Calibri"/>
      <family val="2"/>
      <scheme val="minor"/>
    </font>
    <font>
      <sz val="8"/>
      <name val="Calibri"/>
      <family val="2"/>
      <scheme val="minor"/>
    </font>
    <font>
      <sz val="8"/>
      <color theme="1"/>
      <name val="Calibri"/>
      <family val="2"/>
      <scheme val="minor"/>
    </font>
    <font>
      <sz val="11"/>
      <color theme="1" tint="4.9989318521683403E-2"/>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bottom>
      <diagonal/>
    </border>
  </borders>
  <cellStyleXfs count="1">
    <xf numFmtId="0" fontId="0" fillId="0" borderId="0"/>
  </cellStyleXfs>
  <cellXfs count="30">
    <xf numFmtId="0" fontId="0" fillId="0" borderId="0" xfId="0"/>
    <xf numFmtId="14" fontId="2" fillId="2" borderId="0" xfId="0" applyNumberFormat="1" applyFont="1" applyFill="1" applyAlignment="1">
      <alignment horizontal="center"/>
    </xf>
    <xf numFmtId="14" fontId="2" fillId="0" borderId="0" xfId="0" applyNumberFormat="1" applyFont="1" applyAlignment="1">
      <alignment horizontal="center"/>
    </xf>
    <xf numFmtId="14" fontId="2" fillId="2" borderId="0" xfId="0" applyNumberFormat="1" applyFont="1" applyFill="1" applyAlignment="1">
      <alignment horizontal="center" vertical="center"/>
    </xf>
    <xf numFmtId="14" fontId="2" fillId="0" borderId="0" xfId="0" applyNumberFormat="1" applyFont="1" applyAlignment="1">
      <alignment horizontal="center" vertical="center"/>
    </xf>
    <xf numFmtId="0" fontId="1" fillId="0" borderId="0" xfId="0" applyFont="1" applyAlignment="1">
      <alignment horizontal="center"/>
    </xf>
    <xf numFmtId="0" fontId="2" fillId="0" borderId="0" xfId="0" applyFont="1" applyAlignment="1">
      <alignment horizontal="center"/>
    </xf>
    <xf numFmtId="0" fontId="1" fillId="2" borderId="0" xfId="0"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2" fillId="2" borderId="0" xfId="0" applyFont="1" applyFill="1" applyAlignment="1">
      <alignment horizontal="center"/>
    </xf>
    <xf numFmtId="164" fontId="3" fillId="2" borderId="0" xfId="0" applyNumberFormat="1" applyFont="1" applyFill="1" applyAlignment="1">
      <alignment horizontal="center"/>
    </xf>
    <xf numFmtId="164" fontId="3" fillId="0" borderId="0" xfId="0" applyNumberFormat="1" applyFont="1" applyAlignment="1">
      <alignment horizontal="center"/>
    </xf>
    <xf numFmtId="14" fontId="3" fillId="2" borderId="0" xfId="0" applyNumberFormat="1" applyFont="1" applyFill="1" applyAlignment="1">
      <alignment horizontal="center"/>
    </xf>
    <xf numFmtId="14" fontId="3" fillId="0" borderId="0" xfId="0" applyNumberFormat="1" applyFont="1" applyAlignment="1">
      <alignment horizontal="center"/>
    </xf>
    <xf numFmtId="14" fontId="3" fillId="2" borderId="0" xfId="0" applyNumberFormat="1" applyFont="1" applyFill="1" applyAlignment="1">
      <alignment horizontal="center" vertical="center"/>
    </xf>
    <xf numFmtId="14" fontId="3" fillId="0" borderId="0" xfId="0" applyNumberFormat="1" applyFont="1" applyAlignment="1">
      <alignment horizontal="center" vertical="center"/>
    </xf>
    <xf numFmtId="165" fontId="0" fillId="0" borderId="0" xfId="0" applyNumberFormat="1"/>
    <xf numFmtId="0" fontId="5" fillId="0" borderId="0" xfId="0" applyFont="1"/>
    <xf numFmtId="16" fontId="0" fillId="0" borderId="0" xfId="0" applyNumberFormat="1"/>
    <xf numFmtId="164" fontId="0" fillId="0" borderId="0" xfId="0" applyNumberFormat="1"/>
    <xf numFmtId="164" fontId="3" fillId="2" borderId="1" xfId="0" applyNumberFormat="1" applyFont="1" applyFill="1" applyBorder="1" applyAlignment="1">
      <alignment horizontal="center"/>
    </xf>
    <xf numFmtId="166" fontId="3" fillId="0" borderId="0" xfId="0" applyNumberFormat="1" applyFont="1" applyAlignment="1">
      <alignment horizontal="center"/>
    </xf>
    <xf numFmtId="166" fontId="3" fillId="2" borderId="0" xfId="0" applyNumberFormat="1" applyFont="1" applyFill="1" applyAlignment="1">
      <alignment horizontal="center"/>
    </xf>
    <xf numFmtId="166" fontId="0" fillId="0" borderId="0" xfId="0" applyNumberFormat="1"/>
    <xf numFmtId="0" fontId="6" fillId="0" borderId="0" xfId="0" applyFont="1" applyAlignment="1">
      <alignment horizontal="center"/>
    </xf>
    <xf numFmtId="165" fontId="3" fillId="0" borderId="0" xfId="0" applyNumberFormat="1" applyFont="1" applyAlignment="1">
      <alignment horizontal="center"/>
    </xf>
    <xf numFmtId="2" fontId="3" fillId="2" borderId="0" xfId="0" applyNumberFormat="1" applyFont="1" applyFill="1" applyAlignment="1">
      <alignment horizontal="center"/>
    </xf>
    <xf numFmtId="2" fontId="3" fillId="0" borderId="0" xfId="0" applyNumberFormat="1" applyFont="1" applyAlignment="1">
      <alignment horizontal="center"/>
    </xf>
    <xf numFmtId="0" fontId="0" fillId="0" borderId="0" xfId="0" applyAlignment="1">
      <alignment horizontal="center"/>
    </xf>
  </cellXfs>
  <cellStyles count="1">
    <cellStyle name="Normal" xfId="0" builtinId="0"/>
  </cellStyles>
  <dxfs count="39">
    <dxf>
      <numFmt numFmtId="21" formatCode="dd\-mmm"/>
    </dxf>
    <dxf>
      <numFmt numFmtId="21" formatCode="dd\-mmm"/>
    </dxf>
    <dxf>
      <numFmt numFmtId="21" formatCode="dd\-mmm"/>
    </dxf>
    <dxf>
      <numFmt numFmtId="21" formatCode="dd\-mmm"/>
    </dxf>
    <dxf>
      <numFmt numFmtId="164" formatCode="[$-F800]dddd\,\ mmmm\ dd\,\ yyyy"/>
    </dxf>
    <dxf>
      <numFmt numFmtId="21" formatCode="dd\-mmm"/>
    </dxf>
    <dxf>
      <font>
        <b val="0"/>
        <i val="0"/>
        <strike val="0"/>
        <condense val="0"/>
        <extend val="0"/>
        <outline val="0"/>
        <shadow val="0"/>
        <u val="none"/>
        <vertAlign val="baseline"/>
        <sz val="11"/>
        <color theme="1" tint="4.9989318521683403E-2"/>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numFmt numFmtId="166" formatCode="[$-F400]h:mm:ss\ AM/PM"/>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numFmt numFmtId="166" formatCode="[$-F400]h:mm:ss\ AM/PM"/>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numFmt numFmtId="166" formatCode="[$-F400]h:mm:ss\ AM/PM"/>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numFmt numFmtId="166" formatCode="[$-F400]h:mm:ss\ AM/PM"/>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4" tint="-0.249977111117893"/>
        <name val="Calibri"/>
        <family val="2"/>
        <scheme val="minor"/>
      </font>
      <numFmt numFmtId="164" formatCode="[$-F800]dddd\,\ mmmm\ dd\,\ yyyy"/>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family val="2"/>
        <scheme val="minor"/>
      </font>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342900</xdr:colOff>
      <xdr:row>0</xdr:row>
      <xdr:rowOff>83820</xdr:rowOff>
    </xdr:from>
    <xdr:to>
      <xdr:col>13</xdr:col>
      <xdr:colOff>411480</xdr:colOff>
      <xdr:row>8</xdr:row>
      <xdr:rowOff>77826</xdr:rowOff>
    </xdr:to>
    <xdr:pic>
      <xdr:nvPicPr>
        <xdr:cNvPr id="2" name="Image 1">
          <a:extLst>
            <a:ext uri="{FF2B5EF4-FFF2-40B4-BE49-F238E27FC236}">
              <a16:creationId xmlns:a16="http://schemas.microsoft.com/office/drawing/2014/main" id="{EAD7CB91-8685-D08D-3BAF-67F0080F5098}"/>
            </a:ext>
          </a:extLst>
        </xdr:cNvPr>
        <xdr:cNvPicPr>
          <a:picLocks noChangeAspect="1"/>
        </xdr:cNvPicPr>
      </xdr:nvPicPr>
      <xdr:blipFill>
        <a:blip xmlns:r="http://schemas.openxmlformats.org/officeDocument/2006/relationships" r:embed="rId1"/>
        <a:stretch>
          <a:fillRect/>
        </a:stretch>
      </xdr:blipFill>
      <xdr:spPr>
        <a:xfrm>
          <a:off x="6057900" y="83820"/>
          <a:ext cx="6408420" cy="14570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1744980</xdr:colOff>
      <xdr:row>6</xdr:row>
      <xdr:rowOff>76200</xdr:rowOff>
    </xdr:from>
    <xdr:to>
      <xdr:col>5</xdr:col>
      <xdr:colOff>82169</xdr:colOff>
      <xdr:row>16</xdr:row>
      <xdr:rowOff>105034</xdr:rowOff>
    </xdr:to>
    <xdr:pic>
      <xdr:nvPicPr>
        <xdr:cNvPr id="2" name="Image 1">
          <a:extLst>
            <a:ext uri="{FF2B5EF4-FFF2-40B4-BE49-F238E27FC236}">
              <a16:creationId xmlns:a16="http://schemas.microsoft.com/office/drawing/2014/main" id="{C87D002F-D9A8-3C68-C8A6-3C99D096A880}"/>
            </a:ext>
          </a:extLst>
        </xdr:cNvPr>
        <xdr:cNvPicPr>
          <a:picLocks noChangeAspect="1"/>
        </xdr:cNvPicPr>
      </xdr:nvPicPr>
      <xdr:blipFill>
        <a:blip xmlns:r="http://schemas.openxmlformats.org/officeDocument/2006/relationships" r:embed="rId1"/>
        <a:stretch>
          <a:fillRect/>
        </a:stretch>
      </xdr:blipFill>
      <xdr:spPr>
        <a:xfrm>
          <a:off x="3329940" y="1173480"/>
          <a:ext cx="1819529" cy="1857634"/>
        </a:xfrm>
        <a:prstGeom prst="rect">
          <a:avLst/>
        </a:prstGeom>
      </xdr:spPr>
    </xdr:pic>
    <xdr:clientData/>
  </xdr:twoCellAnchor>
  <xdr:twoCellAnchor editAs="oneCell">
    <xdr:from>
      <xdr:col>4</xdr:col>
      <xdr:colOff>609600</xdr:colOff>
      <xdr:row>6</xdr:row>
      <xdr:rowOff>83820</xdr:rowOff>
    </xdr:from>
    <xdr:to>
      <xdr:col>6</xdr:col>
      <xdr:colOff>748906</xdr:colOff>
      <xdr:row>16</xdr:row>
      <xdr:rowOff>122181</xdr:rowOff>
    </xdr:to>
    <xdr:pic>
      <xdr:nvPicPr>
        <xdr:cNvPr id="3" name="Image 2">
          <a:extLst>
            <a:ext uri="{FF2B5EF4-FFF2-40B4-BE49-F238E27FC236}">
              <a16:creationId xmlns:a16="http://schemas.microsoft.com/office/drawing/2014/main" id="{96ADF049-4A12-8261-AA31-4502681A3CA1}"/>
            </a:ext>
          </a:extLst>
        </xdr:cNvPr>
        <xdr:cNvPicPr>
          <a:picLocks noChangeAspect="1"/>
        </xdr:cNvPicPr>
      </xdr:nvPicPr>
      <xdr:blipFill>
        <a:blip xmlns:r="http://schemas.openxmlformats.org/officeDocument/2006/relationships" r:embed="rId2"/>
        <a:stretch>
          <a:fillRect/>
        </a:stretch>
      </xdr:blipFill>
      <xdr:spPr>
        <a:xfrm>
          <a:off x="4884420" y="1181100"/>
          <a:ext cx="1724266" cy="18671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144780</xdr:colOff>
      <xdr:row>2</xdr:row>
      <xdr:rowOff>22860</xdr:rowOff>
    </xdr:from>
    <xdr:to>
      <xdr:col>8</xdr:col>
      <xdr:colOff>379349</xdr:colOff>
      <xdr:row>12</xdr:row>
      <xdr:rowOff>51694</xdr:rowOff>
    </xdr:to>
    <xdr:pic>
      <xdr:nvPicPr>
        <xdr:cNvPr id="2" name="Image 1">
          <a:extLst>
            <a:ext uri="{FF2B5EF4-FFF2-40B4-BE49-F238E27FC236}">
              <a16:creationId xmlns:a16="http://schemas.microsoft.com/office/drawing/2014/main" id="{717E6B27-AD2C-4FCA-B8EA-F2B2C5137D2C}"/>
            </a:ext>
          </a:extLst>
        </xdr:cNvPr>
        <xdr:cNvPicPr>
          <a:picLocks noChangeAspect="1"/>
        </xdr:cNvPicPr>
      </xdr:nvPicPr>
      <xdr:blipFill>
        <a:blip xmlns:r="http://schemas.openxmlformats.org/officeDocument/2006/relationships" r:embed="rId1"/>
        <a:stretch>
          <a:fillRect/>
        </a:stretch>
      </xdr:blipFill>
      <xdr:spPr>
        <a:xfrm>
          <a:off x="5105400" y="388620"/>
          <a:ext cx="1819529" cy="1857634"/>
        </a:xfrm>
        <a:prstGeom prst="rect">
          <a:avLst/>
        </a:prstGeom>
      </xdr:spPr>
    </xdr:pic>
    <xdr:clientData/>
  </xdr:twoCellAnchor>
  <xdr:twoCellAnchor editAs="oneCell">
    <xdr:from>
      <xdr:col>9</xdr:col>
      <xdr:colOff>0</xdr:colOff>
      <xdr:row>9</xdr:row>
      <xdr:rowOff>0</xdr:rowOff>
    </xdr:from>
    <xdr:to>
      <xdr:col>11</xdr:col>
      <xdr:colOff>139306</xdr:colOff>
      <xdr:row>19</xdr:row>
      <xdr:rowOff>38361</xdr:rowOff>
    </xdr:to>
    <xdr:pic>
      <xdr:nvPicPr>
        <xdr:cNvPr id="3" name="Image 2">
          <a:extLst>
            <a:ext uri="{FF2B5EF4-FFF2-40B4-BE49-F238E27FC236}">
              <a16:creationId xmlns:a16="http://schemas.microsoft.com/office/drawing/2014/main" id="{0AC5529D-B646-4CB2-9A51-FD8DDCC299D1}"/>
            </a:ext>
          </a:extLst>
        </xdr:cNvPr>
        <xdr:cNvPicPr>
          <a:picLocks noChangeAspect="1"/>
        </xdr:cNvPicPr>
      </xdr:nvPicPr>
      <xdr:blipFill>
        <a:blip xmlns:r="http://schemas.openxmlformats.org/officeDocument/2006/relationships" r:embed="rId2"/>
        <a:stretch>
          <a:fillRect/>
        </a:stretch>
      </xdr:blipFill>
      <xdr:spPr>
        <a:xfrm>
          <a:off x="7338060" y="1645920"/>
          <a:ext cx="1724266" cy="186716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777122-BD30-4888-997E-1D22CD682023}" name="Tableau3" displayName="Tableau3" ref="A1:AF420" totalsRowShown="0" dataDxfId="38">
  <autoFilter ref="A1:AF420" xr:uid="{4C777122-BD30-4888-997E-1D22CD682023}"/>
  <tableColumns count="32">
    <tableColumn id="1" xr3:uid="{43BDE4BA-0B3A-4B20-BFCA-923867692E76}" name="Jour" dataDxfId="37"/>
    <tableColumn id="2" xr3:uid="{0FD803C9-3848-4D7B-98CF-CACEA482D72F}" name="Type" dataDxfId="36"/>
    <tableColumn id="3" xr3:uid="{951517AD-AA48-4B03-90AA-4A2172CAA57D}" name="Lieu" dataDxfId="35"/>
    <tableColumn id="4" xr3:uid="{AEAD993C-E5F5-483A-AC6A-E8307DD4B2D5}" name="Note" dataDxfId="34"/>
    <tableColumn id="5" xr3:uid="{35505E32-B61C-4A1E-A90B-028565DF3106}" name="Résumé" dataDxfId="33"/>
    <tableColumn id="19" xr3:uid="{DC1E885B-CCB2-4B53-9B71-D54159C17626}" name="Fatigue" dataDxfId="32"/>
    <tableColumn id="29" xr3:uid="{4ADE8818-7F50-452E-96F3-2CE78F51F2B9}" name="Alimentation" dataDxfId="31"/>
    <tableColumn id="30" xr3:uid="{0A532EE1-64E1-4489-917E-4C4BA2E8068D}" name="Sucre" dataDxfId="30"/>
    <tableColumn id="26" xr3:uid="{9C816678-EA7A-4F74-9452-D6FE66CA4E3E}" name="Alcool" dataDxfId="29"/>
    <tableColumn id="11" xr3:uid="{B7A490C1-C962-49BA-B26E-78C9FC16D9C2}" name="Heure réveil" dataDxfId="28"/>
    <tableColumn id="31" xr3:uid="{C543910E-F825-4A83-8569-EA401E1CCF6B}" name="Heure lever" dataDxfId="27"/>
    <tableColumn id="13" xr3:uid="{B52A7CF8-A09E-4FEE-9AA6-3C058814F709}" name="Heure dodo" dataDxfId="26"/>
    <tableColumn id="32" xr3:uid="{5805A74B-F5E7-4390-8382-888FF5D64970}" name="Minutes perdues sommeil" dataDxfId="25"/>
    <tableColumn id="25" xr3:uid="{50BFBFD6-B431-4FD5-9310-367B382AB037}" name="Début travail" dataDxfId="24"/>
    <tableColumn id="6" xr3:uid="{22D68A2F-649D-449B-910A-8F6576E63E50}" name="Snap" dataDxfId="23"/>
    <tableColumn id="7" xr3:uid="{A2C85BFD-B2B4-40D3-9BC0-E8323DC87C72}" name="Insta" dataDxfId="22"/>
    <tableColumn id="8" xr3:uid="{2CEAFE9D-1957-4AE2-AC74-97AE4495DC7A}" name="Twitter" dataDxfId="21"/>
    <tableColumn id="9" xr3:uid="{51852BB4-9300-4D09-9AEF-6253AB8B21F3}" name="BeReal" dataDxfId="20"/>
    <tableColumn id="10" xr3:uid="{5B44ED0C-A52E-4779-B540-71A7EAE9107E}" name="Somme réseaux" dataDxfId="19">
      <calculatedColumnFormula>SUM(Tableau3[[#This Row],[Snap]:[BeReal]])</calculatedColumnFormula>
    </tableColumn>
    <tableColumn id="17" xr3:uid="{E7FB7601-BA28-40DC-B1FC-5A75512DD394}" name="Météo" dataDxfId="18"/>
    <tableColumn id="14" xr3:uid="{5F74D392-B0F5-4CC7-958A-7C882CAB15EA}" name="Lecture" dataDxfId="17"/>
    <tableColumn id="12" xr3:uid="{CCE6F20A-E5F2-4C50-9382-96F80164030E}" name="Observations" dataDxfId="16"/>
    <tableColumn id="15" xr3:uid="{762E1C95-A20D-4390-B245-3CF91768D650}" name="Nb ouvertures snap" dataDxfId="15"/>
    <tableColumn id="18" xr3:uid="{FBCFBD2F-93DF-4220-AE62-E6E15658D5E0}" name="Nb ouvertures insta" dataDxfId="14"/>
    <tableColumn id="21" xr3:uid="{D24411C0-6965-4BBD-B5D2-42B63E848B1F}" name="Footing" dataDxfId="13">
      <calculatedColumnFormula>IF(ISERROR(FIND("footing",Tableau3[[#This Row],[Résumé]])),0,1)</calculatedColumnFormula>
    </tableColumn>
    <tableColumn id="22" xr3:uid="{B5658C16-AEDA-4881-AAAE-73F94C6172DB}" name="Ciné" dataDxfId="12">
      <calculatedColumnFormula>IF(ISERROR(FIND("ciné",Tableau3[[#This Row],[Résumé]])),0,1)</calculatedColumnFormula>
    </tableColumn>
    <tableColumn id="20" xr3:uid="{CF30B737-D93D-4EDD-A00C-C6ACA5A043E5}" name="Travail" dataDxfId="11"/>
    <tableColumn id="23" xr3:uid="{75C0BEBE-A4D7-4F8E-B689-FFBD88C2E4E9}" name="Jour semaine" dataDxfId="10">
      <calculatedColumnFormula>WEEKDAY(Tableau3[[#This Row],[Jour]],2)</calculatedColumnFormula>
    </tableColumn>
    <tableColumn id="24" xr3:uid="{C29BB602-F7BA-40E1-B3E4-0C845DFB1596}" name="Sieste" dataDxfId="9"/>
    <tableColumn id="28" xr3:uid="{263D481C-0C8D-4BBB-9846-9B647B106D13}" name="Nb parties échecs" dataDxfId="8"/>
    <tableColumn id="27" xr3:uid="{849DB7E6-D645-4360-BE72-9760E37D32D6}" name="Actu" dataDxfId="7"/>
    <tableColumn id="16" xr3:uid="{26565968-CBF3-4CA5-A1CD-28FF89AD2A49}" name="Rêves" dataDxfId="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9A9864-72FC-467C-A1B1-F475EADD09AC}" name="Tableau2" displayName="Tableau2" ref="A1:E6" totalsRowShown="0" headerRowDxfId="5">
  <autoFilter ref="A1:E6" xr:uid="{0A9A9864-72FC-467C-A1B1-F475EADD09AC}"/>
  <tableColumns count="5">
    <tableColumn id="1" xr3:uid="{1B8E532D-9211-423B-B911-1C334D23EB53}" name="Jour" dataDxfId="4"/>
    <tableColumn id="5" xr3:uid="{028FF634-70BF-4E80-9893-4AF00FC2D187}" name="Type" dataDxfId="3"/>
    <tableColumn id="4" xr3:uid="{CD2351FD-885E-4593-962A-C519D2646902}" name="Durée de travail" dataDxfId="2"/>
    <tableColumn id="2" xr3:uid="{EC6BF930-14DD-4D2F-84CC-F513162F69A7}" name="Productivité" dataDxfId="1"/>
    <tableColumn id="3" xr3:uid="{7602CF98-BB70-4985-A001-31B5706D28C1}" name="Objectifs atteints" dataDxfId="0"/>
  </tableColumns>
  <tableStyleInfo name="TableStyleLight5"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83663-B106-4406-B2A7-9FF0EA50516C}">
  <dimension ref="A1:AF420"/>
  <sheetViews>
    <sheetView tabSelected="1" topLeftCell="A395" zoomScale="80" zoomScaleNormal="80" workbookViewId="0">
      <pane xSplit="1" topLeftCell="B1" activePane="topRight" state="frozen"/>
      <selection activeCell="A40" sqref="A40"/>
      <selection pane="topRight" activeCell="C421" sqref="C421"/>
    </sheetView>
  </sheetViews>
  <sheetFormatPr baseColWidth="10" defaultRowHeight="14.4" x14ac:dyDescent="0.3"/>
  <cols>
    <col min="1" max="1" width="22.33203125" bestFit="1" customWidth="1"/>
    <col min="2" max="2" width="16.33203125" bestFit="1" customWidth="1"/>
    <col min="3" max="3" width="29.33203125" bestFit="1" customWidth="1"/>
    <col min="4" max="4" width="8.5546875" customWidth="1"/>
    <col min="5" max="5" width="85.77734375" customWidth="1"/>
    <col min="6" max="6" width="20" customWidth="1"/>
    <col min="7" max="7" width="15.21875" customWidth="1"/>
    <col min="8" max="8" width="13.109375" style="17" customWidth="1"/>
    <col min="9" max="10" width="21.88671875" customWidth="1"/>
    <col min="11" max="11" width="11.44140625" customWidth="1"/>
    <col min="14" max="14" width="13" customWidth="1"/>
    <col min="15" max="15" width="17.6640625" bestFit="1" customWidth="1"/>
    <col min="16" max="16" width="22.33203125" bestFit="1" customWidth="1"/>
    <col min="17" max="17" width="19.109375" customWidth="1"/>
    <col min="18" max="18" width="16.77734375" customWidth="1"/>
    <col min="19" max="19" width="20.6640625" bestFit="1" customWidth="1"/>
    <col min="20" max="20" width="26.21875" bestFit="1" customWidth="1"/>
    <col min="24" max="24" width="15.5546875" bestFit="1" customWidth="1"/>
    <col min="25" max="25" width="15.109375" bestFit="1" customWidth="1"/>
    <col min="27" max="27" width="19" bestFit="1" customWidth="1"/>
    <col min="28" max="28" width="23.109375" customWidth="1"/>
  </cols>
  <sheetData>
    <row r="1" spans="1:32" x14ac:dyDescent="0.3">
      <c r="A1" t="s">
        <v>42</v>
      </c>
      <c r="B1" t="s">
        <v>43</v>
      </c>
      <c r="C1" t="s">
        <v>50</v>
      </c>
      <c r="D1" t="s">
        <v>44</v>
      </c>
      <c r="E1" t="s">
        <v>65</v>
      </c>
      <c r="F1" t="s">
        <v>656</v>
      </c>
      <c r="G1" t="s">
        <v>658</v>
      </c>
      <c r="H1" t="s">
        <v>660</v>
      </c>
      <c r="I1" t="s">
        <v>672</v>
      </c>
      <c r="J1" s="17" t="s">
        <v>70</v>
      </c>
      <c r="K1" s="17" t="s">
        <v>723</v>
      </c>
      <c r="L1" t="s">
        <v>71</v>
      </c>
      <c r="M1" t="s">
        <v>729</v>
      </c>
      <c r="N1" t="s">
        <v>482</v>
      </c>
      <c r="O1" t="s">
        <v>0</v>
      </c>
      <c r="P1" t="s">
        <v>1</v>
      </c>
      <c r="Q1" t="s">
        <v>2</v>
      </c>
      <c r="R1" t="s">
        <v>3</v>
      </c>
      <c r="S1" t="s">
        <v>147</v>
      </c>
      <c r="T1" t="s">
        <v>164</v>
      </c>
      <c r="U1" t="s">
        <v>160</v>
      </c>
      <c r="V1" t="s">
        <v>140</v>
      </c>
      <c r="W1" t="s">
        <v>428</v>
      </c>
      <c r="X1" t="s">
        <v>429</v>
      </c>
      <c r="Y1" t="s">
        <v>436</v>
      </c>
      <c r="Z1" t="s">
        <v>437</v>
      </c>
      <c r="AA1" t="s">
        <v>438</v>
      </c>
      <c r="AB1" t="s">
        <v>440</v>
      </c>
      <c r="AC1" t="s">
        <v>465</v>
      </c>
      <c r="AD1" t="s">
        <v>577</v>
      </c>
      <c r="AE1" t="s">
        <v>484</v>
      </c>
      <c r="AF1" t="s">
        <v>618</v>
      </c>
    </row>
    <row r="2" spans="1:32" x14ac:dyDescent="0.3">
      <c r="A2" s="11">
        <v>45028</v>
      </c>
      <c r="B2" s="13" t="s">
        <v>7</v>
      </c>
      <c r="C2" s="1" t="s">
        <v>51</v>
      </c>
      <c r="D2" s="7">
        <v>6</v>
      </c>
      <c r="E2" s="8" t="s">
        <v>4</v>
      </c>
      <c r="F2" s="8"/>
      <c r="G2" s="8"/>
      <c r="H2" s="8"/>
      <c r="I2" s="8"/>
      <c r="J2" s="23"/>
      <c r="K2" s="23"/>
      <c r="L2" s="23"/>
      <c r="M2" s="27"/>
      <c r="N2" s="23"/>
      <c r="O2" s="7">
        <v>36</v>
      </c>
      <c r="P2" s="7">
        <v>20</v>
      </c>
      <c r="Q2" s="7">
        <v>24</v>
      </c>
      <c r="R2" s="7">
        <v>16</v>
      </c>
      <c r="S2" s="7">
        <f>SUM(Tableau3[[#This Row],[Snap]:[BeReal]])</f>
        <v>96</v>
      </c>
      <c r="T2" s="7"/>
      <c r="U2" s="7">
        <v>0</v>
      </c>
      <c r="V2" s="5"/>
      <c r="W2" s="5"/>
      <c r="X2" s="5"/>
      <c r="Y2" s="5">
        <f>IF(ISERROR(FIND("footing",Tableau3[[#This Row],[Résumé]])),0,1)</f>
        <v>0</v>
      </c>
      <c r="Z2" s="5">
        <f>IF(ISERROR(FIND("ciné",Tableau3[[#This Row],[Résumé]])),0,1)</f>
        <v>0</v>
      </c>
      <c r="AA2" s="5">
        <v>120</v>
      </c>
      <c r="AB2" s="5">
        <f>WEEKDAY(Tableau3[[#This Row],[Jour]],2)</f>
        <v>3</v>
      </c>
      <c r="AC2" s="5"/>
      <c r="AD2" s="5"/>
      <c r="AE2" s="5"/>
      <c r="AF2" s="25"/>
    </row>
    <row r="3" spans="1:32" x14ac:dyDescent="0.3">
      <c r="A3" s="12">
        <v>45029</v>
      </c>
      <c r="B3" s="14" t="s">
        <v>7</v>
      </c>
      <c r="C3" s="2" t="s">
        <v>51</v>
      </c>
      <c r="D3" s="5">
        <v>5</v>
      </c>
      <c r="E3" s="9" t="s">
        <v>82</v>
      </c>
      <c r="F3" s="9"/>
      <c r="G3" s="9"/>
      <c r="H3" s="9"/>
      <c r="I3" s="9"/>
      <c r="J3" s="22"/>
      <c r="K3" s="22"/>
      <c r="L3" s="22"/>
      <c r="M3" s="28"/>
      <c r="N3" s="22"/>
      <c r="O3" s="5">
        <v>37</v>
      </c>
      <c r="P3" s="5">
        <v>16</v>
      </c>
      <c r="Q3" s="5">
        <v>62</v>
      </c>
      <c r="R3" s="5">
        <v>10</v>
      </c>
      <c r="S3" s="5">
        <f>SUM(Tableau3[[#This Row],[Snap]:[BeReal]])</f>
        <v>125</v>
      </c>
      <c r="T3" s="5"/>
      <c r="U3" s="7">
        <v>0</v>
      </c>
      <c r="V3" s="5"/>
      <c r="W3" s="5"/>
      <c r="X3" s="5"/>
      <c r="Y3" s="5">
        <f>IF(ISERROR(FIND("footing",Tableau3[[#This Row],[Résumé]])),0,1)</f>
        <v>0</v>
      </c>
      <c r="Z3" s="5">
        <f>IF(ISERROR(FIND("ciné",Tableau3[[#This Row],[Résumé]])),0,1)</f>
        <v>0</v>
      </c>
      <c r="AA3" s="5">
        <v>305</v>
      </c>
      <c r="AB3" s="5">
        <f>WEEKDAY(Tableau3[[#This Row],[Jour]],2)</f>
        <v>4</v>
      </c>
      <c r="AC3" s="5"/>
      <c r="AD3" s="5"/>
      <c r="AE3" s="5"/>
      <c r="AF3" s="25"/>
    </row>
    <row r="4" spans="1:32" x14ac:dyDescent="0.3">
      <c r="A4" s="11">
        <v>45030</v>
      </c>
      <c r="B4" s="15" t="s">
        <v>46</v>
      </c>
      <c r="C4" s="3" t="s">
        <v>61</v>
      </c>
      <c r="D4" s="7">
        <v>5.5</v>
      </c>
      <c r="E4" s="8" t="s">
        <v>92</v>
      </c>
      <c r="F4" s="8"/>
      <c r="G4" s="8"/>
      <c r="H4" s="8"/>
      <c r="I4" s="8"/>
      <c r="J4" s="23"/>
      <c r="K4" s="23"/>
      <c r="L4" s="23"/>
      <c r="M4" s="27"/>
      <c r="N4" s="23"/>
      <c r="O4" s="7">
        <v>42</v>
      </c>
      <c r="P4" s="7">
        <v>11</v>
      </c>
      <c r="Q4" s="7">
        <v>7</v>
      </c>
      <c r="R4" s="7">
        <v>11</v>
      </c>
      <c r="S4" s="7">
        <f>SUM(Tableau3[[#This Row],[Snap]:[BeReal]])</f>
        <v>71</v>
      </c>
      <c r="T4" s="7"/>
      <c r="U4" s="7">
        <v>0</v>
      </c>
      <c r="V4" s="5"/>
      <c r="W4" s="5"/>
      <c r="X4" s="5"/>
      <c r="Y4" s="5">
        <f>IF(ISERROR(FIND("footing",Tableau3[[#This Row],[Résumé]])),0,1)</f>
        <v>0</v>
      </c>
      <c r="Z4" s="5">
        <f>IF(ISERROR(FIND("ciné",Tableau3[[#This Row],[Résumé]])),0,1)</f>
        <v>0</v>
      </c>
      <c r="AA4" s="5">
        <v>30</v>
      </c>
      <c r="AB4" s="5">
        <f>WEEKDAY(Tableau3[[#This Row],[Jour]],2)</f>
        <v>5</v>
      </c>
      <c r="AC4" s="5"/>
      <c r="AD4" s="5"/>
      <c r="AE4" s="5"/>
      <c r="AF4" s="25"/>
    </row>
    <row r="5" spans="1:32" x14ac:dyDescent="0.3">
      <c r="A5" s="12">
        <v>45031</v>
      </c>
      <c r="B5" s="16" t="s">
        <v>45</v>
      </c>
      <c r="C5" s="4" t="s">
        <v>5</v>
      </c>
      <c r="D5" s="5">
        <v>8.5</v>
      </c>
      <c r="E5" s="9" t="s">
        <v>6</v>
      </c>
      <c r="F5" s="9"/>
      <c r="G5" s="9"/>
      <c r="H5" s="9"/>
      <c r="I5" s="9"/>
      <c r="J5" s="22"/>
      <c r="K5" s="22"/>
      <c r="L5" s="22"/>
      <c r="M5" s="28"/>
      <c r="N5" s="22"/>
      <c r="O5" s="5">
        <v>65</v>
      </c>
      <c r="P5" s="5">
        <v>18</v>
      </c>
      <c r="Q5" s="5">
        <v>13</v>
      </c>
      <c r="R5" s="5">
        <v>11</v>
      </c>
      <c r="S5" s="5">
        <f>SUM(Tableau3[[#This Row],[Snap]:[BeReal]])</f>
        <v>107</v>
      </c>
      <c r="T5" s="5"/>
      <c r="U5" s="7">
        <v>0</v>
      </c>
      <c r="V5" s="5"/>
      <c r="W5" s="5"/>
      <c r="X5" s="5"/>
      <c r="Y5" s="5">
        <f>IF(ISERROR(FIND("footing",Tableau3[[#This Row],[Résumé]])),0,1)</f>
        <v>0</v>
      </c>
      <c r="Z5" s="5">
        <f>IF(ISERROR(FIND("ciné",Tableau3[[#This Row],[Résumé]])),0,1)</f>
        <v>0</v>
      </c>
      <c r="AA5" s="5">
        <v>0</v>
      </c>
      <c r="AB5" s="5">
        <f>WEEKDAY(Tableau3[[#This Row],[Jour]],2)</f>
        <v>6</v>
      </c>
      <c r="AC5" s="5"/>
      <c r="AD5" s="5"/>
      <c r="AE5" s="5"/>
      <c r="AF5" s="25"/>
    </row>
    <row r="6" spans="1:32" x14ac:dyDescent="0.3">
      <c r="A6" s="11">
        <v>45032</v>
      </c>
      <c r="B6" s="15" t="s">
        <v>45</v>
      </c>
      <c r="C6" s="3" t="s">
        <v>72</v>
      </c>
      <c r="D6" s="7">
        <v>8.5</v>
      </c>
      <c r="E6" s="8" t="s">
        <v>476</v>
      </c>
      <c r="F6" s="8"/>
      <c r="G6" s="8"/>
      <c r="H6" s="8"/>
      <c r="I6" s="8"/>
      <c r="J6" s="23"/>
      <c r="K6" s="23"/>
      <c r="L6" s="23"/>
      <c r="M6" s="27"/>
      <c r="N6" s="23"/>
      <c r="O6" s="7">
        <v>49</v>
      </c>
      <c r="P6" s="7">
        <v>25</v>
      </c>
      <c r="Q6" s="7">
        <v>30</v>
      </c>
      <c r="R6" s="7">
        <v>15</v>
      </c>
      <c r="S6" s="7">
        <f>SUM(Tableau3[[#This Row],[Snap]:[BeReal]])</f>
        <v>119</v>
      </c>
      <c r="T6" s="7"/>
      <c r="U6" s="7">
        <v>30</v>
      </c>
      <c r="V6" s="5"/>
      <c r="W6" s="5"/>
      <c r="X6" s="5"/>
      <c r="Y6" s="5">
        <f>IF(ISERROR(FIND("footing",Tableau3[[#This Row],[Résumé]])),0,1)</f>
        <v>1</v>
      </c>
      <c r="Z6" s="5">
        <f>IF(ISERROR(FIND("ciné",Tableau3[[#This Row],[Résumé]])),0,1)</f>
        <v>0</v>
      </c>
      <c r="AA6" s="5">
        <v>0</v>
      </c>
      <c r="AB6" s="5">
        <f>WEEKDAY(Tableau3[[#This Row],[Jour]],2)</f>
        <v>7</v>
      </c>
      <c r="AC6" s="5"/>
      <c r="AD6" s="5"/>
      <c r="AE6" s="5"/>
      <c r="AF6" s="25"/>
    </row>
    <row r="7" spans="1:32" x14ac:dyDescent="0.3">
      <c r="A7" s="12">
        <v>45033</v>
      </c>
      <c r="B7" s="14" t="s">
        <v>7</v>
      </c>
      <c r="C7" s="2" t="s">
        <v>51</v>
      </c>
      <c r="D7" s="5">
        <v>6.5</v>
      </c>
      <c r="E7" s="9" t="s">
        <v>128</v>
      </c>
      <c r="F7" s="9"/>
      <c r="G7" s="9"/>
      <c r="H7" s="9"/>
      <c r="I7" s="9"/>
      <c r="J7" s="22"/>
      <c r="K7" s="22"/>
      <c r="L7" s="22"/>
      <c r="M7" s="28"/>
      <c r="N7" s="22"/>
      <c r="O7" s="5">
        <v>65</v>
      </c>
      <c r="P7" s="5">
        <v>13</v>
      </c>
      <c r="Q7" s="5">
        <v>54</v>
      </c>
      <c r="R7" s="5">
        <v>9</v>
      </c>
      <c r="S7" s="5">
        <f>SUM(Tableau3[[#This Row],[Snap]:[BeReal]])</f>
        <v>141</v>
      </c>
      <c r="T7" s="5"/>
      <c r="U7" s="5">
        <v>0</v>
      </c>
      <c r="V7" s="5"/>
      <c r="W7" s="5"/>
      <c r="X7" s="5"/>
      <c r="Y7" s="5">
        <f>IF(ISERROR(FIND("footing",Tableau3[[#This Row],[Résumé]])),0,1)</f>
        <v>0</v>
      </c>
      <c r="Z7" s="5">
        <f>IF(ISERROR(FIND("ciné",Tableau3[[#This Row],[Résumé]])),0,1)</f>
        <v>0</v>
      </c>
      <c r="AA7" s="5">
        <v>0</v>
      </c>
      <c r="AB7" s="5">
        <f>WEEKDAY(Tableau3[[#This Row],[Jour]],2)</f>
        <v>1</v>
      </c>
      <c r="AC7" s="5"/>
      <c r="AD7" s="5"/>
      <c r="AE7" s="5"/>
      <c r="AF7" s="25"/>
    </row>
    <row r="8" spans="1:32" x14ac:dyDescent="0.3">
      <c r="A8" s="11">
        <v>45034</v>
      </c>
      <c r="B8" s="13" t="s">
        <v>7</v>
      </c>
      <c r="C8" s="1" t="s">
        <v>51</v>
      </c>
      <c r="D8" s="7">
        <v>8</v>
      </c>
      <c r="E8" s="8" t="s">
        <v>8</v>
      </c>
      <c r="F8" s="8"/>
      <c r="G8" s="8"/>
      <c r="H8" s="8"/>
      <c r="I8" s="8"/>
      <c r="J8" s="23"/>
      <c r="K8" s="23"/>
      <c r="L8" s="23"/>
      <c r="M8" s="27"/>
      <c r="N8" s="23"/>
      <c r="O8" s="7">
        <v>82</v>
      </c>
      <c r="P8" s="7">
        <v>34</v>
      </c>
      <c r="Q8" s="7">
        <v>38</v>
      </c>
      <c r="R8" s="7">
        <v>21</v>
      </c>
      <c r="S8" s="7">
        <f>SUM(Tableau3[[#This Row],[Snap]:[BeReal]])</f>
        <v>175</v>
      </c>
      <c r="T8" s="7"/>
      <c r="U8" s="7">
        <v>85</v>
      </c>
      <c r="V8" s="5"/>
      <c r="W8" s="5"/>
      <c r="X8" s="5"/>
      <c r="Y8" s="5">
        <f>IF(ISERROR(FIND("footing",Tableau3[[#This Row],[Résumé]])),0,1)</f>
        <v>0</v>
      </c>
      <c r="Z8" s="5">
        <f>IF(ISERROR(FIND("ciné",Tableau3[[#This Row],[Résumé]])),0,1)</f>
        <v>0</v>
      </c>
      <c r="AA8" s="5">
        <v>0</v>
      </c>
      <c r="AB8" s="5">
        <f>WEEKDAY(Tableau3[[#This Row],[Jour]],2)</f>
        <v>2</v>
      </c>
      <c r="AC8" s="5"/>
      <c r="AD8" s="5"/>
      <c r="AE8" s="5"/>
      <c r="AF8" s="25"/>
    </row>
    <row r="9" spans="1:32" x14ac:dyDescent="0.3">
      <c r="A9" s="12">
        <v>45035</v>
      </c>
      <c r="B9" s="14" t="s">
        <v>7</v>
      </c>
      <c r="C9" s="2" t="s">
        <v>51</v>
      </c>
      <c r="D9" s="5">
        <v>7.5</v>
      </c>
      <c r="E9" s="9" t="s">
        <v>477</v>
      </c>
      <c r="F9" s="9"/>
      <c r="G9" s="9"/>
      <c r="H9" s="9"/>
      <c r="I9" s="9"/>
      <c r="J9" s="22"/>
      <c r="K9" s="22"/>
      <c r="L9" s="22"/>
      <c r="M9" s="28"/>
      <c r="N9" s="22"/>
      <c r="O9" s="5">
        <v>148</v>
      </c>
      <c r="P9" s="5">
        <v>22</v>
      </c>
      <c r="Q9" s="5">
        <v>2</v>
      </c>
      <c r="R9" s="5">
        <v>28</v>
      </c>
      <c r="S9" s="5">
        <f>SUM(Tableau3[[#This Row],[Snap]:[BeReal]])</f>
        <v>200</v>
      </c>
      <c r="T9" s="5"/>
      <c r="U9" s="5">
        <v>162</v>
      </c>
      <c r="V9" s="5"/>
      <c r="W9" s="5"/>
      <c r="X9" s="5"/>
      <c r="Y9" s="5">
        <f>IF(ISERROR(FIND("footing",Tableau3[[#This Row],[Résumé]])),0,1)</f>
        <v>1</v>
      </c>
      <c r="Z9" s="5">
        <f>IF(ISERROR(FIND("ciné",Tableau3[[#This Row],[Résumé]])),0,1)</f>
        <v>0</v>
      </c>
      <c r="AA9" s="5">
        <v>0</v>
      </c>
      <c r="AB9" s="5">
        <f>WEEKDAY(Tableau3[[#This Row],[Jour]],2)</f>
        <v>3</v>
      </c>
      <c r="AC9" s="5"/>
      <c r="AD9" s="5"/>
      <c r="AE9" s="5"/>
      <c r="AF9" s="25"/>
    </row>
    <row r="10" spans="1:32" x14ac:dyDescent="0.3">
      <c r="A10" s="11">
        <v>45036</v>
      </c>
      <c r="B10" s="15" t="s">
        <v>9</v>
      </c>
      <c r="C10" s="1" t="s">
        <v>51</v>
      </c>
      <c r="D10" s="7">
        <v>7.5</v>
      </c>
      <c r="E10" s="8" t="s">
        <v>124</v>
      </c>
      <c r="F10" s="8"/>
      <c r="G10" s="8"/>
      <c r="H10" s="8"/>
      <c r="I10" s="8"/>
      <c r="J10" s="23"/>
      <c r="K10" s="23"/>
      <c r="L10" s="23"/>
      <c r="M10" s="27"/>
      <c r="N10" s="23"/>
      <c r="O10" s="7">
        <v>79</v>
      </c>
      <c r="P10" s="7">
        <v>23</v>
      </c>
      <c r="Q10" s="7">
        <v>26</v>
      </c>
      <c r="R10" s="7">
        <v>22</v>
      </c>
      <c r="S10" s="7">
        <f>SUM(Tableau3[[#This Row],[Snap]:[BeReal]])</f>
        <v>150</v>
      </c>
      <c r="T10" s="7"/>
      <c r="U10" s="7">
        <v>135</v>
      </c>
      <c r="V10" s="5"/>
      <c r="W10" s="5"/>
      <c r="X10" s="5"/>
      <c r="Y10" s="5">
        <f>IF(ISERROR(FIND("footing",Tableau3[[#This Row],[Résumé]])),0,1)</f>
        <v>0</v>
      </c>
      <c r="Z10" s="5">
        <f>IF(ISERROR(FIND("ciné",Tableau3[[#This Row],[Résumé]])),0,1)</f>
        <v>0</v>
      </c>
      <c r="AA10" s="5">
        <v>0</v>
      </c>
      <c r="AB10" s="5">
        <f>WEEKDAY(Tableau3[[#This Row],[Jour]],2)</f>
        <v>4</v>
      </c>
      <c r="AC10" s="5"/>
      <c r="AD10" s="5"/>
      <c r="AE10" s="5"/>
      <c r="AF10" s="25"/>
    </row>
    <row r="11" spans="1:32" x14ac:dyDescent="0.3">
      <c r="A11" s="12">
        <v>45037</v>
      </c>
      <c r="B11" s="16" t="s">
        <v>9</v>
      </c>
      <c r="C11" s="2" t="s">
        <v>51</v>
      </c>
      <c r="D11" s="5">
        <v>7.5</v>
      </c>
      <c r="E11" s="9" t="s">
        <v>83</v>
      </c>
      <c r="F11" s="9"/>
      <c r="G11" s="9"/>
      <c r="H11" s="9"/>
      <c r="I11" s="9"/>
      <c r="J11" s="22"/>
      <c r="K11" s="22"/>
      <c r="L11" s="22"/>
      <c r="M11" s="28"/>
      <c r="N11" s="22"/>
      <c r="O11" s="5">
        <v>123</v>
      </c>
      <c r="P11" s="5">
        <v>11</v>
      </c>
      <c r="Q11" s="5">
        <v>33</v>
      </c>
      <c r="R11" s="5">
        <v>23</v>
      </c>
      <c r="S11" s="5">
        <f>SUM(Tableau3[[#This Row],[Snap]:[BeReal]])</f>
        <v>190</v>
      </c>
      <c r="T11" s="5"/>
      <c r="U11" s="5">
        <v>0</v>
      </c>
      <c r="V11" s="5"/>
      <c r="W11" s="5"/>
      <c r="X11" s="5"/>
      <c r="Y11" s="5">
        <f>IF(ISERROR(FIND("footing",Tableau3[[#This Row],[Résumé]])),0,1)</f>
        <v>0</v>
      </c>
      <c r="Z11" s="5">
        <f>IF(ISERROR(FIND("ciné",Tableau3[[#This Row],[Résumé]])),0,1)</f>
        <v>0</v>
      </c>
      <c r="AA11" s="5">
        <v>0</v>
      </c>
      <c r="AB11" s="5">
        <f>WEEKDAY(Tableau3[[#This Row],[Jour]],2)</f>
        <v>5</v>
      </c>
      <c r="AC11" s="5"/>
      <c r="AD11" s="5"/>
      <c r="AE11" s="5"/>
      <c r="AF11" s="25"/>
    </row>
    <row r="12" spans="1:32" x14ac:dyDescent="0.3">
      <c r="A12" s="11">
        <v>45038</v>
      </c>
      <c r="B12" s="15" t="s">
        <v>9</v>
      </c>
      <c r="C12" s="1" t="s">
        <v>51</v>
      </c>
      <c r="D12" s="7">
        <v>7.5</v>
      </c>
      <c r="E12" s="8" t="s">
        <v>179</v>
      </c>
      <c r="F12" s="8"/>
      <c r="G12" s="8"/>
      <c r="H12" s="8"/>
      <c r="I12" s="8"/>
      <c r="J12" s="23"/>
      <c r="K12" s="23"/>
      <c r="L12" s="23"/>
      <c r="M12" s="27"/>
      <c r="N12" s="23"/>
      <c r="O12" s="7">
        <v>44</v>
      </c>
      <c r="P12" s="7">
        <v>41</v>
      </c>
      <c r="Q12" s="7">
        <v>19</v>
      </c>
      <c r="R12" s="7">
        <v>14</v>
      </c>
      <c r="S12" s="7">
        <f>SUM(Tableau3[[#This Row],[Snap]:[BeReal]])</f>
        <v>118</v>
      </c>
      <c r="T12" s="7"/>
      <c r="U12" s="5">
        <v>0</v>
      </c>
      <c r="V12" s="5"/>
      <c r="W12" s="5"/>
      <c r="X12" s="5"/>
      <c r="Y12" s="5">
        <f>IF(ISERROR(FIND("footing",Tableau3[[#This Row],[Résumé]])),0,1)</f>
        <v>1</v>
      </c>
      <c r="Z12" s="5">
        <f>IF(ISERROR(FIND("ciné",Tableau3[[#This Row],[Résumé]])),0,1)</f>
        <v>0</v>
      </c>
      <c r="AA12" s="5">
        <v>0</v>
      </c>
      <c r="AB12" s="5">
        <f>WEEKDAY(Tableau3[[#This Row],[Jour]],2)</f>
        <v>6</v>
      </c>
      <c r="AC12" s="5"/>
      <c r="AD12" s="5"/>
      <c r="AE12" s="5"/>
      <c r="AF12" s="25"/>
    </row>
    <row r="13" spans="1:32" x14ac:dyDescent="0.3">
      <c r="A13" s="12">
        <v>45039</v>
      </c>
      <c r="B13" s="16" t="s">
        <v>9</v>
      </c>
      <c r="C13" s="2" t="s">
        <v>51</v>
      </c>
      <c r="D13" s="5">
        <v>7</v>
      </c>
      <c r="E13" s="9" t="s">
        <v>84</v>
      </c>
      <c r="F13" s="9"/>
      <c r="G13" s="9"/>
      <c r="H13" s="9"/>
      <c r="I13" s="9"/>
      <c r="J13" s="22"/>
      <c r="K13" s="22"/>
      <c r="L13" s="22"/>
      <c r="M13" s="28"/>
      <c r="N13" s="22"/>
      <c r="O13" s="5">
        <v>97</v>
      </c>
      <c r="P13" s="5">
        <v>32</v>
      </c>
      <c r="Q13" s="5">
        <v>24</v>
      </c>
      <c r="R13" s="5">
        <v>14</v>
      </c>
      <c r="S13" s="5">
        <f>SUM(Tableau3[[#This Row],[Snap]:[BeReal]])</f>
        <v>167</v>
      </c>
      <c r="T13" s="5"/>
      <c r="U13" s="5">
        <v>0</v>
      </c>
      <c r="V13" s="5"/>
      <c r="W13" s="5"/>
      <c r="X13" s="5"/>
      <c r="Y13" s="5">
        <f>IF(ISERROR(FIND("footing",Tableau3[[#This Row],[Résumé]])),0,1)</f>
        <v>0</v>
      </c>
      <c r="Z13" s="5">
        <f>IF(ISERROR(FIND("ciné",Tableau3[[#This Row],[Résumé]])),0,1)</f>
        <v>0</v>
      </c>
      <c r="AA13" s="5">
        <v>0</v>
      </c>
      <c r="AB13" s="5">
        <f>WEEKDAY(Tableau3[[#This Row],[Jour]],2)</f>
        <v>7</v>
      </c>
      <c r="AC13" s="5"/>
      <c r="AD13" s="5"/>
      <c r="AE13" s="5"/>
      <c r="AF13" s="25"/>
    </row>
    <row r="14" spans="1:32" x14ac:dyDescent="0.3">
      <c r="A14" s="11">
        <v>45040</v>
      </c>
      <c r="B14" s="15" t="s">
        <v>9</v>
      </c>
      <c r="C14" s="3" t="s">
        <v>52</v>
      </c>
      <c r="D14" s="7">
        <v>4</v>
      </c>
      <c r="E14" s="8" t="s">
        <v>85</v>
      </c>
      <c r="F14" s="8"/>
      <c r="G14" s="8"/>
      <c r="H14" s="8"/>
      <c r="I14" s="8"/>
      <c r="J14" s="23"/>
      <c r="K14" s="23"/>
      <c r="L14" s="23"/>
      <c r="M14" s="27"/>
      <c r="N14" s="23"/>
      <c r="O14" s="7">
        <v>76</v>
      </c>
      <c r="P14" s="7">
        <v>35</v>
      </c>
      <c r="Q14" s="7">
        <v>36</v>
      </c>
      <c r="R14" s="7">
        <v>22</v>
      </c>
      <c r="S14" s="7">
        <f>SUM(Tableau3[[#This Row],[Snap]:[BeReal]])</f>
        <v>169</v>
      </c>
      <c r="T14" s="7"/>
      <c r="U14" s="5">
        <v>0</v>
      </c>
      <c r="V14" s="5"/>
      <c r="W14" s="5"/>
      <c r="X14" s="5"/>
      <c r="Y14" s="5">
        <f>IF(ISERROR(FIND("footing",Tableau3[[#This Row],[Résumé]])),0,1)</f>
        <v>0</v>
      </c>
      <c r="Z14" s="5">
        <f>IF(ISERROR(FIND("ciné",Tableau3[[#This Row],[Résumé]])),0,1)</f>
        <v>0</v>
      </c>
      <c r="AA14" s="5">
        <v>0</v>
      </c>
      <c r="AB14" s="5">
        <f>WEEKDAY(Tableau3[[#This Row],[Jour]],2)</f>
        <v>1</v>
      </c>
      <c r="AC14" s="5"/>
      <c r="AD14" s="5"/>
      <c r="AE14" s="5"/>
      <c r="AF14" s="25"/>
    </row>
    <row r="15" spans="1:32" x14ac:dyDescent="0.3">
      <c r="A15" s="12">
        <v>45041</v>
      </c>
      <c r="B15" s="16" t="s">
        <v>9</v>
      </c>
      <c r="C15" s="4" t="s">
        <v>52</v>
      </c>
      <c r="D15" s="5">
        <v>6</v>
      </c>
      <c r="E15" s="9" t="s">
        <v>178</v>
      </c>
      <c r="F15" s="9"/>
      <c r="G15" s="9"/>
      <c r="H15" s="9"/>
      <c r="I15" s="9"/>
      <c r="J15" s="22"/>
      <c r="K15" s="22"/>
      <c r="L15" s="22"/>
      <c r="M15" s="28"/>
      <c r="N15" s="22"/>
      <c r="O15" s="5">
        <v>63</v>
      </c>
      <c r="P15" s="5">
        <v>16</v>
      </c>
      <c r="Q15" s="5">
        <v>25</v>
      </c>
      <c r="R15" s="5">
        <v>24</v>
      </c>
      <c r="S15" s="5">
        <f>SUM(Tableau3[[#This Row],[Snap]:[BeReal]])</f>
        <v>128</v>
      </c>
      <c r="T15" s="5"/>
      <c r="U15" s="5">
        <v>133</v>
      </c>
      <c r="V15" s="5"/>
      <c r="W15" s="5"/>
      <c r="X15" s="5"/>
      <c r="Y15" s="5">
        <f>IF(ISERROR(FIND("footing",Tableau3[[#This Row],[Résumé]])),0,1)</f>
        <v>1</v>
      </c>
      <c r="Z15" s="5">
        <f>IF(ISERROR(FIND("ciné",Tableau3[[#This Row],[Résumé]])),0,1)</f>
        <v>0</v>
      </c>
      <c r="AA15" s="5">
        <v>0</v>
      </c>
      <c r="AB15" s="5">
        <f>WEEKDAY(Tableau3[[#This Row],[Jour]],2)</f>
        <v>2</v>
      </c>
      <c r="AC15" s="5"/>
      <c r="AD15" s="5"/>
      <c r="AE15" s="5"/>
      <c r="AF15" s="25"/>
    </row>
    <row r="16" spans="1:32" x14ac:dyDescent="0.3">
      <c r="A16" s="11">
        <v>45042</v>
      </c>
      <c r="B16" s="15" t="s">
        <v>9</v>
      </c>
      <c r="C16" s="3" t="s">
        <v>52</v>
      </c>
      <c r="D16" s="7">
        <v>5</v>
      </c>
      <c r="E16" s="8" t="s">
        <v>10</v>
      </c>
      <c r="F16" s="8"/>
      <c r="G16" s="8"/>
      <c r="H16" s="8"/>
      <c r="I16" s="8"/>
      <c r="J16" s="23"/>
      <c r="K16" s="23"/>
      <c r="L16" s="23"/>
      <c r="M16" s="27"/>
      <c r="N16" s="23"/>
      <c r="O16" s="7">
        <v>104</v>
      </c>
      <c r="P16" s="7">
        <v>24</v>
      </c>
      <c r="Q16" s="7">
        <v>159</v>
      </c>
      <c r="R16" s="7">
        <v>12</v>
      </c>
      <c r="S16" s="7">
        <f>SUM(Tableau3[[#This Row],[Snap]:[BeReal]])</f>
        <v>299</v>
      </c>
      <c r="T16" s="7"/>
      <c r="U16" s="7">
        <v>61</v>
      </c>
      <c r="V16" s="5"/>
      <c r="W16" s="5"/>
      <c r="X16" s="5"/>
      <c r="Y16" s="5">
        <f>IF(ISERROR(FIND("footing",Tableau3[[#This Row],[Résumé]])),0,1)</f>
        <v>0</v>
      </c>
      <c r="Z16" s="5">
        <f>IF(ISERROR(FIND("ciné",Tableau3[[#This Row],[Résumé]])),0,1)</f>
        <v>0</v>
      </c>
      <c r="AA16" s="5">
        <v>0</v>
      </c>
      <c r="AB16" s="5">
        <f>WEEKDAY(Tableau3[[#This Row],[Jour]],2)</f>
        <v>3</v>
      </c>
      <c r="AC16" s="5"/>
      <c r="AD16" s="5"/>
      <c r="AE16" s="5"/>
      <c r="AF16" s="25"/>
    </row>
    <row r="17" spans="1:32" x14ac:dyDescent="0.3">
      <c r="A17" s="12">
        <v>45043</v>
      </c>
      <c r="B17" s="16" t="s">
        <v>9</v>
      </c>
      <c r="C17" s="4" t="s">
        <v>52</v>
      </c>
      <c r="D17" s="5">
        <v>6.5</v>
      </c>
      <c r="E17" s="9" t="s">
        <v>11</v>
      </c>
      <c r="F17" s="9"/>
      <c r="G17" s="9"/>
      <c r="H17" s="9"/>
      <c r="I17" s="9"/>
      <c r="J17" s="22"/>
      <c r="K17" s="22"/>
      <c r="L17" s="22"/>
      <c r="M17" s="28"/>
      <c r="N17" s="22"/>
      <c r="O17" s="5">
        <f>35+65</f>
        <v>100</v>
      </c>
      <c r="P17" s="5">
        <v>17</v>
      </c>
      <c r="Q17" s="5">
        <v>32</v>
      </c>
      <c r="R17" s="5">
        <v>17</v>
      </c>
      <c r="S17" s="5">
        <f>SUM(Tableau3[[#This Row],[Snap]:[BeReal]])</f>
        <v>166</v>
      </c>
      <c r="T17" s="5"/>
      <c r="U17" s="5">
        <v>31</v>
      </c>
      <c r="V17" s="5"/>
      <c r="W17" s="5"/>
      <c r="X17" s="5"/>
      <c r="Y17" s="5">
        <f>IF(ISERROR(FIND("footing",Tableau3[[#This Row],[Résumé]])),0,1)</f>
        <v>1</v>
      </c>
      <c r="Z17" s="5">
        <f>IF(ISERROR(FIND("ciné",Tableau3[[#This Row],[Résumé]])),0,1)</f>
        <v>0</v>
      </c>
      <c r="AA17" s="5">
        <v>127</v>
      </c>
      <c r="AB17" s="5">
        <f>WEEKDAY(Tableau3[[#This Row],[Jour]],2)</f>
        <v>4</v>
      </c>
      <c r="AC17" s="5"/>
      <c r="AD17" s="5"/>
      <c r="AE17" s="5"/>
      <c r="AF17" s="25"/>
    </row>
    <row r="18" spans="1:32" x14ac:dyDescent="0.3">
      <c r="A18" s="11">
        <v>45044</v>
      </c>
      <c r="B18" s="15" t="s">
        <v>9</v>
      </c>
      <c r="C18" s="3" t="s">
        <v>73</v>
      </c>
      <c r="D18" s="7">
        <v>7</v>
      </c>
      <c r="E18" s="8" t="s">
        <v>86</v>
      </c>
      <c r="F18" s="8"/>
      <c r="G18" s="8"/>
      <c r="H18" s="8"/>
      <c r="I18" s="8"/>
      <c r="J18" s="23"/>
      <c r="K18" s="23"/>
      <c r="L18" s="23"/>
      <c r="M18" s="27"/>
      <c r="N18" s="23"/>
      <c r="O18" s="7">
        <v>60</v>
      </c>
      <c r="P18" s="7">
        <v>35</v>
      </c>
      <c r="Q18" s="7">
        <v>0</v>
      </c>
      <c r="R18" s="7">
        <v>12</v>
      </c>
      <c r="S18" s="7">
        <f>SUM(Tableau3[[#This Row],[Snap]:[BeReal]])</f>
        <v>107</v>
      </c>
      <c r="T18" s="7"/>
      <c r="U18" s="7">
        <v>0</v>
      </c>
      <c r="V18" s="5"/>
      <c r="W18" s="5"/>
      <c r="X18" s="5"/>
      <c r="Y18" s="5">
        <f>IF(ISERROR(FIND("footing",Tableau3[[#This Row],[Résumé]])),0,1)</f>
        <v>0</v>
      </c>
      <c r="Z18" s="5">
        <f>IF(ISERROR(FIND("ciné",Tableau3[[#This Row],[Résumé]])),0,1)</f>
        <v>0</v>
      </c>
      <c r="AA18" s="5">
        <v>144</v>
      </c>
      <c r="AB18" s="5">
        <f>WEEKDAY(Tableau3[[#This Row],[Jour]],2)</f>
        <v>5</v>
      </c>
      <c r="AC18" s="5"/>
      <c r="AD18" s="5"/>
      <c r="AE18" s="5"/>
      <c r="AF18" s="25"/>
    </row>
    <row r="19" spans="1:32" x14ac:dyDescent="0.3">
      <c r="A19" s="12">
        <v>45045</v>
      </c>
      <c r="B19" s="16" t="s">
        <v>9</v>
      </c>
      <c r="C19" s="4" t="s">
        <v>5</v>
      </c>
      <c r="D19" s="5">
        <v>8</v>
      </c>
      <c r="E19" s="9" t="s">
        <v>478</v>
      </c>
      <c r="F19" s="9"/>
      <c r="G19" s="9"/>
      <c r="H19" s="9"/>
      <c r="I19" s="9"/>
      <c r="J19" s="22"/>
      <c r="K19" s="22"/>
      <c r="L19" s="22"/>
      <c r="M19" s="28"/>
      <c r="N19" s="22"/>
      <c r="O19" s="5">
        <v>50</v>
      </c>
      <c r="P19" s="5">
        <v>5</v>
      </c>
      <c r="Q19" s="5">
        <v>0</v>
      </c>
      <c r="R19" s="5">
        <v>9</v>
      </c>
      <c r="S19" s="5">
        <f>SUM(Tableau3[[#This Row],[Snap]:[BeReal]])</f>
        <v>64</v>
      </c>
      <c r="T19" s="5"/>
      <c r="U19" s="7">
        <v>0</v>
      </c>
      <c r="V19" s="5"/>
      <c r="W19" s="5"/>
      <c r="X19" s="5"/>
      <c r="Y19" s="5">
        <f>IF(ISERROR(FIND("footing",Tableau3[[#This Row],[Résumé]])),0,1)</f>
        <v>1</v>
      </c>
      <c r="Z19" s="5">
        <f>IF(ISERROR(FIND("ciné",Tableau3[[#This Row],[Résumé]])),0,1)</f>
        <v>0</v>
      </c>
      <c r="AA19" s="5">
        <v>0</v>
      </c>
      <c r="AB19" s="5">
        <f>WEEKDAY(Tableau3[[#This Row],[Jour]],2)</f>
        <v>6</v>
      </c>
      <c r="AC19" s="5"/>
      <c r="AD19" s="5"/>
      <c r="AE19" s="5"/>
      <c r="AF19" s="25"/>
    </row>
    <row r="20" spans="1:32" x14ac:dyDescent="0.3">
      <c r="A20" s="11">
        <v>45046</v>
      </c>
      <c r="B20" s="15" t="s">
        <v>9</v>
      </c>
      <c r="C20" s="3" t="s">
        <v>5</v>
      </c>
      <c r="D20" s="7">
        <v>8</v>
      </c>
      <c r="E20" s="8" t="s">
        <v>479</v>
      </c>
      <c r="F20" s="8"/>
      <c r="G20" s="8"/>
      <c r="H20" s="8"/>
      <c r="I20" s="8"/>
      <c r="J20" s="23"/>
      <c r="K20" s="23"/>
      <c r="L20" s="23"/>
      <c r="M20" s="27"/>
      <c r="N20" s="23"/>
      <c r="O20" s="7">
        <v>36</v>
      </c>
      <c r="P20" s="7">
        <v>3</v>
      </c>
      <c r="Q20" s="7">
        <v>27</v>
      </c>
      <c r="R20" s="7">
        <v>11</v>
      </c>
      <c r="S20" s="7">
        <f>SUM(Tableau3[[#This Row],[Snap]:[BeReal]])</f>
        <v>77</v>
      </c>
      <c r="T20" s="7"/>
      <c r="U20" s="7">
        <v>0</v>
      </c>
      <c r="V20" s="5"/>
      <c r="W20" s="5"/>
      <c r="X20" s="5"/>
      <c r="Y20" s="5">
        <f>IF(ISERROR(FIND("footing",Tableau3[[#This Row],[Résumé]])),0,1)</f>
        <v>1</v>
      </c>
      <c r="Z20" s="5">
        <f>IF(ISERROR(FIND("ciné",Tableau3[[#This Row],[Résumé]])),0,1)</f>
        <v>0</v>
      </c>
      <c r="AA20" s="5">
        <v>0</v>
      </c>
      <c r="AB20" s="5">
        <f>WEEKDAY(Tableau3[[#This Row],[Jour]],2)</f>
        <v>7</v>
      </c>
      <c r="AC20" s="5"/>
      <c r="AD20" s="5"/>
      <c r="AE20" s="5"/>
      <c r="AF20" s="25"/>
    </row>
    <row r="21" spans="1:32" x14ac:dyDescent="0.3">
      <c r="A21" s="12">
        <v>45047</v>
      </c>
      <c r="B21" s="16" t="s">
        <v>9</v>
      </c>
      <c r="C21" s="4" t="s">
        <v>5</v>
      </c>
      <c r="D21" s="5">
        <v>7</v>
      </c>
      <c r="E21" s="9" t="s">
        <v>12</v>
      </c>
      <c r="F21" s="9"/>
      <c r="G21" s="9"/>
      <c r="H21" s="9"/>
      <c r="I21" s="9"/>
      <c r="J21" s="22"/>
      <c r="K21" s="22"/>
      <c r="L21" s="22"/>
      <c r="M21" s="28"/>
      <c r="N21" s="22"/>
      <c r="O21" s="5">
        <v>98</v>
      </c>
      <c r="P21" s="5">
        <v>88</v>
      </c>
      <c r="Q21" s="5">
        <v>14</v>
      </c>
      <c r="R21" s="5">
        <v>10</v>
      </c>
      <c r="S21" s="5">
        <f>SUM(Tableau3[[#This Row],[Snap]:[BeReal]])</f>
        <v>210</v>
      </c>
      <c r="T21" s="5"/>
      <c r="U21" s="5">
        <v>30</v>
      </c>
      <c r="V21" s="5"/>
      <c r="W21" s="5"/>
      <c r="X21" s="5"/>
      <c r="Y21" s="5">
        <f>IF(ISERROR(FIND("footing",Tableau3[[#This Row],[Résumé]])),0,1)</f>
        <v>0</v>
      </c>
      <c r="Z21" s="5">
        <f>IF(ISERROR(FIND("ciné",Tableau3[[#This Row],[Résumé]])),0,1)</f>
        <v>0</v>
      </c>
      <c r="AA21" s="5">
        <v>0</v>
      </c>
      <c r="AB21" s="5">
        <f>WEEKDAY(Tableau3[[#This Row],[Jour]],2)</f>
        <v>1</v>
      </c>
      <c r="AC21" s="5"/>
      <c r="AD21" s="5"/>
      <c r="AE21" s="5"/>
      <c r="AF21" s="25"/>
    </row>
    <row r="22" spans="1:32" x14ac:dyDescent="0.3">
      <c r="A22" s="11">
        <v>45048</v>
      </c>
      <c r="B22" s="13" t="s">
        <v>7</v>
      </c>
      <c r="C22" s="1" t="s">
        <v>51</v>
      </c>
      <c r="D22" s="7">
        <v>6.5</v>
      </c>
      <c r="E22" s="8" t="s">
        <v>93</v>
      </c>
      <c r="F22" s="8"/>
      <c r="G22" s="8"/>
      <c r="H22" s="8"/>
      <c r="I22" s="8"/>
      <c r="J22" s="23"/>
      <c r="K22" s="23"/>
      <c r="L22" s="23"/>
      <c r="M22" s="27"/>
      <c r="N22" s="23"/>
      <c r="O22" s="7">
        <v>44</v>
      </c>
      <c r="P22" s="7">
        <v>18</v>
      </c>
      <c r="Q22" s="7">
        <v>11</v>
      </c>
      <c r="R22" s="7">
        <v>9</v>
      </c>
      <c r="S22" s="7">
        <f>SUM(Tableau3[[#This Row],[Snap]:[BeReal]])</f>
        <v>82</v>
      </c>
      <c r="T22" s="7"/>
      <c r="U22" s="7"/>
      <c r="V22" s="5"/>
      <c r="W22" s="5"/>
      <c r="X22" s="5"/>
      <c r="Y22" s="5">
        <f>IF(ISERROR(FIND("footing",Tableau3[[#This Row],[Résumé]])),0,1)</f>
        <v>1</v>
      </c>
      <c r="Z22" s="5">
        <f>IF(ISERROR(FIND("ciné",Tableau3[[#This Row],[Résumé]])),0,1)</f>
        <v>0</v>
      </c>
      <c r="AA22" s="5">
        <v>16</v>
      </c>
      <c r="AB22" s="5">
        <f>WEEKDAY(Tableau3[[#This Row],[Jour]],2)</f>
        <v>2</v>
      </c>
      <c r="AC22" s="5"/>
      <c r="AD22" s="5"/>
      <c r="AE22" s="5"/>
      <c r="AF22" s="25"/>
    </row>
    <row r="23" spans="1:32" x14ac:dyDescent="0.3">
      <c r="A23" s="12">
        <v>45049</v>
      </c>
      <c r="B23" s="14" t="s">
        <v>7</v>
      </c>
      <c r="C23" s="2" t="s">
        <v>51</v>
      </c>
      <c r="D23" s="5">
        <v>5</v>
      </c>
      <c r="E23" s="9" t="s">
        <v>131</v>
      </c>
      <c r="F23" s="9"/>
      <c r="G23" s="9"/>
      <c r="H23" s="9"/>
      <c r="I23" s="9"/>
      <c r="J23" s="22"/>
      <c r="K23" s="22"/>
      <c r="L23" s="22"/>
      <c r="M23" s="28"/>
      <c r="N23" s="22"/>
      <c r="O23" s="5">
        <v>98</v>
      </c>
      <c r="P23" s="5">
        <f>15</f>
        <v>15</v>
      </c>
      <c r="Q23" s="5">
        <v>36</v>
      </c>
      <c r="R23" s="5">
        <v>16</v>
      </c>
      <c r="S23" s="5">
        <f>SUM(Tableau3[[#This Row],[Snap]:[BeReal]])</f>
        <v>165</v>
      </c>
      <c r="T23" s="5"/>
      <c r="U23" s="5"/>
      <c r="V23" s="5"/>
      <c r="W23" s="5"/>
      <c r="X23" s="5"/>
      <c r="Y23" s="5">
        <f>IF(ISERROR(FIND("footing",Tableau3[[#This Row],[Résumé]])),0,1)</f>
        <v>0</v>
      </c>
      <c r="Z23" s="5">
        <f>IF(ISERROR(FIND("ciné",Tableau3[[#This Row],[Résumé]])),0,1)</f>
        <v>0</v>
      </c>
      <c r="AA23" s="5">
        <v>0</v>
      </c>
      <c r="AB23" s="5">
        <f>WEEKDAY(Tableau3[[#This Row],[Jour]],2)</f>
        <v>3</v>
      </c>
      <c r="AC23" s="5"/>
      <c r="AD23" s="5"/>
      <c r="AE23" s="5"/>
      <c r="AF23" s="25"/>
    </row>
    <row r="24" spans="1:32" x14ac:dyDescent="0.3">
      <c r="A24" s="11">
        <v>45050</v>
      </c>
      <c r="B24" s="13" t="s">
        <v>7</v>
      </c>
      <c r="C24" s="1" t="s">
        <v>51</v>
      </c>
      <c r="D24" s="7">
        <v>5</v>
      </c>
      <c r="E24" s="8" t="s">
        <v>94</v>
      </c>
      <c r="F24" s="8"/>
      <c r="G24" s="8"/>
      <c r="H24" s="8"/>
      <c r="I24" s="8"/>
      <c r="J24" s="23"/>
      <c r="K24" s="23"/>
      <c r="L24" s="23"/>
      <c r="M24" s="27"/>
      <c r="N24" s="23"/>
      <c r="O24" s="7">
        <v>97</v>
      </c>
      <c r="P24" s="7">
        <v>5</v>
      </c>
      <c r="Q24" s="7">
        <v>0</v>
      </c>
      <c r="R24" s="7">
        <v>9</v>
      </c>
      <c r="S24" s="7">
        <f>SUM(Tableau3[[#This Row],[Snap]:[BeReal]])</f>
        <v>111</v>
      </c>
      <c r="T24" s="7"/>
      <c r="U24" s="7"/>
      <c r="V24" s="5"/>
      <c r="W24" s="5"/>
      <c r="X24" s="5"/>
      <c r="Y24" s="5">
        <f>IF(ISERROR(FIND("footing",Tableau3[[#This Row],[Résumé]])),0,1)</f>
        <v>0</v>
      </c>
      <c r="Z24" s="5">
        <f>IF(ISERROR(FIND("ciné",Tableau3[[#This Row],[Résumé]])),0,1)</f>
        <v>0</v>
      </c>
      <c r="AA24" s="5">
        <v>60</v>
      </c>
      <c r="AB24" s="5">
        <f>WEEKDAY(Tableau3[[#This Row],[Jour]],2)</f>
        <v>4</v>
      </c>
      <c r="AC24" s="5"/>
      <c r="AD24" s="5"/>
      <c r="AE24" s="5"/>
      <c r="AF24" s="25"/>
    </row>
    <row r="25" spans="1:32" x14ac:dyDescent="0.3">
      <c r="A25" s="12">
        <v>45051</v>
      </c>
      <c r="B25" s="16" t="s">
        <v>46</v>
      </c>
      <c r="C25" s="2" t="s">
        <v>51</v>
      </c>
      <c r="D25" s="5">
        <v>5</v>
      </c>
      <c r="E25" s="9" t="s">
        <v>153</v>
      </c>
      <c r="F25" s="9"/>
      <c r="G25" s="9"/>
      <c r="H25" s="9"/>
      <c r="I25" s="9"/>
      <c r="J25" s="22"/>
      <c r="K25" s="22"/>
      <c r="L25" s="22"/>
      <c r="M25" s="28"/>
      <c r="N25" s="22"/>
      <c r="O25" s="5">
        <v>107</v>
      </c>
      <c r="P25" s="5">
        <v>27</v>
      </c>
      <c r="Q25" s="5">
        <v>51</v>
      </c>
      <c r="R25" s="5">
        <v>5</v>
      </c>
      <c r="S25" s="5">
        <f>SUM(Tableau3[[#This Row],[Snap]:[BeReal]])</f>
        <v>190</v>
      </c>
      <c r="T25" s="5"/>
      <c r="U25" s="5"/>
      <c r="V25" s="5"/>
      <c r="W25" s="5"/>
      <c r="X25" s="5"/>
      <c r="Y25" s="5">
        <f>IF(ISERROR(FIND("footing",Tableau3[[#This Row],[Résumé]])),0,1)</f>
        <v>0</v>
      </c>
      <c r="Z25" s="5">
        <f>IF(ISERROR(FIND("ciné",Tableau3[[#This Row],[Résumé]])),0,1)</f>
        <v>0</v>
      </c>
      <c r="AA25" s="5">
        <v>0</v>
      </c>
      <c r="AB25" s="5">
        <f>WEEKDAY(Tableau3[[#This Row],[Jour]],2)</f>
        <v>5</v>
      </c>
      <c r="AC25" s="5"/>
      <c r="AD25" s="5"/>
      <c r="AE25" s="5"/>
      <c r="AF25" s="25"/>
    </row>
    <row r="26" spans="1:32" x14ac:dyDescent="0.3">
      <c r="A26" s="11">
        <v>45052</v>
      </c>
      <c r="B26" s="15" t="s">
        <v>45</v>
      </c>
      <c r="C26" s="1" t="s">
        <v>51</v>
      </c>
      <c r="D26" s="7">
        <v>6</v>
      </c>
      <c r="E26" s="8" t="s">
        <v>13</v>
      </c>
      <c r="F26" s="8"/>
      <c r="G26" s="8"/>
      <c r="H26" s="8"/>
      <c r="I26" s="8"/>
      <c r="J26" s="23"/>
      <c r="K26" s="23"/>
      <c r="L26" s="23"/>
      <c r="M26" s="27"/>
      <c r="N26" s="23"/>
      <c r="O26" s="7">
        <v>97</v>
      </c>
      <c r="P26" s="7">
        <v>27</v>
      </c>
      <c r="Q26" s="7">
        <v>37</v>
      </c>
      <c r="R26" s="7">
        <v>14</v>
      </c>
      <c r="S26" s="7">
        <f>SUM(Tableau3[[#This Row],[Snap]:[BeReal]])</f>
        <v>175</v>
      </c>
      <c r="T26" s="7"/>
      <c r="U26" s="7"/>
      <c r="V26" s="5"/>
      <c r="W26" s="5"/>
      <c r="X26" s="5"/>
      <c r="Y26" s="5">
        <f>IF(ISERROR(FIND("footing",Tableau3[[#This Row],[Résumé]])),0,1)</f>
        <v>0</v>
      </c>
      <c r="Z26" s="5">
        <f>IF(ISERROR(FIND("ciné",Tableau3[[#This Row],[Résumé]])),0,1)</f>
        <v>0</v>
      </c>
      <c r="AA26" s="5">
        <v>0</v>
      </c>
      <c r="AB26" s="5">
        <f>WEEKDAY(Tableau3[[#This Row],[Jour]],2)</f>
        <v>6</v>
      </c>
      <c r="AC26" s="5"/>
      <c r="AD26" s="5"/>
      <c r="AE26" s="5"/>
      <c r="AF26" s="25"/>
    </row>
    <row r="27" spans="1:32" x14ac:dyDescent="0.3">
      <c r="A27" s="12">
        <v>45053</v>
      </c>
      <c r="B27" s="16" t="s">
        <v>45</v>
      </c>
      <c r="C27" s="2" t="s">
        <v>51</v>
      </c>
      <c r="D27" s="5">
        <v>6.5</v>
      </c>
      <c r="E27" s="9" t="s">
        <v>125</v>
      </c>
      <c r="F27" s="9"/>
      <c r="G27" s="9"/>
      <c r="H27" s="9"/>
      <c r="I27" s="9"/>
      <c r="J27" s="22"/>
      <c r="K27" s="22"/>
      <c r="L27" s="22"/>
      <c r="M27" s="28"/>
      <c r="N27" s="22"/>
      <c r="O27" s="5">
        <v>116</v>
      </c>
      <c r="P27" s="5">
        <v>40</v>
      </c>
      <c r="Q27" s="5">
        <v>28</v>
      </c>
      <c r="R27" s="5">
        <v>18</v>
      </c>
      <c r="S27" s="5">
        <f>SUM(Tableau3[[#This Row],[Snap]:[BeReal]])</f>
        <v>202</v>
      </c>
      <c r="T27" s="5"/>
      <c r="U27" s="5"/>
      <c r="V27" s="5"/>
      <c r="W27" s="5"/>
      <c r="X27" s="5"/>
      <c r="Y27" s="5">
        <f>IF(ISERROR(FIND("footing",Tableau3[[#This Row],[Résumé]])),0,1)</f>
        <v>0</v>
      </c>
      <c r="Z27" s="5">
        <f>IF(ISERROR(FIND("ciné",Tableau3[[#This Row],[Résumé]])),0,1)</f>
        <v>0</v>
      </c>
      <c r="AA27" s="5">
        <v>0</v>
      </c>
      <c r="AB27" s="5">
        <f>WEEKDAY(Tableau3[[#This Row],[Jour]],2)</f>
        <v>7</v>
      </c>
      <c r="AC27" s="5"/>
      <c r="AD27" s="5"/>
      <c r="AE27" s="5"/>
      <c r="AF27" s="25"/>
    </row>
    <row r="28" spans="1:32" x14ac:dyDescent="0.3">
      <c r="A28" s="11">
        <v>45054</v>
      </c>
      <c r="B28" s="15" t="s">
        <v>45</v>
      </c>
      <c r="C28" s="1" t="s">
        <v>51</v>
      </c>
      <c r="D28" s="7">
        <v>1</v>
      </c>
      <c r="E28" s="8" t="s">
        <v>87</v>
      </c>
      <c r="F28" s="8"/>
      <c r="G28" s="8"/>
      <c r="H28" s="8"/>
      <c r="I28" s="8"/>
      <c r="J28" s="23"/>
      <c r="K28" s="23"/>
      <c r="L28" s="23"/>
      <c r="M28" s="27"/>
      <c r="N28" s="23"/>
      <c r="O28" s="7">
        <v>107</v>
      </c>
      <c r="P28" s="7">
        <v>31</v>
      </c>
      <c r="Q28" s="7">
        <v>38</v>
      </c>
      <c r="R28" s="7">
        <v>1</v>
      </c>
      <c r="S28" s="7">
        <f>SUM(Tableau3[[#This Row],[Snap]:[BeReal]])</f>
        <v>177</v>
      </c>
      <c r="T28" s="7"/>
      <c r="U28" s="7"/>
      <c r="V28" s="5"/>
      <c r="W28" s="5"/>
      <c r="X28" s="5"/>
      <c r="Y28" s="5">
        <f>IF(ISERROR(FIND("footing",Tableau3[[#This Row],[Résumé]])),0,1)</f>
        <v>0</v>
      </c>
      <c r="Z28" s="5">
        <f>IF(ISERROR(FIND("ciné",Tableau3[[#This Row],[Résumé]])),0,1)</f>
        <v>0</v>
      </c>
      <c r="AA28" s="5">
        <v>0</v>
      </c>
      <c r="AB28" s="5">
        <f>WEEKDAY(Tableau3[[#This Row],[Jour]],2)</f>
        <v>1</v>
      </c>
      <c r="AC28" s="5"/>
      <c r="AD28" s="5"/>
      <c r="AE28" s="5"/>
      <c r="AF28" s="25"/>
    </row>
    <row r="29" spans="1:32" x14ac:dyDescent="0.3">
      <c r="A29" s="12">
        <v>45055</v>
      </c>
      <c r="B29" s="14" t="s">
        <v>7</v>
      </c>
      <c r="C29" s="2" t="s">
        <v>51</v>
      </c>
      <c r="D29" s="5">
        <v>4</v>
      </c>
      <c r="E29" s="9" t="s">
        <v>14</v>
      </c>
      <c r="F29" s="9"/>
      <c r="G29" s="9"/>
      <c r="H29" s="9"/>
      <c r="I29" s="9"/>
      <c r="J29" s="22"/>
      <c r="K29" s="22"/>
      <c r="L29" s="22"/>
      <c r="M29" s="28"/>
      <c r="N29" s="22"/>
      <c r="O29" s="5">
        <v>60</v>
      </c>
      <c r="P29" s="5">
        <v>16</v>
      </c>
      <c r="Q29" s="5">
        <v>59</v>
      </c>
      <c r="R29" s="5">
        <v>0</v>
      </c>
      <c r="S29" s="5">
        <f>SUM(Tableau3[[#This Row],[Snap]:[BeReal]])</f>
        <v>135</v>
      </c>
      <c r="T29" s="5"/>
      <c r="U29" s="5"/>
      <c r="V29" s="5"/>
      <c r="W29" s="5"/>
      <c r="X29" s="5"/>
      <c r="Y29" s="5">
        <f>IF(ISERROR(FIND("footing",Tableau3[[#This Row],[Résumé]])),0,1)</f>
        <v>1</v>
      </c>
      <c r="Z29" s="5">
        <f>IF(ISERROR(FIND("ciné",Tableau3[[#This Row],[Résumé]])),0,1)</f>
        <v>0</v>
      </c>
      <c r="AA29" s="5">
        <v>52</v>
      </c>
      <c r="AB29" s="5">
        <f>WEEKDAY(Tableau3[[#This Row],[Jour]],2)</f>
        <v>2</v>
      </c>
      <c r="AC29" s="5"/>
      <c r="AD29" s="5"/>
      <c r="AE29" s="5"/>
      <c r="AF29" s="25"/>
    </row>
    <row r="30" spans="1:32" x14ac:dyDescent="0.3">
      <c r="A30" s="11">
        <v>45056</v>
      </c>
      <c r="B30" s="13" t="s">
        <v>7</v>
      </c>
      <c r="C30" s="1" t="s">
        <v>51</v>
      </c>
      <c r="D30" s="7">
        <v>6</v>
      </c>
      <c r="E30" s="8" t="s">
        <v>15</v>
      </c>
      <c r="F30" s="8"/>
      <c r="G30" s="8"/>
      <c r="H30" s="8"/>
      <c r="I30" s="8"/>
      <c r="J30" s="23"/>
      <c r="K30" s="23"/>
      <c r="L30" s="23"/>
      <c r="M30" s="27"/>
      <c r="N30" s="23"/>
      <c r="O30" s="7">
        <v>40</v>
      </c>
      <c r="P30" s="7">
        <v>17</v>
      </c>
      <c r="Q30" s="7">
        <v>11</v>
      </c>
      <c r="R30" s="7">
        <v>0</v>
      </c>
      <c r="S30" s="7">
        <f>SUM(Tableau3[[#This Row],[Snap]:[BeReal]])</f>
        <v>68</v>
      </c>
      <c r="T30" s="7"/>
      <c r="U30" s="7"/>
      <c r="V30" s="5"/>
      <c r="W30" s="5"/>
      <c r="X30" s="5"/>
      <c r="Y30" s="5">
        <f>IF(ISERROR(FIND("footing",Tableau3[[#This Row],[Résumé]])),0,1)</f>
        <v>0</v>
      </c>
      <c r="Z30" s="5">
        <f>IF(ISERROR(FIND("ciné",Tableau3[[#This Row],[Résumé]])),0,1)</f>
        <v>0</v>
      </c>
      <c r="AA30" s="5">
        <v>226</v>
      </c>
      <c r="AB30" s="5">
        <f>WEEKDAY(Tableau3[[#This Row],[Jour]],2)</f>
        <v>3</v>
      </c>
      <c r="AC30" s="5"/>
      <c r="AD30" s="5"/>
      <c r="AE30" s="5"/>
      <c r="AF30" s="25"/>
    </row>
    <row r="31" spans="1:32" x14ac:dyDescent="0.3">
      <c r="A31" s="12">
        <v>45057</v>
      </c>
      <c r="B31" s="14" t="s">
        <v>7</v>
      </c>
      <c r="C31" s="2" t="s">
        <v>127</v>
      </c>
      <c r="D31" s="5">
        <v>7</v>
      </c>
      <c r="E31" s="9" t="s">
        <v>16</v>
      </c>
      <c r="F31" s="9"/>
      <c r="G31" s="9"/>
      <c r="H31" s="9"/>
      <c r="I31" s="9"/>
      <c r="J31" s="22"/>
      <c r="K31" s="22"/>
      <c r="L31" s="22"/>
      <c r="M31" s="28"/>
      <c r="N31" s="22"/>
      <c r="O31" s="5">
        <v>65</v>
      </c>
      <c r="P31" s="5">
        <v>7</v>
      </c>
      <c r="Q31" s="5">
        <v>15</v>
      </c>
      <c r="R31" s="5">
        <v>0</v>
      </c>
      <c r="S31" s="5">
        <f>SUM(Tableau3[[#This Row],[Snap]:[BeReal]])</f>
        <v>87</v>
      </c>
      <c r="T31" s="5"/>
      <c r="U31" s="5"/>
      <c r="V31" s="5"/>
      <c r="W31" s="5"/>
      <c r="X31" s="5"/>
      <c r="Y31" s="5">
        <f>IF(ISERROR(FIND("footing",Tableau3[[#This Row],[Résumé]])),0,1)</f>
        <v>0</v>
      </c>
      <c r="Z31" s="5">
        <f>IF(ISERROR(FIND("ciné",Tableau3[[#This Row],[Résumé]])),0,1)</f>
        <v>0</v>
      </c>
      <c r="AA31" s="5">
        <v>226</v>
      </c>
      <c r="AB31" s="5">
        <f>WEEKDAY(Tableau3[[#This Row],[Jour]],2)</f>
        <v>4</v>
      </c>
      <c r="AC31" s="5"/>
      <c r="AD31" s="5"/>
      <c r="AE31" s="5"/>
      <c r="AF31" s="25"/>
    </row>
    <row r="32" spans="1:32" x14ac:dyDescent="0.3">
      <c r="A32" s="11">
        <v>45058</v>
      </c>
      <c r="B32" s="15" t="s">
        <v>46</v>
      </c>
      <c r="C32" s="1" t="s">
        <v>51</v>
      </c>
      <c r="D32" s="7">
        <v>7</v>
      </c>
      <c r="E32" s="8" t="s">
        <v>95</v>
      </c>
      <c r="F32" s="8"/>
      <c r="G32" s="8"/>
      <c r="H32" s="8"/>
      <c r="I32" s="8"/>
      <c r="J32" s="23"/>
      <c r="K32" s="23"/>
      <c r="L32" s="23"/>
      <c r="M32" s="27"/>
      <c r="N32" s="23"/>
      <c r="O32" s="7">
        <v>69</v>
      </c>
      <c r="P32" s="7">
        <v>23</v>
      </c>
      <c r="Q32" s="7">
        <v>21</v>
      </c>
      <c r="R32" s="7">
        <v>0</v>
      </c>
      <c r="S32" s="7">
        <f>SUM(Tableau3[[#This Row],[Snap]:[BeReal]])</f>
        <v>113</v>
      </c>
      <c r="T32" s="7"/>
      <c r="U32" s="7"/>
      <c r="V32" s="5"/>
      <c r="W32" s="5"/>
      <c r="X32" s="5"/>
      <c r="Y32" s="5">
        <f>IF(ISERROR(FIND("footing",Tableau3[[#This Row],[Résumé]])),0,1)</f>
        <v>0</v>
      </c>
      <c r="Z32" s="5">
        <f>IF(ISERROR(FIND("ciné",Tableau3[[#This Row],[Résumé]])),0,1)</f>
        <v>0</v>
      </c>
      <c r="AA32" s="5">
        <v>0</v>
      </c>
      <c r="AB32" s="5">
        <f>WEEKDAY(Tableau3[[#This Row],[Jour]],2)</f>
        <v>5</v>
      </c>
      <c r="AC32" s="5"/>
      <c r="AD32" s="5"/>
      <c r="AE32" s="5"/>
      <c r="AF32" s="25"/>
    </row>
    <row r="33" spans="1:32" x14ac:dyDescent="0.3">
      <c r="A33" s="12">
        <v>45059</v>
      </c>
      <c r="B33" s="16" t="s">
        <v>45</v>
      </c>
      <c r="C33" s="2" t="s">
        <v>51</v>
      </c>
      <c r="D33" s="5">
        <v>8</v>
      </c>
      <c r="E33" s="9" t="s">
        <v>96</v>
      </c>
      <c r="F33" s="9"/>
      <c r="G33" s="9"/>
      <c r="H33" s="9"/>
      <c r="I33" s="9"/>
      <c r="J33" s="22"/>
      <c r="K33" s="22"/>
      <c r="L33" s="22"/>
      <c r="M33" s="28"/>
      <c r="N33" s="22"/>
      <c r="O33" s="5">
        <v>37</v>
      </c>
      <c r="P33" s="5">
        <v>15</v>
      </c>
      <c r="Q33" s="5">
        <v>24</v>
      </c>
      <c r="R33" s="5">
        <v>9</v>
      </c>
      <c r="S33" s="5">
        <f>SUM(Tableau3[[#This Row],[Snap]:[BeReal]])</f>
        <v>85</v>
      </c>
      <c r="T33" s="5"/>
      <c r="U33" s="5"/>
      <c r="V33" s="5"/>
      <c r="W33" s="5"/>
      <c r="X33" s="5"/>
      <c r="Y33" s="5">
        <f>IF(ISERROR(FIND("footing",Tableau3[[#This Row],[Résumé]])),0,1)</f>
        <v>0</v>
      </c>
      <c r="Z33" s="5">
        <f>IF(ISERROR(FIND("ciné",Tableau3[[#This Row],[Résumé]])),0,1)</f>
        <v>0</v>
      </c>
      <c r="AA33" s="5">
        <v>0</v>
      </c>
      <c r="AB33" s="5">
        <f>WEEKDAY(Tableau3[[#This Row],[Jour]],2)</f>
        <v>6</v>
      </c>
      <c r="AC33" s="5"/>
      <c r="AD33" s="5"/>
      <c r="AE33" s="5"/>
      <c r="AF33" s="25"/>
    </row>
    <row r="34" spans="1:32" x14ac:dyDescent="0.3">
      <c r="A34" s="11">
        <v>45060</v>
      </c>
      <c r="B34" s="15" t="s">
        <v>45</v>
      </c>
      <c r="C34" s="1" t="s">
        <v>51</v>
      </c>
      <c r="D34" s="7">
        <v>7</v>
      </c>
      <c r="E34" s="8" t="s">
        <v>88</v>
      </c>
      <c r="F34" s="8"/>
      <c r="G34" s="8"/>
      <c r="H34" s="8"/>
      <c r="I34" s="8"/>
      <c r="J34" s="23"/>
      <c r="K34" s="23"/>
      <c r="L34" s="23"/>
      <c r="M34" s="27"/>
      <c r="N34" s="23"/>
      <c r="O34" s="7">
        <v>47</v>
      </c>
      <c r="P34" s="7">
        <v>25</v>
      </c>
      <c r="Q34" s="7">
        <v>26</v>
      </c>
      <c r="R34" s="7">
        <v>14</v>
      </c>
      <c r="S34" s="7">
        <f>SUM(Tableau3[[#This Row],[Snap]:[BeReal]])</f>
        <v>112</v>
      </c>
      <c r="T34" s="7"/>
      <c r="U34" s="7"/>
      <c r="V34" s="5"/>
      <c r="W34" s="5"/>
      <c r="X34" s="5"/>
      <c r="Y34" s="5">
        <f>IF(ISERROR(FIND("footing",Tableau3[[#This Row],[Résumé]])),0,1)</f>
        <v>1</v>
      </c>
      <c r="Z34" s="5">
        <f>IF(ISERROR(FIND("ciné",Tableau3[[#This Row],[Résumé]])),0,1)</f>
        <v>0</v>
      </c>
      <c r="AA34" s="5">
        <v>0</v>
      </c>
      <c r="AB34" s="5">
        <f>WEEKDAY(Tableau3[[#This Row],[Jour]],2)</f>
        <v>7</v>
      </c>
      <c r="AC34" s="5"/>
      <c r="AD34" s="5"/>
      <c r="AE34" s="5"/>
      <c r="AF34" s="25"/>
    </row>
    <row r="35" spans="1:32" x14ac:dyDescent="0.3">
      <c r="A35" s="12">
        <v>45061</v>
      </c>
      <c r="B35" s="9" t="s">
        <v>7</v>
      </c>
      <c r="C35" s="2" t="s">
        <v>51</v>
      </c>
      <c r="D35" s="5">
        <v>5</v>
      </c>
      <c r="E35" s="9" t="s">
        <v>17</v>
      </c>
      <c r="F35" s="9"/>
      <c r="G35" s="9"/>
      <c r="H35" s="9"/>
      <c r="I35" s="9"/>
      <c r="J35" s="22"/>
      <c r="K35" s="22"/>
      <c r="L35" s="22"/>
      <c r="M35" s="28"/>
      <c r="N35" s="22"/>
      <c r="O35" s="5">
        <v>62</v>
      </c>
      <c r="P35" s="5">
        <v>24</v>
      </c>
      <c r="Q35" s="5">
        <v>18</v>
      </c>
      <c r="R35" s="5">
        <v>9</v>
      </c>
      <c r="S35" s="5">
        <f>SUM(Tableau3[[#This Row],[Snap]:[BeReal]])</f>
        <v>113</v>
      </c>
      <c r="T35" s="5"/>
      <c r="U35" s="5"/>
      <c r="V35" s="5"/>
      <c r="W35" s="5"/>
      <c r="X35" s="5"/>
      <c r="Y35" s="5">
        <f>IF(ISERROR(FIND("footing",Tableau3[[#This Row],[Résumé]])),0,1)</f>
        <v>0</v>
      </c>
      <c r="Z35" s="5">
        <f>IF(ISERROR(FIND("ciné",Tableau3[[#This Row],[Résumé]])),0,1)</f>
        <v>0</v>
      </c>
      <c r="AA35" s="5">
        <v>0</v>
      </c>
      <c r="AB35" s="5">
        <f>WEEKDAY(Tableau3[[#This Row],[Jour]],2)</f>
        <v>1</v>
      </c>
      <c r="AC35" s="5"/>
      <c r="AD35" s="5"/>
      <c r="AE35" s="5"/>
      <c r="AF35" s="25"/>
    </row>
    <row r="36" spans="1:32" x14ac:dyDescent="0.3">
      <c r="A36" s="11">
        <v>45062</v>
      </c>
      <c r="B36" s="8" t="s">
        <v>7</v>
      </c>
      <c r="C36" s="1" t="s">
        <v>51</v>
      </c>
      <c r="D36" s="7">
        <v>6</v>
      </c>
      <c r="E36" s="8" t="s">
        <v>18</v>
      </c>
      <c r="F36" s="8"/>
      <c r="G36" s="8"/>
      <c r="H36" s="8"/>
      <c r="I36" s="8"/>
      <c r="J36" s="23"/>
      <c r="K36" s="23"/>
      <c r="L36" s="23"/>
      <c r="M36" s="27"/>
      <c r="N36" s="23"/>
      <c r="O36" s="7">
        <v>56</v>
      </c>
      <c r="P36" s="7">
        <v>27</v>
      </c>
      <c r="Q36" s="7">
        <v>14</v>
      </c>
      <c r="R36" s="7">
        <v>11</v>
      </c>
      <c r="S36" s="7">
        <f>SUM(Tableau3[[#This Row],[Snap]:[BeReal]])</f>
        <v>108</v>
      </c>
      <c r="T36" s="7"/>
      <c r="U36" s="7"/>
      <c r="V36" s="5"/>
      <c r="W36" s="5"/>
      <c r="X36" s="5"/>
      <c r="Y36" s="5">
        <f>IF(ISERROR(FIND("footing",Tableau3[[#This Row],[Résumé]])),0,1)</f>
        <v>0</v>
      </c>
      <c r="Z36" s="5">
        <f>IF(ISERROR(FIND("ciné",Tableau3[[#This Row],[Résumé]])),0,1)</f>
        <v>0</v>
      </c>
      <c r="AA36" s="5">
        <v>0</v>
      </c>
      <c r="AB36" s="5">
        <f>WEEKDAY(Tableau3[[#This Row],[Jour]],2)</f>
        <v>2</v>
      </c>
      <c r="AC36" s="5"/>
      <c r="AD36" s="5"/>
      <c r="AE36" s="5"/>
      <c r="AF36" s="25"/>
    </row>
    <row r="37" spans="1:32" x14ac:dyDescent="0.3">
      <c r="A37" s="12">
        <v>45063</v>
      </c>
      <c r="B37" s="16" t="s">
        <v>46</v>
      </c>
      <c r="C37" s="2" t="s">
        <v>74</v>
      </c>
      <c r="D37" s="5">
        <v>6</v>
      </c>
      <c r="E37" s="9" t="s">
        <v>132</v>
      </c>
      <c r="F37" s="9"/>
      <c r="G37" s="9"/>
      <c r="H37" s="9"/>
      <c r="I37" s="9"/>
      <c r="J37" s="22"/>
      <c r="K37" s="22"/>
      <c r="L37" s="22"/>
      <c r="M37" s="28"/>
      <c r="N37" s="22"/>
      <c r="O37" s="5">
        <v>48</v>
      </c>
      <c r="P37" s="5">
        <v>7</v>
      </c>
      <c r="Q37" s="5">
        <v>10</v>
      </c>
      <c r="R37" s="5">
        <v>5</v>
      </c>
      <c r="S37" s="5">
        <f>SUM(Tableau3[[#This Row],[Snap]:[BeReal]])</f>
        <v>70</v>
      </c>
      <c r="T37" s="5"/>
      <c r="U37" s="5"/>
      <c r="V37" s="5"/>
      <c r="W37" s="5"/>
      <c r="X37" s="5"/>
      <c r="Y37" s="5">
        <f>IF(ISERROR(FIND("footing",Tableau3[[#This Row],[Résumé]])),0,1)</f>
        <v>0</v>
      </c>
      <c r="Z37" s="5">
        <f>IF(ISERROR(FIND("ciné",Tableau3[[#This Row],[Résumé]])),0,1)</f>
        <v>0</v>
      </c>
      <c r="AA37" s="5">
        <v>0</v>
      </c>
      <c r="AB37" s="5">
        <f>WEEKDAY(Tableau3[[#This Row],[Jour]],2)</f>
        <v>3</v>
      </c>
      <c r="AC37" s="5"/>
      <c r="AD37" s="5"/>
      <c r="AE37" s="5"/>
      <c r="AF37" s="25"/>
    </row>
    <row r="38" spans="1:32" x14ac:dyDescent="0.3">
      <c r="A38" s="11">
        <v>45064</v>
      </c>
      <c r="B38" s="15" t="s">
        <v>45</v>
      </c>
      <c r="C38" s="3" t="s">
        <v>52</v>
      </c>
      <c r="D38" s="7">
        <v>7</v>
      </c>
      <c r="E38" s="8" t="s">
        <v>177</v>
      </c>
      <c r="F38" s="8"/>
      <c r="G38" s="8"/>
      <c r="H38" s="8"/>
      <c r="I38" s="8"/>
      <c r="J38" s="23"/>
      <c r="K38" s="23"/>
      <c r="L38" s="23"/>
      <c r="M38" s="27"/>
      <c r="N38" s="23"/>
      <c r="O38" s="7">
        <v>18</v>
      </c>
      <c r="P38" s="7">
        <v>44</v>
      </c>
      <c r="Q38" s="7">
        <v>16</v>
      </c>
      <c r="R38" s="7">
        <v>10</v>
      </c>
      <c r="S38" s="7">
        <f>SUM(Tableau3[[#This Row],[Snap]:[BeReal]])</f>
        <v>88</v>
      </c>
      <c r="T38" s="7"/>
      <c r="U38" s="7"/>
      <c r="V38" s="5"/>
      <c r="W38" s="5"/>
      <c r="X38" s="5"/>
      <c r="Y38" s="5">
        <f>IF(ISERROR(FIND("footing",Tableau3[[#This Row],[Résumé]])),0,1)</f>
        <v>1</v>
      </c>
      <c r="Z38" s="5">
        <f>IF(ISERROR(FIND("ciné",Tableau3[[#This Row],[Résumé]])),0,1)</f>
        <v>0</v>
      </c>
      <c r="AA38" s="5">
        <v>0</v>
      </c>
      <c r="AB38" s="5">
        <f>WEEKDAY(Tableau3[[#This Row],[Jour]],2)</f>
        <v>4</v>
      </c>
      <c r="AC38" s="5"/>
      <c r="AD38" s="5"/>
      <c r="AE38" s="5"/>
      <c r="AF38" s="25"/>
    </row>
    <row r="39" spans="1:32" x14ac:dyDescent="0.3">
      <c r="A39" s="12">
        <v>45065</v>
      </c>
      <c r="B39" s="16" t="s">
        <v>45</v>
      </c>
      <c r="C39" s="4" t="s">
        <v>19</v>
      </c>
      <c r="D39" s="5">
        <v>8</v>
      </c>
      <c r="E39" s="9" t="s">
        <v>20</v>
      </c>
      <c r="F39" s="9"/>
      <c r="G39" s="9"/>
      <c r="H39" s="9"/>
      <c r="I39" s="9"/>
      <c r="J39" s="22"/>
      <c r="K39" s="22"/>
      <c r="L39" s="22"/>
      <c r="M39" s="28"/>
      <c r="N39" s="22"/>
      <c r="O39" s="5">
        <v>40</v>
      </c>
      <c r="P39" s="5">
        <v>16</v>
      </c>
      <c r="Q39" s="5">
        <v>23</v>
      </c>
      <c r="R39" s="5">
        <v>10</v>
      </c>
      <c r="S39" s="5">
        <f>SUM(Tableau3[[#This Row],[Snap]:[BeReal]])</f>
        <v>89</v>
      </c>
      <c r="T39" s="5"/>
      <c r="U39" s="5"/>
      <c r="V39" s="5"/>
      <c r="W39" s="5"/>
      <c r="X39" s="5"/>
      <c r="Y39" s="5">
        <f>IF(ISERROR(FIND("footing",Tableau3[[#This Row],[Résumé]])),0,1)</f>
        <v>0</v>
      </c>
      <c r="Z39" s="5">
        <f>IF(ISERROR(FIND("ciné",Tableau3[[#This Row],[Résumé]])),0,1)</f>
        <v>0</v>
      </c>
      <c r="AA39" s="5">
        <v>0</v>
      </c>
      <c r="AB39" s="5">
        <f>WEEKDAY(Tableau3[[#This Row],[Jour]],2)</f>
        <v>5</v>
      </c>
      <c r="AC39" s="5"/>
      <c r="AD39" s="5"/>
      <c r="AE39" s="5"/>
      <c r="AF39" s="25"/>
    </row>
    <row r="40" spans="1:32" x14ac:dyDescent="0.3">
      <c r="A40" s="11">
        <v>45066</v>
      </c>
      <c r="B40" s="15" t="s">
        <v>45</v>
      </c>
      <c r="C40" s="3" t="s">
        <v>80</v>
      </c>
      <c r="D40" s="7">
        <v>7.5</v>
      </c>
      <c r="E40" s="8" t="s">
        <v>21</v>
      </c>
      <c r="F40" s="8"/>
      <c r="G40" s="8"/>
      <c r="H40" s="8"/>
      <c r="I40" s="8"/>
      <c r="J40" s="23"/>
      <c r="K40" s="23"/>
      <c r="L40" s="23"/>
      <c r="M40" s="27"/>
      <c r="N40" s="23"/>
      <c r="O40" s="7">
        <v>23</v>
      </c>
      <c r="P40" s="7">
        <v>3</v>
      </c>
      <c r="Q40" s="7">
        <v>11</v>
      </c>
      <c r="R40" s="7">
        <v>11</v>
      </c>
      <c r="S40" s="7">
        <f>SUM(Tableau3[[#This Row],[Snap]:[BeReal]])</f>
        <v>48</v>
      </c>
      <c r="T40" s="7"/>
      <c r="U40" s="7"/>
      <c r="V40" s="5"/>
      <c r="W40" s="5"/>
      <c r="X40" s="5"/>
      <c r="Y40" s="5">
        <f>IF(ISERROR(FIND("footing",Tableau3[[#This Row],[Résumé]])),0,1)</f>
        <v>0</v>
      </c>
      <c r="Z40" s="5">
        <f>IF(ISERROR(FIND("ciné",Tableau3[[#This Row],[Résumé]])),0,1)</f>
        <v>0</v>
      </c>
      <c r="AA40" s="5">
        <v>0</v>
      </c>
      <c r="AB40" s="5">
        <f>WEEKDAY(Tableau3[[#This Row],[Jour]],2)</f>
        <v>6</v>
      </c>
      <c r="AC40" s="5"/>
      <c r="AD40" s="5"/>
      <c r="AE40" s="5"/>
      <c r="AF40" s="25"/>
    </row>
    <row r="41" spans="1:32" x14ac:dyDescent="0.3">
      <c r="A41" s="12">
        <v>45067</v>
      </c>
      <c r="B41" s="16" t="s">
        <v>45</v>
      </c>
      <c r="C41" s="2" t="s">
        <v>62</v>
      </c>
      <c r="D41" s="5">
        <v>7</v>
      </c>
      <c r="E41" s="9" t="s">
        <v>136</v>
      </c>
      <c r="F41" s="9"/>
      <c r="G41" s="9"/>
      <c r="H41" s="9"/>
      <c r="I41" s="9"/>
      <c r="J41" s="22"/>
      <c r="K41" s="22"/>
      <c r="L41" s="22"/>
      <c r="M41" s="28"/>
      <c r="N41" s="22"/>
      <c r="O41" s="5">
        <v>30</v>
      </c>
      <c r="P41" s="5">
        <v>28</v>
      </c>
      <c r="Q41" s="5">
        <v>22</v>
      </c>
      <c r="R41" s="5">
        <v>12</v>
      </c>
      <c r="S41" s="5">
        <f>SUM(Tableau3[[#This Row],[Snap]:[BeReal]])</f>
        <v>92</v>
      </c>
      <c r="T41" s="5"/>
      <c r="U41" s="5"/>
      <c r="V41" s="5"/>
      <c r="W41" s="5"/>
      <c r="X41" s="5"/>
      <c r="Y41" s="5">
        <f>IF(ISERROR(FIND("footing",Tableau3[[#This Row],[Résumé]])),0,1)</f>
        <v>0</v>
      </c>
      <c r="Z41" s="5">
        <f>IF(ISERROR(FIND("ciné",Tableau3[[#This Row],[Résumé]])),0,1)</f>
        <v>0</v>
      </c>
      <c r="AA41" s="5">
        <v>0</v>
      </c>
      <c r="AB41" s="5">
        <f>WEEKDAY(Tableau3[[#This Row],[Jour]],2)</f>
        <v>7</v>
      </c>
      <c r="AC41" s="5"/>
      <c r="AD41" s="5"/>
      <c r="AE41" s="5"/>
      <c r="AF41" s="25"/>
    </row>
    <row r="42" spans="1:32" x14ac:dyDescent="0.3">
      <c r="A42" s="11">
        <v>45068</v>
      </c>
      <c r="B42" s="13" t="s">
        <v>7</v>
      </c>
      <c r="C42" s="1" t="s">
        <v>51</v>
      </c>
      <c r="D42" s="7">
        <v>7</v>
      </c>
      <c r="E42" s="8" t="s">
        <v>22</v>
      </c>
      <c r="F42" s="8"/>
      <c r="G42" s="8"/>
      <c r="H42" s="8"/>
      <c r="I42" s="8"/>
      <c r="J42" s="23"/>
      <c r="K42" s="23"/>
      <c r="L42" s="23"/>
      <c r="M42" s="27"/>
      <c r="N42" s="23"/>
      <c r="O42" s="7">
        <v>46</v>
      </c>
      <c r="P42" s="7">
        <v>18</v>
      </c>
      <c r="Q42" s="7">
        <v>43</v>
      </c>
      <c r="R42" s="7">
        <v>16</v>
      </c>
      <c r="S42" s="7">
        <f>SUM(Tableau3[[#This Row],[Snap]:[BeReal]])</f>
        <v>123</v>
      </c>
      <c r="T42" s="7"/>
      <c r="U42" s="7"/>
      <c r="V42" s="5"/>
      <c r="W42" s="5"/>
      <c r="X42" s="5"/>
      <c r="Y42" s="5">
        <f>IF(ISERROR(FIND("footing",Tableau3[[#This Row],[Résumé]])),0,1)</f>
        <v>0</v>
      </c>
      <c r="Z42" s="5">
        <f>IF(ISERROR(FIND("ciné",Tableau3[[#This Row],[Résumé]])),0,1)</f>
        <v>0</v>
      </c>
      <c r="AA42" s="5">
        <v>0</v>
      </c>
      <c r="AB42" s="5">
        <f>WEEKDAY(Tableau3[[#This Row],[Jour]],2)</f>
        <v>1</v>
      </c>
      <c r="AC42" s="5"/>
      <c r="AD42" s="5"/>
      <c r="AE42" s="5"/>
      <c r="AF42" s="25"/>
    </row>
    <row r="43" spans="1:32" x14ac:dyDescent="0.3">
      <c r="A43" s="12">
        <v>45069</v>
      </c>
      <c r="B43" s="14" t="s">
        <v>7</v>
      </c>
      <c r="C43" s="2" t="s">
        <v>51</v>
      </c>
      <c r="D43" s="5">
        <v>5</v>
      </c>
      <c r="E43" s="9" t="s">
        <v>97</v>
      </c>
      <c r="F43" s="9"/>
      <c r="G43" s="9"/>
      <c r="H43" s="9"/>
      <c r="I43" s="9"/>
      <c r="J43" s="22"/>
      <c r="K43" s="22"/>
      <c r="L43" s="22"/>
      <c r="M43" s="28"/>
      <c r="N43" s="22"/>
      <c r="O43" s="5">
        <v>72</v>
      </c>
      <c r="P43" s="5">
        <v>19</v>
      </c>
      <c r="Q43" s="5">
        <v>20</v>
      </c>
      <c r="R43" s="5">
        <v>13</v>
      </c>
      <c r="S43" s="5">
        <f>SUM(Tableau3[[#This Row],[Snap]:[BeReal]])</f>
        <v>124</v>
      </c>
      <c r="T43" s="5"/>
      <c r="U43" s="5"/>
      <c r="V43" s="5"/>
      <c r="W43" s="5"/>
      <c r="X43" s="5"/>
      <c r="Y43" s="5">
        <f>IF(ISERROR(FIND("footing",Tableau3[[#This Row],[Résumé]])),0,1)</f>
        <v>0</v>
      </c>
      <c r="Z43" s="5">
        <f>IF(ISERROR(FIND("ciné",Tableau3[[#This Row],[Résumé]])),0,1)</f>
        <v>0</v>
      </c>
      <c r="AA43" s="5">
        <v>0</v>
      </c>
      <c r="AB43" s="5">
        <f>WEEKDAY(Tableau3[[#This Row],[Jour]],2)</f>
        <v>2</v>
      </c>
      <c r="AC43" s="5"/>
      <c r="AD43" s="5"/>
      <c r="AE43" s="5"/>
      <c r="AF43" s="25"/>
    </row>
    <row r="44" spans="1:32" x14ac:dyDescent="0.3">
      <c r="A44" s="11">
        <v>45070</v>
      </c>
      <c r="B44" s="13" t="s">
        <v>7</v>
      </c>
      <c r="C44" s="1" t="s">
        <v>51</v>
      </c>
      <c r="D44" s="7">
        <v>4</v>
      </c>
      <c r="E44" s="8" t="s">
        <v>133</v>
      </c>
      <c r="F44" s="8"/>
      <c r="G44" s="8"/>
      <c r="H44" s="8"/>
      <c r="I44" s="8"/>
      <c r="J44" s="23"/>
      <c r="K44" s="23"/>
      <c r="L44" s="23"/>
      <c r="M44" s="27"/>
      <c r="N44" s="23"/>
      <c r="O44" s="7">
        <v>47</v>
      </c>
      <c r="P44" s="7">
        <v>40</v>
      </c>
      <c r="Q44" s="7">
        <v>19</v>
      </c>
      <c r="R44" s="7">
        <v>13</v>
      </c>
      <c r="S44" s="7">
        <f>SUM(Tableau3[[#This Row],[Snap]:[BeReal]])</f>
        <v>119</v>
      </c>
      <c r="T44" s="7"/>
      <c r="U44" s="7"/>
      <c r="V44" s="5"/>
      <c r="W44" s="5"/>
      <c r="X44" s="5"/>
      <c r="Y44" s="5">
        <f>IF(ISERROR(FIND("footing",Tableau3[[#This Row],[Résumé]])),0,1)</f>
        <v>0</v>
      </c>
      <c r="Z44" s="5">
        <f>IF(ISERROR(FIND("ciné",Tableau3[[#This Row],[Résumé]])),0,1)</f>
        <v>0</v>
      </c>
      <c r="AA44" s="5">
        <v>0</v>
      </c>
      <c r="AB44" s="5">
        <f>WEEKDAY(Tableau3[[#This Row],[Jour]],2)</f>
        <v>3</v>
      </c>
      <c r="AC44" s="5"/>
      <c r="AD44" s="5"/>
      <c r="AE44" s="5"/>
      <c r="AF44" s="25"/>
    </row>
    <row r="45" spans="1:32" x14ac:dyDescent="0.3">
      <c r="A45" s="12">
        <v>45071</v>
      </c>
      <c r="B45" s="14" t="s">
        <v>7</v>
      </c>
      <c r="C45" s="2" t="s">
        <v>51</v>
      </c>
      <c r="D45" s="5">
        <v>6</v>
      </c>
      <c r="E45" s="9" t="s">
        <v>23</v>
      </c>
      <c r="F45" s="9"/>
      <c r="G45" s="9"/>
      <c r="H45" s="9"/>
      <c r="I45" s="9"/>
      <c r="J45" s="22"/>
      <c r="K45" s="22"/>
      <c r="L45" s="22"/>
      <c r="M45" s="28"/>
      <c r="N45" s="22"/>
      <c r="O45" s="5">
        <v>60</v>
      </c>
      <c r="P45" s="5">
        <v>49</v>
      </c>
      <c r="Q45" s="5">
        <v>21</v>
      </c>
      <c r="R45" s="5">
        <v>4</v>
      </c>
      <c r="S45" s="5">
        <f>SUM(Tableau3[[#This Row],[Snap]:[BeReal]])</f>
        <v>134</v>
      </c>
      <c r="T45" s="5"/>
      <c r="U45" s="5"/>
      <c r="V45" s="5"/>
      <c r="W45" s="5"/>
      <c r="X45" s="5"/>
      <c r="Y45" s="5">
        <f>IF(ISERROR(FIND("footing",Tableau3[[#This Row],[Résumé]])),0,1)</f>
        <v>1</v>
      </c>
      <c r="Z45" s="5">
        <f>IF(ISERROR(FIND("ciné",Tableau3[[#This Row],[Résumé]])),0,1)</f>
        <v>0</v>
      </c>
      <c r="AA45" s="5">
        <v>0</v>
      </c>
      <c r="AB45" s="5">
        <f>WEEKDAY(Tableau3[[#This Row],[Jour]],2)</f>
        <v>4</v>
      </c>
      <c r="AC45" s="5"/>
      <c r="AD45" s="5"/>
      <c r="AE45" s="5"/>
      <c r="AF45" s="25"/>
    </row>
    <row r="46" spans="1:32" x14ac:dyDescent="0.3">
      <c r="A46" s="11">
        <v>45072</v>
      </c>
      <c r="B46" s="15" t="s">
        <v>46</v>
      </c>
      <c r="C46" s="1" t="s">
        <v>63</v>
      </c>
      <c r="D46" s="7">
        <v>7.5</v>
      </c>
      <c r="E46" s="8" t="s">
        <v>117</v>
      </c>
      <c r="F46" s="8"/>
      <c r="G46" s="8"/>
      <c r="H46" s="8"/>
      <c r="I46" s="8"/>
      <c r="J46" s="23"/>
      <c r="K46" s="23"/>
      <c r="L46" s="23"/>
      <c r="M46" s="27"/>
      <c r="N46" s="23"/>
      <c r="O46" s="7">
        <v>56</v>
      </c>
      <c r="P46" s="7">
        <v>33</v>
      </c>
      <c r="Q46" s="7">
        <v>16</v>
      </c>
      <c r="R46" s="7">
        <v>7</v>
      </c>
      <c r="S46" s="7">
        <f>SUM(Tableau3[[#This Row],[Snap]:[BeReal]])</f>
        <v>112</v>
      </c>
      <c r="T46" s="7"/>
      <c r="U46" s="7"/>
      <c r="V46" s="5"/>
      <c r="W46" s="5"/>
      <c r="X46" s="5"/>
      <c r="Y46" s="5">
        <f>IF(ISERROR(FIND("footing",Tableau3[[#This Row],[Résumé]])),0,1)</f>
        <v>0</v>
      </c>
      <c r="Z46" s="5">
        <f>IF(ISERROR(FIND("ciné",Tableau3[[#This Row],[Résumé]])),0,1)</f>
        <v>0</v>
      </c>
      <c r="AA46" s="5">
        <v>0</v>
      </c>
      <c r="AB46" s="5">
        <f>WEEKDAY(Tableau3[[#This Row],[Jour]],2)</f>
        <v>5</v>
      </c>
      <c r="AC46" s="5"/>
      <c r="AD46" s="5"/>
      <c r="AE46" s="5"/>
      <c r="AF46" s="25"/>
    </row>
    <row r="47" spans="1:32" x14ac:dyDescent="0.3">
      <c r="A47" s="12">
        <v>45073</v>
      </c>
      <c r="B47" s="9" t="s">
        <v>45</v>
      </c>
      <c r="C47" s="6" t="s">
        <v>53</v>
      </c>
      <c r="D47" s="5">
        <v>9</v>
      </c>
      <c r="E47" s="9" t="s">
        <v>118</v>
      </c>
      <c r="F47" s="9"/>
      <c r="G47" s="9"/>
      <c r="H47" s="9"/>
      <c r="I47" s="9"/>
      <c r="J47" s="22"/>
      <c r="K47" s="22"/>
      <c r="L47" s="22"/>
      <c r="M47" s="28"/>
      <c r="N47" s="22"/>
      <c r="O47" s="5">
        <v>31</v>
      </c>
      <c r="P47" s="5">
        <v>3</v>
      </c>
      <c r="Q47" s="5">
        <v>15</v>
      </c>
      <c r="R47" s="5">
        <v>6</v>
      </c>
      <c r="S47" s="5">
        <f>SUM(Tableau3[[#This Row],[Snap]:[BeReal]])</f>
        <v>55</v>
      </c>
      <c r="T47" s="5"/>
      <c r="U47" s="5"/>
      <c r="V47" s="5"/>
      <c r="W47" s="5"/>
      <c r="X47" s="5"/>
      <c r="Y47" s="5">
        <f>IF(ISERROR(FIND("footing",Tableau3[[#This Row],[Résumé]])),0,1)</f>
        <v>0</v>
      </c>
      <c r="Z47" s="5">
        <f>IF(ISERROR(FIND("ciné",Tableau3[[#This Row],[Résumé]])),0,1)</f>
        <v>0</v>
      </c>
      <c r="AA47" s="5">
        <v>0</v>
      </c>
      <c r="AB47" s="5">
        <f>WEEKDAY(Tableau3[[#This Row],[Jour]],2)</f>
        <v>6</v>
      </c>
      <c r="AC47" s="5"/>
      <c r="AD47" s="5"/>
      <c r="AE47" s="5"/>
      <c r="AF47" s="25"/>
    </row>
    <row r="48" spans="1:32" x14ac:dyDescent="0.3">
      <c r="A48" s="11">
        <v>45074</v>
      </c>
      <c r="B48" s="8" t="s">
        <v>45</v>
      </c>
      <c r="C48" s="1" t="s">
        <v>63</v>
      </c>
      <c r="D48" s="7">
        <v>7.5</v>
      </c>
      <c r="E48" s="8" t="s">
        <v>119</v>
      </c>
      <c r="F48" s="8"/>
      <c r="G48" s="8"/>
      <c r="H48" s="8"/>
      <c r="I48" s="8"/>
      <c r="J48" s="23"/>
      <c r="K48" s="23"/>
      <c r="L48" s="23"/>
      <c r="M48" s="27"/>
      <c r="N48" s="23"/>
      <c r="O48" s="7">
        <v>29</v>
      </c>
      <c r="P48" s="7">
        <v>23</v>
      </c>
      <c r="Q48" s="7">
        <v>24</v>
      </c>
      <c r="R48" s="7">
        <v>6</v>
      </c>
      <c r="S48" s="7">
        <f>SUM(Tableau3[[#This Row],[Snap]:[BeReal]])</f>
        <v>82</v>
      </c>
      <c r="T48" s="7"/>
      <c r="U48" s="7"/>
      <c r="V48" s="5"/>
      <c r="W48" s="5"/>
      <c r="X48" s="5"/>
      <c r="Y48" s="5">
        <f>IF(ISERROR(FIND("footing",Tableau3[[#This Row],[Résumé]])),0,1)</f>
        <v>0</v>
      </c>
      <c r="Z48" s="5">
        <f>IF(ISERROR(FIND("ciné",Tableau3[[#This Row],[Résumé]])),0,1)</f>
        <v>0</v>
      </c>
      <c r="AA48" s="5">
        <v>0</v>
      </c>
      <c r="AB48" s="5">
        <f>WEEKDAY(Tableau3[[#This Row],[Jour]],2)</f>
        <v>7</v>
      </c>
      <c r="AC48" s="5"/>
      <c r="AD48" s="5"/>
      <c r="AE48" s="5"/>
      <c r="AF48" s="25"/>
    </row>
    <row r="49" spans="1:32" x14ac:dyDescent="0.3">
      <c r="A49" s="12">
        <v>45075</v>
      </c>
      <c r="B49" s="16" t="s">
        <v>45</v>
      </c>
      <c r="C49" s="2" t="s">
        <v>51</v>
      </c>
      <c r="D49" s="5">
        <v>8</v>
      </c>
      <c r="E49" s="9" t="s">
        <v>24</v>
      </c>
      <c r="F49" s="9"/>
      <c r="G49" s="9"/>
      <c r="H49" s="9"/>
      <c r="I49" s="9"/>
      <c r="J49" s="22"/>
      <c r="K49" s="22"/>
      <c r="L49" s="22"/>
      <c r="M49" s="28"/>
      <c r="N49" s="22"/>
      <c r="O49" s="5">
        <v>42</v>
      </c>
      <c r="P49" s="5">
        <v>41</v>
      </c>
      <c r="Q49" s="5">
        <v>12</v>
      </c>
      <c r="R49" s="5">
        <v>12</v>
      </c>
      <c r="S49" s="5">
        <f>SUM(Tableau3[[#This Row],[Snap]:[BeReal]])</f>
        <v>107</v>
      </c>
      <c r="T49" s="5"/>
      <c r="U49" s="5"/>
      <c r="V49" s="5"/>
      <c r="W49" s="5"/>
      <c r="X49" s="5"/>
      <c r="Y49" s="5">
        <f>IF(ISERROR(FIND("footing",Tableau3[[#This Row],[Résumé]])),0,1)</f>
        <v>0</v>
      </c>
      <c r="Z49" s="5">
        <f>IF(ISERROR(FIND("ciné",Tableau3[[#This Row],[Résumé]])),0,1)</f>
        <v>0</v>
      </c>
      <c r="AA49" s="5">
        <v>0</v>
      </c>
      <c r="AB49" s="5">
        <f>WEEKDAY(Tableau3[[#This Row],[Jour]],2)</f>
        <v>1</v>
      </c>
      <c r="AC49" s="5"/>
      <c r="AD49" s="5"/>
      <c r="AE49" s="5"/>
      <c r="AF49" s="25"/>
    </row>
    <row r="50" spans="1:32" x14ac:dyDescent="0.3">
      <c r="A50" s="11">
        <v>45076</v>
      </c>
      <c r="B50" s="13" t="s">
        <v>7</v>
      </c>
      <c r="C50" s="1" t="s">
        <v>51</v>
      </c>
      <c r="D50" s="7">
        <v>6.5</v>
      </c>
      <c r="E50" s="8" t="s">
        <v>121</v>
      </c>
      <c r="F50" s="8"/>
      <c r="G50" s="8"/>
      <c r="H50" s="8"/>
      <c r="I50" s="8"/>
      <c r="J50" s="23"/>
      <c r="K50" s="23"/>
      <c r="L50" s="23"/>
      <c r="M50" s="27"/>
      <c r="N50" s="23"/>
      <c r="O50" s="7">
        <v>54</v>
      </c>
      <c r="P50" s="7">
        <v>25</v>
      </c>
      <c r="Q50" s="7">
        <v>16</v>
      </c>
      <c r="R50" s="7">
        <v>4</v>
      </c>
      <c r="S50" s="7">
        <f>SUM(Tableau3[[#This Row],[Snap]:[BeReal]])</f>
        <v>99</v>
      </c>
      <c r="T50" s="7"/>
      <c r="U50" s="7"/>
      <c r="V50" s="5"/>
      <c r="W50" s="5"/>
      <c r="X50" s="5"/>
      <c r="Y50" s="5">
        <f>IF(ISERROR(FIND("footing",Tableau3[[#This Row],[Résumé]])),0,1)</f>
        <v>0</v>
      </c>
      <c r="Z50" s="5">
        <f>IF(ISERROR(FIND("ciné",Tableau3[[#This Row],[Résumé]])),0,1)</f>
        <v>0</v>
      </c>
      <c r="AA50" s="5">
        <v>0</v>
      </c>
      <c r="AB50" s="5">
        <f>WEEKDAY(Tableau3[[#This Row],[Jour]],2)</f>
        <v>2</v>
      </c>
      <c r="AC50" s="5"/>
      <c r="AD50" s="5"/>
      <c r="AE50" s="5"/>
      <c r="AF50" s="25"/>
    </row>
    <row r="51" spans="1:32" x14ac:dyDescent="0.3">
      <c r="A51" s="12">
        <v>45077</v>
      </c>
      <c r="B51" s="14" t="s">
        <v>7</v>
      </c>
      <c r="C51" s="2" t="s">
        <v>51</v>
      </c>
      <c r="D51" s="5">
        <v>6</v>
      </c>
      <c r="E51" s="9" t="s">
        <v>169</v>
      </c>
      <c r="F51" s="9"/>
      <c r="G51" s="9"/>
      <c r="H51" s="9"/>
      <c r="I51" s="9"/>
      <c r="J51" s="22"/>
      <c r="K51" s="22"/>
      <c r="L51" s="22"/>
      <c r="M51" s="28"/>
      <c r="N51" s="22"/>
      <c r="O51" s="5">
        <v>41</v>
      </c>
      <c r="P51" s="5">
        <v>26</v>
      </c>
      <c r="Q51" s="5">
        <v>22</v>
      </c>
      <c r="R51" s="5">
        <v>5</v>
      </c>
      <c r="S51" s="5">
        <f>SUM(Tableau3[[#This Row],[Snap]:[BeReal]])</f>
        <v>94</v>
      </c>
      <c r="T51" s="5"/>
      <c r="U51" s="5"/>
      <c r="V51" s="5"/>
      <c r="W51" s="5"/>
      <c r="X51" s="5"/>
      <c r="Y51" s="5">
        <f>IF(ISERROR(FIND("footing",Tableau3[[#This Row],[Résumé]])),0,1)</f>
        <v>1</v>
      </c>
      <c r="Z51" s="5">
        <f>IF(ISERROR(FIND("ciné",Tableau3[[#This Row],[Résumé]])),0,1)</f>
        <v>0</v>
      </c>
      <c r="AA51" s="5">
        <v>33</v>
      </c>
      <c r="AB51" s="5">
        <f>WEEKDAY(Tableau3[[#This Row],[Jour]],2)</f>
        <v>3</v>
      </c>
      <c r="AC51" s="5"/>
      <c r="AD51" s="5"/>
      <c r="AE51" s="5"/>
      <c r="AF51" s="25"/>
    </row>
    <row r="52" spans="1:32" x14ac:dyDescent="0.3">
      <c r="A52" s="11">
        <v>45078</v>
      </c>
      <c r="B52" s="13" t="s">
        <v>7</v>
      </c>
      <c r="C52" s="1" t="s">
        <v>51</v>
      </c>
      <c r="D52" s="7">
        <v>7</v>
      </c>
      <c r="E52" s="8" t="s">
        <v>120</v>
      </c>
      <c r="F52" s="8"/>
      <c r="G52" s="8"/>
      <c r="H52" s="8"/>
      <c r="I52" s="8"/>
      <c r="J52" s="23"/>
      <c r="K52" s="23"/>
      <c r="L52" s="23"/>
      <c r="M52" s="27"/>
      <c r="N52" s="23"/>
      <c r="O52" s="7">
        <v>58</v>
      </c>
      <c r="P52" s="7">
        <v>16</v>
      </c>
      <c r="Q52" s="7">
        <v>20</v>
      </c>
      <c r="R52" s="7">
        <v>9</v>
      </c>
      <c r="S52" s="7">
        <f>SUM(Tableau3[[#This Row],[Snap]:[BeReal]])</f>
        <v>103</v>
      </c>
      <c r="T52" s="7"/>
      <c r="U52" s="7"/>
      <c r="V52" s="5"/>
      <c r="W52" s="5"/>
      <c r="X52" s="5"/>
      <c r="Y52" s="5">
        <f>IF(ISERROR(FIND("footing",Tableau3[[#This Row],[Résumé]])),0,1)</f>
        <v>0</v>
      </c>
      <c r="Z52" s="5">
        <f>IF(ISERROR(FIND("ciné",Tableau3[[#This Row],[Résumé]])),0,1)</f>
        <v>0</v>
      </c>
      <c r="AA52" s="5">
        <v>0</v>
      </c>
      <c r="AB52" s="5">
        <f>WEEKDAY(Tableau3[[#This Row],[Jour]],2)</f>
        <v>4</v>
      </c>
      <c r="AC52" s="5"/>
      <c r="AD52" s="5"/>
      <c r="AE52" s="5"/>
      <c r="AF52" s="25"/>
    </row>
    <row r="53" spans="1:32" x14ac:dyDescent="0.3">
      <c r="A53" s="12">
        <v>45079</v>
      </c>
      <c r="B53" s="16" t="s">
        <v>46</v>
      </c>
      <c r="C53" s="2" t="s">
        <v>51</v>
      </c>
      <c r="D53" s="5">
        <v>7</v>
      </c>
      <c r="E53" s="9" t="s">
        <v>98</v>
      </c>
      <c r="F53" s="9"/>
      <c r="G53" s="9"/>
      <c r="H53" s="9"/>
      <c r="I53" s="9"/>
      <c r="J53" s="22"/>
      <c r="K53" s="22"/>
      <c r="L53" s="22"/>
      <c r="M53" s="28"/>
      <c r="N53" s="22"/>
      <c r="O53" s="5">
        <v>99</v>
      </c>
      <c r="P53" s="5">
        <v>23</v>
      </c>
      <c r="Q53" s="5">
        <v>18</v>
      </c>
      <c r="R53" s="5">
        <v>7</v>
      </c>
      <c r="S53" s="5">
        <f>SUM(Tableau3[[#This Row],[Snap]:[BeReal]])</f>
        <v>147</v>
      </c>
      <c r="T53" s="5"/>
      <c r="U53" s="5"/>
      <c r="V53" s="5"/>
      <c r="W53" s="5"/>
      <c r="X53" s="5"/>
      <c r="Y53" s="5">
        <f>IF(ISERROR(FIND("footing",Tableau3[[#This Row],[Résumé]])),0,1)</f>
        <v>0</v>
      </c>
      <c r="Z53" s="5">
        <f>IF(ISERROR(FIND("ciné",Tableau3[[#This Row],[Résumé]])),0,1)</f>
        <v>0</v>
      </c>
      <c r="AA53" s="5">
        <v>0</v>
      </c>
      <c r="AB53" s="5">
        <f>WEEKDAY(Tableau3[[#This Row],[Jour]],2)</f>
        <v>5</v>
      </c>
      <c r="AC53" s="5"/>
      <c r="AD53" s="5"/>
      <c r="AE53" s="5"/>
      <c r="AF53" s="25"/>
    </row>
    <row r="54" spans="1:32" x14ac:dyDescent="0.3">
      <c r="A54" s="11">
        <v>45080</v>
      </c>
      <c r="B54" s="15" t="s">
        <v>45</v>
      </c>
      <c r="C54" s="1" t="s">
        <v>51</v>
      </c>
      <c r="D54" s="7">
        <v>6</v>
      </c>
      <c r="E54" s="8" t="s">
        <v>122</v>
      </c>
      <c r="F54" s="8"/>
      <c r="G54" s="8"/>
      <c r="H54" s="8"/>
      <c r="I54" s="8"/>
      <c r="J54" s="23"/>
      <c r="K54" s="23"/>
      <c r="L54" s="23"/>
      <c r="M54" s="27"/>
      <c r="N54" s="23"/>
      <c r="O54" s="7">
        <v>23</v>
      </c>
      <c r="P54" s="7">
        <v>47</v>
      </c>
      <c r="Q54" s="7">
        <v>83</v>
      </c>
      <c r="R54" s="7">
        <v>11</v>
      </c>
      <c r="S54" s="7">
        <f>SUM(Tableau3[[#This Row],[Snap]:[BeReal]])</f>
        <v>164</v>
      </c>
      <c r="T54" s="7"/>
      <c r="U54" s="7"/>
      <c r="V54" s="5"/>
      <c r="W54" s="5"/>
      <c r="X54" s="5"/>
      <c r="Y54" s="5">
        <f>IF(ISERROR(FIND("footing",Tableau3[[#This Row],[Résumé]])),0,1)</f>
        <v>1</v>
      </c>
      <c r="Z54" s="5">
        <f>IF(ISERROR(FIND("ciné",Tableau3[[#This Row],[Résumé]])),0,1)</f>
        <v>0</v>
      </c>
      <c r="AA54" s="5">
        <v>0</v>
      </c>
      <c r="AB54" s="5">
        <f>WEEKDAY(Tableau3[[#This Row],[Jour]],2)</f>
        <v>6</v>
      </c>
      <c r="AC54" s="5"/>
      <c r="AD54" s="5"/>
      <c r="AE54" s="5"/>
      <c r="AF54" s="25"/>
    </row>
    <row r="55" spans="1:32" x14ac:dyDescent="0.3">
      <c r="A55" s="12">
        <v>45081</v>
      </c>
      <c r="B55" s="16" t="s">
        <v>45</v>
      </c>
      <c r="C55" s="2" t="s">
        <v>51</v>
      </c>
      <c r="D55" s="5">
        <v>8</v>
      </c>
      <c r="E55" s="9" t="s">
        <v>25</v>
      </c>
      <c r="F55" s="9"/>
      <c r="G55" s="9"/>
      <c r="H55" s="9"/>
      <c r="I55" s="9"/>
      <c r="J55" s="22"/>
      <c r="K55" s="22"/>
      <c r="L55" s="22"/>
      <c r="M55" s="28"/>
      <c r="N55" s="22"/>
      <c r="O55" s="5">
        <v>23</v>
      </c>
      <c r="P55" s="5">
        <v>40</v>
      </c>
      <c r="Q55" s="5">
        <v>2</v>
      </c>
      <c r="R55" s="5">
        <v>4</v>
      </c>
      <c r="S55" s="5">
        <f>SUM(Tableau3[[#This Row],[Snap]:[BeReal]])</f>
        <v>69</v>
      </c>
      <c r="T55" s="5"/>
      <c r="U55" s="5"/>
      <c r="V55" s="5"/>
      <c r="W55" s="5"/>
      <c r="X55" s="5"/>
      <c r="Y55" s="5">
        <f>IF(ISERROR(FIND("footing",Tableau3[[#This Row],[Résumé]])),0,1)</f>
        <v>0</v>
      </c>
      <c r="Z55" s="5">
        <f>IF(ISERROR(FIND("ciné",Tableau3[[#This Row],[Résumé]])),0,1)</f>
        <v>0</v>
      </c>
      <c r="AA55" s="5">
        <v>0</v>
      </c>
      <c r="AB55" s="5">
        <f>WEEKDAY(Tableau3[[#This Row],[Jour]],2)</f>
        <v>7</v>
      </c>
      <c r="AC55" s="5"/>
      <c r="AD55" s="5"/>
      <c r="AE55" s="5"/>
      <c r="AF55" s="25"/>
    </row>
    <row r="56" spans="1:32" x14ac:dyDescent="0.3">
      <c r="A56" s="11">
        <v>45082</v>
      </c>
      <c r="B56" s="8" t="s">
        <v>7</v>
      </c>
      <c r="C56" s="1" t="s">
        <v>51</v>
      </c>
      <c r="D56" s="7">
        <v>7</v>
      </c>
      <c r="E56" s="8" t="s">
        <v>26</v>
      </c>
      <c r="F56" s="8"/>
      <c r="G56" s="8"/>
      <c r="H56" s="8"/>
      <c r="I56" s="8"/>
      <c r="J56" s="23"/>
      <c r="K56" s="23"/>
      <c r="L56" s="23"/>
      <c r="M56" s="27"/>
      <c r="N56" s="23"/>
      <c r="O56" s="7">
        <v>42</v>
      </c>
      <c r="P56" s="7">
        <v>26</v>
      </c>
      <c r="Q56" s="7">
        <v>35</v>
      </c>
      <c r="R56" s="7">
        <v>5</v>
      </c>
      <c r="S56" s="7">
        <f>SUM(Tableau3[[#This Row],[Snap]:[BeReal]])</f>
        <v>108</v>
      </c>
      <c r="T56" s="7"/>
      <c r="U56" s="7"/>
      <c r="V56" s="5"/>
      <c r="W56" s="5"/>
      <c r="X56" s="5"/>
      <c r="Y56" s="5">
        <f>IF(ISERROR(FIND("footing",Tableau3[[#This Row],[Résumé]])),0,1)</f>
        <v>0</v>
      </c>
      <c r="Z56" s="5">
        <f>IF(ISERROR(FIND("ciné",Tableau3[[#This Row],[Résumé]])),0,1)</f>
        <v>0</v>
      </c>
      <c r="AA56" s="5">
        <v>0</v>
      </c>
      <c r="AB56" s="5">
        <f>WEEKDAY(Tableau3[[#This Row],[Jour]],2)</f>
        <v>1</v>
      </c>
      <c r="AC56" s="5"/>
      <c r="AD56" s="5"/>
      <c r="AE56" s="5"/>
      <c r="AF56" s="25"/>
    </row>
    <row r="57" spans="1:32" x14ac:dyDescent="0.3">
      <c r="A57" s="12">
        <v>45083</v>
      </c>
      <c r="B57" s="9" t="s">
        <v>7</v>
      </c>
      <c r="C57" s="2" t="s">
        <v>51</v>
      </c>
      <c r="D57" s="5">
        <v>6</v>
      </c>
      <c r="E57" s="9" t="s">
        <v>27</v>
      </c>
      <c r="F57" s="9"/>
      <c r="G57" s="9"/>
      <c r="H57" s="9"/>
      <c r="I57" s="9"/>
      <c r="J57" s="22"/>
      <c r="K57" s="22"/>
      <c r="L57" s="22"/>
      <c r="M57" s="28"/>
      <c r="N57" s="22"/>
      <c r="O57" s="5">
        <v>43</v>
      </c>
      <c r="P57" s="5">
        <v>18</v>
      </c>
      <c r="Q57" s="5">
        <v>43</v>
      </c>
      <c r="R57" s="5">
        <v>11</v>
      </c>
      <c r="S57" s="5">
        <f>SUM(Tableau3[[#This Row],[Snap]:[BeReal]])</f>
        <v>115</v>
      </c>
      <c r="T57" s="5"/>
      <c r="U57" s="5"/>
      <c r="V57" s="5"/>
      <c r="W57" s="5"/>
      <c r="X57" s="5"/>
      <c r="Y57" s="5">
        <f>IF(ISERROR(FIND("footing",Tableau3[[#This Row],[Résumé]])),0,1)</f>
        <v>0</v>
      </c>
      <c r="Z57" s="5">
        <f>IF(ISERROR(FIND("ciné",Tableau3[[#This Row],[Résumé]])),0,1)</f>
        <v>0</v>
      </c>
      <c r="AA57" s="5">
        <v>0</v>
      </c>
      <c r="AB57" s="5">
        <f>WEEKDAY(Tableau3[[#This Row],[Jour]],2)</f>
        <v>2</v>
      </c>
      <c r="AC57" s="5"/>
      <c r="AD57" s="5"/>
      <c r="AE57" s="5"/>
      <c r="AF57" s="25"/>
    </row>
    <row r="58" spans="1:32" x14ac:dyDescent="0.3">
      <c r="A58" s="11">
        <v>45084</v>
      </c>
      <c r="B58" s="8" t="s">
        <v>7</v>
      </c>
      <c r="C58" s="1" t="s">
        <v>51</v>
      </c>
      <c r="D58" s="7">
        <v>6.5</v>
      </c>
      <c r="E58" s="8" t="s">
        <v>134</v>
      </c>
      <c r="F58" s="8"/>
      <c r="G58" s="8"/>
      <c r="H58" s="8"/>
      <c r="I58" s="8"/>
      <c r="J58" s="23"/>
      <c r="K58" s="23"/>
      <c r="L58" s="23"/>
      <c r="M58" s="27"/>
      <c r="N58" s="23"/>
      <c r="O58" s="7">
        <v>67</v>
      </c>
      <c r="P58" s="7">
        <v>14</v>
      </c>
      <c r="Q58" s="7">
        <v>57</v>
      </c>
      <c r="R58" s="7">
        <v>5</v>
      </c>
      <c r="S58" s="7">
        <f>SUM(Tableau3[[#This Row],[Snap]:[BeReal]])</f>
        <v>143</v>
      </c>
      <c r="T58" s="7"/>
      <c r="U58" s="7"/>
      <c r="V58" s="5"/>
      <c r="W58" s="5"/>
      <c r="X58" s="5"/>
      <c r="Y58" s="5">
        <f>IF(ISERROR(FIND("footing",Tableau3[[#This Row],[Résumé]])),0,1)</f>
        <v>0</v>
      </c>
      <c r="Z58" s="5">
        <f>IF(ISERROR(FIND("ciné",Tableau3[[#This Row],[Résumé]])),0,1)</f>
        <v>0</v>
      </c>
      <c r="AA58" s="5">
        <v>0</v>
      </c>
      <c r="AB58" s="5">
        <f>WEEKDAY(Tableau3[[#This Row],[Jour]],2)</f>
        <v>3</v>
      </c>
      <c r="AC58" s="5"/>
      <c r="AD58" s="5"/>
      <c r="AE58" s="5"/>
      <c r="AF58" s="25"/>
    </row>
    <row r="59" spans="1:32" x14ac:dyDescent="0.3">
      <c r="A59" s="12">
        <v>45085</v>
      </c>
      <c r="B59" s="9" t="s">
        <v>7</v>
      </c>
      <c r="C59" s="2" t="s">
        <v>51</v>
      </c>
      <c r="D59" s="5">
        <v>7.5</v>
      </c>
      <c r="E59" s="9" t="s">
        <v>89</v>
      </c>
      <c r="F59" s="9"/>
      <c r="G59" s="9"/>
      <c r="H59" s="9"/>
      <c r="I59" s="9"/>
      <c r="J59" s="22"/>
      <c r="K59" s="22"/>
      <c r="L59" s="22"/>
      <c r="M59" s="28"/>
      <c r="N59" s="22"/>
      <c r="O59" s="5">
        <v>54</v>
      </c>
      <c r="P59" s="5">
        <v>31</v>
      </c>
      <c r="Q59" s="5">
        <v>37</v>
      </c>
      <c r="R59" s="5">
        <v>5</v>
      </c>
      <c r="S59" s="5">
        <f>SUM(Tableau3[[#This Row],[Snap]:[BeReal]])</f>
        <v>127</v>
      </c>
      <c r="T59" s="5"/>
      <c r="U59" s="5"/>
      <c r="V59" s="5"/>
      <c r="W59" s="5"/>
      <c r="X59" s="5"/>
      <c r="Y59" s="5">
        <f>IF(ISERROR(FIND("footing",Tableau3[[#This Row],[Résumé]])),0,1)</f>
        <v>0</v>
      </c>
      <c r="Z59" s="5">
        <f>IF(ISERROR(FIND("ciné",Tableau3[[#This Row],[Résumé]])),0,1)</f>
        <v>0</v>
      </c>
      <c r="AA59" s="5">
        <v>0</v>
      </c>
      <c r="AB59" s="5">
        <f>WEEKDAY(Tableau3[[#This Row],[Jour]],2)</f>
        <v>4</v>
      </c>
      <c r="AC59" s="5"/>
      <c r="AD59" s="5"/>
      <c r="AE59" s="5"/>
      <c r="AF59" s="25"/>
    </row>
    <row r="60" spans="1:32" x14ac:dyDescent="0.3">
      <c r="A60" s="11">
        <v>45086</v>
      </c>
      <c r="B60" s="8" t="s">
        <v>7</v>
      </c>
      <c r="C60" s="1" t="s">
        <v>51</v>
      </c>
      <c r="D60" s="7">
        <v>7</v>
      </c>
      <c r="E60" s="8" t="s">
        <v>135</v>
      </c>
      <c r="F60" s="8"/>
      <c r="G60" s="8"/>
      <c r="H60" s="8"/>
      <c r="I60" s="8"/>
      <c r="J60" s="23"/>
      <c r="K60" s="23"/>
      <c r="L60" s="23"/>
      <c r="M60" s="27"/>
      <c r="N60" s="23"/>
      <c r="O60" s="7">
        <v>33</v>
      </c>
      <c r="P60" s="7">
        <v>31</v>
      </c>
      <c r="Q60" s="7">
        <v>26</v>
      </c>
      <c r="R60" s="7">
        <v>6</v>
      </c>
      <c r="S60" s="7">
        <f>SUM(Tableau3[[#This Row],[Snap]:[BeReal]])</f>
        <v>96</v>
      </c>
      <c r="T60" s="7"/>
      <c r="U60" s="7"/>
      <c r="V60" s="5"/>
      <c r="W60" s="5"/>
      <c r="X60" s="5"/>
      <c r="Y60" s="5">
        <f>IF(ISERROR(FIND("footing",Tableau3[[#This Row],[Résumé]])),0,1)</f>
        <v>0</v>
      </c>
      <c r="Z60" s="5">
        <f>IF(ISERROR(FIND("ciné",Tableau3[[#This Row],[Résumé]])),0,1)</f>
        <v>0</v>
      </c>
      <c r="AA60" s="5">
        <v>0</v>
      </c>
      <c r="AB60" s="5">
        <f>WEEKDAY(Tableau3[[#This Row],[Jour]],2)</f>
        <v>5</v>
      </c>
      <c r="AC60" s="5"/>
      <c r="AD60" s="5"/>
      <c r="AE60" s="5"/>
      <c r="AF60" s="25"/>
    </row>
    <row r="61" spans="1:32" x14ac:dyDescent="0.3">
      <c r="A61" s="12">
        <v>45087</v>
      </c>
      <c r="B61" s="16" t="s">
        <v>45</v>
      </c>
      <c r="C61" s="2" t="s">
        <v>51</v>
      </c>
      <c r="D61" s="5">
        <v>7.5</v>
      </c>
      <c r="E61" s="9" t="s">
        <v>28</v>
      </c>
      <c r="F61" s="9"/>
      <c r="G61" s="9"/>
      <c r="H61" s="9"/>
      <c r="I61" s="9"/>
      <c r="J61" s="22"/>
      <c r="K61" s="22"/>
      <c r="L61" s="22"/>
      <c r="M61" s="28"/>
      <c r="N61" s="22"/>
      <c r="O61" s="5">
        <v>34</v>
      </c>
      <c r="P61" s="5">
        <v>16</v>
      </c>
      <c r="Q61" s="5">
        <v>22</v>
      </c>
      <c r="R61" s="5">
        <v>3</v>
      </c>
      <c r="S61" s="5">
        <f>SUM(Tableau3[[#This Row],[Snap]:[BeReal]])</f>
        <v>75</v>
      </c>
      <c r="T61" s="5"/>
      <c r="U61" s="5"/>
      <c r="V61" s="5"/>
      <c r="W61" s="5"/>
      <c r="X61" s="5"/>
      <c r="Y61" s="5">
        <f>IF(ISERROR(FIND("footing",Tableau3[[#This Row],[Résumé]])),0,1)</f>
        <v>0</v>
      </c>
      <c r="Z61" s="5">
        <f>IF(ISERROR(FIND("ciné",Tableau3[[#This Row],[Résumé]])),0,1)</f>
        <v>0</v>
      </c>
      <c r="AA61" s="5">
        <v>261</v>
      </c>
      <c r="AB61" s="5">
        <f>WEEKDAY(Tableau3[[#This Row],[Jour]],2)</f>
        <v>6</v>
      </c>
      <c r="AC61" s="5"/>
      <c r="AD61" s="5"/>
      <c r="AE61" s="5"/>
      <c r="AF61" s="25"/>
    </row>
    <row r="62" spans="1:32" x14ac:dyDescent="0.3">
      <c r="A62" s="11">
        <v>45088</v>
      </c>
      <c r="B62" s="15" t="s">
        <v>45</v>
      </c>
      <c r="C62" s="1" t="s">
        <v>51</v>
      </c>
      <c r="D62" s="7">
        <v>6</v>
      </c>
      <c r="E62" s="8" t="s">
        <v>129</v>
      </c>
      <c r="F62" s="8"/>
      <c r="G62" s="8"/>
      <c r="H62" s="8"/>
      <c r="I62" s="8"/>
      <c r="J62" s="23"/>
      <c r="K62" s="23"/>
      <c r="L62" s="23"/>
      <c r="M62" s="27"/>
      <c r="N62" s="23"/>
      <c r="O62" s="7">
        <v>36</v>
      </c>
      <c r="P62" s="7">
        <v>28</v>
      </c>
      <c r="Q62" s="7">
        <v>64</v>
      </c>
      <c r="R62" s="7">
        <v>9</v>
      </c>
      <c r="S62" s="7">
        <f>SUM(Tableau3[[#This Row],[Snap]:[BeReal]])</f>
        <v>137</v>
      </c>
      <c r="T62" s="7"/>
      <c r="U62" s="7"/>
      <c r="V62" s="5"/>
      <c r="W62" s="5"/>
      <c r="X62" s="5"/>
      <c r="Y62" s="5">
        <f>IF(ISERROR(FIND("footing",Tableau3[[#This Row],[Résumé]])),0,1)</f>
        <v>0</v>
      </c>
      <c r="Z62" s="5">
        <f>IF(ISERROR(FIND("ciné",Tableau3[[#This Row],[Résumé]])),0,1)</f>
        <v>0</v>
      </c>
      <c r="AA62" s="5">
        <v>117</v>
      </c>
      <c r="AB62" s="5">
        <f>WEEKDAY(Tableau3[[#This Row],[Jour]],2)</f>
        <v>7</v>
      </c>
      <c r="AC62" s="5"/>
      <c r="AD62" s="5"/>
      <c r="AE62" s="5"/>
      <c r="AF62" s="25"/>
    </row>
    <row r="63" spans="1:32" x14ac:dyDescent="0.3">
      <c r="A63" s="12">
        <v>45089</v>
      </c>
      <c r="B63" s="9" t="s">
        <v>7</v>
      </c>
      <c r="C63" s="2" t="s">
        <v>51</v>
      </c>
      <c r="D63" s="5">
        <v>7</v>
      </c>
      <c r="E63" s="9" t="s">
        <v>29</v>
      </c>
      <c r="F63" s="9"/>
      <c r="G63" s="9"/>
      <c r="H63" s="9"/>
      <c r="I63" s="9"/>
      <c r="J63" s="22"/>
      <c r="K63" s="22"/>
      <c r="L63" s="22"/>
      <c r="M63" s="28"/>
      <c r="N63" s="22"/>
      <c r="O63" s="5">
        <v>50</v>
      </c>
      <c r="P63" s="5">
        <v>16</v>
      </c>
      <c r="Q63" s="5">
        <v>36</v>
      </c>
      <c r="R63" s="5">
        <v>1</v>
      </c>
      <c r="S63" s="5">
        <f>SUM(Tableau3[[#This Row],[Snap]:[BeReal]])</f>
        <v>103</v>
      </c>
      <c r="T63" s="5"/>
      <c r="U63" s="5"/>
      <c r="V63" s="5"/>
      <c r="W63" s="5"/>
      <c r="X63" s="5"/>
      <c r="Y63" s="5">
        <f>IF(ISERROR(FIND("footing",Tableau3[[#This Row],[Résumé]])),0,1)</f>
        <v>0</v>
      </c>
      <c r="Z63" s="5">
        <f>IF(ISERROR(FIND("ciné",Tableau3[[#This Row],[Résumé]])),0,1)</f>
        <v>0</v>
      </c>
      <c r="AA63" s="5">
        <v>14</v>
      </c>
      <c r="AB63" s="5">
        <f>WEEKDAY(Tableau3[[#This Row],[Jour]],2)</f>
        <v>1</v>
      </c>
      <c r="AC63" s="5"/>
      <c r="AD63" s="5"/>
      <c r="AE63" s="5"/>
      <c r="AF63" s="25"/>
    </row>
    <row r="64" spans="1:32" x14ac:dyDescent="0.3">
      <c r="A64" s="11">
        <v>45090</v>
      </c>
      <c r="B64" s="8" t="s">
        <v>7</v>
      </c>
      <c r="C64" s="1" t="s">
        <v>51</v>
      </c>
      <c r="D64" s="7">
        <v>5.5</v>
      </c>
      <c r="E64" s="8" t="s">
        <v>30</v>
      </c>
      <c r="F64" s="8"/>
      <c r="G64" s="8"/>
      <c r="H64" s="8"/>
      <c r="I64" s="8"/>
      <c r="J64" s="23"/>
      <c r="K64" s="23"/>
      <c r="L64" s="23"/>
      <c r="M64" s="27"/>
      <c r="N64" s="23"/>
      <c r="O64" s="7">
        <v>38</v>
      </c>
      <c r="P64" s="7">
        <v>18</v>
      </c>
      <c r="Q64" s="7">
        <v>15</v>
      </c>
      <c r="R64" s="7">
        <v>7</v>
      </c>
      <c r="S64" s="7">
        <f>SUM(Tableau3[[#This Row],[Snap]:[BeReal]])</f>
        <v>78</v>
      </c>
      <c r="T64" s="7"/>
      <c r="U64" s="7"/>
      <c r="V64" s="5"/>
      <c r="W64" s="5"/>
      <c r="X64" s="5"/>
      <c r="Y64" s="5">
        <f>IF(ISERROR(FIND("footing",Tableau3[[#This Row],[Résumé]])),0,1)</f>
        <v>0</v>
      </c>
      <c r="Z64" s="5">
        <f>IF(ISERROR(FIND("ciné",Tableau3[[#This Row],[Résumé]])),0,1)</f>
        <v>0</v>
      </c>
      <c r="AA64" s="5">
        <v>267</v>
      </c>
      <c r="AB64" s="5">
        <f>WEEKDAY(Tableau3[[#This Row],[Jour]],2)</f>
        <v>2</v>
      </c>
      <c r="AC64" s="5"/>
      <c r="AD64" s="5"/>
      <c r="AE64" s="5"/>
      <c r="AF64" s="25"/>
    </row>
    <row r="65" spans="1:32" x14ac:dyDescent="0.3">
      <c r="A65" s="12">
        <v>45091</v>
      </c>
      <c r="B65" s="9" t="s">
        <v>7</v>
      </c>
      <c r="C65" s="2" t="s">
        <v>51</v>
      </c>
      <c r="D65" s="5">
        <v>2</v>
      </c>
      <c r="E65" s="9" t="s">
        <v>115</v>
      </c>
      <c r="F65" s="9"/>
      <c r="G65" s="9"/>
      <c r="H65" s="9"/>
      <c r="I65" s="9"/>
      <c r="J65" s="22"/>
      <c r="K65" s="22"/>
      <c r="L65" s="22"/>
      <c r="M65" s="28"/>
      <c r="N65" s="22"/>
      <c r="O65" s="5">
        <v>62</v>
      </c>
      <c r="P65" s="5">
        <v>16</v>
      </c>
      <c r="Q65" s="5">
        <v>27</v>
      </c>
      <c r="R65" s="5">
        <v>7</v>
      </c>
      <c r="S65" s="5">
        <f>SUM(Tableau3[[#This Row],[Snap]:[BeReal]])</f>
        <v>112</v>
      </c>
      <c r="T65" s="5"/>
      <c r="U65" s="5"/>
      <c r="V65" s="5"/>
      <c r="W65" s="5"/>
      <c r="X65" s="5"/>
      <c r="Y65" s="5">
        <f>IF(ISERROR(FIND("footing",Tableau3[[#This Row],[Résumé]])),0,1)</f>
        <v>0</v>
      </c>
      <c r="Z65" s="5">
        <f>IF(ISERROR(FIND("ciné",Tableau3[[#This Row],[Résumé]])),0,1)</f>
        <v>0</v>
      </c>
      <c r="AA65" s="5">
        <v>60</v>
      </c>
      <c r="AB65" s="5">
        <f>WEEKDAY(Tableau3[[#This Row],[Jour]],2)</f>
        <v>3</v>
      </c>
      <c r="AC65" s="5"/>
      <c r="AD65" s="5"/>
      <c r="AE65" s="5"/>
      <c r="AF65" s="25"/>
    </row>
    <row r="66" spans="1:32" x14ac:dyDescent="0.3">
      <c r="A66" s="11">
        <v>45092</v>
      </c>
      <c r="B66" s="8" t="s">
        <v>7</v>
      </c>
      <c r="C66" s="1" t="s">
        <v>51</v>
      </c>
      <c r="D66" s="7">
        <v>1.5</v>
      </c>
      <c r="E66" s="8" t="s">
        <v>123</v>
      </c>
      <c r="F66" s="8"/>
      <c r="G66" s="8"/>
      <c r="H66" s="8"/>
      <c r="I66" s="8"/>
      <c r="J66" s="23"/>
      <c r="K66" s="23"/>
      <c r="L66" s="23"/>
      <c r="M66" s="27"/>
      <c r="N66" s="23"/>
      <c r="O66" s="7">
        <v>55</v>
      </c>
      <c r="P66" s="7">
        <v>40</v>
      </c>
      <c r="Q66" s="7">
        <v>90</v>
      </c>
      <c r="R66" s="7">
        <v>3</v>
      </c>
      <c r="S66" s="7">
        <f>SUM(Tableau3[[#This Row],[Snap]:[BeReal]])</f>
        <v>188</v>
      </c>
      <c r="T66" s="7"/>
      <c r="U66" s="7"/>
      <c r="V66" s="5"/>
      <c r="W66" s="5"/>
      <c r="X66" s="5"/>
      <c r="Y66" s="5">
        <f>IF(ISERROR(FIND("footing",Tableau3[[#This Row],[Résumé]])),0,1)</f>
        <v>0</v>
      </c>
      <c r="Z66" s="5">
        <f>IF(ISERROR(FIND("ciné",Tableau3[[#This Row],[Résumé]])),0,1)</f>
        <v>0</v>
      </c>
      <c r="AA66" s="5">
        <v>0</v>
      </c>
      <c r="AB66" s="5">
        <f>WEEKDAY(Tableau3[[#This Row],[Jour]],2)</f>
        <v>4</v>
      </c>
      <c r="AC66" s="5"/>
      <c r="AD66" s="5"/>
      <c r="AE66" s="5"/>
      <c r="AF66" s="25"/>
    </row>
    <row r="67" spans="1:32" x14ac:dyDescent="0.3">
      <c r="A67" s="12">
        <v>45093</v>
      </c>
      <c r="B67" s="16" t="s">
        <v>46</v>
      </c>
      <c r="C67" s="2" t="s">
        <v>51</v>
      </c>
      <c r="D67" s="5">
        <v>3</v>
      </c>
      <c r="E67" s="9" t="s">
        <v>116</v>
      </c>
      <c r="F67" s="9"/>
      <c r="G67" s="9"/>
      <c r="H67" s="9"/>
      <c r="I67" s="9"/>
      <c r="J67" s="22"/>
      <c r="K67" s="22"/>
      <c r="L67" s="22"/>
      <c r="M67" s="28"/>
      <c r="N67" s="22"/>
      <c r="O67" s="5">
        <v>50</v>
      </c>
      <c r="P67" s="5">
        <v>19</v>
      </c>
      <c r="Q67" s="5">
        <v>42</v>
      </c>
      <c r="R67" s="5">
        <v>3</v>
      </c>
      <c r="S67" s="5">
        <f>SUM(Tableau3[[#This Row],[Snap]:[BeReal]])</f>
        <v>114</v>
      </c>
      <c r="T67" s="5"/>
      <c r="U67" s="5"/>
      <c r="V67" s="5"/>
      <c r="W67" s="5"/>
      <c r="X67" s="5"/>
      <c r="Y67" s="5">
        <f>IF(ISERROR(FIND("footing",Tableau3[[#This Row],[Résumé]])),0,1)</f>
        <v>0</v>
      </c>
      <c r="Z67" s="5">
        <f>IF(ISERROR(FIND("ciné",Tableau3[[#This Row],[Résumé]])),0,1)</f>
        <v>0</v>
      </c>
      <c r="AA67" s="5">
        <v>175</v>
      </c>
      <c r="AB67" s="5">
        <f>WEEKDAY(Tableau3[[#This Row],[Jour]],2)</f>
        <v>5</v>
      </c>
      <c r="AC67" s="5"/>
      <c r="AD67" s="5"/>
      <c r="AE67" s="5"/>
      <c r="AF67" s="25"/>
    </row>
    <row r="68" spans="1:32" x14ac:dyDescent="0.3">
      <c r="A68" s="11">
        <v>45094</v>
      </c>
      <c r="B68" s="15" t="s">
        <v>45</v>
      </c>
      <c r="C68" s="1" t="s">
        <v>51</v>
      </c>
      <c r="D68" s="7">
        <v>7</v>
      </c>
      <c r="E68" s="8" t="s">
        <v>31</v>
      </c>
      <c r="F68" s="8"/>
      <c r="G68" s="8"/>
      <c r="H68" s="8"/>
      <c r="I68" s="8"/>
      <c r="J68" s="23"/>
      <c r="K68" s="23"/>
      <c r="L68" s="23"/>
      <c r="M68" s="27"/>
      <c r="N68" s="23"/>
      <c r="O68" s="7">
        <v>13</v>
      </c>
      <c r="P68" s="7">
        <v>20</v>
      </c>
      <c r="Q68" s="7">
        <v>39</v>
      </c>
      <c r="R68" s="7">
        <v>14</v>
      </c>
      <c r="S68" s="7">
        <f>SUM(Tableau3[[#This Row],[Snap]:[BeReal]])</f>
        <v>86</v>
      </c>
      <c r="T68" s="7"/>
      <c r="U68" s="7"/>
      <c r="V68" s="5"/>
      <c r="W68" s="5"/>
      <c r="X68" s="5"/>
      <c r="Y68" s="5">
        <f>IF(ISERROR(FIND("footing",Tableau3[[#This Row],[Résumé]])),0,1)</f>
        <v>1</v>
      </c>
      <c r="Z68" s="5">
        <f>IF(ISERROR(FIND("ciné",Tableau3[[#This Row],[Résumé]])),0,1)</f>
        <v>0</v>
      </c>
      <c r="AA68" s="5">
        <v>130</v>
      </c>
      <c r="AB68" s="5">
        <f>WEEKDAY(Tableau3[[#This Row],[Jour]],2)</f>
        <v>6</v>
      </c>
      <c r="AC68" s="5"/>
      <c r="AD68" s="5"/>
      <c r="AE68" s="5"/>
      <c r="AF68" s="25"/>
    </row>
    <row r="69" spans="1:32" x14ac:dyDescent="0.3">
      <c r="A69" s="12">
        <v>45095</v>
      </c>
      <c r="B69" s="16" t="s">
        <v>45</v>
      </c>
      <c r="C69" s="2" t="s">
        <v>62</v>
      </c>
      <c r="D69" s="5">
        <v>3</v>
      </c>
      <c r="E69" s="9" t="s">
        <v>32</v>
      </c>
      <c r="F69" s="9"/>
      <c r="G69" s="9"/>
      <c r="H69" s="9"/>
      <c r="I69" s="9"/>
      <c r="J69" s="22"/>
      <c r="K69" s="22"/>
      <c r="L69" s="22"/>
      <c r="M69" s="28"/>
      <c r="N69" s="22"/>
      <c r="O69" s="5">
        <v>39</v>
      </c>
      <c r="P69" s="5">
        <v>31</v>
      </c>
      <c r="Q69" s="5">
        <v>62</v>
      </c>
      <c r="R69" s="5">
        <v>5</v>
      </c>
      <c r="S69" s="5">
        <f>SUM(Tableau3[[#This Row],[Snap]:[BeReal]])</f>
        <v>137</v>
      </c>
      <c r="T69" s="5"/>
      <c r="U69" s="5"/>
      <c r="V69" s="5"/>
      <c r="W69" s="5"/>
      <c r="X69" s="5"/>
      <c r="Y69" s="5">
        <f>IF(ISERROR(FIND("footing",Tableau3[[#This Row],[Résumé]])),0,1)</f>
        <v>0</v>
      </c>
      <c r="Z69" s="5">
        <f>IF(ISERROR(FIND("ciné",Tableau3[[#This Row],[Résumé]])),0,1)</f>
        <v>0</v>
      </c>
      <c r="AA69" s="5">
        <v>0</v>
      </c>
      <c r="AB69" s="5">
        <f>WEEKDAY(Tableau3[[#This Row],[Jour]],2)</f>
        <v>7</v>
      </c>
      <c r="AC69" s="5"/>
      <c r="AD69" s="5"/>
      <c r="AE69" s="5"/>
      <c r="AF69" s="25"/>
    </row>
    <row r="70" spans="1:32" x14ac:dyDescent="0.3">
      <c r="A70" s="11">
        <v>45096</v>
      </c>
      <c r="B70" s="8" t="s">
        <v>33</v>
      </c>
      <c r="C70" s="10" t="s">
        <v>19</v>
      </c>
      <c r="D70" s="7">
        <v>5</v>
      </c>
      <c r="E70" s="8" t="s">
        <v>34</v>
      </c>
      <c r="F70" s="8"/>
      <c r="G70" s="8"/>
      <c r="H70" s="8"/>
      <c r="I70" s="8"/>
      <c r="J70" s="23"/>
      <c r="K70" s="23"/>
      <c r="L70" s="23"/>
      <c r="M70" s="27"/>
      <c r="N70" s="23"/>
      <c r="O70" s="7">
        <v>26</v>
      </c>
      <c r="P70" s="7">
        <v>10</v>
      </c>
      <c r="Q70" s="7">
        <v>60</v>
      </c>
      <c r="R70" s="7">
        <v>0</v>
      </c>
      <c r="S70" s="7">
        <f>SUM(Tableau3[[#This Row],[Snap]:[BeReal]])</f>
        <v>96</v>
      </c>
      <c r="T70" s="7"/>
      <c r="U70" s="7"/>
      <c r="V70" s="5"/>
      <c r="W70" s="5"/>
      <c r="X70" s="5"/>
      <c r="Y70" s="5">
        <f>IF(ISERROR(FIND("footing",Tableau3[[#This Row],[Résumé]])),0,1)</f>
        <v>0</v>
      </c>
      <c r="Z70" s="5">
        <f>IF(ISERROR(FIND("ciné",Tableau3[[#This Row],[Résumé]])),0,1)</f>
        <v>0</v>
      </c>
      <c r="AA70" s="5">
        <v>90</v>
      </c>
      <c r="AB70" s="5">
        <f>WEEKDAY(Tableau3[[#This Row],[Jour]],2)</f>
        <v>1</v>
      </c>
      <c r="AC70" s="5"/>
      <c r="AD70" s="5"/>
      <c r="AE70" s="5"/>
      <c r="AF70" s="25"/>
    </row>
    <row r="71" spans="1:32" x14ac:dyDescent="0.3">
      <c r="A71" s="12">
        <v>45097</v>
      </c>
      <c r="B71" s="9" t="s">
        <v>33</v>
      </c>
      <c r="C71" s="6" t="s">
        <v>19</v>
      </c>
      <c r="D71" s="5">
        <v>6</v>
      </c>
      <c r="E71" s="9" t="s">
        <v>35</v>
      </c>
      <c r="F71" s="9"/>
      <c r="G71" s="9"/>
      <c r="H71" s="9"/>
      <c r="I71" s="9"/>
      <c r="J71" s="22"/>
      <c r="K71" s="22"/>
      <c r="L71" s="22"/>
      <c r="M71" s="28"/>
      <c r="N71" s="22"/>
      <c r="O71" s="5">
        <v>48</v>
      </c>
      <c r="P71" s="5">
        <v>24</v>
      </c>
      <c r="Q71" s="5">
        <v>29</v>
      </c>
      <c r="R71" s="5">
        <v>11</v>
      </c>
      <c r="S71" s="5">
        <f>SUM(Tableau3[[#This Row],[Snap]:[BeReal]])</f>
        <v>112</v>
      </c>
      <c r="T71" s="5"/>
      <c r="U71" s="5"/>
      <c r="V71" s="5"/>
      <c r="W71" s="5"/>
      <c r="X71" s="5"/>
      <c r="Y71" s="5">
        <f>IF(ISERROR(FIND("footing",Tableau3[[#This Row],[Résumé]])),0,1)</f>
        <v>0</v>
      </c>
      <c r="Z71" s="5">
        <f>IF(ISERROR(FIND("ciné",Tableau3[[#This Row],[Résumé]])),0,1)</f>
        <v>0</v>
      </c>
      <c r="AA71" s="5"/>
      <c r="AB71" s="5">
        <f>WEEKDAY(Tableau3[[#This Row],[Jour]],2)</f>
        <v>2</v>
      </c>
      <c r="AC71" s="5"/>
      <c r="AD71" s="5"/>
      <c r="AE71" s="5"/>
      <c r="AF71" s="25"/>
    </row>
    <row r="72" spans="1:32" x14ac:dyDescent="0.3">
      <c r="A72" s="11">
        <v>45098</v>
      </c>
      <c r="B72" s="8" t="s">
        <v>33</v>
      </c>
      <c r="C72" s="10" t="s">
        <v>19</v>
      </c>
      <c r="D72" s="7">
        <v>7</v>
      </c>
      <c r="E72" s="8" t="s">
        <v>99</v>
      </c>
      <c r="F72" s="8"/>
      <c r="G72" s="8"/>
      <c r="H72" s="8"/>
      <c r="I72" s="8"/>
      <c r="J72" s="23"/>
      <c r="K72" s="23"/>
      <c r="L72" s="23"/>
      <c r="M72" s="27"/>
      <c r="N72" s="23"/>
      <c r="O72" s="7">
        <v>87</v>
      </c>
      <c r="P72" s="7">
        <v>21</v>
      </c>
      <c r="Q72" s="7">
        <v>7</v>
      </c>
      <c r="R72" s="7">
        <v>11</v>
      </c>
      <c r="S72" s="7">
        <f>SUM(Tableau3[[#This Row],[Snap]:[BeReal]])</f>
        <v>126</v>
      </c>
      <c r="T72" s="7"/>
      <c r="U72" s="7"/>
      <c r="V72" s="5"/>
      <c r="W72" s="5"/>
      <c r="X72" s="5"/>
      <c r="Y72" s="5">
        <f>IF(ISERROR(FIND("footing",Tableau3[[#This Row],[Résumé]])),0,1)</f>
        <v>0</v>
      </c>
      <c r="Z72" s="5">
        <f>IF(ISERROR(FIND("ciné",Tableau3[[#This Row],[Résumé]])),0,1)</f>
        <v>0</v>
      </c>
      <c r="AA72" s="5"/>
      <c r="AB72" s="5">
        <f>WEEKDAY(Tableau3[[#This Row],[Jour]],2)</f>
        <v>3</v>
      </c>
      <c r="AC72" s="5"/>
      <c r="AD72" s="5"/>
      <c r="AE72" s="5"/>
      <c r="AF72" s="25"/>
    </row>
    <row r="73" spans="1:32" x14ac:dyDescent="0.3">
      <c r="A73" s="12">
        <v>45099</v>
      </c>
      <c r="B73" s="9" t="s">
        <v>33</v>
      </c>
      <c r="C73" s="6" t="s">
        <v>19</v>
      </c>
      <c r="D73" s="5">
        <v>4</v>
      </c>
      <c r="E73" s="9" t="s">
        <v>107</v>
      </c>
      <c r="F73" s="9"/>
      <c r="G73" s="9"/>
      <c r="H73" s="9"/>
      <c r="I73" s="9"/>
      <c r="J73" s="22"/>
      <c r="K73" s="22"/>
      <c r="L73" s="22"/>
      <c r="M73" s="28"/>
      <c r="N73" s="22"/>
      <c r="O73" s="5">
        <v>35</v>
      </c>
      <c r="P73" s="5">
        <v>29</v>
      </c>
      <c r="Q73" s="5">
        <v>93</v>
      </c>
      <c r="R73" s="5">
        <v>5</v>
      </c>
      <c r="S73" s="5">
        <f>SUM(Tableau3[[#This Row],[Snap]:[BeReal]])</f>
        <v>162</v>
      </c>
      <c r="T73" s="5"/>
      <c r="U73" s="5"/>
      <c r="V73" s="5"/>
      <c r="W73" s="5"/>
      <c r="X73" s="5"/>
      <c r="Y73" s="5">
        <f>IF(ISERROR(FIND("footing",Tableau3[[#This Row],[Résumé]])),0,1)</f>
        <v>0</v>
      </c>
      <c r="Z73" s="5">
        <f>IF(ISERROR(FIND("ciné",Tableau3[[#This Row],[Résumé]])),0,1)</f>
        <v>0</v>
      </c>
      <c r="AA73" s="5">
        <v>45</v>
      </c>
      <c r="AB73" s="5">
        <f>WEEKDAY(Tableau3[[#This Row],[Jour]],2)</f>
        <v>4</v>
      </c>
      <c r="AC73" s="5"/>
      <c r="AD73" s="5"/>
      <c r="AE73" s="5"/>
      <c r="AF73" s="25"/>
    </row>
    <row r="74" spans="1:32" x14ac:dyDescent="0.3">
      <c r="A74" s="11">
        <v>45100</v>
      </c>
      <c r="B74" s="8" t="s">
        <v>47</v>
      </c>
      <c r="C74" s="10" t="s">
        <v>66</v>
      </c>
      <c r="D74" s="7">
        <v>5</v>
      </c>
      <c r="E74" s="8" t="s">
        <v>36</v>
      </c>
      <c r="F74" s="8"/>
      <c r="G74" s="8"/>
      <c r="H74" s="8"/>
      <c r="I74" s="8"/>
      <c r="J74" s="23"/>
      <c r="K74" s="23"/>
      <c r="L74" s="23"/>
      <c r="M74" s="27"/>
      <c r="N74" s="23"/>
      <c r="O74" s="7">
        <v>32</v>
      </c>
      <c r="P74" s="7">
        <v>19</v>
      </c>
      <c r="Q74" s="7">
        <v>65</v>
      </c>
      <c r="R74" s="7">
        <v>16</v>
      </c>
      <c r="S74" s="7">
        <f>SUM(Tableau3[[#This Row],[Snap]:[BeReal]])</f>
        <v>132</v>
      </c>
      <c r="T74" s="7"/>
      <c r="U74" s="7"/>
      <c r="V74" s="5"/>
      <c r="W74" s="5"/>
      <c r="X74" s="5"/>
      <c r="Y74" s="5">
        <f>IF(ISERROR(FIND("footing",Tableau3[[#This Row],[Résumé]])),0,1)</f>
        <v>0</v>
      </c>
      <c r="Z74" s="5">
        <f>IF(ISERROR(FIND("ciné",Tableau3[[#This Row],[Résumé]])),0,1)</f>
        <v>0</v>
      </c>
      <c r="AA74" s="5">
        <v>98</v>
      </c>
      <c r="AB74" s="5">
        <f>WEEKDAY(Tableau3[[#This Row],[Jour]],2)</f>
        <v>5</v>
      </c>
      <c r="AC74" s="5"/>
      <c r="AD74" s="5"/>
      <c r="AE74" s="5"/>
      <c r="AF74" s="25"/>
    </row>
    <row r="75" spans="1:32" x14ac:dyDescent="0.3">
      <c r="A75" s="12">
        <v>45101</v>
      </c>
      <c r="B75" s="16" t="s">
        <v>45</v>
      </c>
      <c r="C75" s="4" t="s">
        <v>52</v>
      </c>
      <c r="D75" s="5">
        <v>2</v>
      </c>
      <c r="E75" s="9" t="s">
        <v>189</v>
      </c>
      <c r="F75" s="9"/>
      <c r="G75" s="9"/>
      <c r="H75" s="9"/>
      <c r="I75" s="9"/>
      <c r="J75" s="22"/>
      <c r="K75" s="22"/>
      <c r="L75" s="22"/>
      <c r="M75" s="28"/>
      <c r="N75" s="22"/>
      <c r="O75" s="5">
        <v>37</v>
      </c>
      <c r="P75" s="5">
        <v>90</v>
      </c>
      <c r="Q75" s="5">
        <v>120</v>
      </c>
      <c r="R75" s="5">
        <v>9</v>
      </c>
      <c r="S75" s="5">
        <f>SUM(Tableau3[[#This Row],[Snap]:[BeReal]])</f>
        <v>256</v>
      </c>
      <c r="T75" s="5"/>
      <c r="U75" s="5"/>
      <c r="V75" s="5"/>
      <c r="W75" s="5"/>
      <c r="X75" s="5"/>
      <c r="Y75" s="5">
        <f>IF(ISERROR(FIND("footing",Tableau3[[#This Row],[Résumé]])),0,1)</f>
        <v>1</v>
      </c>
      <c r="Z75" s="5">
        <f>IF(ISERROR(FIND("ciné",Tableau3[[#This Row],[Résumé]])),0,1)</f>
        <v>0</v>
      </c>
      <c r="AA75" s="5">
        <v>0</v>
      </c>
      <c r="AB75" s="5">
        <f>WEEKDAY(Tableau3[[#This Row],[Jour]],2)</f>
        <v>6</v>
      </c>
      <c r="AC75" s="5"/>
      <c r="AD75" s="5"/>
      <c r="AE75" s="5"/>
      <c r="AF75" s="25"/>
    </row>
    <row r="76" spans="1:32" x14ac:dyDescent="0.3">
      <c r="A76" s="11">
        <v>45102</v>
      </c>
      <c r="B76" s="15" t="s">
        <v>45</v>
      </c>
      <c r="C76" s="3" t="s">
        <v>5</v>
      </c>
      <c r="D76" s="7">
        <v>8.5</v>
      </c>
      <c r="E76" s="8" t="s">
        <v>470</v>
      </c>
      <c r="F76" s="8"/>
      <c r="G76" s="8"/>
      <c r="H76" s="8"/>
      <c r="I76" s="8"/>
      <c r="J76" s="23"/>
      <c r="K76" s="23"/>
      <c r="L76" s="23"/>
      <c r="M76" s="27"/>
      <c r="N76" s="23"/>
      <c r="O76" s="7">
        <v>40</v>
      </c>
      <c r="P76" s="7">
        <v>21</v>
      </c>
      <c r="Q76" s="7">
        <v>2</v>
      </c>
      <c r="R76" s="7">
        <v>9</v>
      </c>
      <c r="S76" s="7">
        <f>SUM(Tableau3[[#This Row],[Snap]:[BeReal]])</f>
        <v>72</v>
      </c>
      <c r="T76" s="7"/>
      <c r="U76" s="7"/>
      <c r="V76" s="5"/>
      <c r="W76" s="5"/>
      <c r="X76" s="5"/>
      <c r="Y76" s="5">
        <f>IF(ISERROR(FIND("footing",Tableau3[[#This Row],[Résumé]])),0,1)</f>
        <v>0</v>
      </c>
      <c r="Z76" s="5">
        <f>IF(ISERROR(FIND("ciné",Tableau3[[#This Row],[Résumé]])),0,1)</f>
        <v>0</v>
      </c>
      <c r="AA76" s="5">
        <v>0</v>
      </c>
      <c r="AB76" s="5">
        <f>WEEKDAY(Tableau3[[#This Row],[Jour]],2)</f>
        <v>7</v>
      </c>
      <c r="AC76" s="5"/>
      <c r="AD76" s="5"/>
      <c r="AE76" s="5"/>
      <c r="AF76" s="25"/>
    </row>
    <row r="77" spans="1:32" x14ac:dyDescent="0.3">
      <c r="A77" s="12">
        <v>45103</v>
      </c>
      <c r="B77" s="9" t="s">
        <v>33</v>
      </c>
      <c r="C77" s="6" t="s">
        <v>19</v>
      </c>
      <c r="D77" s="5">
        <v>5</v>
      </c>
      <c r="E77" s="9" t="s">
        <v>108</v>
      </c>
      <c r="F77" s="9"/>
      <c r="G77" s="9"/>
      <c r="H77" s="9"/>
      <c r="I77" s="9"/>
      <c r="J77" s="22"/>
      <c r="K77" s="22"/>
      <c r="L77" s="22"/>
      <c r="M77" s="28"/>
      <c r="N77" s="22"/>
      <c r="O77" s="5">
        <v>70</v>
      </c>
      <c r="P77" s="5">
        <v>30</v>
      </c>
      <c r="Q77" s="5">
        <v>22</v>
      </c>
      <c r="R77" s="5">
        <v>9</v>
      </c>
      <c r="S77" s="5">
        <f>SUM(Tableau3[[#This Row],[Snap]:[BeReal]])</f>
        <v>131</v>
      </c>
      <c r="T77" s="5"/>
      <c r="U77" s="5"/>
      <c r="V77" s="5"/>
      <c r="W77" s="5"/>
      <c r="X77" s="5"/>
      <c r="Y77" s="5">
        <f>IF(ISERROR(FIND("footing",Tableau3[[#This Row],[Résumé]])),0,1)</f>
        <v>0</v>
      </c>
      <c r="Z77" s="5">
        <f>IF(ISERROR(FIND("ciné",Tableau3[[#This Row],[Résumé]])),0,1)</f>
        <v>0</v>
      </c>
      <c r="AA77" s="5">
        <v>120</v>
      </c>
      <c r="AB77" s="5">
        <f>WEEKDAY(Tableau3[[#This Row],[Jour]],2)</f>
        <v>1</v>
      </c>
      <c r="AC77" s="5"/>
      <c r="AD77" s="5"/>
      <c r="AE77" s="5"/>
      <c r="AF77" s="25"/>
    </row>
    <row r="78" spans="1:32" x14ac:dyDescent="0.3">
      <c r="A78" s="11">
        <v>45104</v>
      </c>
      <c r="B78" s="8" t="s">
        <v>33</v>
      </c>
      <c r="C78" s="10" t="s">
        <v>19</v>
      </c>
      <c r="D78" s="7">
        <v>7</v>
      </c>
      <c r="E78" s="8" t="s">
        <v>37</v>
      </c>
      <c r="F78" s="8"/>
      <c r="G78" s="8"/>
      <c r="H78" s="8"/>
      <c r="I78" s="8"/>
      <c r="J78" s="23"/>
      <c r="K78" s="23"/>
      <c r="L78" s="23"/>
      <c r="M78" s="27"/>
      <c r="N78" s="23"/>
      <c r="O78" s="7">
        <v>61</v>
      </c>
      <c r="P78" s="7">
        <v>18</v>
      </c>
      <c r="Q78" s="7">
        <v>69</v>
      </c>
      <c r="R78" s="7">
        <v>8</v>
      </c>
      <c r="S78" s="7">
        <f>SUM(Tableau3[[#This Row],[Snap]:[BeReal]])</f>
        <v>156</v>
      </c>
      <c r="T78" s="7"/>
      <c r="U78" s="7"/>
      <c r="V78" s="5"/>
      <c r="W78" s="5"/>
      <c r="X78" s="5"/>
      <c r="Y78" s="5">
        <f>IF(ISERROR(FIND("footing",Tableau3[[#This Row],[Résumé]])),0,1)</f>
        <v>0</v>
      </c>
      <c r="Z78" s="5">
        <f>IF(ISERROR(FIND("ciné",Tableau3[[#This Row],[Résumé]])),0,1)</f>
        <v>0</v>
      </c>
      <c r="AA78" s="5">
        <v>178</v>
      </c>
      <c r="AB78" s="5">
        <f>WEEKDAY(Tableau3[[#This Row],[Jour]],2)</f>
        <v>2</v>
      </c>
      <c r="AC78" s="5"/>
      <c r="AD78" s="5"/>
      <c r="AE78" s="5"/>
      <c r="AF78" s="25"/>
    </row>
    <row r="79" spans="1:32" x14ac:dyDescent="0.3">
      <c r="A79" s="12">
        <v>45105</v>
      </c>
      <c r="B79" s="9" t="s">
        <v>33</v>
      </c>
      <c r="C79" s="6" t="s">
        <v>19</v>
      </c>
      <c r="D79" s="5">
        <v>6.5</v>
      </c>
      <c r="E79" s="9" t="s">
        <v>126</v>
      </c>
      <c r="F79" s="9"/>
      <c r="G79" s="9"/>
      <c r="H79" s="9"/>
      <c r="I79" s="9"/>
      <c r="J79" s="22"/>
      <c r="K79" s="22"/>
      <c r="L79" s="22"/>
      <c r="M79" s="28"/>
      <c r="N79" s="22"/>
      <c r="O79" s="5">
        <v>80</v>
      </c>
      <c r="P79" s="5">
        <v>10</v>
      </c>
      <c r="Q79" s="5">
        <v>26</v>
      </c>
      <c r="R79" s="5">
        <v>6</v>
      </c>
      <c r="S79" s="5">
        <f>SUM(Tableau3[[#This Row],[Snap]:[BeReal]])</f>
        <v>122</v>
      </c>
      <c r="T79" s="5"/>
      <c r="U79" s="5"/>
      <c r="V79" s="5"/>
      <c r="W79" s="5"/>
      <c r="X79" s="5"/>
      <c r="Y79" s="5">
        <f>IF(ISERROR(FIND("footing",Tableau3[[#This Row],[Résumé]])),0,1)</f>
        <v>0</v>
      </c>
      <c r="Z79" s="5">
        <f>IF(ISERROR(FIND("ciné",Tableau3[[#This Row],[Résumé]])),0,1)</f>
        <v>0</v>
      </c>
      <c r="AA79" s="5">
        <v>193</v>
      </c>
      <c r="AB79" s="5">
        <f>WEEKDAY(Tableau3[[#This Row],[Jour]],2)</f>
        <v>3</v>
      </c>
      <c r="AC79" s="5"/>
      <c r="AD79" s="5"/>
      <c r="AE79" s="5"/>
      <c r="AF79" s="25"/>
    </row>
    <row r="80" spans="1:32" x14ac:dyDescent="0.3">
      <c r="A80" s="11">
        <v>45106</v>
      </c>
      <c r="B80" s="8" t="s">
        <v>33</v>
      </c>
      <c r="C80" s="10" t="s">
        <v>19</v>
      </c>
      <c r="D80" s="7">
        <v>5.5</v>
      </c>
      <c r="E80" s="8" t="s">
        <v>100</v>
      </c>
      <c r="F80" s="8"/>
      <c r="G80" s="8"/>
      <c r="H80" s="8"/>
      <c r="I80" s="8"/>
      <c r="J80" s="23"/>
      <c r="K80" s="23"/>
      <c r="L80" s="23"/>
      <c r="M80" s="27"/>
      <c r="N80" s="23"/>
      <c r="O80" s="7">
        <v>84</v>
      </c>
      <c r="P80" s="7">
        <v>79</v>
      </c>
      <c r="Q80" s="7">
        <v>69</v>
      </c>
      <c r="R80" s="7">
        <v>7</v>
      </c>
      <c r="S80" s="7">
        <f>SUM(Tableau3[[#This Row],[Snap]:[BeReal]])</f>
        <v>239</v>
      </c>
      <c r="T80" s="7"/>
      <c r="U80" s="7"/>
      <c r="V80" s="5"/>
      <c r="W80" s="5"/>
      <c r="X80" s="5"/>
      <c r="Y80" s="5">
        <f>IF(ISERROR(FIND("footing",Tableau3[[#This Row],[Résumé]])),0,1)</f>
        <v>0</v>
      </c>
      <c r="Z80" s="5">
        <f>IF(ISERROR(FIND("ciné",Tableau3[[#This Row],[Résumé]])),0,1)</f>
        <v>0</v>
      </c>
      <c r="AA80" s="5">
        <v>30</v>
      </c>
      <c r="AB80" s="5">
        <f>WEEKDAY(Tableau3[[#This Row],[Jour]],2)</f>
        <v>4</v>
      </c>
      <c r="AC80" s="5"/>
      <c r="AD80" s="5"/>
      <c r="AE80" s="5"/>
      <c r="AF80" s="25"/>
    </row>
    <row r="81" spans="1:32" x14ac:dyDescent="0.3">
      <c r="A81" s="12">
        <v>45107</v>
      </c>
      <c r="B81" s="9" t="s">
        <v>47</v>
      </c>
      <c r="C81" s="6" t="s">
        <v>19</v>
      </c>
      <c r="D81" s="5">
        <v>5</v>
      </c>
      <c r="E81" s="9" t="s">
        <v>101</v>
      </c>
      <c r="F81" s="9"/>
      <c r="G81" s="9"/>
      <c r="H81" s="9"/>
      <c r="I81" s="9"/>
      <c r="J81" s="22"/>
      <c r="K81" s="22"/>
      <c r="L81" s="22"/>
      <c r="M81" s="28"/>
      <c r="N81" s="22"/>
      <c r="O81" s="5">
        <v>47</v>
      </c>
      <c r="P81" s="5">
        <v>72</v>
      </c>
      <c r="Q81" s="5">
        <v>18</v>
      </c>
      <c r="R81" s="5">
        <v>4</v>
      </c>
      <c r="S81" s="5">
        <f>SUM(Tableau3[[#This Row],[Snap]:[BeReal]])</f>
        <v>141</v>
      </c>
      <c r="T81" s="5"/>
      <c r="U81" s="5"/>
      <c r="V81" s="5"/>
      <c r="W81" s="5"/>
      <c r="X81" s="5"/>
      <c r="Y81" s="5">
        <f>IF(ISERROR(FIND("footing",Tableau3[[#This Row],[Résumé]])),0,1)</f>
        <v>0</v>
      </c>
      <c r="Z81" s="5">
        <f>IF(ISERROR(FIND("ciné",Tableau3[[#This Row],[Résumé]])),0,1)</f>
        <v>0</v>
      </c>
      <c r="AA81" s="5">
        <v>85</v>
      </c>
      <c r="AB81" s="5">
        <f>WEEKDAY(Tableau3[[#This Row],[Jour]],2)</f>
        <v>5</v>
      </c>
      <c r="AC81" s="5"/>
      <c r="AD81" s="5"/>
      <c r="AE81" s="5"/>
      <c r="AF81" s="25"/>
    </row>
    <row r="82" spans="1:32" x14ac:dyDescent="0.3">
      <c r="A82" s="11">
        <v>45108</v>
      </c>
      <c r="B82" s="15" t="s">
        <v>45</v>
      </c>
      <c r="C82" s="3" t="s">
        <v>52</v>
      </c>
      <c r="D82" s="7">
        <v>4</v>
      </c>
      <c r="E82" s="8" t="s">
        <v>38</v>
      </c>
      <c r="F82" s="8"/>
      <c r="G82" s="8"/>
      <c r="H82" s="8"/>
      <c r="I82" s="8"/>
      <c r="J82" s="23"/>
      <c r="K82" s="23"/>
      <c r="L82" s="23"/>
      <c r="M82" s="27"/>
      <c r="N82" s="23"/>
      <c r="O82" s="7">
        <v>115</v>
      </c>
      <c r="P82" s="7">
        <v>83</v>
      </c>
      <c r="Q82" s="7">
        <v>136</v>
      </c>
      <c r="R82" s="7">
        <v>11</v>
      </c>
      <c r="S82" s="7">
        <f>SUM(Tableau3[[#This Row],[Snap]:[BeReal]])</f>
        <v>345</v>
      </c>
      <c r="T82" s="7"/>
      <c r="U82" s="7"/>
      <c r="V82" s="5"/>
      <c r="W82" s="5"/>
      <c r="X82" s="5"/>
      <c r="Y82" s="5">
        <f>IF(ISERROR(FIND("footing",Tableau3[[#This Row],[Résumé]])),0,1)</f>
        <v>0</v>
      </c>
      <c r="Z82" s="5">
        <f>IF(ISERROR(FIND("ciné",Tableau3[[#This Row],[Résumé]])),0,1)</f>
        <v>0</v>
      </c>
      <c r="AA82" s="5">
        <v>0</v>
      </c>
      <c r="AB82" s="5">
        <f>WEEKDAY(Tableau3[[#This Row],[Jour]],2)</f>
        <v>6</v>
      </c>
      <c r="AC82" s="5"/>
      <c r="AD82" s="5"/>
      <c r="AE82" s="5"/>
      <c r="AF82" s="25"/>
    </row>
    <row r="83" spans="1:32" x14ac:dyDescent="0.3">
      <c r="A83" s="12">
        <v>45109</v>
      </c>
      <c r="B83" s="16" t="s">
        <v>45</v>
      </c>
      <c r="C83" s="4" t="s">
        <v>52</v>
      </c>
      <c r="D83" s="5">
        <v>3.5</v>
      </c>
      <c r="E83" s="9" t="s">
        <v>39</v>
      </c>
      <c r="F83" s="9"/>
      <c r="G83" s="9"/>
      <c r="H83" s="9"/>
      <c r="I83" s="9"/>
      <c r="J83" s="22"/>
      <c r="K83" s="22"/>
      <c r="L83" s="22"/>
      <c r="M83" s="28"/>
      <c r="N83" s="22"/>
      <c r="O83" s="5">
        <v>97</v>
      </c>
      <c r="P83" s="5">
        <v>30</v>
      </c>
      <c r="Q83" s="5">
        <v>121</v>
      </c>
      <c r="R83" s="5">
        <v>9</v>
      </c>
      <c r="S83" s="5">
        <f>SUM(Tableau3[[#This Row],[Snap]:[BeReal]])</f>
        <v>257</v>
      </c>
      <c r="T83" s="5"/>
      <c r="U83" s="5"/>
      <c r="V83" s="5"/>
      <c r="W83" s="5"/>
      <c r="X83" s="5"/>
      <c r="Y83" s="5">
        <f>IF(ISERROR(FIND("footing",Tableau3[[#This Row],[Résumé]])),0,1)</f>
        <v>0</v>
      </c>
      <c r="Z83" s="5">
        <f>IF(ISERROR(FIND("ciné",Tableau3[[#This Row],[Résumé]])),0,1)</f>
        <v>0</v>
      </c>
      <c r="AA83" s="5">
        <v>0</v>
      </c>
      <c r="AB83" s="5">
        <f>WEEKDAY(Tableau3[[#This Row],[Jour]],2)</f>
        <v>7</v>
      </c>
      <c r="AC83" s="5"/>
      <c r="AD83" s="5"/>
      <c r="AE83" s="5"/>
      <c r="AF83" s="25"/>
    </row>
    <row r="84" spans="1:32" x14ac:dyDescent="0.3">
      <c r="A84" s="11">
        <v>45110</v>
      </c>
      <c r="B84" s="8" t="s">
        <v>33</v>
      </c>
      <c r="C84" s="10" t="s">
        <v>19</v>
      </c>
      <c r="D84" s="7">
        <v>6</v>
      </c>
      <c r="E84" s="8" t="s">
        <v>40</v>
      </c>
      <c r="F84" s="8"/>
      <c r="G84" s="8"/>
      <c r="H84" s="8"/>
      <c r="I84" s="8"/>
      <c r="J84" s="23"/>
      <c r="K84" s="23"/>
      <c r="L84" s="23"/>
      <c r="M84" s="27"/>
      <c r="N84" s="23"/>
      <c r="O84" s="7">
        <v>81</v>
      </c>
      <c r="P84" s="7">
        <v>0</v>
      </c>
      <c r="Q84" s="7">
        <v>47</v>
      </c>
      <c r="R84" s="7">
        <v>14</v>
      </c>
      <c r="S84" s="7">
        <f>SUM(Tableau3[[#This Row],[Snap]:[BeReal]])</f>
        <v>142</v>
      </c>
      <c r="T84" s="7"/>
      <c r="U84" s="7"/>
      <c r="V84" s="5"/>
      <c r="W84" s="5"/>
      <c r="X84" s="5"/>
      <c r="Y84" s="5">
        <f>IF(ISERROR(FIND("footing",Tableau3[[#This Row],[Résumé]])),0,1)</f>
        <v>0</v>
      </c>
      <c r="Z84" s="5">
        <f>IF(ISERROR(FIND("ciné",Tableau3[[#This Row],[Résumé]])),0,1)</f>
        <v>0</v>
      </c>
      <c r="AA84" s="5">
        <v>150</v>
      </c>
      <c r="AB84" s="5">
        <f>WEEKDAY(Tableau3[[#This Row],[Jour]],2)</f>
        <v>1</v>
      </c>
      <c r="AC84" s="5"/>
      <c r="AD84" s="5"/>
      <c r="AE84" s="5"/>
      <c r="AF84" s="25"/>
    </row>
    <row r="85" spans="1:32" x14ac:dyDescent="0.3">
      <c r="A85" s="12">
        <v>45111</v>
      </c>
      <c r="B85" s="9" t="s">
        <v>33</v>
      </c>
      <c r="C85" s="6" t="s">
        <v>19</v>
      </c>
      <c r="D85" s="5">
        <v>6</v>
      </c>
      <c r="E85" s="9" t="s">
        <v>176</v>
      </c>
      <c r="F85" s="9"/>
      <c r="G85" s="9"/>
      <c r="H85" s="9"/>
      <c r="I85" s="9"/>
      <c r="J85" s="22"/>
      <c r="K85" s="22"/>
      <c r="L85" s="22"/>
      <c r="M85" s="28"/>
      <c r="N85" s="22"/>
      <c r="O85" s="5">
        <v>32</v>
      </c>
      <c r="P85" s="5">
        <v>26</v>
      </c>
      <c r="Q85" s="5">
        <v>34</v>
      </c>
      <c r="R85" s="5">
        <v>6</v>
      </c>
      <c r="S85" s="5">
        <f>SUM(Tableau3[[#This Row],[Snap]:[BeReal]])</f>
        <v>98</v>
      </c>
      <c r="T85" s="5"/>
      <c r="U85" s="5"/>
      <c r="V85" s="5"/>
      <c r="W85" s="5"/>
      <c r="X85" s="5"/>
      <c r="Y85" s="5">
        <f>IF(ISERROR(FIND("footing",Tableau3[[#This Row],[Résumé]])),0,1)</f>
        <v>1</v>
      </c>
      <c r="Z85" s="5">
        <f>IF(ISERROR(FIND("ciné",Tableau3[[#This Row],[Résumé]])),0,1)</f>
        <v>0</v>
      </c>
      <c r="AA85" s="5">
        <v>300</v>
      </c>
      <c r="AB85" s="5">
        <f>WEEKDAY(Tableau3[[#This Row],[Jour]],2)</f>
        <v>2</v>
      </c>
      <c r="AC85" s="5"/>
      <c r="AD85" s="5"/>
      <c r="AE85" s="5"/>
      <c r="AF85" s="25"/>
    </row>
    <row r="86" spans="1:32" x14ac:dyDescent="0.3">
      <c r="A86" s="11">
        <v>45112</v>
      </c>
      <c r="B86" s="8" t="s">
        <v>33</v>
      </c>
      <c r="C86" s="10" t="s">
        <v>19</v>
      </c>
      <c r="D86" s="7">
        <v>6.5</v>
      </c>
      <c r="E86" s="8" t="s">
        <v>102</v>
      </c>
      <c r="F86" s="8"/>
      <c r="G86" s="8"/>
      <c r="H86" s="8"/>
      <c r="I86" s="8"/>
      <c r="J86" s="23"/>
      <c r="K86" s="23"/>
      <c r="L86" s="23"/>
      <c r="M86" s="27"/>
      <c r="N86" s="23"/>
      <c r="O86" s="7">
        <v>33</v>
      </c>
      <c r="P86" s="7">
        <v>26</v>
      </c>
      <c r="Q86" s="7">
        <v>25</v>
      </c>
      <c r="R86" s="7">
        <v>11</v>
      </c>
      <c r="S86" s="7">
        <f>SUM(Tableau3[[#This Row],[Snap]:[BeReal]])</f>
        <v>95</v>
      </c>
      <c r="T86" s="7"/>
      <c r="U86" s="7"/>
      <c r="V86" s="5"/>
      <c r="W86" s="5"/>
      <c r="X86" s="5"/>
      <c r="Y86" s="5">
        <f>IF(ISERROR(FIND("footing",Tableau3[[#This Row],[Résumé]])),0,1)</f>
        <v>0</v>
      </c>
      <c r="Z86" s="5">
        <f>IF(ISERROR(FIND("ciné",Tableau3[[#This Row],[Résumé]])),0,1)</f>
        <v>0</v>
      </c>
      <c r="AA86" s="5">
        <v>270</v>
      </c>
      <c r="AB86" s="5">
        <f>WEEKDAY(Tableau3[[#This Row],[Jour]],2)</f>
        <v>3</v>
      </c>
      <c r="AC86" s="5"/>
      <c r="AD86" s="5"/>
      <c r="AE86" s="5"/>
      <c r="AF86" s="25"/>
    </row>
    <row r="87" spans="1:32" x14ac:dyDescent="0.3">
      <c r="A87" s="12">
        <v>45113</v>
      </c>
      <c r="B87" s="9" t="s">
        <v>33</v>
      </c>
      <c r="C87" s="6" t="s">
        <v>19</v>
      </c>
      <c r="D87" s="5">
        <v>7.5</v>
      </c>
      <c r="E87" s="9" t="s">
        <v>41</v>
      </c>
      <c r="F87" s="9"/>
      <c r="G87" s="9"/>
      <c r="H87" s="9"/>
      <c r="I87" s="9"/>
      <c r="J87" s="22"/>
      <c r="K87" s="22"/>
      <c r="L87" s="22"/>
      <c r="M87" s="28"/>
      <c r="N87" s="22"/>
      <c r="O87" s="5">
        <v>41</v>
      </c>
      <c r="P87" s="5">
        <v>18</v>
      </c>
      <c r="Q87" s="5">
        <v>34</v>
      </c>
      <c r="R87" s="5">
        <v>4</v>
      </c>
      <c r="S87" s="5">
        <f>SUM(Tableau3[[#This Row],[Snap]:[BeReal]])</f>
        <v>97</v>
      </c>
      <c r="T87" s="5"/>
      <c r="U87" s="5"/>
      <c r="V87" s="5"/>
      <c r="W87" s="5"/>
      <c r="X87" s="5"/>
      <c r="Y87" s="5">
        <f>IF(ISERROR(FIND("footing",Tableau3[[#This Row],[Résumé]])),0,1)</f>
        <v>0</v>
      </c>
      <c r="Z87" s="5">
        <f>IF(ISERROR(FIND("ciné",Tableau3[[#This Row],[Résumé]])),0,1)</f>
        <v>0</v>
      </c>
      <c r="AA87" s="5">
        <v>360</v>
      </c>
      <c r="AB87" s="5">
        <f>WEEKDAY(Tableau3[[#This Row],[Jour]],2)</f>
        <v>4</v>
      </c>
      <c r="AC87" s="5"/>
      <c r="AD87" s="5"/>
      <c r="AE87" s="5"/>
      <c r="AF87" s="25"/>
    </row>
    <row r="88" spans="1:32" x14ac:dyDescent="0.3">
      <c r="A88" s="11">
        <v>45114</v>
      </c>
      <c r="B88" s="8" t="s">
        <v>47</v>
      </c>
      <c r="C88" s="3" t="s">
        <v>75</v>
      </c>
      <c r="D88" s="7">
        <v>7</v>
      </c>
      <c r="E88" s="8" t="s">
        <v>480</v>
      </c>
      <c r="F88" s="8"/>
      <c r="G88" s="8"/>
      <c r="H88" s="8"/>
      <c r="I88" s="8"/>
      <c r="J88" s="23"/>
      <c r="K88" s="23"/>
      <c r="L88" s="23"/>
      <c r="M88" s="27"/>
      <c r="N88" s="23"/>
      <c r="O88" s="7">
        <v>37</v>
      </c>
      <c r="P88" s="7">
        <v>15</v>
      </c>
      <c r="Q88" s="7">
        <v>16</v>
      </c>
      <c r="R88" s="7">
        <v>3</v>
      </c>
      <c r="S88" s="7">
        <f>SUM(Tableau3[[#This Row],[Snap]:[BeReal]])</f>
        <v>71</v>
      </c>
      <c r="T88" s="7"/>
      <c r="U88" s="7"/>
      <c r="V88" s="5"/>
      <c r="W88" s="5"/>
      <c r="X88" s="5"/>
      <c r="Y88" s="5">
        <f>IF(ISERROR(FIND("footing",Tableau3[[#This Row],[Résumé]])),0,1)</f>
        <v>1</v>
      </c>
      <c r="Z88" s="5">
        <f>IF(ISERROR(FIND("ciné",Tableau3[[#This Row],[Résumé]])),0,1)</f>
        <v>0</v>
      </c>
      <c r="AA88" s="5">
        <v>280</v>
      </c>
      <c r="AB88" s="5">
        <f>WEEKDAY(Tableau3[[#This Row],[Jour]],2)</f>
        <v>5</v>
      </c>
      <c r="AC88" s="5"/>
      <c r="AD88" s="5"/>
      <c r="AE88" s="5"/>
      <c r="AF88" s="25"/>
    </row>
    <row r="89" spans="1:32" x14ac:dyDescent="0.3">
      <c r="A89" s="12">
        <v>45115</v>
      </c>
      <c r="B89" s="16" t="s">
        <v>45</v>
      </c>
      <c r="C89" s="4" t="s">
        <v>54</v>
      </c>
      <c r="D89" s="5">
        <v>8</v>
      </c>
      <c r="E89" s="9" t="s">
        <v>103</v>
      </c>
      <c r="F89" s="9"/>
      <c r="G89" s="9"/>
      <c r="H89" s="9"/>
      <c r="I89" s="9"/>
      <c r="J89" s="22"/>
      <c r="K89" s="22"/>
      <c r="L89" s="22"/>
      <c r="M89" s="28"/>
      <c r="N89" s="22"/>
      <c r="O89" s="5">
        <v>55</v>
      </c>
      <c r="P89" s="5">
        <v>19</v>
      </c>
      <c r="Q89" s="5">
        <v>15</v>
      </c>
      <c r="R89" s="5">
        <v>9</v>
      </c>
      <c r="S89" s="5">
        <f>SUM(Tableau3[[#This Row],[Snap]:[BeReal]])</f>
        <v>98</v>
      </c>
      <c r="T89" s="5"/>
      <c r="U89" s="5"/>
      <c r="V89" s="5"/>
      <c r="W89" s="5"/>
      <c r="X89" s="5"/>
      <c r="Y89" s="5">
        <f>IF(ISERROR(FIND("footing",Tableau3[[#This Row],[Résumé]])),0,1)</f>
        <v>0</v>
      </c>
      <c r="Z89" s="5">
        <f>IF(ISERROR(FIND("ciné",Tableau3[[#This Row],[Résumé]])),0,1)</f>
        <v>0</v>
      </c>
      <c r="AA89" s="5">
        <v>0</v>
      </c>
      <c r="AB89" s="5">
        <f>WEEKDAY(Tableau3[[#This Row],[Jour]],2)</f>
        <v>6</v>
      </c>
      <c r="AC89" s="5"/>
      <c r="AD89" s="5"/>
      <c r="AE89" s="5"/>
      <c r="AF89" s="25"/>
    </row>
    <row r="90" spans="1:32" x14ac:dyDescent="0.3">
      <c r="A90" s="11">
        <v>45116</v>
      </c>
      <c r="B90" s="15" t="s">
        <v>45</v>
      </c>
      <c r="C90" s="3" t="s">
        <v>52</v>
      </c>
      <c r="D90" s="7">
        <v>5</v>
      </c>
      <c r="E90" s="8" t="s">
        <v>109</v>
      </c>
      <c r="F90" s="8"/>
      <c r="G90" s="8"/>
      <c r="H90" s="8"/>
      <c r="I90" s="8"/>
      <c r="J90" s="23"/>
      <c r="K90" s="23"/>
      <c r="L90" s="23"/>
      <c r="M90" s="27"/>
      <c r="N90" s="23"/>
      <c r="O90" s="7">
        <v>100</v>
      </c>
      <c r="P90" s="7">
        <v>56</v>
      </c>
      <c r="Q90" s="7">
        <v>70</v>
      </c>
      <c r="R90" s="7">
        <v>10</v>
      </c>
      <c r="S90" s="7">
        <f>SUM(Tableau3[[#This Row],[Snap]:[BeReal]])</f>
        <v>236</v>
      </c>
      <c r="T90" s="7"/>
      <c r="U90" s="7"/>
      <c r="V90" s="5"/>
      <c r="W90" s="5"/>
      <c r="X90" s="5"/>
      <c r="Y90" s="5">
        <f>IF(ISERROR(FIND("footing",Tableau3[[#This Row],[Résumé]])),0,1)</f>
        <v>0</v>
      </c>
      <c r="Z90" s="5">
        <f>IF(ISERROR(FIND("ciné",Tableau3[[#This Row],[Résumé]])),0,1)</f>
        <v>0</v>
      </c>
      <c r="AA90" s="5">
        <v>0</v>
      </c>
      <c r="AB90" s="5">
        <f>WEEKDAY(Tableau3[[#This Row],[Jour]],2)</f>
        <v>7</v>
      </c>
      <c r="AC90" s="5"/>
      <c r="AD90" s="5"/>
      <c r="AE90" s="5"/>
      <c r="AF90" s="25"/>
    </row>
    <row r="91" spans="1:32" x14ac:dyDescent="0.3">
      <c r="A91" s="12">
        <v>45117</v>
      </c>
      <c r="B91" s="9" t="s">
        <v>33</v>
      </c>
      <c r="C91" s="6" t="s">
        <v>19</v>
      </c>
      <c r="D91" s="5">
        <v>5.5</v>
      </c>
      <c r="E91" s="9" t="s">
        <v>55</v>
      </c>
      <c r="F91" s="9"/>
      <c r="G91" s="9"/>
      <c r="H91" s="9"/>
      <c r="I91" s="9"/>
      <c r="J91" s="22"/>
      <c r="K91" s="22"/>
      <c r="L91" s="22"/>
      <c r="M91" s="28"/>
      <c r="N91" s="22"/>
      <c r="O91" s="5">
        <v>49</v>
      </c>
      <c r="P91" s="5">
        <v>29</v>
      </c>
      <c r="Q91" s="5">
        <v>55</v>
      </c>
      <c r="R91" s="5">
        <v>5</v>
      </c>
      <c r="S91" s="5">
        <f>SUM(Tableau3[[#This Row],[Snap]:[BeReal]])</f>
        <v>138</v>
      </c>
      <c r="T91" s="5"/>
      <c r="U91" s="5"/>
      <c r="V91" s="5"/>
      <c r="W91" s="5"/>
      <c r="X91" s="5"/>
      <c r="Y91" s="5">
        <f>IF(ISERROR(FIND("footing",Tableau3[[#This Row],[Résumé]])),0,1)</f>
        <v>0</v>
      </c>
      <c r="Z91" s="5">
        <f>IF(ISERROR(FIND("ciné",Tableau3[[#This Row],[Résumé]])),0,1)</f>
        <v>0</v>
      </c>
      <c r="AA91" s="5">
        <v>226</v>
      </c>
      <c r="AB91" s="5">
        <f>WEEKDAY(Tableau3[[#This Row],[Jour]],2)</f>
        <v>1</v>
      </c>
      <c r="AC91" s="5"/>
      <c r="AD91" s="5"/>
      <c r="AE91" s="5"/>
      <c r="AF91" s="25"/>
    </row>
    <row r="92" spans="1:32" x14ac:dyDescent="0.3">
      <c r="A92" s="11">
        <v>45118</v>
      </c>
      <c r="B92" s="8" t="s">
        <v>33</v>
      </c>
      <c r="C92" s="10" t="s">
        <v>19</v>
      </c>
      <c r="D92" s="7">
        <v>4.5</v>
      </c>
      <c r="E92" s="8" t="s">
        <v>56</v>
      </c>
      <c r="F92" s="8"/>
      <c r="G92" s="8"/>
      <c r="H92" s="8"/>
      <c r="I92" s="8"/>
      <c r="J92" s="23"/>
      <c r="K92" s="23"/>
      <c r="L92" s="23"/>
      <c r="M92" s="27"/>
      <c r="N92" s="23"/>
      <c r="O92" s="7">
        <v>73</v>
      </c>
      <c r="P92" s="7">
        <v>43</v>
      </c>
      <c r="Q92" s="7">
        <v>43</v>
      </c>
      <c r="R92" s="7">
        <v>1</v>
      </c>
      <c r="S92" s="7">
        <f>SUM(Tableau3[[#This Row],[Snap]:[BeReal]])</f>
        <v>160</v>
      </c>
      <c r="T92" s="7"/>
      <c r="U92" s="7"/>
      <c r="V92" s="5"/>
      <c r="W92" s="5"/>
      <c r="X92" s="5"/>
      <c r="Y92" s="5">
        <f>IF(ISERROR(FIND("footing",Tableau3[[#This Row],[Résumé]])),0,1)</f>
        <v>0</v>
      </c>
      <c r="Z92" s="5">
        <f>IF(ISERROR(FIND("ciné",Tableau3[[#This Row],[Résumé]])),0,1)</f>
        <v>0</v>
      </c>
      <c r="AA92" s="5">
        <v>276</v>
      </c>
      <c r="AB92" s="5">
        <f>WEEKDAY(Tableau3[[#This Row],[Jour]],2)</f>
        <v>2</v>
      </c>
      <c r="AC92" s="5"/>
      <c r="AD92" s="5"/>
      <c r="AE92" s="5"/>
      <c r="AF92" s="25"/>
    </row>
    <row r="93" spans="1:32" x14ac:dyDescent="0.3">
      <c r="A93" s="12">
        <v>45119</v>
      </c>
      <c r="B93" s="9" t="s">
        <v>33</v>
      </c>
      <c r="C93" s="6" t="s">
        <v>19</v>
      </c>
      <c r="D93" s="5">
        <v>6</v>
      </c>
      <c r="E93" s="9" t="s">
        <v>57</v>
      </c>
      <c r="F93" s="9"/>
      <c r="G93" s="9"/>
      <c r="H93" s="9"/>
      <c r="I93" s="9"/>
      <c r="J93" s="22"/>
      <c r="K93" s="22"/>
      <c r="L93" s="22"/>
      <c r="M93" s="28"/>
      <c r="N93" s="22"/>
      <c r="O93" s="5">
        <v>53</v>
      </c>
      <c r="P93" s="5">
        <v>16</v>
      </c>
      <c r="Q93" s="5">
        <v>30</v>
      </c>
      <c r="R93" s="5">
        <v>6</v>
      </c>
      <c r="S93" s="5">
        <f>SUM(Tableau3[[#This Row],[Snap]:[BeReal]])</f>
        <v>105</v>
      </c>
      <c r="T93" s="5"/>
      <c r="U93" s="5"/>
      <c r="V93" s="5"/>
      <c r="W93" s="5"/>
      <c r="X93" s="5"/>
      <c r="Y93" s="5">
        <f>IF(ISERROR(FIND("footing",Tableau3[[#This Row],[Résumé]])),0,1)</f>
        <v>0</v>
      </c>
      <c r="Z93" s="5">
        <f>IF(ISERROR(FIND("ciné",Tableau3[[#This Row],[Résumé]])),0,1)</f>
        <v>0</v>
      </c>
      <c r="AA93" s="5">
        <v>318</v>
      </c>
      <c r="AB93" s="5">
        <f>WEEKDAY(Tableau3[[#This Row],[Jour]],2)</f>
        <v>3</v>
      </c>
      <c r="AC93" s="5"/>
      <c r="AD93" s="5"/>
      <c r="AE93" s="5"/>
      <c r="AF93" s="25"/>
    </row>
    <row r="94" spans="1:32" x14ac:dyDescent="0.3">
      <c r="A94" s="11">
        <v>45120</v>
      </c>
      <c r="B94" s="8" t="s">
        <v>47</v>
      </c>
      <c r="C94" s="10" t="s">
        <v>19</v>
      </c>
      <c r="D94" s="7">
        <v>6.5</v>
      </c>
      <c r="E94" s="8" t="s">
        <v>90</v>
      </c>
      <c r="F94" s="8"/>
      <c r="G94" s="8"/>
      <c r="H94" s="8"/>
      <c r="I94" s="8"/>
      <c r="J94" s="23"/>
      <c r="K94" s="23"/>
      <c r="L94" s="23"/>
      <c r="M94" s="27"/>
      <c r="N94" s="23"/>
      <c r="O94" s="7">
        <v>42</v>
      </c>
      <c r="P94" s="7">
        <v>1</v>
      </c>
      <c r="Q94" s="7">
        <v>10</v>
      </c>
      <c r="R94" s="7">
        <v>6</v>
      </c>
      <c r="S94" s="7">
        <f>SUM(Tableau3[[#This Row],[Snap]:[BeReal]])</f>
        <v>59</v>
      </c>
      <c r="T94" s="7"/>
      <c r="U94" s="7"/>
      <c r="V94" s="5"/>
      <c r="W94" s="5"/>
      <c r="X94" s="5"/>
      <c r="Y94" s="5">
        <f>IF(ISERROR(FIND("footing",Tableau3[[#This Row],[Résumé]])),0,1)</f>
        <v>0</v>
      </c>
      <c r="Z94" s="5">
        <f>IF(ISERROR(FIND("ciné",Tableau3[[#This Row],[Résumé]])),0,1)</f>
        <v>0</v>
      </c>
      <c r="AA94" s="5">
        <v>210</v>
      </c>
      <c r="AB94" s="5">
        <f>WEEKDAY(Tableau3[[#This Row],[Jour]],2)</f>
        <v>4</v>
      </c>
      <c r="AC94" s="5"/>
      <c r="AD94" s="5"/>
      <c r="AE94" s="5"/>
      <c r="AF94" s="25"/>
    </row>
    <row r="95" spans="1:32" x14ac:dyDescent="0.3">
      <c r="A95" s="12">
        <v>45121</v>
      </c>
      <c r="B95" s="9" t="s">
        <v>45</v>
      </c>
      <c r="C95" s="6" t="s">
        <v>58</v>
      </c>
      <c r="D95" s="5">
        <v>7.5</v>
      </c>
      <c r="E95" s="9" t="s">
        <v>59</v>
      </c>
      <c r="F95" s="9"/>
      <c r="G95" s="9"/>
      <c r="H95" s="9"/>
      <c r="I95" s="9"/>
      <c r="J95" s="22"/>
      <c r="K95" s="22"/>
      <c r="L95" s="22"/>
      <c r="M95" s="28"/>
      <c r="N95" s="22"/>
      <c r="O95" s="5">
        <v>46</v>
      </c>
      <c r="P95" s="5">
        <v>9</v>
      </c>
      <c r="Q95" s="5">
        <v>6</v>
      </c>
      <c r="R95" s="5">
        <v>3</v>
      </c>
      <c r="S95" s="5">
        <f>SUM(Tableau3[[#This Row],[Snap]:[BeReal]])</f>
        <v>64</v>
      </c>
      <c r="T95" s="5"/>
      <c r="U95" s="5"/>
      <c r="V95" s="5"/>
      <c r="W95" s="5"/>
      <c r="X95" s="5"/>
      <c r="Y95" s="5">
        <f>IF(ISERROR(FIND("footing",Tableau3[[#This Row],[Résumé]])),0,1)</f>
        <v>0</v>
      </c>
      <c r="Z95" s="5">
        <f>IF(ISERROR(FIND("ciné",Tableau3[[#This Row],[Résumé]])),0,1)</f>
        <v>0</v>
      </c>
      <c r="AA95" s="5">
        <v>0</v>
      </c>
      <c r="AB95" s="5">
        <f>WEEKDAY(Tableau3[[#This Row],[Jour]],2)</f>
        <v>5</v>
      </c>
      <c r="AC95" s="5"/>
      <c r="AD95" s="5"/>
      <c r="AE95" s="5"/>
      <c r="AF95" s="25"/>
    </row>
    <row r="96" spans="1:32" x14ac:dyDescent="0.3">
      <c r="A96" s="11">
        <v>45122</v>
      </c>
      <c r="B96" s="8" t="s">
        <v>45</v>
      </c>
      <c r="C96" s="10" t="s">
        <v>76</v>
      </c>
      <c r="D96" s="7">
        <v>8</v>
      </c>
      <c r="E96" s="8" t="s">
        <v>60</v>
      </c>
      <c r="F96" s="8"/>
      <c r="G96" s="8"/>
      <c r="H96" s="8"/>
      <c r="I96" s="8"/>
      <c r="J96" s="23"/>
      <c r="K96" s="23"/>
      <c r="L96" s="23"/>
      <c r="M96" s="27"/>
      <c r="N96" s="23"/>
      <c r="O96" s="7">
        <v>23</v>
      </c>
      <c r="P96" s="7">
        <v>29</v>
      </c>
      <c r="Q96" s="7">
        <v>35</v>
      </c>
      <c r="R96" s="7">
        <v>15</v>
      </c>
      <c r="S96" s="7">
        <f>SUM(Tableau3[[#This Row],[Snap]:[BeReal]])</f>
        <v>102</v>
      </c>
      <c r="T96" s="7"/>
      <c r="U96" s="7"/>
      <c r="V96" s="5"/>
      <c r="W96" s="5"/>
      <c r="X96" s="5"/>
      <c r="Y96" s="5">
        <f>IF(ISERROR(FIND("footing",Tableau3[[#This Row],[Résumé]])),0,1)</f>
        <v>0</v>
      </c>
      <c r="Z96" s="5">
        <f>IF(ISERROR(FIND("ciné",Tableau3[[#This Row],[Résumé]])),0,1)</f>
        <v>0</v>
      </c>
      <c r="AA96" s="5">
        <v>0</v>
      </c>
      <c r="AB96" s="5">
        <f>WEEKDAY(Tableau3[[#This Row],[Jour]],2)</f>
        <v>6</v>
      </c>
      <c r="AC96" s="5"/>
      <c r="AD96" s="5"/>
      <c r="AE96" s="5"/>
      <c r="AF96" s="25"/>
    </row>
    <row r="97" spans="1:32" x14ac:dyDescent="0.3">
      <c r="A97" s="12">
        <v>45123</v>
      </c>
      <c r="B97" s="9" t="s">
        <v>45</v>
      </c>
      <c r="C97" s="6" t="s">
        <v>64</v>
      </c>
      <c r="D97" s="5">
        <v>6</v>
      </c>
      <c r="E97" s="9" t="s">
        <v>91</v>
      </c>
      <c r="F97" s="9"/>
      <c r="G97" s="9"/>
      <c r="H97" s="9"/>
      <c r="I97" s="9"/>
      <c r="J97" s="22"/>
      <c r="K97" s="22"/>
      <c r="L97" s="22"/>
      <c r="M97" s="28"/>
      <c r="N97" s="22"/>
      <c r="O97" s="5">
        <v>30</v>
      </c>
      <c r="P97" s="5">
        <v>32</v>
      </c>
      <c r="Q97" s="5">
        <v>30</v>
      </c>
      <c r="R97" s="5">
        <v>7</v>
      </c>
      <c r="S97" s="5">
        <f>SUM(Tableau3[[#This Row],[Snap]:[BeReal]])</f>
        <v>99</v>
      </c>
      <c r="T97" s="5"/>
      <c r="U97" s="5"/>
      <c r="V97" s="5"/>
      <c r="W97" s="5"/>
      <c r="X97" s="5"/>
      <c r="Y97" s="5">
        <f>IF(ISERROR(FIND("footing",Tableau3[[#This Row],[Résumé]])),0,1)</f>
        <v>0</v>
      </c>
      <c r="Z97" s="5">
        <f>IF(ISERROR(FIND("ciné",Tableau3[[#This Row],[Résumé]])),0,1)</f>
        <v>0</v>
      </c>
      <c r="AA97" s="5">
        <v>0</v>
      </c>
      <c r="AB97" s="5">
        <f>WEEKDAY(Tableau3[[#This Row],[Jour]],2)</f>
        <v>7</v>
      </c>
      <c r="AC97" s="5"/>
      <c r="AD97" s="5"/>
      <c r="AE97" s="5"/>
      <c r="AF97" s="25"/>
    </row>
    <row r="98" spans="1:32" x14ac:dyDescent="0.3">
      <c r="A98" s="12">
        <v>45124</v>
      </c>
      <c r="B98" s="9" t="s">
        <v>33</v>
      </c>
      <c r="C98" s="6" t="s">
        <v>19</v>
      </c>
      <c r="D98" s="5">
        <v>6</v>
      </c>
      <c r="E98" s="9" t="s">
        <v>104</v>
      </c>
      <c r="F98" s="9"/>
      <c r="G98" s="9"/>
      <c r="H98" s="9"/>
      <c r="I98" s="9"/>
      <c r="J98" s="22"/>
      <c r="K98" s="22"/>
      <c r="L98" s="22"/>
      <c r="M98" s="28"/>
      <c r="N98" s="22"/>
      <c r="O98" s="5">
        <v>31</v>
      </c>
      <c r="P98" s="5">
        <v>15</v>
      </c>
      <c r="Q98" s="5">
        <v>53</v>
      </c>
      <c r="R98" s="5">
        <v>4</v>
      </c>
      <c r="S98" s="5">
        <f>SUM(Tableau3[[#This Row],[Snap]:[BeReal]])</f>
        <v>103</v>
      </c>
      <c r="T98" s="5"/>
      <c r="U98" s="5"/>
      <c r="V98" s="5"/>
      <c r="W98" s="5"/>
      <c r="X98" s="5"/>
      <c r="Y98" s="5">
        <f>IF(ISERROR(FIND("footing",Tableau3[[#This Row],[Résumé]])),0,1)</f>
        <v>0</v>
      </c>
      <c r="Z98" s="5">
        <f>IF(ISERROR(FIND("ciné",Tableau3[[#This Row],[Résumé]])),0,1)</f>
        <v>1</v>
      </c>
      <c r="AA98" s="5">
        <v>139</v>
      </c>
      <c r="AB98" s="5">
        <f>WEEKDAY(Tableau3[[#This Row],[Jour]],2)</f>
        <v>1</v>
      </c>
      <c r="AC98" s="5"/>
      <c r="AD98" s="5"/>
      <c r="AE98" s="5"/>
      <c r="AF98" s="25"/>
    </row>
    <row r="99" spans="1:32" x14ac:dyDescent="0.3">
      <c r="A99" s="12">
        <v>45125</v>
      </c>
      <c r="B99" s="9" t="s">
        <v>33</v>
      </c>
      <c r="C99" s="6" t="s">
        <v>19</v>
      </c>
      <c r="D99" s="5">
        <v>7</v>
      </c>
      <c r="E99" s="9" t="s">
        <v>105</v>
      </c>
      <c r="F99" s="9"/>
      <c r="G99" s="9"/>
      <c r="H99" s="9"/>
      <c r="I99" s="9"/>
      <c r="J99" s="22"/>
      <c r="K99" s="22"/>
      <c r="L99" s="22"/>
      <c r="M99" s="28"/>
      <c r="N99" s="22"/>
      <c r="O99" s="5">
        <v>49</v>
      </c>
      <c r="P99" s="5">
        <v>12</v>
      </c>
      <c r="Q99" s="5">
        <v>29</v>
      </c>
      <c r="R99" s="5">
        <v>6</v>
      </c>
      <c r="S99" s="5">
        <f>SUM(Tableau3[[#This Row],[Snap]:[BeReal]])</f>
        <v>96</v>
      </c>
      <c r="T99" s="5"/>
      <c r="U99" s="5"/>
      <c r="V99" s="5"/>
      <c r="W99" s="5"/>
      <c r="X99" s="5"/>
      <c r="Y99" s="5">
        <f>IF(ISERROR(FIND("footing",Tableau3[[#This Row],[Résumé]])),0,1)</f>
        <v>0</v>
      </c>
      <c r="Z99" s="5">
        <f>IF(ISERROR(FIND("ciné",Tableau3[[#This Row],[Résumé]])),0,1)</f>
        <v>0</v>
      </c>
      <c r="AA99" s="5">
        <v>232</v>
      </c>
      <c r="AB99" s="5">
        <f>WEEKDAY(Tableau3[[#This Row],[Jour]],2)</f>
        <v>2</v>
      </c>
      <c r="AC99" s="5"/>
      <c r="AD99" s="5"/>
      <c r="AE99" s="5"/>
      <c r="AF99" s="25"/>
    </row>
    <row r="100" spans="1:32" x14ac:dyDescent="0.3">
      <c r="A100" s="12">
        <v>45126</v>
      </c>
      <c r="B100" s="9" t="s">
        <v>33</v>
      </c>
      <c r="C100" s="6" t="s">
        <v>19</v>
      </c>
      <c r="D100" s="5">
        <v>7</v>
      </c>
      <c r="E100" s="9" t="s">
        <v>67</v>
      </c>
      <c r="F100" s="9"/>
      <c r="G100" s="9"/>
      <c r="H100" s="9"/>
      <c r="I100" s="9"/>
      <c r="J100" s="22"/>
      <c r="K100" s="22"/>
      <c r="L100" s="22"/>
      <c r="M100" s="28"/>
      <c r="N100" s="22"/>
      <c r="O100" s="5">
        <v>56</v>
      </c>
      <c r="P100" s="5">
        <v>15</v>
      </c>
      <c r="Q100" s="5">
        <v>40</v>
      </c>
      <c r="R100" s="5">
        <v>5</v>
      </c>
      <c r="S100" s="5">
        <f>SUM(Tableau3[[#This Row],[Snap]:[BeReal]])</f>
        <v>116</v>
      </c>
      <c r="T100" s="5"/>
      <c r="U100" s="5"/>
      <c r="V100" s="5"/>
      <c r="W100" s="5"/>
      <c r="X100" s="5"/>
      <c r="Y100" s="5">
        <f>IF(ISERROR(FIND("footing",Tableau3[[#This Row],[Résumé]])),0,1)</f>
        <v>0</v>
      </c>
      <c r="Z100" s="5">
        <f>IF(ISERROR(FIND("ciné",Tableau3[[#This Row],[Résumé]])),0,1)</f>
        <v>0</v>
      </c>
      <c r="AA100" s="5">
        <v>170</v>
      </c>
      <c r="AB100" s="5">
        <f>WEEKDAY(Tableau3[[#This Row],[Jour]],2)</f>
        <v>3</v>
      </c>
      <c r="AC100" s="5"/>
      <c r="AD100" s="5"/>
      <c r="AE100" s="5"/>
      <c r="AF100" s="25"/>
    </row>
    <row r="101" spans="1:32" x14ac:dyDescent="0.3">
      <c r="A101" s="12">
        <v>45127</v>
      </c>
      <c r="B101" s="9" t="s">
        <v>33</v>
      </c>
      <c r="C101" s="6" t="s">
        <v>19</v>
      </c>
      <c r="D101" s="5">
        <v>6.5</v>
      </c>
      <c r="E101" s="9" t="s">
        <v>130</v>
      </c>
      <c r="F101" s="9"/>
      <c r="G101" s="9"/>
      <c r="H101" s="9"/>
      <c r="I101" s="9"/>
      <c r="J101" s="22"/>
      <c r="K101" s="22"/>
      <c r="L101" s="22"/>
      <c r="M101" s="28"/>
      <c r="N101" s="22"/>
      <c r="O101" s="5">
        <v>74</v>
      </c>
      <c r="P101" s="5">
        <v>4</v>
      </c>
      <c r="Q101" s="5">
        <v>3</v>
      </c>
      <c r="R101" s="5">
        <v>5</v>
      </c>
      <c r="S101" s="5">
        <f>SUM(Tableau3[[#This Row],[Snap]:[BeReal]])</f>
        <v>86</v>
      </c>
      <c r="T101" s="5"/>
      <c r="U101" s="5"/>
      <c r="V101" s="5"/>
      <c r="W101" s="5"/>
      <c r="X101" s="5"/>
      <c r="Y101" s="5">
        <f>IF(ISERROR(FIND("footing",Tableau3[[#This Row],[Résumé]])),0,1)</f>
        <v>0</v>
      </c>
      <c r="Z101" s="5">
        <f>IF(ISERROR(FIND("ciné",Tableau3[[#This Row],[Résumé]])),0,1)</f>
        <v>0</v>
      </c>
      <c r="AA101" s="5">
        <v>70</v>
      </c>
      <c r="AB101" s="5">
        <f>WEEKDAY(Tableau3[[#This Row],[Jour]],2)</f>
        <v>4</v>
      </c>
      <c r="AC101" s="5"/>
      <c r="AD101" s="5"/>
      <c r="AE101" s="5"/>
      <c r="AF101" s="25"/>
    </row>
    <row r="102" spans="1:32" x14ac:dyDescent="0.3">
      <c r="A102" s="12">
        <v>45128</v>
      </c>
      <c r="B102" s="8" t="s">
        <v>47</v>
      </c>
      <c r="C102" s="6" t="s">
        <v>19</v>
      </c>
      <c r="D102" s="5">
        <v>5</v>
      </c>
      <c r="E102" s="9" t="s">
        <v>110</v>
      </c>
      <c r="F102" s="9"/>
      <c r="G102" s="9"/>
      <c r="H102" s="9"/>
      <c r="I102" s="9"/>
      <c r="J102" s="22"/>
      <c r="K102" s="22"/>
      <c r="L102" s="22"/>
      <c r="M102" s="28"/>
      <c r="N102" s="22"/>
      <c r="O102" s="5">
        <v>39</v>
      </c>
      <c r="P102" s="5">
        <v>29</v>
      </c>
      <c r="Q102" s="5">
        <v>12</v>
      </c>
      <c r="R102" s="5">
        <v>5</v>
      </c>
      <c r="S102" s="5">
        <f>SUM(Tableau3[[#This Row],[Snap]:[BeReal]])</f>
        <v>85</v>
      </c>
      <c r="T102" s="5"/>
      <c r="U102" s="5"/>
      <c r="V102" s="5"/>
      <c r="W102" s="5"/>
      <c r="X102" s="5"/>
      <c r="Y102" s="5">
        <f>IF(ISERROR(FIND("footing",Tableau3[[#This Row],[Résumé]])),0,1)</f>
        <v>0</v>
      </c>
      <c r="Z102" s="5">
        <f>IF(ISERROR(FIND("ciné",Tableau3[[#This Row],[Résumé]])),0,1)</f>
        <v>0</v>
      </c>
      <c r="AA102" s="5">
        <v>207</v>
      </c>
      <c r="AB102" s="5">
        <f>WEEKDAY(Tableau3[[#This Row],[Jour]],2)</f>
        <v>5</v>
      </c>
      <c r="AC102" s="5"/>
      <c r="AD102" s="5"/>
      <c r="AE102" s="5"/>
      <c r="AF102" s="25"/>
    </row>
    <row r="103" spans="1:32" x14ac:dyDescent="0.3">
      <c r="A103" s="12">
        <v>45129</v>
      </c>
      <c r="B103" s="9" t="s">
        <v>45</v>
      </c>
      <c r="C103" s="6" t="s">
        <v>77</v>
      </c>
      <c r="D103" s="5">
        <v>6</v>
      </c>
      <c r="E103" s="9" t="s">
        <v>111</v>
      </c>
      <c r="F103" s="9"/>
      <c r="G103" s="9"/>
      <c r="H103" s="9"/>
      <c r="I103" s="9"/>
      <c r="J103" s="22">
        <v>0.4513888888888889</v>
      </c>
      <c r="K103" s="22"/>
      <c r="L103" s="22">
        <v>0.21527777777777779</v>
      </c>
      <c r="M103" s="28"/>
      <c r="N103" s="22"/>
      <c r="O103" s="5">
        <v>59</v>
      </c>
      <c r="P103" s="5">
        <v>35</v>
      </c>
      <c r="Q103" s="5">
        <v>47</v>
      </c>
      <c r="R103" s="5">
        <v>10</v>
      </c>
      <c r="S103" s="5">
        <f>SUM(Tableau3[[#This Row],[Snap]:[BeReal]])</f>
        <v>151</v>
      </c>
      <c r="T103" s="5"/>
      <c r="U103" s="5"/>
      <c r="V103" s="5"/>
      <c r="W103" s="5"/>
      <c r="X103" s="5"/>
      <c r="Y103" s="5">
        <f>IF(ISERROR(FIND("footing",Tableau3[[#This Row],[Résumé]])),0,1)</f>
        <v>0</v>
      </c>
      <c r="Z103" s="5">
        <f>IF(ISERROR(FIND("ciné",Tableau3[[#This Row],[Résumé]])),0,1)</f>
        <v>0</v>
      </c>
      <c r="AA103" s="5">
        <v>25</v>
      </c>
      <c r="AB103" s="5">
        <f>WEEKDAY(Tableau3[[#This Row],[Jour]],2)</f>
        <v>6</v>
      </c>
      <c r="AC103" s="5"/>
      <c r="AD103" s="5"/>
      <c r="AE103" s="5"/>
      <c r="AF103" s="25"/>
    </row>
    <row r="104" spans="1:32" x14ac:dyDescent="0.3">
      <c r="A104" s="12">
        <v>45130</v>
      </c>
      <c r="B104" s="9" t="s">
        <v>45</v>
      </c>
      <c r="C104" s="6" t="s">
        <v>68</v>
      </c>
      <c r="D104" s="5">
        <v>6</v>
      </c>
      <c r="E104" s="9" t="s">
        <v>69</v>
      </c>
      <c r="F104" s="9"/>
      <c r="G104" s="9"/>
      <c r="H104" s="9"/>
      <c r="I104" s="9"/>
      <c r="J104" s="22">
        <v>0.54166666666666663</v>
      </c>
      <c r="K104" s="22"/>
      <c r="L104" s="22">
        <v>0.89930555555555547</v>
      </c>
      <c r="M104" s="28"/>
      <c r="N104" s="22"/>
      <c r="O104" s="5">
        <v>42</v>
      </c>
      <c r="P104" s="5">
        <v>25</v>
      </c>
      <c r="Q104" s="5">
        <v>105</v>
      </c>
      <c r="R104" s="5">
        <v>4</v>
      </c>
      <c r="S104" s="5">
        <f>SUM(Tableau3[[#This Row],[Snap]:[BeReal]])</f>
        <v>176</v>
      </c>
      <c r="T104" s="5"/>
      <c r="U104" s="5"/>
      <c r="V104" s="5"/>
      <c r="W104" s="5"/>
      <c r="X104" s="5"/>
      <c r="Y104" s="5">
        <f>IF(ISERROR(FIND("footing",Tableau3[[#This Row],[Résumé]])),0,1)</f>
        <v>0</v>
      </c>
      <c r="Z104" s="5">
        <f>IF(ISERROR(FIND("ciné",Tableau3[[#This Row],[Résumé]])),0,1)</f>
        <v>0</v>
      </c>
      <c r="AA104" s="5">
        <v>0</v>
      </c>
      <c r="AB104" s="5">
        <f>WEEKDAY(Tableau3[[#This Row],[Jour]],2)</f>
        <v>7</v>
      </c>
      <c r="AC104" s="5"/>
      <c r="AD104" s="5"/>
      <c r="AE104" s="5"/>
      <c r="AF104" s="25"/>
    </row>
    <row r="105" spans="1:32" x14ac:dyDescent="0.3">
      <c r="A105" s="12">
        <v>45131</v>
      </c>
      <c r="B105" s="9" t="s">
        <v>33</v>
      </c>
      <c r="C105" s="6" t="s">
        <v>19</v>
      </c>
      <c r="D105" s="5">
        <v>6.5</v>
      </c>
      <c r="E105" s="9" t="s">
        <v>106</v>
      </c>
      <c r="F105" s="9"/>
      <c r="G105" s="9"/>
      <c r="H105" s="9"/>
      <c r="I105" s="9"/>
      <c r="J105" s="22">
        <v>0.31944444444444448</v>
      </c>
      <c r="K105" s="22"/>
      <c r="L105" s="22">
        <v>0.98958333333333337</v>
      </c>
      <c r="M105" s="28"/>
      <c r="N105" s="22"/>
      <c r="O105" s="5">
        <v>36</v>
      </c>
      <c r="P105" s="5">
        <v>16</v>
      </c>
      <c r="Q105" s="5">
        <v>46</v>
      </c>
      <c r="R105" s="5">
        <v>9</v>
      </c>
      <c r="S105" s="5">
        <f>SUM(Tableau3[[#This Row],[Snap]:[BeReal]])</f>
        <v>107</v>
      </c>
      <c r="T105" s="5"/>
      <c r="U105" s="5"/>
      <c r="V105" s="5"/>
      <c r="W105" s="5"/>
      <c r="X105" s="5"/>
      <c r="Y105" s="5">
        <f>IF(ISERROR(FIND("footing",Tableau3[[#This Row],[Résumé]])),0,1)</f>
        <v>0</v>
      </c>
      <c r="Z105" s="5">
        <f>IF(ISERROR(FIND("ciné",Tableau3[[#This Row],[Résumé]])),0,1)</f>
        <v>0</v>
      </c>
      <c r="AA105" s="5">
        <v>249</v>
      </c>
      <c r="AB105" s="5">
        <f>WEEKDAY(Tableau3[[#This Row],[Jour]],2)</f>
        <v>1</v>
      </c>
      <c r="AC105" s="5"/>
      <c r="AD105" s="5"/>
      <c r="AE105" s="5"/>
      <c r="AF105" s="25"/>
    </row>
    <row r="106" spans="1:32" x14ac:dyDescent="0.3">
      <c r="A106" s="12">
        <v>45132</v>
      </c>
      <c r="B106" s="9" t="s">
        <v>33</v>
      </c>
      <c r="C106" s="6" t="s">
        <v>19</v>
      </c>
      <c r="D106" s="5">
        <v>7</v>
      </c>
      <c r="E106" s="9" t="s">
        <v>170</v>
      </c>
      <c r="F106" s="9"/>
      <c r="G106" s="9"/>
      <c r="H106" s="9"/>
      <c r="I106" s="9"/>
      <c r="J106" s="22">
        <v>0.31944444444444448</v>
      </c>
      <c r="K106" s="22"/>
      <c r="L106" s="22">
        <v>0.98958333333333337</v>
      </c>
      <c r="M106" s="28"/>
      <c r="N106" s="22"/>
      <c r="O106" s="5">
        <v>60</v>
      </c>
      <c r="P106" s="5">
        <v>17</v>
      </c>
      <c r="Q106" s="5">
        <v>34</v>
      </c>
      <c r="R106" s="5">
        <v>9</v>
      </c>
      <c r="S106" s="5">
        <f>SUM(Tableau3[[#This Row],[Snap]:[BeReal]])</f>
        <v>120</v>
      </c>
      <c r="T106" s="5"/>
      <c r="U106" s="5"/>
      <c r="V106" s="5"/>
      <c r="W106" s="5"/>
      <c r="X106" s="5"/>
      <c r="Y106" s="5">
        <f>IF(ISERROR(FIND("footing",Tableau3[[#This Row],[Résumé]])),0,1)</f>
        <v>1</v>
      </c>
      <c r="Z106" s="5">
        <f>IF(ISERROR(FIND("ciné",Tableau3[[#This Row],[Résumé]])),0,1)</f>
        <v>0</v>
      </c>
      <c r="AA106" s="5">
        <v>367</v>
      </c>
      <c r="AB106" s="5">
        <f>WEEKDAY(Tableau3[[#This Row],[Jour]],2)</f>
        <v>2</v>
      </c>
      <c r="AC106" s="5"/>
      <c r="AD106" s="5"/>
      <c r="AE106" s="5"/>
      <c r="AF106" s="25"/>
    </row>
    <row r="107" spans="1:32" x14ac:dyDescent="0.3">
      <c r="A107" s="12">
        <v>45133</v>
      </c>
      <c r="B107" s="9" t="s">
        <v>33</v>
      </c>
      <c r="C107" s="6" t="s">
        <v>19</v>
      </c>
      <c r="D107" s="5">
        <v>6</v>
      </c>
      <c r="E107" s="9" t="s">
        <v>144</v>
      </c>
      <c r="F107" s="9"/>
      <c r="G107" s="9"/>
      <c r="H107" s="9"/>
      <c r="I107" s="9"/>
      <c r="J107" s="22">
        <v>0.33333333333333331</v>
      </c>
      <c r="K107" s="22"/>
      <c r="L107" s="22">
        <v>0.97916666666666663</v>
      </c>
      <c r="M107" s="28"/>
      <c r="N107" s="22"/>
      <c r="O107" s="5">
        <v>43</v>
      </c>
      <c r="P107" s="5">
        <v>11</v>
      </c>
      <c r="Q107" s="5">
        <v>37</v>
      </c>
      <c r="R107" s="5">
        <v>5</v>
      </c>
      <c r="S107" s="5">
        <f>SUM(Tableau3[[#This Row],[Snap]:[BeReal]])</f>
        <v>96</v>
      </c>
      <c r="T107" s="5"/>
      <c r="U107" s="5"/>
      <c r="V107" s="5"/>
      <c r="W107" s="5"/>
      <c r="X107" s="5"/>
      <c r="Y107" s="5">
        <f>IF(ISERROR(FIND("footing",Tableau3[[#This Row],[Résumé]])),0,1)</f>
        <v>0</v>
      </c>
      <c r="Z107" s="5">
        <f>IF(ISERROR(FIND("ciné",Tableau3[[#This Row],[Résumé]])),0,1)</f>
        <v>0</v>
      </c>
      <c r="AA107" s="5">
        <v>214</v>
      </c>
      <c r="AB107" s="5">
        <f>WEEKDAY(Tableau3[[#This Row],[Jour]],2)</f>
        <v>3</v>
      </c>
      <c r="AC107" s="5"/>
      <c r="AD107" s="5"/>
      <c r="AE107" s="5"/>
      <c r="AF107" s="25"/>
    </row>
    <row r="108" spans="1:32" x14ac:dyDescent="0.3">
      <c r="A108" s="12">
        <v>45134</v>
      </c>
      <c r="B108" s="9" t="s">
        <v>33</v>
      </c>
      <c r="C108" s="6" t="s">
        <v>19</v>
      </c>
      <c r="D108" s="5">
        <v>6.5</v>
      </c>
      <c r="E108" s="9" t="s">
        <v>112</v>
      </c>
      <c r="F108" s="9"/>
      <c r="G108" s="9"/>
      <c r="H108" s="9"/>
      <c r="I108" s="9"/>
      <c r="J108" s="22">
        <v>0.31944444444444448</v>
      </c>
      <c r="K108" s="22"/>
      <c r="L108" s="22">
        <v>0.97569444444444453</v>
      </c>
      <c r="M108" s="28"/>
      <c r="N108" s="22"/>
      <c r="O108" s="5">
        <v>45</v>
      </c>
      <c r="P108" s="5">
        <v>33</v>
      </c>
      <c r="Q108" s="5">
        <v>56</v>
      </c>
      <c r="R108" s="5">
        <v>6</v>
      </c>
      <c r="S108" s="5">
        <f>SUM(Tableau3[[#This Row],[Snap]:[BeReal]])</f>
        <v>140</v>
      </c>
      <c r="T108" s="5"/>
      <c r="U108" s="5"/>
      <c r="V108" s="5"/>
      <c r="W108" s="5"/>
      <c r="X108" s="5"/>
      <c r="Y108" s="5">
        <f>IF(ISERROR(FIND("footing",Tableau3[[#This Row],[Résumé]])),0,1)</f>
        <v>0</v>
      </c>
      <c r="Z108" s="5">
        <f>IF(ISERROR(FIND("ciné",Tableau3[[#This Row],[Résumé]])),0,1)</f>
        <v>0</v>
      </c>
      <c r="AA108" s="5">
        <v>243</v>
      </c>
      <c r="AB108" s="5">
        <f>WEEKDAY(Tableau3[[#This Row],[Jour]],2)</f>
        <v>4</v>
      </c>
      <c r="AC108" s="5"/>
      <c r="AD108" s="5"/>
      <c r="AE108" s="5"/>
      <c r="AF108" s="25"/>
    </row>
    <row r="109" spans="1:32" x14ac:dyDescent="0.3">
      <c r="A109" s="12">
        <v>45135</v>
      </c>
      <c r="B109" s="9" t="s">
        <v>47</v>
      </c>
      <c r="C109" s="6" t="s">
        <v>66</v>
      </c>
      <c r="D109" s="5">
        <v>7</v>
      </c>
      <c r="E109" s="9" t="s">
        <v>171</v>
      </c>
      <c r="F109" s="9"/>
      <c r="G109" s="9"/>
      <c r="H109" s="9"/>
      <c r="I109" s="9"/>
      <c r="J109" s="22">
        <v>0.3125</v>
      </c>
      <c r="K109" s="22"/>
      <c r="L109" s="22">
        <v>0</v>
      </c>
      <c r="M109" s="28"/>
      <c r="N109" s="22"/>
      <c r="O109" s="5">
        <v>105</v>
      </c>
      <c r="P109" s="5">
        <v>27</v>
      </c>
      <c r="Q109" s="5">
        <v>16</v>
      </c>
      <c r="R109" s="5">
        <v>4</v>
      </c>
      <c r="S109" s="5">
        <f>SUM(Tableau3[[#This Row],[Snap]:[BeReal]])</f>
        <v>152</v>
      </c>
      <c r="T109" s="5"/>
      <c r="U109" s="5"/>
      <c r="V109" s="5"/>
      <c r="W109" s="5"/>
      <c r="X109" s="5"/>
      <c r="Y109" s="5">
        <f>IF(ISERROR(FIND("footing",Tableau3[[#This Row],[Résumé]])),0,1)</f>
        <v>1</v>
      </c>
      <c r="Z109" s="5">
        <f>IF(ISERROR(FIND("ciné",Tableau3[[#This Row],[Résumé]])),0,1)</f>
        <v>0</v>
      </c>
      <c r="AA109" s="5">
        <v>249</v>
      </c>
      <c r="AB109" s="5">
        <f>WEEKDAY(Tableau3[[#This Row],[Jour]],2)</f>
        <v>5</v>
      </c>
      <c r="AC109" s="5"/>
      <c r="AD109" s="5"/>
      <c r="AE109" s="5"/>
      <c r="AF109" s="25"/>
    </row>
    <row r="110" spans="1:32" x14ac:dyDescent="0.3">
      <c r="A110" s="12">
        <v>45136</v>
      </c>
      <c r="B110" s="9" t="s">
        <v>45</v>
      </c>
      <c r="C110" s="6" t="s">
        <v>52</v>
      </c>
      <c r="D110" s="5">
        <v>8</v>
      </c>
      <c r="E110" s="9" t="s">
        <v>114</v>
      </c>
      <c r="F110" s="9"/>
      <c r="G110" s="9"/>
      <c r="H110" s="9"/>
      <c r="I110" s="9"/>
      <c r="J110" s="22">
        <v>0.35416666666666669</v>
      </c>
      <c r="K110" s="22"/>
      <c r="L110" s="22">
        <v>2.0833333333333332E-2</v>
      </c>
      <c r="M110" s="28"/>
      <c r="N110" s="22"/>
      <c r="O110" s="5">
        <v>82</v>
      </c>
      <c r="P110" s="5">
        <v>46</v>
      </c>
      <c r="Q110" s="5">
        <v>34</v>
      </c>
      <c r="R110" s="5">
        <v>6</v>
      </c>
      <c r="S110" s="5">
        <f>SUM(Tableau3[[#This Row],[Snap]:[BeReal]])</f>
        <v>168</v>
      </c>
      <c r="T110" s="5"/>
      <c r="U110" s="5"/>
      <c r="V110" s="5"/>
      <c r="W110" s="5"/>
      <c r="X110" s="5"/>
      <c r="Y110" s="5">
        <f>IF(ISERROR(FIND("footing",Tableau3[[#This Row],[Résumé]])),0,1)</f>
        <v>0</v>
      </c>
      <c r="Z110" s="5">
        <f>IF(ISERROR(FIND("ciné",Tableau3[[#This Row],[Résumé]])),0,1)</f>
        <v>0</v>
      </c>
      <c r="AA110" s="5">
        <v>0</v>
      </c>
      <c r="AB110" s="5">
        <f>WEEKDAY(Tableau3[[#This Row],[Jour]],2)</f>
        <v>6</v>
      </c>
      <c r="AC110" s="5"/>
      <c r="AD110" s="5"/>
      <c r="AE110" s="5"/>
      <c r="AF110" s="25"/>
    </row>
    <row r="111" spans="1:32" x14ac:dyDescent="0.3">
      <c r="A111" s="12">
        <v>45137</v>
      </c>
      <c r="B111" s="9" t="s">
        <v>45</v>
      </c>
      <c r="C111" s="6" t="s">
        <v>78</v>
      </c>
      <c r="D111" s="5">
        <v>8</v>
      </c>
      <c r="E111" s="9" t="s">
        <v>79</v>
      </c>
      <c r="F111" s="9"/>
      <c r="G111" s="9"/>
      <c r="H111" s="9"/>
      <c r="I111" s="9"/>
      <c r="J111" s="22">
        <v>0.41666666666666669</v>
      </c>
      <c r="K111" s="22"/>
      <c r="L111" s="22">
        <v>6.25E-2</v>
      </c>
      <c r="M111" s="28"/>
      <c r="N111" s="22"/>
      <c r="O111" s="5">
        <v>30</v>
      </c>
      <c r="P111" s="5">
        <v>19</v>
      </c>
      <c r="Q111" s="5">
        <v>15</v>
      </c>
      <c r="R111" s="5">
        <v>1</v>
      </c>
      <c r="S111" s="5">
        <f>SUM(Tableau3[[#This Row],[Snap]:[BeReal]])</f>
        <v>65</v>
      </c>
      <c r="T111" s="5"/>
      <c r="U111" s="5"/>
      <c r="V111" s="5"/>
      <c r="W111" s="5"/>
      <c r="X111" s="5"/>
      <c r="Y111" s="5">
        <f>IF(ISERROR(FIND("footing",Tableau3[[#This Row],[Résumé]])),0,1)</f>
        <v>0</v>
      </c>
      <c r="Z111" s="5">
        <f>IF(ISERROR(FIND("ciné",Tableau3[[#This Row],[Résumé]])),0,1)</f>
        <v>0</v>
      </c>
      <c r="AA111" s="5">
        <v>30</v>
      </c>
      <c r="AB111" s="5">
        <f>WEEKDAY(Tableau3[[#This Row],[Jour]],2)</f>
        <v>7</v>
      </c>
      <c r="AC111" s="5"/>
      <c r="AD111" s="5"/>
      <c r="AE111" s="5"/>
      <c r="AF111" s="25"/>
    </row>
    <row r="112" spans="1:32" x14ac:dyDescent="0.3">
      <c r="A112" s="12">
        <v>45138</v>
      </c>
      <c r="B112" s="9" t="s">
        <v>33</v>
      </c>
      <c r="C112" s="6" t="s">
        <v>19</v>
      </c>
      <c r="D112" s="5">
        <v>4</v>
      </c>
      <c r="E112" s="9" t="s">
        <v>113</v>
      </c>
      <c r="F112" s="9"/>
      <c r="G112" s="9"/>
      <c r="H112" s="9"/>
      <c r="I112" s="9"/>
      <c r="J112" s="22">
        <v>0.33333333333333331</v>
      </c>
      <c r="K112" s="22"/>
      <c r="L112" s="22">
        <v>0.9375</v>
      </c>
      <c r="M112" s="28"/>
      <c r="N112" s="22"/>
      <c r="O112" s="5">
        <v>58</v>
      </c>
      <c r="P112" s="5">
        <v>40</v>
      </c>
      <c r="Q112" s="5">
        <v>70</v>
      </c>
      <c r="R112" s="5">
        <v>3</v>
      </c>
      <c r="S112" s="5">
        <f>SUM(Tableau3[[#This Row],[Snap]:[BeReal]])</f>
        <v>171</v>
      </c>
      <c r="T112" s="5"/>
      <c r="U112" s="5"/>
      <c r="V112" s="5"/>
      <c r="W112" s="5"/>
      <c r="X112" s="5"/>
      <c r="Y112" s="5">
        <f>IF(ISERROR(FIND("footing",Tableau3[[#This Row],[Résumé]])),0,1)</f>
        <v>0</v>
      </c>
      <c r="Z112" s="5">
        <f>IF(ISERROR(FIND("ciné",Tableau3[[#This Row],[Résumé]])),0,1)</f>
        <v>0</v>
      </c>
      <c r="AA112" s="5">
        <v>65</v>
      </c>
      <c r="AB112" s="5">
        <f>WEEKDAY(Tableau3[[#This Row],[Jour]],2)</f>
        <v>1</v>
      </c>
      <c r="AC112" s="5"/>
      <c r="AD112" s="5"/>
      <c r="AE112" s="5"/>
      <c r="AF112" s="25"/>
    </row>
    <row r="113" spans="1:32" x14ac:dyDescent="0.3">
      <c r="A113" s="12">
        <v>45139</v>
      </c>
      <c r="B113" s="9" t="s">
        <v>33</v>
      </c>
      <c r="C113" s="6" t="s">
        <v>19</v>
      </c>
      <c r="D113" s="5">
        <v>6</v>
      </c>
      <c r="E113" s="9" t="s">
        <v>81</v>
      </c>
      <c r="F113" s="9"/>
      <c r="G113" s="9"/>
      <c r="H113" s="9"/>
      <c r="I113" s="9"/>
      <c r="J113" s="22">
        <v>0.3263888888888889</v>
      </c>
      <c r="K113" s="22"/>
      <c r="L113" s="22">
        <v>0.96527777777777779</v>
      </c>
      <c r="M113" s="28"/>
      <c r="N113" s="22"/>
      <c r="O113" s="5">
        <v>59</v>
      </c>
      <c r="P113" s="5">
        <v>10</v>
      </c>
      <c r="Q113" s="5">
        <v>25</v>
      </c>
      <c r="R113" s="5">
        <v>0</v>
      </c>
      <c r="S113" s="5">
        <f>SUM(Tableau3[[#This Row],[Snap]:[BeReal]])</f>
        <v>94</v>
      </c>
      <c r="T113" s="5"/>
      <c r="U113" s="5"/>
      <c r="V113" s="5"/>
      <c r="W113" s="5"/>
      <c r="X113" s="5"/>
      <c r="Y113" s="5">
        <f>IF(ISERROR(FIND("footing",Tableau3[[#This Row],[Résumé]])),0,1)</f>
        <v>0</v>
      </c>
      <c r="Z113" s="5">
        <f>IF(ISERROR(FIND("ciné",Tableau3[[#This Row],[Résumé]])),0,1)</f>
        <v>0</v>
      </c>
      <c r="AA113" s="5">
        <v>301</v>
      </c>
      <c r="AB113" s="5">
        <f>WEEKDAY(Tableau3[[#This Row],[Jour]],2)</f>
        <v>2</v>
      </c>
      <c r="AC113" s="5"/>
      <c r="AD113" s="5"/>
      <c r="AE113" s="5"/>
      <c r="AF113" s="25"/>
    </row>
    <row r="114" spans="1:32" x14ac:dyDescent="0.3">
      <c r="A114" s="12">
        <v>45140</v>
      </c>
      <c r="B114" s="9" t="s">
        <v>33</v>
      </c>
      <c r="C114" s="6" t="s">
        <v>19</v>
      </c>
      <c r="D114" s="5">
        <v>6.5</v>
      </c>
      <c r="E114" s="9" t="s">
        <v>145</v>
      </c>
      <c r="F114" s="9"/>
      <c r="G114" s="9"/>
      <c r="H114" s="9"/>
      <c r="I114" s="9"/>
      <c r="J114" s="22">
        <v>0.33333333333333331</v>
      </c>
      <c r="K114" s="22"/>
      <c r="L114" s="22">
        <v>2.6388888888888889E-2</v>
      </c>
      <c r="M114" s="28"/>
      <c r="N114" s="22"/>
      <c r="O114" s="5">
        <v>77</v>
      </c>
      <c r="P114" s="5">
        <v>8</v>
      </c>
      <c r="Q114" s="5">
        <v>20</v>
      </c>
      <c r="R114" s="5">
        <v>12</v>
      </c>
      <c r="S114" s="5">
        <f>SUM(Tableau3[[#This Row],[Snap]:[BeReal]])</f>
        <v>117</v>
      </c>
      <c r="T114" s="5"/>
      <c r="U114" s="5"/>
      <c r="V114" s="5"/>
      <c r="W114" s="5"/>
      <c r="X114" s="5"/>
      <c r="Y114" s="5">
        <f>IF(ISERROR(FIND("footing",Tableau3[[#This Row],[Résumé]])),0,1)</f>
        <v>0</v>
      </c>
      <c r="Z114" s="5">
        <f>IF(ISERROR(FIND("ciné",Tableau3[[#This Row],[Résumé]])),0,1)</f>
        <v>0</v>
      </c>
      <c r="AA114" s="5">
        <v>274</v>
      </c>
      <c r="AB114" s="5">
        <f>WEEKDAY(Tableau3[[#This Row],[Jour]],2)</f>
        <v>3</v>
      </c>
      <c r="AC114" s="5"/>
      <c r="AD114" s="5"/>
      <c r="AE114" s="5"/>
      <c r="AF114" s="25"/>
    </row>
    <row r="115" spans="1:32" x14ac:dyDescent="0.3">
      <c r="A115" s="12">
        <v>45141</v>
      </c>
      <c r="B115" s="9" t="s">
        <v>33</v>
      </c>
      <c r="C115" s="6" t="s">
        <v>19</v>
      </c>
      <c r="D115" s="5">
        <v>7.5</v>
      </c>
      <c r="E115" s="9" t="s">
        <v>138</v>
      </c>
      <c r="F115" s="9"/>
      <c r="G115" s="9"/>
      <c r="H115" s="9"/>
      <c r="I115" s="9"/>
      <c r="J115" s="22">
        <v>0.31597222222222221</v>
      </c>
      <c r="K115" s="22"/>
      <c r="L115" s="22">
        <v>0.97916666666666663</v>
      </c>
      <c r="M115" s="28"/>
      <c r="N115" s="22"/>
      <c r="O115" s="5">
        <v>82</v>
      </c>
      <c r="P115" s="5">
        <v>9</v>
      </c>
      <c r="Q115" s="5">
        <v>17</v>
      </c>
      <c r="R115" s="5">
        <v>6</v>
      </c>
      <c r="S115" s="5">
        <f>SUM(Tableau3[[#This Row],[Snap]:[BeReal]])</f>
        <v>114</v>
      </c>
      <c r="T115" s="5"/>
      <c r="U115" s="5"/>
      <c r="V115" s="5"/>
      <c r="W115" s="5"/>
      <c r="X115" s="5"/>
      <c r="Y115" s="5">
        <f>IF(ISERROR(FIND("footing",Tableau3[[#This Row],[Résumé]])),0,1)</f>
        <v>0</v>
      </c>
      <c r="Z115" s="5">
        <f>IF(ISERROR(FIND("ciné",Tableau3[[#This Row],[Résumé]])),0,1)</f>
        <v>0</v>
      </c>
      <c r="AA115" s="5">
        <v>217</v>
      </c>
      <c r="AB115" s="5">
        <f>WEEKDAY(Tableau3[[#This Row],[Jour]],2)</f>
        <v>4</v>
      </c>
      <c r="AC115" s="5"/>
      <c r="AD115" s="5"/>
      <c r="AE115" s="5"/>
      <c r="AF115" s="25"/>
    </row>
    <row r="116" spans="1:32" x14ac:dyDescent="0.3">
      <c r="A116" s="12">
        <v>45142</v>
      </c>
      <c r="B116" s="9" t="s">
        <v>47</v>
      </c>
      <c r="C116" s="6" t="s">
        <v>66</v>
      </c>
      <c r="D116" s="5">
        <v>5.5</v>
      </c>
      <c r="E116" s="9" t="s">
        <v>137</v>
      </c>
      <c r="F116" s="9"/>
      <c r="G116" s="9"/>
      <c r="H116" s="9"/>
      <c r="I116" s="9"/>
      <c r="J116" s="22">
        <v>0.30208333333333331</v>
      </c>
      <c r="K116" s="22"/>
      <c r="L116" s="22">
        <v>0.95833333333333337</v>
      </c>
      <c r="M116" s="28"/>
      <c r="N116" s="22"/>
      <c r="O116" s="5">
        <v>59</v>
      </c>
      <c r="P116" s="5">
        <v>16</v>
      </c>
      <c r="Q116" s="5">
        <v>70</v>
      </c>
      <c r="R116" s="5">
        <v>10</v>
      </c>
      <c r="S116" s="5">
        <f>SUM(Tableau3[[#This Row],[Snap]:[BeReal]])</f>
        <v>155</v>
      </c>
      <c r="T116" s="5"/>
      <c r="U116" s="5"/>
      <c r="V116" s="5"/>
      <c r="W116" s="5"/>
      <c r="X116" s="5"/>
      <c r="Y116" s="5">
        <f>IF(ISERROR(FIND("footing",Tableau3[[#This Row],[Résumé]])),0,1)</f>
        <v>0</v>
      </c>
      <c r="Z116" s="5">
        <f>IF(ISERROR(FIND("ciné",Tableau3[[#This Row],[Résumé]])),0,1)</f>
        <v>0</v>
      </c>
      <c r="AA116" s="5">
        <v>170</v>
      </c>
      <c r="AB116" s="5">
        <f>WEEKDAY(Tableau3[[#This Row],[Jour]],2)</f>
        <v>5</v>
      </c>
      <c r="AC116" s="5"/>
      <c r="AD116" s="5"/>
      <c r="AE116" s="5"/>
      <c r="AF116" s="25"/>
    </row>
    <row r="117" spans="1:32" x14ac:dyDescent="0.3">
      <c r="A117" s="12">
        <v>45143</v>
      </c>
      <c r="B117" s="9" t="s">
        <v>45</v>
      </c>
      <c r="C117" s="6" t="s">
        <v>52</v>
      </c>
      <c r="D117" s="5">
        <v>6.5</v>
      </c>
      <c r="E117" s="9" t="s">
        <v>175</v>
      </c>
      <c r="F117" s="9"/>
      <c r="G117" s="9"/>
      <c r="H117" s="9"/>
      <c r="I117" s="9"/>
      <c r="J117" s="22">
        <v>0.38541666666666669</v>
      </c>
      <c r="K117" s="22"/>
      <c r="L117" s="22">
        <v>0.96527777777777779</v>
      </c>
      <c r="M117" s="28"/>
      <c r="N117" s="22"/>
      <c r="O117" s="5">
        <v>36</v>
      </c>
      <c r="P117" s="5">
        <v>12</v>
      </c>
      <c r="Q117" s="5">
        <v>38</v>
      </c>
      <c r="R117" s="5">
        <v>8</v>
      </c>
      <c r="S117" s="5">
        <f>SUM(Tableau3[[#This Row],[Snap]:[BeReal]])</f>
        <v>94</v>
      </c>
      <c r="T117" s="5"/>
      <c r="U117" s="5"/>
      <c r="V117" s="5"/>
      <c r="W117" s="5"/>
      <c r="X117" s="5"/>
      <c r="Y117" s="5">
        <f>IF(ISERROR(FIND("footing",Tableau3[[#This Row],[Résumé]])),0,1)</f>
        <v>1</v>
      </c>
      <c r="Z117" s="5">
        <f>IF(ISERROR(FIND("ciné",Tableau3[[#This Row],[Résumé]])),0,1)</f>
        <v>0</v>
      </c>
      <c r="AA117" s="5">
        <v>95</v>
      </c>
      <c r="AB117" s="5">
        <f>WEEKDAY(Tableau3[[#This Row],[Jour]],2)</f>
        <v>6</v>
      </c>
      <c r="AC117" s="5"/>
      <c r="AD117" s="5"/>
      <c r="AE117" s="5"/>
      <c r="AF117" s="25"/>
    </row>
    <row r="118" spans="1:32" x14ac:dyDescent="0.3">
      <c r="A118" s="12">
        <v>45144</v>
      </c>
      <c r="B118" s="9" t="s">
        <v>45</v>
      </c>
      <c r="C118" s="6" t="s">
        <v>68</v>
      </c>
      <c r="D118" s="5">
        <v>8</v>
      </c>
      <c r="E118" s="9" t="s">
        <v>139</v>
      </c>
      <c r="F118" s="9"/>
      <c r="G118" s="9"/>
      <c r="H118" s="9"/>
      <c r="I118" s="9"/>
      <c r="J118" s="22">
        <v>0.29166666666666669</v>
      </c>
      <c r="K118" s="22"/>
      <c r="L118" s="22">
        <v>0.96527777777777779</v>
      </c>
      <c r="M118" s="28"/>
      <c r="N118" s="22"/>
      <c r="O118" s="5">
        <v>43</v>
      </c>
      <c r="P118" s="5">
        <v>10</v>
      </c>
      <c r="Q118" s="5">
        <v>28</v>
      </c>
      <c r="R118" s="5">
        <v>9</v>
      </c>
      <c r="S118" s="5">
        <f>SUM(Tableau3[[#This Row],[Snap]:[BeReal]])</f>
        <v>90</v>
      </c>
      <c r="T118" s="5"/>
      <c r="U118" s="5"/>
      <c r="V118" s="5" t="s">
        <v>143</v>
      </c>
      <c r="W118" s="5"/>
      <c r="X118" s="5"/>
      <c r="Y118" s="5">
        <f>IF(ISERROR(FIND("footing",Tableau3[[#This Row],[Résumé]])),0,1)</f>
        <v>0</v>
      </c>
      <c r="Z118" s="5">
        <f>IF(ISERROR(FIND("ciné",Tableau3[[#This Row],[Résumé]])),0,1)</f>
        <v>0</v>
      </c>
      <c r="AA118" s="5">
        <v>0</v>
      </c>
      <c r="AB118" s="5">
        <f>WEEKDAY(Tableau3[[#This Row],[Jour]],2)</f>
        <v>7</v>
      </c>
      <c r="AC118" s="5"/>
      <c r="AD118" s="5"/>
      <c r="AE118" s="5"/>
      <c r="AF118" s="25"/>
    </row>
    <row r="119" spans="1:32" x14ac:dyDescent="0.3">
      <c r="A119" s="12">
        <v>45145</v>
      </c>
      <c r="B119" s="9" t="s">
        <v>33</v>
      </c>
      <c r="C119" s="6" t="s">
        <v>19</v>
      </c>
      <c r="D119" s="5">
        <v>6</v>
      </c>
      <c r="E119" s="9" t="s">
        <v>146</v>
      </c>
      <c r="F119" s="9"/>
      <c r="G119" s="9"/>
      <c r="H119" s="9"/>
      <c r="I119" s="9"/>
      <c r="J119" s="22">
        <v>0.33333333333333331</v>
      </c>
      <c r="K119" s="22"/>
      <c r="L119" s="22">
        <v>0.98611111111111116</v>
      </c>
      <c r="M119" s="28"/>
      <c r="N119" s="22"/>
      <c r="O119" s="5">
        <v>35</v>
      </c>
      <c r="P119" s="5">
        <v>2</v>
      </c>
      <c r="Q119" s="5">
        <v>46</v>
      </c>
      <c r="R119" s="5">
        <v>6</v>
      </c>
      <c r="S119" s="5">
        <f>SUM(Tableau3[[#This Row],[Snap]:[BeReal]])</f>
        <v>89</v>
      </c>
      <c r="T119" s="5"/>
      <c r="U119" s="5"/>
      <c r="V119" s="5" t="s">
        <v>142</v>
      </c>
      <c r="W119" s="5"/>
      <c r="X119" s="5"/>
      <c r="Y119" s="5">
        <f>IF(ISERROR(FIND("footing",Tableau3[[#This Row],[Résumé]])),0,1)</f>
        <v>0</v>
      </c>
      <c r="Z119" s="5">
        <f>IF(ISERROR(FIND("ciné",Tableau3[[#This Row],[Résumé]])),0,1)</f>
        <v>0</v>
      </c>
      <c r="AA119" s="5">
        <v>148</v>
      </c>
      <c r="AB119" s="5">
        <f>WEEKDAY(Tableau3[[#This Row],[Jour]],2)</f>
        <v>1</v>
      </c>
      <c r="AC119" s="5"/>
      <c r="AD119" s="5"/>
      <c r="AE119" s="5"/>
      <c r="AF119" s="25"/>
    </row>
    <row r="120" spans="1:32" x14ac:dyDescent="0.3">
      <c r="A120" s="12">
        <v>45146</v>
      </c>
      <c r="B120" s="9" t="s">
        <v>33</v>
      </c>
      <c r="C120" s="6" t="s">
        <v>19</v>
      </c>
      <c r="D120" s="5">
        <v>6</v>
      </c>
      <c r="E120" s="9" t="s">
        <v>148</v>
      </c>
      <c r="F120" s="9"/>
      <c r="G120" s="9"/>
      <c r="H120" s="9"/>
      <c r="I120" s="9"/>
      <c r="J120" s="22">
        <v>0.33333333333333331</v>
      </c>
      <c r="K120" s="22"/>
      <c r="L120" s="22">
        <v>0.94444444444444453</v>
      </c>
      <c r="M120" s="28"/>
      <c r="N120" s="22"/>
      <c r="O120" s="5">
        <v>41</v>
      </c>
      <c r="P120" s="5">
        <v>12</v>
      </c>
      <c r="Q120" s="5">
        <v>25</v>
      </c>
      <c r="R120" s="5">
        <v>6</v>
      </c>
      <c r="S120" s="5">
        <f>SUM(Tableau3[[#This Row],[Snap]:[BeReal]])</f>
        <v>84</v>
      </c>
      <c r="T120" s="5"/>
      <c r="U120" s="5"/>
      <c r="V120" s="5" t="s">
        <v>141</v>
      </c>
      <c r="W120" s="5"/>
      <c r="X120" s="5"/>
      <c r="Y120" s="5">
        <f>IF(ISERROR(FIND("footing",Tableau3[[#This Row],[Résumé]])),0,1)</f>
        <v>0</v>
      </c>
      <c r="Z120" s="5">
        <f>IF(ISERROR(FIND("ciné",Tableau3[[#This Row],[Résumé]])),0,1)</f>
        <v>0</v>
      </c>
      <c r="AA120" s="5">
        <v>268</v>
      </c>
      <c r="AB120" s="5">
        <f>WEEKDAY(Tableau3[[#This Row],[Jour]],2)</f>
        <v>2</v>
      </c>
      <c r="AC120" s="5"/>
      <c r="AD120" s="5"/>
      <c r="AE120" s="5"/>
      <c r="AF120" s="25"/>
    </row>
    <row r="121" spans="1:32" x14ac:dyDescent="0.3">
      <c r="A121" s="12">
        <v>45147</v>
      </c>
      <c r="B121" s="9" t="s">
        <v>33</v>
      </c>
      <c r="C121" s="6" t="s">
        <v>19</v>
      </c>
      <c r="D121" s="5">
        <v>6.5</v>
      </c>
      <c r="E121" s="9" t="s">
        <v>151</v>
      </c>
      <c r="F121" s="9"/>
      <c r="G121" s="9"/>
      <c r="H121" s="9"/>
      <c r="I121" s="9"/>
      <c r="J121" s="22">
        <v>0.30208333333333331</v>
      </c>
      <c r="K121" s="22"/>
      <c r="L121" s="22">
        <v>0.94444444444444453</v>
      </c>
      <c r="M121" s="28"/>
      <c r="N121" s="22"/>
      <c r="O121" s="5">
        <v>45</v>
      </c>
      <c r="P121" s="5">
        <v>9</v>
      </c>
      <c r="Q121" s="5">
        <v>25</v>
      </c>
      <c r="R121" s="5">
        <v>6</v>
      </c>
      <c r="S121" s="5">
        <f>SUM(Tableau3[[#This Row],[Snap]:[BeReal]])</f>
        <v>85</v>
      </c>
      <c r="T121" s="5"/>
      <c r="U121" s="5"/>
      <c r="V121" s="5" t="s">
        <v>149</v>
      </c>
      <c r="W121" s="5"/>
      <c r="X121" s="5"/>
      <c r="Y121" s="5">
        <f>IF(ISERROR(FIND("footing",Tableau3[[#This Row],[Résumé]])),0,1)</f>
        <v>0</v>
      </c>
      <c r="Z121" s="5">
        <f>IF(ISERROR(FIND("ciné",Tableau3[[#This Row],[Résumé]])),0,1)</f>
        <v>0</v>
      </c>
      <c r="AA121" s="5">
        <v>250</v>
      </c>
      <c r="AB121" s="5">
        <f>WEEKDAY(Tableau3[[#This Row],[Jour]],2)</f>
        <v>3</v>
      </c>
      <c r="AC121" s="5"/>
      <c r="AD121" s="5"/>
      <c r="AE121" s="5"/>
      <c r="AF121" s="25"/>
    </row>
    <row r="122" spans="1:32" x14ac:dyDescent="0.3">
      <c r="A122" s="12">
        <v>45148</v>
      </c>
      <c r="B122" s="9" t="s">
        <v>33</v>
      </c>
      <c r="C122" s="6" t="s">
        <v>19</v>
      </c>
      <c r="D122" s="5">
        <v>5.5</v>
      </c>
      <c r="E122" s="9" t="s">
        <v>152</v>
      </c>
      <c r="F122" s="9"/>
      <c r="G122" s="9"/>
      <c r="H122" s="9"/>
      <c r="I122" s="9"/>
      <c r="J122" s="22">
        <v>0.33333333333333331</v>
      </c>
      <c r="K122" s="22"/>
      <c r="L122" s="22">
        <v>0.89583333333333337</v>
      </c>
      <c r="M122" s="28"/>
      <c r="N122" s="22"/>
      <c r="O122" s="5">
        <v>24</v>
      </c>
      <c r="P122" s="5">
        <v>12</v>
      </c>
      <c r="Q122" s="5">
        <v>38</v>
      </c>
      <c r="R122" s="5">
        <v>7</v>
      </c>
      <c r="S122" s="5">
        <f>SUM(Tableau3[[#This Row],[Snap]:[BeReal]])</f>
        <v>81</v>
      </c>
      <c r="T122" s="5"/>
      <c r="U122" s="5"/>
      <c r="V122" s="5" t="s">
        <v>150</v>
      </c>
      <c r="W122" s="5"/>
      <c r="X122" s="5"/>
      <c r="Y122" s="5">
        <f>IF(ISERROR(FIND("footing",Tableau3[[#This Row],[Résumé]])),0,1)</f>
        <v>0</v>
      </c>
      <c r="Z122" s="5">
        <f>IF(ISERROR(FIND("ciné",Tableau3[[#This Row],[Résumé]])),0,1)</f>
        <v>1</v>
      </c>
      <c r="AA122" s="5">
        <v>258</v>
      </c>
      <c r="AB122" s="5">
        <f>WEEKDAY(Tableau3[[#This Row],[Jour]],2)</f>
        <v>4</v>
      </c>
      <c r="AC122" s="5"/>
      <c r="AD122" s="5"/>
      <c r="AE122" s="5"/>
      <c r="AF122" s="25"/>
    </row>
    <row r="123" spans="1:32" x14ac:dyDescent="0.3">
      <c r="A123" s="12">
        <v>45149</v>
      </c>
      <c r="B123" s="9" t="s">
        <v>47</v>
      </c>
      <c r="C123" s="6" t="s">
        <v>66</v>
      </c>
      <c r="D123" s="5">
        <v>6.5</v>
      </c>
      <c r="E123" s="9" t="s">
        <v>192</v>
      </c>
      <c r="F123" s="9"/>
      <c r="G123" s="9"/>
      <c r="H123" s="9"/>
      <c r="I123" s="9"/>
      <c r="J123" s="22">
        <v>0.33333333333333331</v>
      </c>
      <c r="K123" s="22"/>
      <c r="L123" s="22">
        <v>2.0833333333333332E-2</v>
      </c>
      <c r="M123" s="28"/>
      <c r="N123" s="22"/>
      <c r="O123" s="5">
        <v>58</v>
      </c>
      <c r="P123" s="5">
        <v>10</v>
      </c>
      <c r="Q123" s="5">
        <v>25</v>
      </c>
      <c r="R123" s="5">
        <v>8</v>
      </c>
      <c r="S123" s="5">
        <f>SUM(Tableau3[[#This Row],[Snap]:[BeReal]])</f>
        <v>101</v>
      </c>
      <c r="T123" s="5"/>
      <c r="U123" s="5"/>
      <c r="V123" s="5"/>
      <c r="W123" s="5"/>
      <c r="X123" s="5"/>
      <c r="Y123" s="5">
        <f>IF(ISERROR(FIND("footing",Tableau3[[#This Row],[Résumé]])),0,1)</f>
        <v>0</v>
      </c>
      <c r="Z123" s="5">
        <f>IF(ISERROR(FIND("ciné",Tableau3[[#This Row],[Résumé]])),0,1)</f>
        <v>0</v>
      </c>
      <c r="AA123" s="5">
        <v>110</v>
      </c>
      <c r="AB123" s="5">
        <f>WEEKDAY(Tableau3[[#This Row],[Jour]],2)</f>
        <v>5</v>
      </c>
      <c r="AC123" s="5"/>
      <c r="AD123" s="5"/>
      <c r="AE123" s="5"/>
      <c r="AF123" s="25"/>
    </row>
    <row r="124" spans="1:32" x14ac:dyDescent="0.3">
      <c r="A124" s="12">
        <v>45150</v>
      </c>
      <c r="B124" s="9" t="s">
        <v>45</v>
      </c>
      <c r="C124" s="6" t="s">
        <v>52</v>
      </c>
      <c r="D124" s="5">
        <v>8</v>
      </c>
      <c r="E124" s="9" t="s">
        <v>154</v>
      </c>
      <c r="F124" s="9"/>
      <c r="G124" s="9"/>
      <c r="H124" s="9"/>
      <c r="I124" s="9"/>
      <c r="J124" s="22">
        <v>0.375</v>
      </c>
      <c r="K124" s="22"/>
      <c r="L124" s="22">
        <v>0</v>
      </c>
      <c r="M124" s="28"/>
      <c r="N124" s="22"/>
      <c r="O124" s="5">
        <v>23</v>
      </c>
      <c r="P124" s="5">
        <v>14</v>
      </c>
      <c r="Q124" s="5">
        <v>65</v>
      </c>
      <c r="R124" s="5">
        <v>5</v>
      </c>
      <c r="S124" s="5">
        <f>SUM(Tableau3[[#This Row],[Snap]:[BeReal]])</f>
        <v>107</v>
      </c>
      <c r="T124" s="5"/>
      <c r="U124" s="5"/>
      <c r="V124" s="5"/>
      <c r="W124" s="5"/>
      <c r="X124" s="5"/>
      <c r="Y124" s="5">
        <f>IF(ISERROR(FIND("footing",Tableau3[[#This Row],[Résumé]])),0,1)</f>
        <v>1</v>
      </c>
      <c r="Z124" s="5">
        <f>IF(ISERROR(FIND("ciné",Tableau3[[#This Row],[Résumé]])),0,1)</f>
        <v>0</v>
      </c>
      <c r="AA124" s="5">
        <v>0</v>
      </c>
      <c r="AB124" s="5">
        <f>WEEKDAY(Tableau3[[#This Row],[Jour]],2)</f>
        <v>6</v>
      </c>
      <c r="AC124" s="5"/>
      <c r="AD124" s="5"/>
      <c r="AE124" s="5"/>
      <c r="AF124" s="25"/>
    </row>
    <row r="125" spans="1:32" x14ac:dyDescent="0.3">
      <c r="A125" s="12">
        <v>45151</v>
      </c>
      <c r="B125" s="9" t="s">
        <v>45</v>
      </c>
      <c r="C125" s="6" t="s">
        <v>52</v>
      </c>
      <c r="D125" s="5">
        <v>6.5</v>
      </c>
      <c r="E125" s="9" t="s">
        <v>155</v>
      </c>
      <c r="F125" s="9"/>
      <c r="G125" s="9"/>
      <c r="H125" s="9"/>
      <c r="I125" s="9"/>
      <c r="J125" s="22">
        <v>0.3888888888888889</v>
      </c>
      <c r="K125" s="22"/>
      <c r="L125" s="22">
        <v>3.472222222222222E-3</v>
      </c>
      <c r="M125" s="28"/>
      <c r="N125" s="22"/>
      <c r="O125" s="5">
        <v>26</v>
      </c>
      <c r="P125" s="5">
        <v>14</v>
      </c>
      <c r="Q125" s="5">
        <v>61</v>
      </c>
      <c r="R125" s="5">
        <v>8</v>
      </c>
      <c r="S125" s="5">
        <f>SUM(Tableau3[[#This Row],[Snap]:[BeReal]])</f>
        <v>109</v>
      </c>
      <c r="T125" s="5"/>
      <c r="U125" s="5"/>
      <c r="V125" s="5" t="s">
        <v>156</v>
      </c>
      <c r="W125" s="5"/>
      <c r="X125" s="5"/>
      <c r="Y125" s="5">
        <f>IF(ISERROR(FIND("footing",Tableau3[[#This Row],[Résumé]])),0,1)</f>
        <v>0</v>
      </c>
      <c r="Z125" s="5">
        <f>IF(ISERROR(FIND("ciné",Tableau3[[#This Row],[Résumé]])),0,1)</f>
        <v>0</v>
      </c>
      <c r="AA125" s="5">
        <v>0</v>
      </c>
      <c r="AB125" s="5">
        <f>WEEKDAY(Tableau3[[#This Row],[Jour]],2)</f>
        <v>7</v>
      </c>
      <c r="AC125" s="5"/>
      <c r="AD125" s="5"/>
      <c r="AE125" s="5"/>
      <c r="AF125" s="25"/>
    </row>
    <row r="126" spans="1:32" x14ac:dyDescent="0.3">
      <c r="A126" s="12">
        <v>45152</v>
      </c>
      <c r="B126" s="9" t="s">
        <v>45</v>
      </c>
      <c r="C126" s="6" t="s">
        <v>52</v>
      </c>
      <c r="D126" s="5">
        <v>7</v>
      </c>
      <c r="E126" s="9" t="s">
        <v>172</v>
      </c>
      <c r="F126" s="9"/>
      <c r="G126" s="9"/>
      <c r="H126" s="9"/>
      <c r="I126" s="9"/>
      <c r="J126" s="22">
        <v>0.40625</v>
      </c>
      <c r="K126" s="22"/>
      <c r="L126" s="22">
        <v>0.98263888888888884</v>
      </c>
      <c r="M126" s="28"/>
      <c r="N126" s="22"/>
      <c r="O126" s="5">
        <v>61</v>
      </c>
      <c r="P126" s="5">
        <v>7</v>
      </c>
      <c r="Q126" s="5">
        <v>41</v>
      </c>
      <c r="R126" s="5">
        <v>10</v>
      </c>
      <c r="S126" s="5">
        <f>SUM(Tableau3[[#This Row],[Snap]:[BeReal]])</f>
        <v>119</v>
      </c>
      <c r="T126" s="5"/>
      <c r="U126" s="5">
        <v>105</v>
      </c>
      <c r="V126" s="5" t="s">
        <v>159</v>
      </c>
      <c r="W126" s="5"/>
      <c r="X126" s="5"/>
      <c r="Y126" s="5">
        <f>IF(ISERROR(FIND("footing",Tableau3[[#This Row],[Résumé]])),0,1)</f>
        <v>1</v>
      </c>
      <c r="Z126" s="5">
        <f>IF(ISERROR(FIND("ciné",Tableau3[[#This Row],[Résumé]])),0,1)</f>
        <v>0</v>
      </c>
      <c r="AA126" s="5">
        <v>0</v>
      </c>
      <c r="AB126" s="5">
        <f>WEEKDAY(Tableau3[[#This Row],[Jour]],2)</f>
        <v>1</v>
      </c>
      <c r="AC126" s="5"/>
      <c r="AD126" s="5"/>
      <c r="AE126" s="5"/>
      <c r="AF126" s="25"/>
    </row>
    <row r="127" spans="1:32" x14ac:dyDescent="0.3">
      <c r="A127" s="12">
        <v>45153</v>
      </c>
      <c r="B127" s="9" t="s">
        <v>45</v>
      </c>
      <c r="C127" s="6" t="s">
        <v>157</v>
      </c>
      <c r="D127" s="5">
        <v>7.5</v>
      </c>
      <c r="E127" s="9" t="s">
        <v>168</v>
      </c>
      <c r="F127" s="9"/>
      <c r="G127" s="9"/>
      <c r="H127" s="9"/>
      <c r="I127" s="9"/>
      <c r="J127" s="22">
        <v>0.39583333333333331</v>
      </c>
      <c r="K127" s="22"/>
      <c r="L127" s="22">
        <v>5.5555555555555558E-3</v>
      </c>
      <c r="M127" s="28"/>
      <c r="N127" s="22"/>
      <c r="O127" s="5">
        <v>63</v>
      </c>
      <c r="P127" s="5">
        <v>20</v>
      </c>
      <c r="Q127" s="5">
        <v>26</v>
      </c>
      <c r="R127" s="5">
        <v>5</v>
      </c>
      <c r="S127" s="5">
        <v>114</v>
      </c>
      <c r="T127" s="5"/>
      <c r="U127" s="5">
        <v>40</v>
      </c>
      <c r="V127" s="5" t="s">
        <v>158</v>
      </c>
      <c r="W127" s="5"/>
      <c r="X127" s="5"/>
      <c r="Y127" s="5">
        <f>IF(ISERROR(FIND("footing",Tableau3[[#This Row],[Résumé]])),0,1)</f>
        <v>0</v>
      </c>
      <c r="Z127" s="5">
        <f>IF(ISERROR(FIND("ciné",Tableau3[[#This Row],[Résumé]])),0,1)</f>
        <v>0</v>
      </c>
      <c r="AA127" s="5">
        <v>130</v>
      </c>
      <c r="AB127" s="5">
        <f>WEEKDAY(Tableau3[[#This Row],[Jour]],2)</f>
        <v>2</v>
      </c>
      <c r="AC127" s="5"/>
      <c r="AD127" s="5"/>
      <c r="AE127" s="5"/>
      <c r="AF127" s="25"/>
    </row>
    <row r="128" spans="1:32" x14ac:dyDescent="0.3">
      <c r="A128" s="12">
        <v>45154</v>
      </c>
      <c r="B128" s="9" t="s">
        <v>33</v>
      </c>
      <c r="C128" s="6" t="s">
        <v>19</v>
      </c>
      <c r="D128" s="5">
        <v>8</v>
      </c>
      <c r="E128" s="9" t="s">
        <v>161</v>
      </c>
      <c r="F128" s="9"/>
      <c r="G128" s="9"/>
      <c r="H128" s="9"/>
      <c r="I128" s="9"/>
      <c r="J128" s="22">
        <v>0.33333333333333331</v>
      </c>
      <c r="K128" s="22"/>
      <c r="L128" s="22">
        <v>0.97916666666666663</v>
      </c>
      <c r="M128" s="28"/>
      <c r="N128" s="22"/>
      <c r="O128" s="5">
        <v>44</v>
      </c>
      <c r="P128" s="5">
        <v>15</v>
      </c>
      <c r="Q128" s="5">
        <v>38</v>
      </c>
      <c r="R128" s="5">
        <v>7</v>
      </c>
      <c r="S128" s="5">
        <f>SUM(Tableau3[[#This Row],[Snap]:[BeReal]])</f>
        <v>104</v>
      </c>
      <c r="T128" s="5" t="s">
        <v>165</v>
      </c>
      <c r="U128" s="5">
        <v>30</v>
      </c>
      <c r="V128" s="5" t="s">
        <v>163</v>
      </c>
      <c r="W128" s="5"/>
      <c r="X128" s="5"/>
      <c r="Y128" s="5">
        <f>IF(ISERROR(FIND("footing",Tableau3[[#This Row],[Résumé]])),0,1)</f>
        <v>0</v>
      </c>
      <c r="Z128" s="5">
        <f>IF(ISERROR(FIND("ciné",Tableau3[[#This Row],[Résumé]])),0,1)</f>
        <v>0</v>
      </c>
      <c r="AA128" s="5">
        <v>330</v>
      </c>
      <c r="AB128" s="5">
        <f>WEEKDAY(Tableau3[[#This Row],[Jour]],2)</f>
        <v>3</v>
      </c>
      <c r="AC128" s="5"/>
      <c r="AD128" s="5"/>
      <c r="AE128" s="5"/>
      <c r="AF128" s="25"/>
    </row>
    <row r="129" spans="1:32" x14ac:dyDescent="0.3">
      <c r="A129" s="12">
        <v>45155</v>
      </c>
      <c r="B129" s="9" t="s">
        <v>33</v>
      </c>
      <c r="C129" s="6" t="s">
        <v>19</v>
      </c>
      <c r="D129" s="5">
        <v>8.5</v>
      </c>
      <c r="E129" s="9" t="s">
        <v>167</v>
      </c>
      <c r="F129" s="9"/>
      <c r="G129" s="9"/>
      <c r="H129" s="9"/>
      <c r="I129" s="9"/>
      <c r="J129" s="22">
        <v>0.33333333333333331</v>
      </c>
      <c r="K129" s="22"/>
      <c r="L129" s="22">
        <v>0.97916666666666663</v>
      </c>
      <c r="M129" s="28"/>
      <c r="N129" s="22"/>
      <c r="O129" s="5">
        <v>28</v>
      </c>
      <c r="P129" s="5">
        <v>14</v>
      </c>
      <c r="Q129" s="5">
        <v>1</v>
      </c>
      <c r="R129" s="5">
        <v>3</v>
      </c>
      <c r="S129" s="5">
        <f>SUM(Tableau3[[#This Row],[Snap]:[BeReal]])</f>
        <v>46</v>
      </c>
      <c r="T129" s="5" t="s">
        <v>166</v>
      </c>
      <c r="U129" s="5">
        <v>0</v>
      </c>
      <c r="V129" s="5" t="s">
        <v>162</v>
      </c>
      <c r="W129" s="5"/>
      <c r="X129" s="5"/>
      <c r="Y129" s="5">
        <f>IF(ISERROR(FIND("footing",Tableau3[[#This Row],[Résumé]])),0,1)</f>
        <v>1</v>
      </c>
      <c r="Z129" s="5">
        <f>IF(ISERROR(FIND("ciné",Tableau3[[#This Row],[Résumé]])),0,1)</f>
        <v>0</v>
      </c>
      <c r="AA129" s="5">
        <v>330</v>
      </c>
      <c r="AB129" s="5">
        <f>WEEKDAY(Tableau3[[#This Row],[Jour]],2)</f>
        <v>4</v>
      </c>
      <c r="AC129" s="5"/>
      <c r="AD129" s="5"/>
      <c r="AE129" s="5"/>
      <c r="AF129" s="25"/>
    </row>
    <row r="130" spans="1:32" x14ac:dyDescent="0.3">
      <c r="A130" s="12">
        <v>45156</v>
      </c>
      <c r="B130" s="9" t="s">
        <v>47</v>
      </c>
      <c r="C130" s="6" t="s">
        <v>66</v>
      </c>
      <c r="D130" s="5">
        <v>7</v>
      </c>
      <c r="E130" s="9" t="s">
        <v>173</v>
      </c>
      <c r="F130" s="9"/>
      <c r="G130" s="9"/>
      <c r="H130" s="9"/>
      <c r="I130" s="9"/>
      <c r="J130" s="22">
        <v>0.33333333333333331</v>
      </c>
      <c r="K130" s="22"/>
      <c r="L130" s="22">
        <v>0.97916666666666663</v>
      </c>
      <c r="M130" s="28"/>
      <c r="N130" s="22"/>
      <c r="O130" s="5">
        <v>36</v>
      </c>
      <c r="P130" s="5">
        <v>20</v>
      </c>
      <c r="Q130" s="5">
        <v>24</v>
      </c>
      <c r="R130" s="5">
        <v>4</v>
      </c>
      <c r="S130" s="5">
        <f>SUM(Tableau3[[#This Row],[Snap]:[BeReal]])</f>
        <v>84</v>
      </c>
      <c r="T130" s="5" t="s">
        <v>188</v>
      </c>
      <c r="U130" s="5">
        <v>0</v>
      </c>
      <c r="V130" s="5" t="s">
        <v>174</v>
      </c>
      <c r="W130" s="5"/>
      <c r="X130" s="5"/>
      <c r="Y130" s="5">
        <f>IF(ISERROR(FIND("footing",Tableau3[[#This Row],[Résumé]])),0,1)</f>
        <v>0</v>
      </c>
      <c r="Z130" s="5">
        <f>IF(ISERROR(FIND("ciné",Tableau3[[#This Row],[Résumé]])),0,1)</f>
        <v>0</v>
      </c>
      <c r="AA130" s="5">
        <v>278</v>
      </c>
      <c r="AB130" s="5">
        <f>WEEKDAY(Tableau3[[#This Row],[Jour]],2)</f>
        <v>5</v>
      </c>
      <c r="AC130" s="5"/>
      <c r="AD130" s="5"/>
      <c r="AE130" s="5"/>
      <c r="AF130" s="25"/>
    </row>
    <row r="131" spans="1:32" x14ac:dyDescent="0.3">
      <c r="A131" s="12">
        <v>45157</v>
      </c>
      <c r="B131" s="9" t="s">
        <v>45</v>
      </c>
      <c r="C131" s="6" t="s">
        <v>52</v>
      </c>
      <c r="D131" s="5">
        <v>6</v>
      </c>
      <c r="E131" s="9" t="s">
        <v>180</v>
      </c>
      <c r="F131" s="9"/>
      <c r="G131" s="9"/>
      <c r="H131" s="9"/>
      <c r="I131" s="9"/>
      <c r="J131" s="22">
        <v>0.39583333333333331</v>
      </c>
      <c r="K131" s="22"/>
      <c r="L131" s="22">
        <v>4.8611111111111112E-2</v>
      </c>
      <c r="M131" s="28"/>
      <c r="N131" s="22"/>
      <c r="O131" s="5">
        <v>53</v>
      </c>
      <c r="P131" s="5">
        <v>21</v>
      </c>
      <c r="Q131" s="5">
        <v>39</v>
      </c>
      <c r="R131" s="5">
        <v>8</v>
      </c>
      <c r="S131" s="5">
        <f>SUM(Tableau3[[#This Row],[Snap]:[BeReal]])</f>
        <v>121</v>
      </c>
      <c r="T131" s="5" t="s">
        <v>166</v>
      </c>
      <c r="U131" s="5">
        <v>45</v>
      </c>
      <c r="V131" s="5" t="s">
        <v>181</v>
      </c>
      <c r="W131" s="5"/>
      <c r="X131" s="5"/>
      <c r="Y131" s="5">
        <f>IF(ISERROR(FIND("footing",Tableau3[[#This Row],[Résumé]])),0,1)</f>
        <v>0</v>
      </c>
      <c r="Z131" s="5">
        <f>IF(ISERROR(FIND("ciné",Tableau3[[#This Row],[Résumé]])),0,1)</f>
        <v>0</v>
      </c>
      <c r="AA131" s="5">
        <v>0</v>
      </c>
      <c r="AB131" s="5">
        <f>WEEKDAY(Tableau3[[#This Row],[Jour]],2)</f>
        <v>6</v>
      </c>
      <c r="AC131" s="5"/>
      <c r="AD131" s="5"/>
      <c r="AE131" s="5"/>
      <c r="AF131" s="25"/>
    </row>
    <row r="132" spans="1:32" x14ac:dyDescent="0.3">
      <c r="A132" s="12">
        <v>45158</v>
      </c>
      <c r="B132" s="9" t="s">
        <v>45</v>
      </c>
      <c r="C132" s="6" t="s">
        <v>52</v>
      </c>
      <c r="D132" s="5">
        <v>6</v>
      </c>
      <c r="E132" s="9" t="s">
        <v>253</v>
      </c>
      <c r="F132" s="9"/>
      <c r="G132" s="9"/>
      <c r="H132" s="9"/>
      <c r="I132" s="9"/>
      <c r="J132" s="22">
        <v>0.45833333333333331</v>
      </c>
      <c r="K132" s="22"/>
      <c r="L132" s="22">
        <v>0.97916666666666663</v>
      </c>
      <c r="M132" s="28"/>
      <c r="N132" s="22"/>
      <c r="O132" s="5">
        <v>60</v>
      </c>
      <c r="P132" s="5">
        <v>30</v>
      </c>
      <c r="Q132" s="5">
        <v>48</v>
      </c>
      <c r="R132" s="5">
        <v>11</v>
      </c>
      <c r="S132" s="5">
        <f>SUM(Tableau3[[#This Row],[Snap]:[BeReal]])</f>
        <v>149</v>
      </c>
      <c r="T132" s="5" t="s">
        <v>166</v>
      </c>
      <c r="U132" s="5">
        <v>5</v>
      </c>
      <c r="V132" s="5" t="s">
        <v>182</v>
      </c>
      <c r="W132" s="5"/>
      <c r="X132" s="5"/>
      <c r="Y132" s="5">
        <f>IF(ISERROR(FIND("footing",Tableau3[[#This Row],[Résumé]])),0,1)</f>
        <v>0</v>
      </c>
      <c r="Z132" s="5">
        <f>IF(ISERROR(FIND("ciné",Tableau3[[#This Row],[Résumé]])),0,1)</f>
        <v>0</v>
      </c>
      <c r="AA132" s="5">
        <v>0</v>
      </c>
      <c r="AB132" s="5">
        <f>WEEKDAY(Tableau3[[#This Row],[Jour]],2)</f>
        <v>7</v>
      </c>
      <c r="AC132" s="5"/>
      <c r="AD132" s="5"/>
      <c r="AE132" s="5"/>
      <c r="AF132" s="25"/>
    </row>
    <row r="133" spans="1:32" x14ac:dyDescent="0.3">
      <c r="A133" s="12">
        <v>45159</v>
      </c>
      <c r="B133" s="9" t="s">
        <v>33</v>
      </c>
      <c r="C133" s="6" t="s">
        <v>19</v>
      </c>
      <c r="D133" s="5">
        <v>7.5</v>
      </c>
      <c r="E133" s="9" t="s">
        <v>183</v>
      </c>
      <c r="F133" s="9"/>
      <c r="G133" s="9"/>
      <c r="H133" s="9"/>
      <c r="I133" s="9"/>
      <c r="J133" s="22">
        <v>0.30208333333333331</v>
      </c>
      <c r="K133" s="22"/>
      <c r="L133" s="22">
        <v>0.96875</v>
      </c>
      <c r="M133" s="28"/>
      <c r="N133" s="22"/>
      <c r="O133" s="5">
        <v>12</v>
      </c>
      <c r="P133" s="5">
        <v>21</v>
      </c>
      <c r="Q133" s="5">
        <v>29</v>
      </c>
      <c r="R133" s="5">
        <v>8</v>
      </c>
      <c r="S133" s="5">
        <f>SUM(Tableau3[[#This Row],[Snap]:[BeReal]])</f>
        <v>70</v>
      </c>
      <c r="T133" s="5" t="s">
        <v>166</v>
      </c>
      <c r="U133" s="5">
        <v>0</v>
      </c>
      <c r="V133" s="5"/>
      <c r="W133" s="5"/>
      <c r="X133" s="5"/>
      <c r="Y133" s="5">
        <f>IF(ISERROR(FIND("footing",Tableau3[[#This Row],[Résumé]])),0,1)</f>
        <v>1</v>
      </c>
      <c r="Z133" s="5">
        <f>IF(ISERROR(FIND("ciné",Tableau3[[#This Row],[Résumé]])),0,1)</f>
        <v>0</v>
      </c>
      <c r="AA133" s="5">
        <v>285</v>
      </c>
      <c r="AB133" s="5">
        <f>WEEKDAY(Tableau3[[#This Row],[Jour]],2)</f>
        <v>1</v>
      </c>
      <c r="AC133" s="5"/>
      <c r="AD133" s="5"/>
      <c r="AE133" s="5"/>
      <c r="AF133" s="25"/>
    </row>
    <row r="134" spans="1:32" x14ac:dyDescent="0.3">
      <c r="A134" s="12">
        <v>45160</v>
      </c>
      <c r="B134" s="9" t="s">
        <v>33</v>
      </c>
      <c r="C134" s="6" t="s">
        <v>19</v>
      </c>
      <c r="D134" s="5">
        <v>8</v>
      </c>
      <c r="E134" s="9" t="s">
        <v>184</v>
      </c>
      <c r="F134" s="9"/>
      <c r="G134" s="9"/>
      <c r="H134" s="9"/>
      <c r="I134" s="9"/>
      <c r="J134" s="22">
        <v>0.33333333333333331</v>
      </c>
      <c r="K134" s="22"/>
      <c r="L134" s="22">
        <v>0.95833333333333337</v>
      </c>
      <c r="M134" s="28"/>
      <c r="N134" s="22"/>
      <c r="O134" s="5">
        <v>17</v>
      </c>
      <c r="P134" s="5">
        <v>10</v>
      </c>
      <c r="Q134" s="5">
        <v>35</v>
      </c>
      <c r="R134" s="5">
        <v>7</v>
      </c>
      <c r="S134" s="5">
        <f>SUM(Tableau3[[#This Row],[Snap]:[BeReal]])</f>
        <v>69</v>
      </c>
      <c r="T134" s="5" t="s">
        <v>165</v>
      </c>
      <c r="U134" s="5">
        <v>5</v>
      </c>
      <c r="V134" s="5" t="s">
        <v>185</v>
      </c>
      <c r="W134" s="5"/>
      <c r="X134" s="5"/>
      <c r="Y134" s="5">
        <f>IF(ISERROR(FIND("footing",Tableau3[[#This Row],[Résumé]])),0,1)</f>
        <v>0</v>
      </c>
      <c r="Z134" s="5">
        <f>IF(ISERROR(FIND("ciné",Tableau3[[#This Row],[Résumé]])),0,1)</f>
        <v>0</v>
      </c>
      <c r="AA134" s="5">
        <v>400</v>
      </c>
      <c r="AB134" s="5">
        <f>WEEKDAY(Tableau3[[#This Row],[Jour]],2)</f>
        <v>2</v>
      </c>
      <c r="AC134" s="5"/>
      <c r="AD134" s="5"/>
      <c r="AE134" s="5"/>
      <c r="AF134" s="25"/>
    </row>
    <row r="135" spans="1:32" x14ac:dyDescent="0.3">
      <c r="A135" s="12">
        <v>45161</v>
      </c>
      <c r="B135" s="9" t="s">
        <v>33</v>
      </c>
      <c r="C135" s="6" t="s">
        <v>19</v>
      </c>
      <c r="D135" s="5">
        <v>7.5</v>
      </c>
      <c r="E135" s="9" t="s">
        <v>186</v>
      </c>
      <c r="F135" s="9"/>
      <c r="G135" s="9"/>
      <c r="H135" s="9"/>
      <c r="I135" s="9"/>
      <c r="J135" s="22">
        <v>0.33333333333333331</v>
      </c>
      <c r="K135" s="22"/>
      <c r="L135" s="22">
        <v>0.97916666666666663</v>
      </c>
      <c r="M135" s="28"/>
      <c r="N135" s="22"/>
      <c r="O135" s="5">
        <v>17</v>
      </c>
      <c r="P135" s="5">
        <v>12</v>
      </c>
      <c r="Q135" s="5">
        <v>9</v>
      </c>
      <c r="R135" s="5">
        <v>8</v>
      </c>
      <c r="S135" s="5">
        <f>SUM(Tableau3[[#This Row],[Snap]:[BeReal]])</f>
        <v>46</v>
      </c>
      <c r="T135" s="5" t="s">
        <v>165</v>
      </c>
      <c r="U135" s="5">
        <v>1</v>
      </c>
      <c r="V135" s="5" t="s">
        <v>187</v>
      </c>
      <c r="W135" s="5"/>
      <c r="X135" s="5"/>
      <c r="Y135" s="5">
        <f>IF(ISERROR(FIND("footing",Tableau3[[#This Row],[Résumé]])),0,1)</f>
        <v>1</v>
      </c>
      <c r="Z135" s="5">
        <f>IF(ISERROR(FIND("ciné",Tableau3[[#This Row],[Résumé]])),0,1)</f>
        <v>0</v>
      </c>
      <c r="AA135" s="5">
        <v>390</v>
      </c>
      <c r="AB135" s="5">
        <f>WEEKDAY(Tableau3[[#This Row],[Jour]],2)</f>
        <v>3</v>
      </c>
      <c r="AC135" s="5"/>
      <c r="AD135" s="5"/>
      <c r="AE135" s="5"/>
      <c r="AF135" s="25"/>
    </row>
    <row r="136" spans="1:32" x14ac:dyDescent="0.3">
      <c r="A136" s="12">
        <v>45162</v>
      </c>
      <c r="B136" s="9" t="s">
        <v>33</v>
      </c>
      <c r="C136" s="6" t="s">
        <v>19</v>
      </c>
      <c r="D136" s="5">
        <v>7</v>
      </c>
      <c r="E136" s="9" t="s">
        <v>190</v>
      </c>
      <c r="F136" s="9"/>
      <c r="G136" s="9"/>
      <c r="H136" s="9"/>
      <c r="I136" s="9"/>
      <c r="J136" s="22">
        <v>0.33333333333333331</v>
      </c>
      <c r="K136" s="22"/>
      <c r="L136" s="22">
        <v>0.95833333333333337</v>
      </c>
      <c r="M136" s="28"/>
      <c r="N136" s="22"/>
      <c r="O136" s="5">
        <v>21</v>
      </c>
      <c r="P136" s="5">
        <v>26</v>
      </c>
      <c r="Q136" s="5">
        <v>11</v>
      </c>
      <c r="R136" s="5">
        <v>7</v>
      </c>
      <c r="S136" s="5">
        <f>SUM(Tableau3[[#This Row],[Snap]:[BeReal]])</f>
        <v>65</v>
      </c>
      <c r="T136" s="5" t="s">
        <v>188</v>
      </c>
      <c r="U136" s="5">
        <v>0</v>
      </c>
      <c r="V136" s="5"/>
      <c r="W136" s="5"/>
      <c r="X136" s="5"/>
      <c r="Y136" s="5">
        <f>IF(ISERROR(FIND("footing",Tableau3[[#This Row],[Résumé]])),0,1)</f>
        <v>0</v>
      </c>
      <c r="Z136" s="5">
        <f>IF(ISERROR(FIND("ciné",Tableau3[[#This Row],[Résumé]])),0,1)</f>
        <v>1</v>
      </c>
      <c r="AA136" s="5">
        <v>380</v>
      </c>
      <c r="AB136" s="5">
        <f>WEEKDAY(Tableau3[[#This Row],[Jour]],2)</f>
        <v>4</v>
      </c>
      <c r="AC136" s="5"/>
      <c r="AD136" s="5"/>
      <c r="AE136" s="5"/>
      <c r="AF136" s="25"/>
    </row>
    <row r="137" spans="1:32" x14ac:dyDescent="0.3">
      <c r="A137" s="12">
        <v>45163</v>
      </c>
      <c r="B137" s="9" t="s">
        <v>47</v>
      </c>
      <c r="C137" s="6" t="s">
        <v>66</v>
      </c>
      <c r="D137" s="5">
        <v>7.5</v>
      </c>
      <c r="E137" s="9" t="s">
        <v>191</v>
      </c>
      <c r="F137" s="9"/>
      <c r="G137" s="9"/>
      <c r="H137" s="9"/>
      <c r="I137" s="9"/>
      <c r="J137" s="22">
        <v>0.29166666666666669</v>
      </c>
      <c r="K137" s="22"/>
      <c r="L137" s="22">
        <v>0.9375</v>
      </c>
      <c r="M137" s="28"/>
      <c r="N137" s="22"/>
      <c r="O137" s="5">
        <v>25</v>
      </c>
      <c r="P137" s="5">
        <v>18</v>
      </c>
      <c r="Q137" s="5">
        <v>25</v>
      </c>
      <c r="R137" s="5">
        <v>5</v>
      </c>
      <c r="S137" s="5">
        <f>SUM(Tableau3[[#This Row],[Snap]:[BeReal]])</f>
        <v>73</v>
      </c>
      <c r="T137" s="5" t="s">
        <v>308</v>
      </c>
      <c r="U137" s="5">
        <v>0</v>
      </c>
      <c r="V137" s="5"/>
      <c r="W137" s="5"/>
      <c r="X137" s="5"/>
      <c r="Y137" s="5">
        <f>IF(ISERROR(FIND("footing",Tableau3[[#This Row],[Résumé]])),0,1)</f>
        <v>0</v>
      </c>
      <c r="Z137" s="5">
        <f>IF(ISERROR(FIND("ciné",Tableau3[[#This Row],[Résumé]])),0,1)</f>
        <v>0</v>
      </c>
      <c r="AA137" s="5">
        <v>257</v>
      </c>
      <c r="AB137" s="5">
        <f>WEEKDAY(Tableau3[[#This Row],[Jour]],2)</f>
        <v>5</v>
      </c>
      <c r="AC137" s="5"/>
      <c r="AD137" s="5"/>
      <c r="AE137" s="5"/>
      <c r="AF137" s="25"/>
    </row>
    <row r="138" spans="1:32" x14ac:dyDescent="0.3">
      <c r="A138" s="12">
        <v>45164</v>
      </c>
      <c r="B138" s="9" t="s">
        <v>45</v>
      </c>
      <c r="C138" s="6" t="s">
        <v>52</v>
      </c>
      <c r="D138" s="5">
        <v>5</v>
      </c>
      <c r="E138" s="9" t="s">
        <v>193</v>
      </c>
      <c r="F138" s="9"/>
      <c r="G138" s="9"/>
      <c r="H138" s="9"/>
      <c r="I138" s="9"/>
      <c r="J138" s="22">
        <v>0.39583333333333331</v>
      </c>
      <c r="K138" s="22"/>
      <c r="L138" s="22">
        <v>0.98958333333333337</v>
      </c>
      <c r="M138" s="28"/>
      <c r="N138" s="22"/>
      <c r="O138" s="5">
        <v>31</v>
      </c>
      <c r="P138" s="5">
        <v>20</v>
      </c>
      <c r="Q138" s="5">
        <v>85</v>
      </c>
      <c r="R138" s="5">
        <v>6</v>
      </c>
      <c r="S138" s="5">
        <f>SUM(Tableau3[[#This Row],[Snap]:[BeReal]])</f>
        <v>142</v>
      </c>
      <c r="T138" s="5" t="s">
        <v>188</v>
      </c>
      <c r="U138" s="5">
        <v>0</v>
      </c>
      <c r="V138" s="5" t="s">
        <v>194</v>
      </c>
      <c r="W138" s="5"/>
      <c r="X138" s="5"/>
      <c r="Y138" s="5">
        <f>IF(ISERROR(FIND("footing",Tableau3[[#This Row],[Résumé]])),0,1)</f>
        <v>1</v>
      </c>
      <c r="Z138" s="5">
        <f>IF(ISERROR(FIND("ciné",Tableau3[[#This Row],[Résumé]])),0,1)</f>
        <v>0</v>
      </c>
      <c r="AA138" s="5">
        <v>0</v>
      </c>
      <c r="AB138" s="5">
        <f>WEEKDAY(Tableau3[[#This Row],[Jour]],2)</f>
        <v>6</v>
      </c>
      <c r="AC138" s="5"/>
      <c r="AD138" s="5"/>
      <c r="AE138" s="5"/>
      <c r="AF138" s="25"/>
    </row>
    <row r="139" spans="1:32" x14ac:dyDescent="0.3">
      <c r="A139" s="12">
        <v>45165</v>
      </c>
      <c r="B139" s="9" t="s">
        <v>45</v>
      </c>
      <c r="C139" s="6" t="s">
        <v>74</v>
      </c>
      <c r="D139" s="5">
        <v>8</v>
      </c>
      <c r="E139" s="9" t="s">
        <v>195</v>
      </c>
      <c r="F139" s="9"/>
      <c r="G139" s="9"/>
      <c r="H139" s="9"/>
      <c r="I139" s="9"/>
      <c r="J139" s="22">
        <v>0.3125</v>
      </c>
      <c r="K139" s="22"/>
      <c r="L139" s="22">
        <v>0.97916666666666663</v>
      </c>
      <c r="M139" s="28"/>
      <c r="N139" s="22"/>
      <c r="O139" s="5">
        <v>38</v>
      </c>
      <c r="P139" s="5">
        <v>17</v>
      </c>
      <c r="Q139" s="5">
        <v>67</v>
      </c>
      <c r="R139" s="5">
        <v>6</v>
      </c>
      <c r="S139" s="5">
        <f>SUM(Tableau3[[#This Row],[Snap]:[BeReal]])</f>
        <v>128</v>
      </c>
      <c r="T139" s="5" t="s">
        <v>196</v>
      </c>
      <c r="U139" s="5">
        <v>0</v>
      </c>
      <c r="V139" s="5"/>
      <c r="W139" s="5"/>
      <c r="X139" s="5"/>
      <c r="Y139" s="5">
        <f>IF(ISERROR(FIND("footing",Tableau3[[#This Row],[Résumé]])),0,1)</f>
        <v>0</v>
      </c>
      <c r="Z139" s="5">
        <f>IF(ISERROR(FIND("ciné",Tableau3[[#This Row],[Résumé]])),0,1)</f>
        <v>0</v>
      </c>
      <c r="AA139" s="5">
        <v>0</v>
      </c>
      <c r="AB139" s="5">
        <f>WEEKDAY(Tableau3[[#This Row],[Jour]],2)</f>
        <v>7</v>
      </c>
      <c r="AC139" s="5"/>
      <c r="AD139" s="5"/>
      <c r="AE139" s="5"/>
      <c r="AF139" s="25"/>
    </row>
    <row r="140" spans="1:32" x14ac:dyDescent="0.3">
      <c r="A140" s="12">
        <v>45166</v>
      </c>
      <c r="B140" s="9" t="s">
        <v>49</v>
      </c>
      <c r="C140" s="6" t="s">
        <v>51</v>
      </c>
      <c r="D140" s="5">
        <v>8</v>
      </c>
      <c r="E140" s="9" t="s">
        <v>197</v>
      </c>
      <c r="F140" s="9"/>
      <c r="G140" s="9"/>
      <c r="H140" s="9"/>
      <c r="I140" s="9"/>
      <c r="J140" s="22">
        <v>0.41666666666666669</v>
      </c>
      <c r="K140" s="22"/>
      <c r="L140" s="22">
        <v>0.95833333333333337</v>
      </c>
      <c r="M140" s="28"/>
      <c r="N140" s="22"/>
      <c r="O140" s="5">
        <v>18</v>
      </c>
      <c r="P140" s="5">
        <v>20</v>
      </c>
      <c r="Q140" s="5">
        <v>29</v>
      </c>
      <c r="R140" s="5">
        <v>1</v>
      </c>
      <c r="S140" s="5">
        <f>SUM(Tableau3[[#This Row],[Snap]:[BeReal]])</f>
        <v>68</v>
      </c>
      <c r="T140" s="5" t="s">
        <v>165</v>
      </c>
      <c r="U140" s="5">
        <v>10</v>
      </c>
      <c r="V140" s="5" t="s">
        <v>198</v>
      </c>
      <c r="W140" s="5"/>
      <c r="X140" s="5"/>
      <c r="Y140" s="5">
        <f>IF(ISERROR(FIND("footing",Tableau3[[#This Row],[Résumé]])),0,1)</f>
        <v>1</v>
      </c>
      <c r="Z140" s="5">
        <f>IF(ISERROR(FIND("ciné",Tableau3[[#This Row],[Résumé]])),0,1)</f>
        <v>0</v>
      </c>
      <c r="AA140" s="5">
        <v>210</v>
      </c>
      <c r="AB140" s="5">
        <f>WEEKDAY(Tableau3[[#This Row],[Jour]],2)</f>
        <v>1</v>
      </c>
      <c r="AC140" s="5"/>
      <c r="AD140" s="5"/>
      <c r="AE140" s="5"/>
      <c r="AF140" s="25"/>
    </row>
    <row r="141" spans="1:32" x14ac:dyDescent="0.3">
      <c r="A141" s="12">
        <v>45167</v>
      </c>
      <c r="B141" s="9" t="s">
        <v>49</v>
      </c>
      <c r="C141" s="6" t="s">
        <v>51</v>
      </c>
      <c r="D141" s="5">
        <v>6.5</v>
      </c>
      <c r="E141" s="9" t="s">
        <v>254</v>
      </c>
      <c r="F141" s="9"/>
      <c r="G141" s="9"/>
      <c r="H141" s="9"/>
      <c r="I141" s="9"/>
      <c r="J141" s="22">
        <v>0.33333333333333331</v>
      </c>
      <c r="K141" s="22"/>
      <c r="L141" s="22">
        <v>1.0416666666666666E-2</v>
      </c>
      <c r="M141" s="28"/>
      <c r="N141" s="22"/>
      <c r="O141" s="5">
        <v>43</v>
      </c>
      <c r="P141" s="5">
        <v>13</v>
      </c>
      <c r="Q141" s="5">
        <v>59</v>
      </c>
      <c r="R141" s="5">
        <v>8</v>
      </c>
      <c r="S141" s="5">
        <f>SUM(Tableau3[[#This Row],[Snap]:[BeReal]])</f>
        <v>123</v>
      </c>
      <c r="T141" s="5" t="s">
        <v>201</v>
      </c>
      <c r="U141" s="5">
        <v>0</v>
      </c>
      <c r="V141" s="5" t="s">
        <v>202</v>
      </c>
      <c r="W141" s="5"/>
      <c r="X141" s="5"/>
      <c r="Y141" s="5">
        <f>IF(ISERROR(FIND("footing",Tableau3[[#This Row],[Résumé]])),0,1)</f>
        <v>0</v>
      </c>
      <c r="Z141" s="5">
        <f>IF(ISERROR(FIND("ciné",Tableau3[[#This Row],[Résumé]])),0,1)</f>
        <v>0</v>
      </c>
      <c r="AA141" s="5">
        <v>280</v>
      </c>
      <c r="AB141" s="5">
        <f>WEEKDAY(Tableau3[[#This Row],[Jour]],2)</f>
        <v>2</v>
      </c>
      <c r="AC141" s="5"/>
      <c r="AD141" s="5"/>
      <c r="AE141" s="5"/>
      <c r="AF141" s="25"/>
    </row>
    <row r="142" spans="1:32" x14ac:dyDescent="0.3">
      <c r="A142" s="12">
        <v>45168</v>
      </c>
      <c r="B142" s="9" t="s">
        <v>49</v>
      </c>
      <c r="C142" s="6" t="s">
        <v>51</v>
      </c>
      <c r="D142" s="5">
        <v>6.5</v>
      </c>
      <c r="E142" s="9" t="s">
        <v>199</v>
      </c>
      <c r="F142" s="9"/>
      <c r="G142" s="9"/>
      <c r="H142" s="9"/>
      <c r="I142" s="9"/>
      <c r="J142" s="22">
        <v>0.375</v>
      </c>
      <c r="K142" s="22"/>
      <c r="L142" s="22">
        <v>0.97916666666666663</v>
      </c>
      <c r="M142" s="28"/>
      <c r="N142" s="22"/>
      <c r="O142" s="5">
        <v>26</v>
      </c>
      <c r="P142" s="5">
        <v>13</v>
      </c>
      <c r="Q142" s="5">
        <v>25</v>
      </c>
      <c r="R142" s="5">
        <v>1</v>
      </c>
      <c r="S142" s="5">
        <f>SUM(Tableau3[[#This Row],[Snap]:[BeReal]])</f>
        <v>65</v>
      </c>
      <c r="T142" s="5" t="s">
        <v>308</v>
      </c>
      <c r="U142" s="5">
        <v>0</v>
      </c>
      <c r="V142" s="5"/>
      <c r="W142" s="5"/>
      <c r="X142" s="5"/>
      <c r="Y142" s="5">
        <f>IF(ISERROR(FIND("footing",Tableau3[[#This Row],[Résumé]])),0,1)</f>
        <v>0</v>
      </c>
      <c r="Z142" s="5">
        <f>IF(ISERROR(FIND("ciné",Tableau3[[#This Row],[Résumé]])),0,1)</f>
        <v>0</v>
      </c>
      <c r="AA142" s="5">
        <v>412</v>
      </c>
      <c r="AB142" s="5">
        <f>WEEKDAY(Tableau3[[#This Row],[Jour]],2)</f>
        <v>3</v>
      </c>
      <c r="AC142" s="5"/>
      <c r="AD142" s="5"/>
      <c r="AE142" s="5"/>
      <c r="AF142" s="25"/>
    </row>
    <row r="143" spans="1:32" x14ac:dyDescent="0.3">
      <c r="A143" s="12">
        <v>45169</v>
      </c>
      <c r="B143" s="9" t="s">
        <v>49</v>
      </c>
      <c r="C143" s="6" t="s">
        <v>51</v>
      </c>
      <c r="D143" s="5">
        <v>4</v>
      </c>
      <c r="E143" s="18" t="s">
        <v>203</v>
      </c>
      <c r="F143" s="18"/>
      <c r="G143" s="18"/>
      <c r="H143" s="18"/>
      <c r="I143" s="18"/>
      <c r="J143" s="22">
        <v>0.3125</v>
      </c>
      <c r="K143" s="22"/>
      <c r="L143" s="22">
        <v>0.97916666666666663</v>
      </c>
      <c r="M143" s="28"/>
      <c r="N143" s="22"/>
      <c r="O143" s="5">
        <v>27</v>
      </c>
      <c r="P143" s="5">
        <v>5</v>
      </c>
      <c r="Q143" s="5">
        <v>50</v>
      </c>
      <c r="R143" s="5">
        <v>0</v>
      </c>
      <c r="S143" s="5">
        <f>SUM(Tableau3[[#This Row],[Snap]:[BeReal]])</f>
        <v>82</v>
      </c>
      <c r="T143" s="5" t="s">
        <v>200</v>
      </c>
      <c r="U143" s="5">
        <v>0</v>
      </c>
      <c r="V143" s="5" t="s">
        <v>204</v>
      </c>
      <c r="W143" s="5"/>
      <c r="X143" s="5"/>
      <c r="Y143" s="5">
        <f>IF(ISERROR(FIND("footing",Tableau3[[#This Row],[Résumé]])),0,1)</f>
        <v>1</v>
      </c>
      <c r="Z143" s="5">
        <f>IF(ISERROR(FIND("ciné",Tableau3[[#This Row],[Résumé]])),0,1)</f>
        <v>0</v>
      </c>
      <c r="AA143" s="5">
        <v>80</v>
      </c>
      <c r="AB143" s="5">
        <f>WEEKDAY(Tableau3[[#This Row],[Jour]],2)</f>
        <v>4</v>
      </c>
      <c r="AC143" s="5"/>
      <c r="AD143" s="5"/>
      <c r="AE143" s="5"/>
      <c r="AF143" s="25"/>
    </row>
    <row r="144" spans="1:32" x14ac:dyDescent="0.3">
      <c r="A144" s="12">
        <v>45170</v>
      </c>
      <c r="B144" s="9" t="s">
        <v>9</v>
      </c>
      <c r="C144" s="6" t="s">
        <v>51</v>
      </c>
      <c r="D144" s="5">
        <v>7.5</v>
      </c>
      <c r="E144" s="9" t="s">
        <v>205</v>
      </c>
      <c r="F144" s="9"/>
      <c r="G144" s="9"/>
      <c r="H144" s="9"/>
      <c r="I144" s="9"/>
      <c r="J144" s="22">
        <v>0.375</v>
      </c>
      <c r="K144" s="22"/>
      <c r="L144" s="22">
        <v>4.1666666666666664E-2</v>
      </c>
      <c r="M144" s="28"/>
      <c r="N144" s="22"/>
      <c r="O144" s="5">
        <v>34</v>
      </c>
      <c r="P144" s="5">
        <v>10</v>
      </c>
      <c r="Q144" s="5">
        <v>23</v>
      </c>
      <c r="R144" s="5">
        <v>7</v>
      </c>
      <c r="S144" s="5">
        <f>SUM(Tableau3[[#This Row],[Snap]:[BeReal]])</f>
        <v>74</v>
      </c>
      <c r="T144" s="5" t="s">
        <v>188</v>
      </c>
      <c r="U144" s="5">
        <v>0</v>
      </c>
      <c r="V144" s="5" t="s">
        <v>207</v>
      </c>
      <c r="W144" s="5"/>
      <c r="X144" s="5"/>
      <c r="Y144" s="5">
        <f>IF(ISERROR(FIND("footing",Tableau3[[#This Row],[Résumé]])),0,1)</f>
        <v>0</v>
      </c>
      <c r="Z144" s="5">
        <f>IF(ISERROR(FIND("ciné",Tableau3[[#This Row],[Résumé]])),0,1)</f>
        <v>0</v>
      </c>
      <c r="AA144" s="5">
        <v>67</v>
      </c>
      <c r="AB144" s="5">
        <f>WEEKDAY(Tableau3[[#This Row],[Jour]],2)</f>
        <v>5</v>
      </c>
      <c r="AC144" s="5"/>
      <c r="AD144" s="5"/>
      <c r="AE144" s="5"/>
      <c r="AF144" s="25"/>
    </row>
    <row r="145" spans="1:32" x14ac:dyDescent="0.3">
      <c r="A145" s="12">
        <v>45171</v>
      </c>
      <c r="B145" s="9" t="s">
        <v>9</v>
      </c>
      <c r="C145" s="6" t="s">
        <v>209</v>
      </c>
      <c r="D145" s="5">
        <v>8</v>
      </c>
      <c r="E145" s="9" t="s">
        <v>206</v>
      </c>
      <c r="F145" s="9"/>
      <c r="G145" s="9"/>
      <c r="H145" s="9"/>
      <c r="I145" s="9"/>
      <c r="J145" s="22">
        <v>0.39583333333333331</v>
      </c>
      <c r="K145" s="22"/>
      <c r="L145" s="22">
        <v>0</v>
      </c>
      <c r="M145" s="28"/>
      <c r="N145" s="22"/>
      <c r="O145" s="5">
        <v>26</v>
      </c>
      <c r="P145" s="5">
        <v>31</v>
      </c>
      <c r="Q145" s="5">
        <v>48</v>
      </c>
      <c r="R145" s="5">
        <v>6</v>
      </c>
      <c r="S145" s="5">
        <f>SUM(Tableau3[[#This Row],[Snap]:[BeReal]])</f>
        <v>111</v>
      </c>
      <c r="T145" s="5" t="s">
        <v>165</v>
      </c>
      <c r="U145" s="5">
        <v>0</v>
      </c>
      <c r="V145" s="5" t="s">
        <v>208</v>
      </c>
      <c r="W145" s="5"/>
      <c r="X145" s="5"/>
      <c r="Y145" s="5">
        <f>IF(ISERROR(FIND("footing",Tableau3[[#This Row],[Résumé]])),0,1)</f>
        <v>0</v>
      </c>
      <c r="Z145" s="5">
        <f>IF(ISERROR(FIND("ciné",Tableau3[[#This Row],[Résumé]])),0,1)</f>
        <v>0</v>
      </c>
      <c r="AA145" s="5">
        <v>63</v>
      </c>
      <c r="AB145" s="5">
        <f>WEEKDAY(Tableau3[[#This Row],[Jour]],2)</f>
        <v>6</v>
      </c>
      <c r="AC145" s="5"/>
      <c r="AD145" s="5"/>
      <c r="AE145" s="5"/>
      <c r="AF145" s="25"/>
    </row>
    <row r="146" spans="1:32" x14ac:dyDescent="0.3">
      <c r="A146" s="12">
        <v>45172</v>
      </c>
      <c r="B146" s="9" t="s">
        <v>9</v>
      </c>
      <c r="C146" s="6" t="s">
        <v>51</v>
      </c>
      <c r="D146" s="5">
        <v>8</v>
      </c>
      <c r="E146" s="9" t="s">
        <v>210</v>
      </c>
      <c r="F146" s="9"/>
      <c r="G146" s="9"/>
      <c r="H146" s="9"/>
      <c r="I146" s="9"/>
      <c r="J146" s="22">
        <v>0.4375</v>
      </c>
      <c r="K146" s="22"/>
      <c r="L146" s="22">
        <v>1.0416666666666666E-2</v>
      </c>
      <c r="M146" s="28"/>
      <c r="N146" s="22"/>
      <c r="O146" s="5">
        <v>26</v>
      </c>
      <c r="P146" s="5">
        <v>3</v>
      </c>
      <c r="Q146" s="5">
        <v>12</v>
      </c>
      <c r="R146" s="5">
        <v>7</v>
      </c>
      <c r="S146" s="5">
        <f>SUM(Tableau3[[#This Row],[Snap]:[BeReal]])</f>
        <v>48</v>
      </c>
      <c r="T146" s="5" t="s">
        <v>166</v>
      </c>
      <c r="U146" s="5">
        <v>0</v>
      </c>
      <c r="V146" s="5"/>
      <c r="W146" s="5"/>
      <c r="X146" s="5"/>
      <c r="Y146" s="5">
        <f>IF(ISERROR(FIND("footing",Tableau3[[#This Row],[Résumé]])),0,1)</f>
        <v>0</v>
      </c>
      <c r="Z146" s="5">
        <f>IF(ISERROR(FIND("ciné",Tableau3[[#This Row],[Résumé]])),0,1)</f>
        <v>0</v>
      </c>
      <c r="AA146" s="5">
        <v>226</v>
      </c>
      <c r="AB146" s="5">
        <f>WEEKDAY(Tableau3[[#This Row],[Jour]],2)</f>
        <v>7</v>
      </c>
      <c r="AC146" s="5"/>
      <c r="AD146" s="5"/>
      <c r="AE146" s="5"/>
      <c r="AF146" s="25"/>
    </row>
    <row r="147" spans="1:32" x14ac:dyDescent="0.3">
      <c r="A147" s="12">
        <v>45173</v>
      </c>
      <c r="B147" s="9" t="s">
        <v>223</v>
      </c>
      <c r="C147" s="6" t="s">
        <v>51</v>
      </c>
      <c r="D147" s="5">
        <v>7.5</v>
      </c>
      <c r="E147" s="9" t="s">
        <v>212</v>
      </c>
      <c r="F147" s="9"/>
      <c r="G147" s="9"/>
      <c r="H147" s="9"/>
      <c r="I147" s="9"/>
      <c r="J147" s="22">
        <v>0.29166666666666669</v>
      </c>
      <c r="K147" s="22"/>
      <c r="L147" s="22">
        <v>4.8611111111111112E-2</v>
      </c>
      <c r="M147" s="28"/>
      <c r="N147" s="22"/>
      <c r="O147" s="5">
        <v>30</v>
      </c>
      <c r="P147" s="5">
        <v>10</v>
      </c>
      <c r="Q147" s="5">
        <v>37</v>
      </c>
      <c r="R147" s="5">
        <v>7</v>
      </c>
      <c r="S147" s="5">
        <f>SUM(Tableau3[[#This Row],[Snap]:[BeReal]])</f>
        <v>84</v>
      </c>
      <c r="T147" s="5" t="s">
        <v>166</v>
      </c>
      <c r="U147" s="5">
        <v>0</v>
      </c>
      <c r="V147" s="5"/>
      <c r="W147" s="5"/>
      <c r="X147" s="5"/>
      <c r="Y147" s="5">
        <f>IF(ISERROR(FIND("footing",Tableau3[[#This Row],[Résumé]])),0,1)</f>
        <v>0</v>
      </c>
      <c r="Z147" s="5">
        <f>IF(ISERROR(FIND("ciné",Tableau3[[#This Row],[Résumé]])),0,1)</f>
        <v>0</v>
      </c>
      <c r="AA147" s="5">
        <v>167</v>
      </c>
      <c r="AB147" s="5">
        <f>WEEKDAY(Tableau3[[#This Row],[Jour]],2)</f>
        <v>1</v>
      </c>
      <c r="AC147" s="5"/>
      <c r="AD147" s="5"/>
      <c r="AE147" s="5"/>
      <c r="AF147" s="25"/>
    </row>
    <row r="148" spans="1:32" x14ac:dyDescent="0.3">
      <c r="A148" s="12">
        <v>45174</v>
      </c>
      <c r="B148" s="9" t="s">
        <v>223</v>
      </c>
      <c r="C148" s="6" t="s">
        <v>51</v>
      </c>
      <c r="D148" s="5">
        <v>8</v>
      </c>
      <c r="E148" s="9" t="s">
        <v>211</v>
      </c>
      <c r="F148" s="9"/>
      <c r="G148" s="9"/>
      <c r="H148" s="9"/>
      <c r="I148" s="9"/>
      <c r="J148" s="22">
        <v>0.375</v>
      </c>
      <c r="K148" s="22"/>
      <c r="L148" s="22">
        <v>0</v>
      </c>
      <c r="M148" s="28"/>
      <c r="N148" s="22"/>
      <c r="O148" s="5">
        <v>33</v>
      </c>
      <c r="P148" s="5">
        <v>18</v>
      </c>
      <c r="Q148" s="5">
        <v>25</v>
      </c>
      <c r="R148" s="5">
        <v>8</v>
      </c>
      <c r="S148" s="5">
        <f>SUM(Tableau3[[#This Row],[Snap]:[BeReal]])</f>
        <v>84</v>
      </c>
      <c r="T148" s="5" t="s">
        <v>166</v>
      </c>
      <c r="U148" s="5">
        <v>0</v>
      </c>
      <c r="V148" s="5"/>
      <c r="W148" s="5"/>
      <c r="X148" s="5"/>
      <c r="Y148" s="5">
        <f>IF(ISERROR(FIND("footing",Tableau3[[#This Row],[Résumé]])),0,1)</f>
        <v>0</v>
      </c>
      <c r="Z148" s="5">
        <f>IF(ISERROR(FIND("ciné",Tableau3[[#This Row],[Résumé]])),0,1)</f>
        <v>0</v>
      </c>
      <c r="AA148" s="5">
        <v>180</v>
      </c>
      <c r="AB148" s="5">
        <f>WEEKDAY(Tableau3[[#This Row],[Jour]],2)</f>
        <v>2</v>
      </c>
      <c r="AC148" s="5"/>
      <c r="AD148" s="5"/>
      <c r="AE148" s="5"/>
      <c r="AF148" s="25"/>
    </row>
    <row r="149" spans="1:32" x14ac:dyDescent="0.3">
      <c r="A149" s="12">
        <v>45175</v>
      </c>
      <c r="B149" s="9" t="s">
        <v>223</v>
      </c>
      <c r="C149" s="6" t="s">
        <v>51</v>
      </c>
      <c r="D149" s="5">
        <v>7</v>
      </c>
      <c r="E149" s="9" t="s">
        <v>213</v>
      </c>
      <c r="F149" s="9"/>
      <c r="G149" s="9"/>
      <c r="H149" s="9"/>
      <c r="I149" s="9"/>
      <c r="J149" s="22">
        <v>0.375</v>
      </c>
      <c r="K149" s="22"/>
      <c r="L149" s="22">
        <v>0</v>
      </c>
      <c r="M149" s="28"/>
      <c r="N149" s="22"/>
      <c r="O149" s="5">
        <v>37</v>
      </c>
      <c r="P149" s="5">
        <v>0</v>
      </c>
      <c r="Q149" s="5">
        <v>38</v>
      </c>
      <c r="R149" s="5">
        <v>6</v>
      </c>
      <c r="S149" s="5">
        <f>SUM(Tableau3[[#This Row],[Snap]:[BeReal]])</f>
        <v>81</v>
      </c>
      <c r="T149" s="5" t="s">
        <v>308</v>
      </c>
      <c r="U149" s="5">
        <v>0</v>
      </c>
      <c r="V149" s="5" t="s">
        <v>214</v>
      </c>
      <c r="W149" s="5"/>
      <c r="X149" s="5"/>
      <c r="Y149" s="5">
        <f>IF(ISERROR(FIND("footing",Tableau3[[#This Row],[Résumé]])),0,1)</f>
        <v>0</v>
      </c>
      <c r="Z149" s="5">
        <f>IF(ISERROR(FIND("ciné",Tableau3[[#This Row],[Résumé]])),0,1)</f>
        <v>0</v>
      </c>
      <c r="AA149" s="5">
        <v>180</v>
      </c>
      <c r="AB149" s="5">
        <f>WEEKDAY(Tableau3[[#This Row],[Jour]],2)</f>
        <v>3</v>
      </c>
      <c r="AC149" s="5"/>
      <c r="AD149" s="5"/>
      <c r="AE149" s="5"/>
      <c r="AF149" s="25"/>
    </row>
    <row r="150" spans="1:32" x14ac:dyDescent="0.3">
      <c r="A150" s="12">
        <v>45176</v>
      </c>
      <c r="B150" s="9" t="s">
        <v>223</v>
      </c>
      <c r="C150" s="6" t="s">
        <v>215</v>
      </c>
      <c r="D150" s="5">
        <v>7.5</v>
      </c>
      <c r="E150" s="9" t="s">
        <v>216</v>
      </c>
      <c r="F150" s="9"/>
      <c r="G150" s="9"/>
      <c r="H150" s="9"/>
      <c r="I150" s="9"/>
      <c r="J150" s="22">
        <v>0.375</v>
      </c>
      <c r="K150" s="22"/>
      <c r="L150" s="22">
        <v>2.0833333333333332E-2</v>
      </c>
      <c r="M150" s="28"/>
      <c r="N150" s="22"/>
      <c r="O150" s="5">
        <v>17</v>
      </c>
      <c r="P150" s="5">
        <v>10</v>
      </c>
      <c r="Q150" s="5">
        <v>13</v>
      </c>
      <c r="R150" s="5">
        <v>9</v>
      </c>
      <c r="S150" s="5">
        <f>SUM(Tableau3[[#This Row],[Snap]:[BeReal]])</f>
        <v>49</v>
      </c>
      <c r="T150" s="5" t="s">
        <v>165</v>
      </c>
      <c r="U150" s="5">
        <v>0</v>
      </c>
      <c r="V150" s="5" t="s">
        <v>439</v>
      </c>
      <c r="W150" s="5"/>
      <c r="X150" s="5"/>
      <c r="Y150" s="5">
        <f>IF(ISERROR(FIND("footing",Tableau3[[#This Row],[Résumé]])),0,1)</f>
        <v>0</v>
      </c>
      <c r="Z150" s="5">
        <f>IF(ISERROR(FIND("ciné",Tableau3[[#This Row],[Résumé]])),0,1)</f>
        <v>0</v>
      </c>
      <c r="AA150" s="5">
        <v>72</v>
      </c>
      <c r="AB150" s="5">
        <f>WEEKDAY(Tableau3[[#This Row],[Jour]],2)</f>
        <v>4</v>
      </c>
      <c r="AC150" s="5"/>
      <c r="AD150" s="5"/>
      <c r="AE150" s="5"/>
      <c r="AF150" s="25"/>
    </row>
    <row r="151" spans="1:32" x14ac:dyDescent="0.3">
      <c r="A151" s="12">
        <v>45177</v>
      </c>
      <c r="B151" s="9" t="s">
        <v>45</v>
      </c>
      <c r="C151" s="6" t="s">
        <v>51</v>
      </c>
      <c r="D151" s="5">
        <v>9</v>
      </c>
      <c r="E151" s="9" t="s">
        <v>217</v>
      </c>
      <c r="F151" s="9"/>
      <c r="G151" s="9"/>
      <c r="H151" s="9"/>
      <c r="I151" s="9"/>
      <c r="J151" s="22">
        <v>0.40625</v>
      </c>
      <c r="K151" s="22"/>
      <c r="L151" s="22">
        <v>0.17708333333333334</v>
      </c>
      <c r="M151" s="28"/>
      <c r="N151" s="22"/>
      <c r="O151" s="5">
        <v>43</v>
      </c>
      <c r="P151" s="5">
        <v>6</v>
      </c>
      <c r="Q151" s="5">
        <v>37</v>
      </c>
      <c r="R151" s="5">
        <v>2</v>
      </c>
      <c r="S151" s="5">
        <f>SUM(Tableau3[[#This Row],[Snap]:[BeReal]])</f>
        <v>88</v>
      </c>
      <c r="T151" s="5" t="s">
        <v>165</v>
      </c>
      <c r="U151" s="5">
        <v>0</v>
      </c>
      <c r="V151" s="5" t="s">
        <v>218</v>
      </c>
      <c r="W151" s="5"/>
      <c r="X151" s="5"/>
      <c r="Y151" s="5">
        <f>IF(ISERROR(FIND("footing",Tableau3[[#This Row],[Résumé]])),0,1)</f>
        <v>0</v>
      </c>
      <c r="Z151" s="5">
        <f>IF(ISERROR(FIND("ciné",Tableau3[[#This Row],[Résumé]])),0,1)</f>
        <v>0</v>
      </c>
      <c r="AA151" s="5">
        <v>0</v>
      </c>
      <c r="AB151" s="5">
        <f>WEEKDAY(Tableau3[[#This Row],[Jour]],2)</f>
        <v>5</v>
      </c>
      <c r="AC151" s="5"/>
      <c r="AD151" s="5"/>
      <c r="AE151" s="5"/>
      <c r="AF151" s="25"/>
    </row>
    <row r="152" spans="1:32" x14ac:dyDescent="0.3">
      <c r="A152" s="12">
        <v>45178</v>
      </c>
      <c r="B152" s="9" t="s">
        <v>45</v>
      </c>
      <c r="C152" s="6" t="s">
        <v>51</v>
      </c>
      <c r="D152" s="5">
        <v>6.5</v>
      </c>
      <c r="E152" s="9" t="s">
        <v>219</v>
      </c>
      <c r="F152" s="9"/>
      <c r="G152" s="9"/>
      <c r="H152" s="9"/>
      <c r="I152" s="9"/>
      <c r="J152" s="22">
        <v>0.45833333333333331</v>
      </c>
      <c r="K152" s="22"/>
      <c r="L152" s="22">
        <v>2.0833333333333332E-2</v>
      </c>
      <c r="M152" s="28"/>
      <c r="N152" s="22"/>
      <c r="O152" s="5">
        <v>43</v>
      </c>
      <c r="P152" s="5">
        <v>13</v>
      </c>
      <c r="Q152" s="5">
        <v>58</v>
      </c>
      <c r="R152" s="5">
        <v>11</v>
      </c>
      <c r="S152" s="5">
        <f>SUM(Tableau3[[#This Row],[Snap]:[BeReal]])</f>
        <v>125</v>
      </c>
      <c r="T152" s="5" t="s">
        <v>166</v>
      </c>
      <c r="U152" s="5">
        <v>0</v>
      </c>
      <c r="V152" s="5" t="s">
        <v>220</v>
      </c>
      <c r="W152" s="5"/>
      <c r="X152" s="5"/>
      <c r="Y152" s="5">
        <f>IF(ISERROR(FIND("footing",Tableau3[[#This Row],[Résumé]])),0,1)</f>
        <v>1</v>
      </c>
      <c r="Z152" s="5">
        <f>IF(ISERROR(FIND("ciné",Tableau3[[#This Row],[Résumé]])),0,1)</f>
        <v>0</v>
      </c>
      <c r="AA152" s="5">
        <v>0</v>
      </c>
      <c r="AB152" s="5">
        <f>WEEKDAY(Tableau3[[#This Row],[Jour]],2)</f>
        <v>6</v>
      </c>
      <c r="AC152" s="5"/>
      <c r="AD152" s="5"/>
      <c r="AE152" s="5"/>
      <c r="AF152" s="25"/>
    </row>
    <row r="153" spans="1:32" x14ac:dyDescent="0.3">
      <c r="A153" s="12">
        <v>45179</v>
      </c>
      <c r="B153" s="9" t="s">
        <v>45</v>
      </c>
      <c r="C153" s="6" t="s">
        <v>51</v>
      </c>
      <c r="D153" s="5">
        <v>8</v>
      </c>
      <c r="E153" s="9" t="s">
        <v>221</v>
      </c>
      <c r="F153" s="9"/>
      <c r="G153" s="9"/>
      <c r="H153" s="9"/>
      <c r="I153" s="9"/>
      <c r="J153" s="22">
        <v>0.39583333333333331</v>
      </c>
      <c r="K153" s="22"/>
      <c r="L153" s="22">
        <v>2.0833333333333332E-2</v>
      </c>
      <c r="M153" s="28"/>
      <c r="N153" s="22"/>
      <c r="O153" s="5">
        <v>39</v>
      </c>
      <c r="P153" s="5">
        <v>42</v>
      </c>
      <c r="Q153" s="5">
        <v>71</v>
      </c>
      <c r="R153" s="5">
        <v>7</v>
      </c>
      <c r="S153" s="5">
        <f>SUM(Tableau3[[#This Row],[Snap]:[BeReal]])</f>
        <v>159</v>
      </c>
      <c r="T153" s="5" t="s">
        <v>166</v>
      </c>
      <c r="U153" s="5">
        <v>5</v>
      </c>
      <c r="V153" s="5" t="s">
        <v>222</v>
      </c>
      <c r="W153" s="5"/>
      <c r="X153" s="5"/>
      <c r="Y153" s="5">
        <f>IF(ISERROR(FIND("footing",Tableau3[[#This Row],[Résumé]])),0,1)</f>
        <v>1</v>
      </c>
      <c r="Z153" s="5">
        <f>IF(ISERROR(FIND("ciné",Tableau3[[#This Row],[Résumé]])),0,1)</f>
        <v>0</v>
      </c>
      <c r="AA153" s="5">
        <v>0</v>
      </c>
      <c r="AB153" s="5">
        <f>WEEKDAY(Tableau3[[#This Row],[Jour]],2)</f>
        <v>7</v>
      </c>
      <c r="AC153" s="5"/>
      <c r="AD153" s="5"/>
      <c r="AE153" s="5"/>
      <c r="AF153" s="25"/>
    </row>
    <row r="154" spans="1:32" x14ac:dyDescent="0.3">
      <c r="A154" s="12">
        <v>45180</v>
      </c>
      <c r="B154" s="9" t="s">
        <v>223</v>
      </c>
      <c r="C154" s="6" t="s">
        <v>51</v>
      </c>
      <c r="D154" s="5">
        <v>6</v>
      </c>
      <c r="E154" s="9" t="s">
        <v>257</v>
      </c>
      <c r="F154" s="9"/>
      <c r="G154" s="9"/>
      <c r="H154" s="9"/>
      <c r="I154" s="9"/>
      <c r="J154" s="22">
        <v>0.375</v>
      </c>
      <c r="K154" s="22"/>
      <c r="L154" s="22">
        <v>0.98611111111111116</v>
      </c>
      <c r="M154" s="28"/>
      <c r="N154" s="22"/>
      <c r="O154" s="5">
        <v>26</v>
      </c>
      <c r="P154" s="5">
        <v>11</v>
      </c>
      <c r="Q154" s="5">
        <v>35</v>
      </c>
      <c r="R154" s="5">
        <v>0</v>
      </c>
      <c r="S154" s="5">
        <f>SUM(Tableau3[[#This Row],[Snap]:[BeReal]])</f>
        <v>72</v>
      </c>
      <c r="T154" s="5" t="s">
        <v>165</v>
      </c>
      <c r="U154" s="5">
        <v>0</v>
      </c>
      <c r="V154" s="5" t="s">
        <v>225</v>
      </c>
      <c r="W154" s="5"/>
      <c r="X154" s="5"/>
      <c r="Y154" s="5">
        <f>IF(ISERROR(FIND("footing",Tableau3[[#This Row],[Résumé]])),0,1)</f>
        <v>0</v>
      </c>
      <c r="Z154" s="5">
        <f>IF(ISERROR(FIND("ciné",Tableau3[[#This Row],[Résumé]])),0,1)</f>
        <v>0</v>
      </c>
      <c r="AA154" s="5">
        <v>0</v>
      </c>
      <c r="AB154" s="5">
        <f>WEEKDAY(Tableau3[[#This Row],[Jour]],2)</f>
        <v>1</v>
      </c>
      <c r="AC154" s="5"/>
      <c r="AD154" s="5"/>
      <c r="AE154" s="5"/>
      <c r="AF154" s="25"/>
    </row>
    <row r="155" spans="1:32" x14ac:dyDescent="0.3">
      <c r="A155" s="12">
        <v>45181</v>
      </c>
      <c r="B155" s="9" t="s">
        <v>223</v>
      </c>
      <c r="C155" s="6" t="s">
        <v>51</v>
      </c>
      <c r="D155" s="5">
        <v>7</v>
      </c>
      <c r="E155" s="9" t="s">
        <v>226</v>
      </c>
      <c r="F155" s="9"/>
      <c r="G155" s="9"/>
      <c r="H155" s="9"/>
      <c r="I155" s="9"/>
      <c r="J155" s="22">
        <v>0.375</v>
      </c>
      <c r="K155" s="22"/>
      <c r="L155" s="22">
        <v>0</v>
      </c>
      <c r="M155" s="28"/>
      <c r="N155" s="22"/>
      <c r="O155" s="5">
        <v>43</v>
      </c>
      <c r="P155" s="5">
        <v>20</v>
      </c>
      <c r="Q155" s="5">
        <v>17</v>
      </c>
      <c r="R155" s="5">
        <v>4</v>
      </c>
      <c r="S155" s="5">
        <f>SUM(Tableau3[[#This Row],[Snap]:[BeReal]])</f>
        <v>84</v>
      </c>
      <c r="T155" s="5" t="s">
        <v>166</v>
      </c>
      <c r="U155" s="5">
        <v>0</v>
      </c>
      <c r="V155" s="5"/>
      <c r="W155" s="5"/>
      <c r="X155" s="5"/>
      <c r="Y155" s="5">
        <f>IF(ISERROR(FIND("footing",Tableau3[[#This Row],[Résumé]])),0,1)</f>
        <v>1</v>
      </c>
      <c r="Z155" s="5">
        <f>IF(ISERROR(FIND("ciné",Tableau3[[#This Row],[Résumé]])),0,1)</f>
        <v>0</v>
      </c>
      <c r="AA155" s="5">
        <f>60*4</f>
        <v>240</v>
      </c>
      <c r="AB155" s="5">
        <f>WEEKDAY(Tableau3[[#This Row],[Jour]],2)</f>
        <v>2</v>
      </c>
      <c r="AC155" s="5"/>
      <c r="AD155" s="5"/>
      <c r="AE155" s="5"/>
      <c r="AF155" s="25"/>
    </row>
    <row r="156" spans="1:32" x14ac:dyDescent="0.3">
      <c r="A156" s="12">
        <v>45182</v>
      </c>
      <c r="B156" s="9" t="s">
        <v>223</v>
      </c>
      <c r="C156" s="6" t="s">
        <v>51</v>
      </c>
      <c r="D156" s="5">
        <v>6</v>
      </c>
      <c r="E156" s="9" t="s">
        <v>227</v>
      </c>
      <c r="F156" s="9"/>
      <c r="G156" s="9"/>
      <c r="H156" s="9"/>
      <c r="I156" s="9"/>
      <c r="J156" s="22">
        <v>0.36458333333333331</v>
      </c>
      <c r="K156" s="22"/>
      <c r="L156" s="22">
        <v>0.98611111111111116</v>
      </c>
      <c r="M156" s="28"/>
      <c r="N156" s="22"/>
      <c r="O156" s="5">
        <v>49</v>
      </c>
      <c r="P156" s="5">
        <v>17</v>
      </c>
      <c r="Q156" s="5">
        <v>35</v>
      </c>
      <c r="R156" s="5">
        <v>8</v>
      </c>
      <c r="S156" s="5">
        <f>SUM(Tableau3[[#This Row],[Snap]:[BeReal]])</f>
        <v>109</v>
      </c>
      <c r="T156" s="5" t="s">
        <v>166</v>
      </c>
      <c r="U156" s="5">
        <v>0</v>
      </c>
      <c r="V156" s="5"/>
      <c r="W156" s="5"/>
      <c r="X156" s="5"/>
      <c r="Y156" s="5">
        <f>IF(ISERROR(FIND("footing",Tableau3[[#This Row],[Résumé]])),0,1)</f>
        <v>0</v>
      </c>
      <c r="Z156" s="5">
        <f>IF(ISERROR(FIND("ciné",Tableau3[[#This Row],[Résumé]])),0,1)</f>
        <v>0</v>
      </c>
      <c r="AA156" s="5">
        <v>117</v>
      </c>
      <c r="AB156" s="5">
        <f>WEEKDAY(Tableau3[[#This Row],[Jour]],2)</f>
        <v>3</v>
      </c>
      <c r="AC156" s="5"/>
      <c r="AD156" s="5"/>
      <c r="AE156" s="5"/>
      <c r="AF156" s="25"/>
    </row>
    <row r="157" spans="1:32" x14ac:dyDescent="0.3">
      <c r="A157" s="12">
        <v>45183</v>
      </c>
      <c r="B157" s="9" t="s">
        <v>224</v>
      </c>
      <c r="C157" s="6" t="s">
        <v>51</v>
      </c>
      <c r="D157" s="5">
        <v>7</v>
      </c>
      <c r="E157" s="9" t="s">
        <v>229</v>
      </c>
      <c r="F157" s="9"/>
      <c r="G157" s="9"/>
      <c r="H157" s="9"/>
      <c r="I157" s="9"/>
      <c r="J157" s="22">
        <v>0.30555555555555552</v>
      </c>
      <c r="K157" s="22"/>
      <c r="L157" s="22">
        <v>0</v>
      </c>
      <c r="M157" s="28"/>
      <c r="N157" s="22"/>
      <c r="O157" s="5">
        <v>50</v>
      </c>
      <c r="P157" s="5">
        <v>13</v>
      </c>
      <c r="Q157" s="5">
        <v>10</v>
      </c>
      <c r="R157" s="5">
        <v>8</v>
      </c>
      <c r="S157" s="5">
        <f>SUM(Tableau3[[#This Row],[Snap]:[BeReal]])</f>
        <v>81</v>
      </c>
      <c r="T157" s="5" t="s">
        <v>166</v>
      </c>
      <c r="U157" s="5">
        <v>0</v>
      </c>
      <c r="V157" s="5" t="s">
        <v>230</v>
      </c>
      <c r="W157" s="5"/>
      <c r="X157" s="5"/>
      <c r="Y157" s="5">
        <f>IF(ISERROR(FIND("footing",Tableau3[[#This Row],[Résumé]])),0,1)</f>
        <v>0</v>
      </c>
      <c r="Z157" s="5">
        <f>IF(ISERROR(FIND("ciné",Tableau3[[#This Row],[Résumé]])),0,1)</f>
        <v>0</v>
      </c>
      <c r="AA157" s="5">
        <v>180</v>
      </c>
      <c r="AB157" s="5">
        <f>WEEKDAY(Tableau3[[#This Row],[Jour]],2)</f>
        <v>4</v>
      </c>
      <c r="AC157" s="5"/>
      <c r="AD157" s="5"/>
      <c r="AE157" s="5"/>
      <c r="AF157" s="25"/>
    </row>
    <row r="158" spans="1:32" x14ac:dyDescent="0.3">
      <c r="A158" s="12">
        <v>45184</v>
      </c>
      <c r="B158" s="9" t="s">
        <v>45</v>
      </c>
      <c r="C158" s="6" t="s">
        <v>228</v>
      </c>
      <c r="D158" s="5">
        <v>8.5</v>
      </c>
      <c r="E158" s="9" t="s">
        <v>231</v>
      </c>
      <c r="F158" s="9"/>
      <c r="G158" s="9"/>
      <c r="H158" s="9"/>
      <c r="I158" s="9"/>
      <c r="J158" s="22">
        <v>0.30555555555555552</v>
      </c>
      <c r="K158" s="22"/>
      <c r="L158" s="22">
        <v>0.1875</v>
      </c>
      <c r="M158" s="28"/>
      <c r="N158" s="22"/>
      <c r="O158" s="5">
        <v>47</v>
      </c>
      <c r="P158" s="5">
        <v>9</v>
      </c>
      <c r="Q158" s="5">
        <v>14</v>
      </c>
      <c r="R158" s="5">
        <v>3</v>
      </c>
      <c r="S158" s="5">
        <f>SUM(Tableau3[[#This Row],[Snap]:[BeReal]])</f>
        <v>73</v>
      </c>
      <c r="T158" s="5" t="s">
        <v>166</v>
      </c>
      <c r="U158" s="5">
        <v>0</v>
      </c>
      <c r="V158" s="5"/>
      <c r="W158" s="5"/>
      <c r="X158" s="5"/>
      <c r="Y158" s="5">
        <f>IF(ISERROR(FIND("footing",Tableau3[[#This Row],[Résumé]])),0,1)</f>
        <v>0</v>
      </c>
      <c r="Z158" s="5">
        <f>IF(ISERROR(FIND("ciné",Tableau3[[#This Row],[Résumé]])),0,1)</f>
        <v>0</v>
      </c>
      <c r="AA158" s="5">
        <v>0</v>
      </c>
      <c r="AB158" s="5">
        <f>WEEKDAY(Tableau3[[#This Row],[Jour]],2)</f>
        <v>5</v>
      </c>
      <c r="AC158" s="5"/>
      <c r="AD158" s="5"/>
      <c r="AE158" s="5"/>
      <c r="AF158" s="25"/>
    </row>
    <row r="159" spans="1:32" x14ac:dyDescent="0.3">
      <c r="A159" s="12">
        <v>45185</v>
      </c>
      <c r="B159" s="9" t="s">
        <v>45</v>
      </c>
      <c r="C159" s="6" t="s">
        <v>228</v>
      </c>
      <c r="D159" s="5">
        <v>8</v>
      </c>
      <c r="E159" s="9" t="s">
        <v>239</v>
      </c>
      <c r="F159" s="9"/>
      <c r="G159" s="9"/>
      <c r="H159" s="9"/>
      <c r="I159" s="9"/>
      <c r="J159" s="22">
        <v>0.41666666666666669</v>
      </c>
      <c r="K159" s="22"/>
      <c r="L159" s="22">
        <v>0.22916666666666666</v>
      </c>
      <c r="M159" s="28"/>
      <c r="N159" s="22"/>
      <c r="O159" s="5">
        <v>37</v>
      </c>
      <c r="P159" s="5">
        <v>17</v>
      </c>
      <c r="Q159" s="5">
        <v>18</v>
      </c>
      <c r="R159" s="5">
        <v>8</v>
      </c>
      <c r="S159" s="5">
        <f>SUM(Tableau3[[#This Row],[Snap]:[BeReal]])</f>
        <v>80</v>
      </c>
      <c r="T159" s="5" t="s">
        <v>166</v>
      </c>
      <c r="U159" s="5">
        <v>0</v>
      </c>
      <c r="V159" s="5"/>
      <c r="W159" s="5"/>
      <c r="X159" s="5"/>
      <c r="Y159" s="5">
        <f>IF(ISERROR(FIND("footing",Tableau3[[#This Row],[Résumé]])),0,1)</f>
        <v>0</v>
      </c>
      <c r="Z159" s="5">
        <f>IF(ISERROR(FIND("ciné",Tableau3[[#This Row],[Résumé]])),0,1)</f>
        <v>0</v>
      </c>
      <c r="AA159" s="5">
        <v>0</v>
      </c>
      <c r="AB159" s="5">
        <f>WEEKDAY(Tableau3[[#This Row],[Jour]],2)</f>
        <v>6</v>
      </c>
      <c r="AC159" s="5"/>
      <c r="AD159" s="5"/>
      <c r="AE159" s="5"/>
      <c r="AF159" s="25"/>
    </row>
    <row r="160" spans="1:32" x14ac:dyDescent="0.3">
      <c r="A160" s="12">
        <v>45186</v>
      </c>
      <c r="B160" s="9" t="s">
        <v>45</v>
      </c>
      <c r="C160" s="6" t="s">
        <v>234</v>
      </c>
      <c r="D160" s="5">
        <v>6.5</v>
      </c>
      <c r="E160" s="9" t="s">
        <v>232</v>
      </c>
      <c r="F160" s="9"/>
      <c r="G160" s="9"/>
      <c r="H160" s="9"/>
      <c r="I160" s="9"/>
      <c r="J160" s="22">
        <v>0.38541666666666669</v>
      </c>
      <c r="K160" s="22"/>
      <c r="L160" s="22">
        <v>0.83333333333333337</v>
      </c>
      <c r="M160" s="28"/>
      <c r="N160" s="22"/>
      <c r="O160" s="5">
        <v>44</v>
      </c>
      <c r="P160" s="5">
        <v>11</v>
      </c>
      <c r="Q160" s="5">
        <v>45</v>
      </c>
      <c r="R160" s="5">
        <v>1</v>
      </c>
      <c r="S160" s="5">
        <f>SUM(Tableau3[[#This Row],[Snap]:[BeReal]])</f>
        <v>101</v>
      </c>
      <c r="T160" s="5" t="s">
        <v>165</v>
      </c>
      <c r="U160" s="5">
        <v>0</v>
      </c>
      <c r="V160" s="5" t="s">
        <v>233</v>
      </c>
      <c r="W160" s="5"/>
      <c r="X160" s="5"/>
      <c r="Y160" s="5">
        <f>IF(ISERROR(FIND("footing",Tableau3[[#This Row],[Résumé]])),0,1)</f>
        <v>0</v>
      </c>
      <c r="Z160" s="5">
        <f>IF(ISERROR(FIND("ciné",Tableau3[[#This Row],[Résumé]])),0,1)</f>
        <v>0</v>
      </c>
      <c r="AA160" s="5">
        <v>0</v>
      </c>
      <c r="AB160" s="5">
        <f>WEEKDAY(Tableau3[[#This Row],[Jour]],2)</f>
        <v>7</v>
      </c>
      <c r="AC160" s="5"/>
      <c r="AD160" s="5"/>
      <c r="AE160" s="5"/>
      <c r="AF160" s="25"/>
    </row>
    <row r="161" spans="1:32" x14ac:dyDescent="0.3">
      <c r="A161" s="12">
        <v>45187</v>
      </c>
      <c r="B161" s="9" t="s">
        <v>223</v>
      </c>
      <c r="C161" s="6" t="s">
        <v>51</v>
      </c>
      <c r="D161" s="5">
        <v>6</v>
      </c>
      <c r="E161" s="9" t="s">
        <v>235</v>
      </c>
      <c r="F161" s="9"/>
      <c r="G161" s="9"/>
      <c r="H161" s="9"/>
      <c r="I161" s="9"/>
      <c r="J161" s="22">
        <v>0.375</v>
      </c>
      <c r="K161" s="22"/>
      <c r="L161" s="22">
        <v>0.95833333333333337</v>
      </c>
      <c r="M161" s="28"/>
      <c r="N161" s="22"/>
      <c r="O161" s="5">
        <v>25</v>
      </c>
      <c r="P161" s="5">
        <v>7</v>
      </c>
      <c r="Q161" s="5">
        <v>33</v>
      </c>
      <c r="R161" s="5">
        <v>9</v>
      </c>
      <c r="S161" s="5">
        <f>SUM(Tableau3[[#This Row],[Snap]:[BeReal]])</f>
        <v>74</v>
      </c>
      <c r="T161" s="5" t="s">
        <v>308</v>
      </c>
      <c r="U161" s="5">
        <v>0</v>
      </c>
      <c r="V161" s="5" t="s">
        <v>238</v>
      </c>
      <c r="W161" s="5"/>
      <c r="X161" s="5"/>
      <c r="Y161" s="5">
        <f>IF(ISERROR(FIND("footing",Tableau3[[#This Row],[Résumé]])),0,1)</f>
        <v>0</v>
      </c>
      <c r="Z161" s="5">
        <f>IF(ISERROR(FIND("ciné",Tableau3[[#This Row],[Résumé]])),0,1)</f>
        <v>0</v>
      </c>
      <c r="AA161" s="5">
        <v>72</v>
      </c>
      <c r="AB161" s="5">
        <f>WEEKDAY(Tableau3[[#This Row],[Jour]],2)</f>
        <v>1</v>
      </c>
      <c r="AC161" s="5"/>
      <c r="AD161" s="5"/>
      <c r="AE161" s="5"/>
      <c r="AF161" s="25"/>
    </row>
    <row r="162" spans="1:32" x14ac:dyDescent="0.3">
      <c r="A162" s="12">
        <v>45188</v>
      </c>
      <c r="B162" s="9" t="s">
        <v>223</v>
      </c>
      <c r="C162" s="6" t="s">
        <v>51</v>
      </c>
      <c r="D162" s="5">
        <v>6.5</v>
      </c>
      <c r="E162" s="9" t="s">
        <v>236</v>
      </c>
      <c r="F162" s="9"/>
      <c r="G162" s="9"/>
      <c r="H162" s="9"/>
      <c r="I162" s="9"/>
      <c r="J162" s="22">
        <v>0.33333333333333331</v>
      </c>
      <c r="K162" s="22"/>
      <c r="L162" s="22">
        <v>0.97916666666666663</v>
      </c>
      <c r="M162" s="28"/>
      <c r="N162" s="22"/>
      <c r="O162" s="5">
        <v>51</v>
      </c>
      <c r="P162" s="5">
        <v>14</v>
      </c>
      <c r="Q162" s="5">
        <v>33</v>
      </c>
      <c r="R162" s="5">
        <v>12</v>
      </c>
      <c r="S162" s="5">
        <f>SUM(Tableau3[[#This Row],[Snap]:[BeReal]])</f>
        <v>110</v>
      </c>
      <c r="T162" s="5" t="s">
        <v>308</v>
      </c>
      <c r="U162" s="5">
        <v>0</v>
      </c>
      <c r="V162" s="5" t="s">
        <v>237</v>
      </c>
      <c r="W162" s="5"/>
      <c r="X162" s="5"/>
      <c r="Y162" s="5">
        <f>IF(ISERROR(FIND("footing",Tableau3[[#This Row],[Résumé]])),0,1)</f>
        <v>1</v>
      </c>
      <c r="Z162" s="5">
        <f>IF(ISERROR(FIND("ciné",Tableau3[[#This Row],[Résumé]])),0,1)</f>
        <v>0</v>
      </c>
      <c r="AA162" s="5">
        <v>0</v>
      </c>
      <c r="AB162" s="5">
        <f>WEEKDAY(Tableau3[[#This Row],[Jour]],2)</f>
        <v>2</v>
      </c>
      <c r="AC162" s="5"/>
      <c r="AD162" s="5"/>
      <c r="AE162" s="5"/>
      <c r="AF162" s="25"/>
    </row>
    <row r="163" spans="1:32" x14ac:dyDescent="0.3">
      <c r="A163" s="12">
        <v>45189</v>
      </c>
      <c r="B163" s="9" t="s">
        <v>223</v>
      </c>
      <c r="C163" s="6" t="s">
        <v>51</v>
      </c>
      <c r="D163" s="5">
        <v>5.5</v>
      </c>
      <c r="E163" s="9" t="s">
        <v>240</v>
      </c>
      <c r="F163" s="9"/>
      <c r="G163" s="9"/>
      <c r="H163" s="9"/>
      <c r="I163" s="9"/>
      <c r="J163" s="22">
        <v>0.375</v>
      </c>
      <c r="K163" s="22"/>
      <c r="L163" s="22">
        <v>0</v>
      </c>
      <c r="M163" s="28"/>
      <c r="N163" s="22"/>
      <c r="O163" s="5"/>
      <c r="P163" s="5"/>
      <c r="Q163" s="5"/>
      <c r="R163" s="5"/>
      <c r="S163" s="5"/>
      <c r="T163" s="5" t="s">
        <v>188</v>
      </c>
      <c r="U163" s="5">
        <v>0</v>
      </c>
      <c r="V163" s="5"/>
      <c r="W163" s="5"/>
      <c r="X163" s="5"/>
      <c r="Y163" s="5">
        <f>IF(ISERROR(FIND("footing",Tableau3[[#This Row],[Résumé]])),0,1)</f>
        <v>0</v>
      </c>
      <c r="Z163" s="5">
        <f>IF(ISERROR(FIND("ciné",Tableau3[[#This Row],[Résumé]])),0,1)</f>
        <v>0</v>
      </c>
      <c r="AA163" s="5">
        <v>0</v>
      </c>
      <c r="AB163" s="5">
        <f>WEEKDAY(Tableau3[[#This Row],[Jour]],2)</f>
        <v>3</v>
      </c>
      <c r="AC163" s="5"/>
      <c r="AD163" s="5"/>
      <c r="AE163" s="5"/>
      <c r="AF163" s="25"/>
    </row>
    <row r="164" spans="1:32" x14ac:dyDescent="0.3">
      <c r="A164" s="12">
        <v>45190</v>
      </c>
      <c r="B164" s="9" t="s">
        <v>223</v>
      </c>
      <c r="C164" s="6" t="s">
        <v>51</v>
      </c>
      <c r="D164" s="5">
        <v>6.5</v>
      </c>
      <c r="E164" s="9" t="s">
        <v>241</v>
      </c>
      <c r="F164" s="9"/>
      <c r="G164" s="9"/>
      <c r="H164" s="9"/>
      <c r="I164" s="9"/>
      <c r="J164" s="22">
        <v>0.39583333333333331</v>
      </c>
      <c r="K164" s="22"/>
      <c r="L164" s="22">
        <v>5.5555555555555552E-2</v>
      </c>
      <c r="M164" s="28"/>
      <c r="N164" s="22"/>
      <c r="O164" s="5"/>
      <c r="P164" s="5"/>
      <c r="Q164" s="5"/>
      <c r="R164" s="5"/>
      <c r="S164" s="5"/>
      <c r="T164" s="5" t="s">
        <v>188</v>
      </c>
      <c r="U164" s="5">
        <v>0</v>
      </c>
      <c r="V164" s="5"/>
      <c r="W164" s="5"/>
      <c r="X164" s="5"/>
      <c r="Y164" s="5">
        <f>IF(ISERROR(FIND("footing",Tableau3[[#This Row],[Résumé]])),0,1)</f>
        <v>0</v>
      </c>
      <c r="Z164" s="5">
        <f>IF(ISERROR(FIND("ciné",Tableau3[[#This Row],[Résumé]])),0,1)</f>
        <v>0</v>
      </c>
      <c r="AA164" s="5">
        <v>156</v>
      </c>
      <c r="AB164" s="5">
        <f>WEEKDAY(Tableau3[[#This Row],[Jour]],2)</f>
        <v>4</v>
      </c>
      <c r="AC164" s="5"/>
      <c r="AD164" s="5"/>
      <c r="AE164" s="5"/>
      <c r="AF164" s="25"/>
    </row>
    <row r="165" spans="1:32" x14ac:dyDescent="0.3">
      <c r="A165" s="12">
        <v>45191</v>
      </c>
      <c r="B165" s="9" t="s">
        <v>224</v>
      </c>
      <c r="C165" s="6" t="s">
        <v>51</v>
      </c>
      <c r="D165" s="5">
        <v>5.5</v>
      </c>
      <c r="E165" s="9" t="s">
        <v>255</v>
      </c>
      <c r="F165" s="9"/>
      <c r="G165" s="9"/>
      <c r="H165" s="9"/>
      <c r="I165" s="9"/>
      <c r="J165" s="22">
        <v>0.41666666666666669</v>
      </c>
      <c r="K165" s="22"/>
      <c r="L165" s="22">
        <v>1.3888888888888888E-2</v>
      </c>
      <c r="M165" s="28"/>
      <c r="N165" s="22"/>
      <c r="O165" s="5"/>
      <c r="P165" s="5"/>
      <c r="Q165" s="5"/>
      <c r="R165" s="5"/>
      <c r="S165" s="5"/>
      <c r="T165" s="5" t="s">
        <v>165</v>
      </c>
      <c r="U165" s="5">
        <v>0</v>
      </c>
      <c r="V165" s="5"/>
      <c r="W165" s="5"/>
      <c r="X165" s="5"/>
      <c r="Y165" s="5">
        <f>IF(ISERROR(FIND("footing",Tableau3[[#This Row],[Résumé]])),0,1)</f>
        <v>0</v>
      </c>
      <c r="Z165" s="5">
        <f>IF(ISERROR(FIND("ciné",Tableau3[[#This Row],[Résumé]])),0,1)</f>
        <v>0</v>
      </c>
      <c r="AA165" s="5">
        <v>0</v>
      </c>
      <c r="AB165" s="5">
        <f>WEEKDAY(Tableau3[[#This Row],[Jour]],2)</f>
        <v>5</v>
      </c>
      <c r="AC165" s="5"/>
      <c r="AD165" s="5"/>
      <c r="AE165" s="5"/>
      <c r="AF165" s="25"/>
    </row>
    <row r="166" spans="1:32" x14ac:dyDescent="0.3">
      <c r="A166" s="12">
        <v>45192</v>
      </c>
      <c r="B166" s="9" t="s">
        <v>45</v>
      </c>
      <c r="C166" s="6" t="s">
        <v>51</v>
      </c>
      <c r="D166" s="5">
        <v>5.5</v>
      </c>
      <c r="E166" s="9" t="s">
        <v>243</v>
      </c>
      <c r="F166" s="9"/>
      <c r="G166" s="9"/>
      <c r="H166" s="9"/>
      <c r="I166" s="9"/>
      <c r="J166" s="22">
        <v>0.45833333333333331</v>
      </c>
      <c r="K166" s="22"/>
      <c r="L166" s="22">
        <v>0.98611111111111116</v>
      </c>
      <c r="M166" s="28"/>
      <c r="N166" s="22"/>
      <c r="O166" s="5"/>
      <c r="P166" s="5"/>
      <c r="Q166" s="5"/>
      <c r="R166" s="5"/>
      <c r="S166" s="5"/>
      <c r="T166" s="5" t="s">
        <v>165</v>
      </c>
      <c r="U166" s="5">
        <v>0</v>
      </c>
      <c r="V166" s="5" t="s">
        <v>242</v>
      </c>
      <c r="W166" s="5"/>
      <c r="X166" s="5"/>
      <c r="Y166" s="5">
        <f>IF(ISERROR(FIND("footing",Tableau3[[#This Row],[Résumé]])),0,1)</f>
        <v>0</v>
      </c>
      <c r="Z166" s="5">
        <f>IF(ISERROR(FIND("ciné",Tableau3[[#This Row],[Résumé]])),0,1)</f>
        <v>0</v>
      </c>
      <c r="AA166" s="5">
        <v>0</v>
      </c>
      <c r="AB166" s="5">
        <f>WEEKDAY(Tableau3[[#This Row],[Jour]],2)</f>
        <v>6</v>
      </c>
      <c r="AC166" s="5"/>
      <c r="AD166" s="5"/>
      <c r="AE166" s="5"/>
      <c r="AF166" s="25"/>
    </row>
    <row r="167" spans="1:32" x14ac:dyDescent="0.3">
      <c r="A167" s="12">
        <v>45193</v>
      </c>
      <c r="B167" s="9" t="s">
        <v>45</v>
      </c>
      <c r="C167" s="6" t="s">
        <v>51</v>
      </c>
      <c r="D167" s="5">
        <v>6</v>
      </c>
      <c r="E167" s="9" t="s">
        <v>256</v>
      </c>
      <c r="F167" s="9"/>
      <c r="G167" s="9"/>
      <c r="H167" s="9"/>
      <c r="I167" s="9"/>
      <c r="J167" s="22">
        <v>0.39583333333333331</v>
      </c>
      <c r="K167" s="22"/>
      <c r="L167" s="22">
        <v>1.3888888888888888E-2</v>
      </c>
      <c r="M167" s="28"/>
      <c r="N167" s="22"/>
      <c r="O167" s="5"/>
      <c r="P167" s="5"/>
      <c r="Q167" s="5"/>
      <c r="R167" s="5"/>
      <c r="S167" s="5"/>
      <c r="T167" s="5" t="s">
        <v>166</v>
      </c>
      <c r="U167" s="5">
        <v>0</v>
      </c>
      <c r="V167" s="5" t="s">
        <v>244</v>
      </c>
      <c r="W167" s="5"/>
      <c r="X167" s="5"/>
      <c r="Y167" s="5">
        <f>IF(ISERROR(FIND("footing",Tableau3[[#This Row],[Résumé]])),0,1)</f>
        <v>0</v>
      </c>
      <c r="Z167" s="5">
        <f>IF(ISERROR(FIND("ciné",Tableau3[[#This Row],[Résumé]])),0,1)</f>
        <v>0</v>
      </c>
      <c r="AA167" s="5">
        <v>131</v>
      </c>
      <c r="AB167" s="5">
        <f>WEEKDAY(Tableau3[[#This Row],[Jour]],2)</f>
        <v>7</v>
      </c>
      <c r="AC167" s="5"/>
      <c r="AD167" s="5"/>
      <c r="AE167" s="5"/>
      <c r="AF167" s="25"/>
    </row>
    <row r="168" spans="1:32" x14ac:dyDescent="0.3">
      <c r="A168" s="12">
        <v>45194</v>
      </c>
      <c r="B168" s="9" t="s">
        <v>223</v>
      </c>
      <c r="C168" s="6" t="s">
        <v>51</v>
      </c>
      <c r="D168" s="5">
        <v>6.5</v>
      </c>
      <c r="E168" s="9" t="s">
        <v>251</v>
      </c>
      <c r="F168" s="9"/>
      <c r="G168" s="9"/>
      <c r="H168" s="9"/>
      <c r="I168" s="9"/>
      <c r="J168" s="22">
        <v>0.31944444444444448</v>
      </c>
      <c r="K168" s="22"/>
      <c r="L168" s="22">
        <v>9.0277777777777776E-2</v>
      </c>
      <c r="M168" s="28"/>
      <c r="N168" s="22"/>
      <c r="O168" s="5"/>
      <c r="P168" s="5"/>
      <c r="Q168" s="5"/>
      <c r="R168" s="5"/>
      <c r="S168" s="5"/>
      <c r="T168" s="5" t="s">
        <v>166</v>
      </c>
      <c r="U168" s="5">
        <v>0</v>
      </c>
      <c r="V168" s="5" t="s">
        <v>252</v>
      </c>
      <c r="W168" s="5"/>
      <c r="X168" s="5"/>
      <c r="Y168" s="5">
        <f>IF(ISERROR(FIND("footing",Tableau3[[#This Row],[Résumé]])),0,1)</f>
        <v>1</v>
      </c>
      <c r="Z168" s="5">
        <f>IF(ISERROR(FIND("ciné",Tableau3[[#This Row],[Résumé]])),0,1)</f>
        <v>0</v>
      </c>
      <c r="AA168" s="5">
        <v>40</v>
      </c>
      <c r="AB168" s="5">
        <f>WEEKDAY(Tableau3[[#This Row],[Jour]],2)</f>
        <v>1</v>
      </c>
      <c r="AC168" s="5"/>
      <c r="AD168" s="5"/>
      <c r="AE168" s="5"/>
      <c r="AF168" s="25"/>
    </row>
    <row r="169" spans="1:32" x14ac:dyDescent="0.3">
      <c r="A169" s="12">
        <v>45195</v>
      </c>
      <c r="B169" s="9" t="s">
        <v>223</v>
      </c>
      <c r="C169" s="6" t="s">
        <v>51</v>
      </c>
      <c r="D169" s="5">
        <v>6.5</v>
      </c>
      <c r="E169" s="9" t="s">
        <v>258</v>
      </c>
      <c r="F169" s="9"/>
      <c r="G169" s="9"/>
      <c r="H169" s="9"/>
      <c r="I169" s="9"/>
      <c r="J169" s="22">
        <v>0.4236111111111111</v>
      </c>
      <c r="K169" s="22"/>
      <c r="L169" s="22">
        <v>0.98611111111111116</v>
      </c>
      <c r="M169" s="28"/>
      <c r="N169" s="22"/>
      <c r="O169" s="5"/>
      <c r="P169" s="5"/>
      <c r="Q169" s="5"/>
      <c r="R169" s="5"/>
      <c r="S169" s="5"/>
      <c r="T169" s="5" t="s">
        <v>166</v>
      </c>
      <c r="U169" s="5">
        <v>0</v>
      </c>
      <c r="V169" s="5"/>
      <c r="W169" s="5"/>
      <c r="X169" s="5"/>
      <c r="Y169" s="5">
        <f>IF(ISERROR(FIND("footing",Tableau3[[#This Row],[Résumé]])),0,1)</f>
        <v>0</v>
      </c>
      <c r="Z169" s="5">
        <f>IF(ISERROR(FIND("ciné",Tableau3[[#This Row],[Résumé]])),0,1)</f>
        <v>0</v>
      </c>
      <c r="AA169" s="5">
        <v>136</v>
      </c>
      <c r="AB169" s="5">
        <f>WEEKDAY(Tableau3[[#This Row],[Jour]],2)</f>
        <v>2</v>
      </c>
      <c r="AC169" s="5"/>
      <c r="AD169" s="5"/>
      <c r="AE169" s="5"/>
      <c r="AF169" s="25"/>
    </row>
    <row r="170" spans="1:32" x14ac:dyDescent="0.3">
      <c r="A170" s="12">
        <v>45196</v>
      </c>
      <c r="B170" s="9" t="s">
        <v>223</v>
      </c>
      <c r="C170" s="6" t="s">
        <v>51</v>
      </c>
      <c r="D170" s="5">
        <v>5.5</v>
      </c>
      <c r="E170" s="9" t="s">
        <v>260</v>
      </c>
      <c r="F170" s="9"/>
      <c r="G170" s="9"/>
      <c r="H170" s="9"/>
      <c r="I170" s="9"/>
      <c r="J170" s="22">
        <v>0.375</v>
      </c>
      <c r="K170" s="22"/>
      <c r="L170" s="22">
        <v>0.98611111111111116</v>
      </c>
      <c r="M170" s="28"/>
      <c r="N170" s="22"/>
      <c r="O170" s="5"/>
      <c r="P170" s="5"/>
      <c r="Q170" s="5"/>
      <c r="R170" s="5"/>
      <c r="S170" s="5"/>
      <c r="T170" s="5" t="s">
        <v>165</v>
      </c>
      <c r="U170" s="5">
        <v>0</v>
      </c>
      <c r="V170" s="5"/>
      <c r="W170" s="5"/>
      <c r="X170" s="5"/>
      <c r="Y170" s="5">
        <f>IF(ISERROR(FIND("footing",Tableau3[[#This Row],[Résumé]])),0,1)</f>
        <v>1</v>
      </c>
      <c r="Z170" s="5">
        <f>IF(ISERROR(FIND("ciné",Tableau3[[#This Row],[Résumé]])),0,1)</f>
        <v>0</v>
      </c>
      <c r="AA170" s="5">
        <v>0</v>
      </c>
      <c r="AB170" s="5">
        <f>WEEKDAY(Tableau3[[#This Row],[Jour]],2)</f>
        <v>3</v>
      </c>
      <c r="AC170" s="5"/>
      <c r="AD170" s="5"/>
      <c r="AE170" s="5"/>
      <c r="AF170" s="25"/>
    </row>
    <row r="171" spans="1:32" x14ac:dyDescent="0.3">
      <c r="A171" s="12">
        <v>45197</v>
      </c>
      <c r="B171" s="9" t="s">
        <v>223</v>
      </c>
      <c r="C171" s="6" t="s">
        <v>51</v>
      </c>
      <c r="D171" s="5">
        <v>6</v>
      </c>
      <c r="E171" s="9" t="s">
        <v>259</v>
      </c>
      <c r="F171" s="9"/>
      <c r="G171" s="9"/>
      <c r="H171" s="9"/>
      <c r="I171" s="9"/>
      <c r="J171" s="22">
        <v>0.375</v>
      </c>
      <c r="K171" s="22"/>
      <c r="L171" s="22">
        <v>9.0277777777777776E-2</v>
      </c>
      <c r="M171" s="28"/>
      <c r="N171" s="22"/>
      <c r="O171" s="5"/>
      <c r="P171" s="5"/>
      <c r="Q171" s="5"/>
      <c r="R171" s="5"/>
      <c r="S171" s="5"/>
      <c r="T171" s="5" t="s">
        <v>165</v>
      </c>
      <c r="U171" s="5">
        <v>0</v>
      </c>
      <c r="V171" s="5" t="s">
        <v>261</v>
      </c>
      <c r="W171" s="5"/>
      <c r="X171" s="5"/>
      <c r="Y171" s="5">
        <f>IF(ISERROR(FIND("footing",Tableau3[[#This Row],[Résumé]])),0,1)</f>
        <v>1</v>
      </c>
      <c r="Z171" s="5">
        <f>IF(ISERROR(FIND("ciné",Tableau3[[#This Row],[Résumé]])),0,1)</f>
        <v>0</v>
      </c>
      <c r="AA171" s="5">
        <v>0</v>
      </c>
      <c r="AB171" s="5">
        <f>WEEKDAY(Tableau3[[#This Row],[Jour]],2)</f>
        <v>4</v>
      </c>
      <c r="AC171" s="5"/>
      <c r="AD171" s="5"/>
      <c r="AE171" s="5"/>
      <c r="AF171" s="25"/>
    </row>
    <row r="172" spans="1:32" x14ac:dyDescent="0.3">
      <c r="A172" s="12">
        <v>45198</v>
      </c>
      <c r="B172" s="9" t="s">
        <v>224</v>
      </c>
      <c r="C172" s="6" t="s">
        <v>72</v>
      </c>
      <c r="D172" s="5">
        <v>7.5</v>
      </c>
      <c r="E172" s="9" t="s">
        <v>262</v>
      </c>
      <c r="F172" s="9"/>
      <c r="G172" s="9"/>
      <c r="H172" s="9"/>
      <c r="I172" s="9"/>
      <c r="J172" s="22">
        <v>0.41666666666666669</v>
      </c>
      <c r="K172" s="22"/>
      <c r="L172" s="22">
        <v>0.14583333333333334</v>
      </c>
      <c r="M172" s="28"/>
      <c r="N172" s="22"/>
      <c r="O172" s="5"/>
      <c r="P172" s="5"/>
      <c r="Q172" s="5"/>
      <c r="R172" s="5"/>
      <c r="S172" s="5"/>
      <c r="T172" s="5" t="s">
        <v>165</v>
      </c>
      <c r="U172" s="5">
        <v>0</v>
      </c>
      <c r="V172" s="5"/>
      <c r="W172" s="5"/>
      <c r="X172" s="5"/>
      <c r="Y172" s="5">
        <f>IF(ISERROR(FIND("footing",Tableau3[[#This Row],[Résumé]])),0,1)</f>
        <v>0</v>
      </c>
      <c r="Z172" s="5">
        <f>IF(ISERROR(FIND("ciné",Tableau3[[#This Row],[Résumé]])),0,1)</f>
        <v>0</v>
      </c>
      <c r="AA172" s="5">
        <v>0</v>
      </c>
      <c r="AB172" s="5">
        <f>WEEKDAY(Tableau3[[#This Row],[Jour]],2)</f>
        <v>5</v>
      </c>
      <c r="AC172" s="5"/>
      <c r="AD172" s="5"/>
      <c r="AE172" s="5"/>
      <c r="AF172" s="25"/>
    </row>
    <row r="173" spans="1:32" x14ac:dyDescent="0.3">
      <c r="A173" s="12">
        <v>45199</v>
      </c>
      <c r="B173" s="9" t="s">
        <v>45</v>
      </c>
      <c r="C173" s="6" t="s">
        <v>5</v>
      </c>
      <c r="D173" s="5">
        <v>8.5</v>
      </c>
      <c r="E173" s="9" t="s">
        <v>263</v>
      </c>
      <c r="F173" s="9"/>
      <c r="G173" s="9"/>
      <c r="H173" s="9"/>
      <c r="I173" s="9"/>
      <c r="J173" s="22">
        <v>0.375</v>
      </c>
      <c r="K173" s="22"/>
      <c r="L173" s="22">
        <v>0</v>
      </c>
      <c r="M173" s="28"/>
      <c r="N173" s="22"/>
      <c r="O173" s="5"/>
      <c r="P173" s="5"/>
      <c r="Q173" s="5"/>
      <c r="R173" s="5"/>
      <c r="S173" s="5"/>
      <c r="T173" s="5" t="s">
        <v>166</v>
      </c>
      <c r="U173" s="5">
        <v>0</v>
      </c>
      <c r="V173" s="5"/>
      <c r="W173" s="5"/>
      <c r="X173" s="5"/>
      <c r="Y173" s="5">
        <f>IF(ISERROR(FIND("footing",Tableau3[[#This Row],[Résumé]])),0,1)</f>
        <v>0</v>
      </c>
      <c r="Z173" s="5">
        <f>IF(ISERROR(FIND("ciné",Tableau3[[#This Row],[Résumé]])),0,1)</f>
        <v>0</v>
      </c>
      <c r="AA173" s="5">
        <v>0</v>
      </c>
      <c r="AB173" s="5">
        <f>WEEKDAY(Tableau3[[#This Row],[Jour]],2)</f>
        <v>6</v>
      </c>
      <c r="AC173" s="5"/>
      <c r="AD173" s="5"/>
      <c r="AE173" s="5"/>
      <c r="AF173" s="25"/>
    </row>
    <row r="174" spans="1:32" x14ac:dyDescent="0.3">
      <c r="A174" s="12">
        <v>45200</v>
      </c>
      <c r="B174" s="9" t="s">
        <v>45</v>
      </c>
      <c r="C174" s="6" t="s">
        <v>61</v>
      </c>
      <c r="D174" s="5">
        <v>7</v>
      </c>
      <c r="E174" s="9" t="s">
        <v>264</v>
      </c>
      <c r="F174" s="9"/>
      <c r="G174" s="9"/>
      <c r="H174" s="9"/>
      <c r="I174" s="9"/>
      <c r="J174" s="22">
        <v>0.4375</v>
      </c>
      <c r="K174" s="22"/>
      <c r="L174" s="22">
        <v>0.97916666666666663</v>
      </c>
      <c r="M174" s="28"/>
      <c r="N174" s="22"/>
      <c r="O174" s="5"/>
      <c r="P174" s="5"/>
      <c r="Q174" s="5"/>
      <c r="R174" s="5"/>
      <c r="S174" s="5"/>
      <c r="T174" s="5" t="s">
        <v>166</v>
      </c>
      <c r="U174" s="5">
        <v>0</v>
      </c>
      <c r="V174" s="5"/>
      <c r="W174" s="5"/>
      <c r="X174" s="5"/>
      <c r="Y174" s="5">
        <f>IF(ISERROR(FIND("footing",Tableau3[[#This Row],[Résumé]])),0,1)</f>
        <v>0</v>
      </c>
      <c r="Z174" s="5">
        <f>IF(ISERROR(FIND("ciné",Tableau3[[#This Row],[Résumé]])),0,1)</f>
        <v>0</v>
      </c>
      <c r="AA174" s="5">
        <v>0</v>
      </c>
      <c r="AB174" s="5">
        <f>WEEKDAY(Tableau3[[#This Row],[Jour]],2)</f>
        <v>7</v>
      </c>
      <c r="AC174" s="5"/>
      <c r="AD174" s="5"/>
      <c r="AE174" s="5"/>
      <c r="AF174" s="25"/>
    </row>
    <row r="175" spans="1:32" x14ac:dyDescent="0.3">
      <c r="A175" s="12">
        <v>45201</v>
      </c>
      <c r="B175" s="9" t="s">
        <v>223</v>
      </c>
      <c r="C175" s="6" t="s">
        <v>51</v>
      </c>
      <c r="D175" s="5">
        <v>6</v>
      </c>
      <c r="E175" s="9" t="s">
        <v>265</v>
      </c>
      <c r="F175" s="9"/>
      <c r="G175" s="9"/>
      <c r="H175" s="9"/>
      <c r="I175" s="9"/>
      <c r="J175" s="22">
        <v>0.41666666666666669</v>
      </c>
      <c r="K175" s="22"/>
      <c r="L175" s="22">
        <v>0.98611111111111116</v>
      </c>
      <c r="M175" s="28"/>
      <c r="N175" s="22"/>
      <c r="O175" s="5"/>
      <c r="P175" s="5"/>
      <c r="Q175" s="5"/>
      <c r="R175" s="5"/>
      <c r="S175" s="5"/>
      <c r="T175" s="5" t="s">
        <v>166</v>
      </c>
      <c r="U175" s="5">
        <v>0</v>
      </c>
      <c r="V175" s="5"/>
      <c r="W175" s="5"/>
      <c r="X175" s="5"/>
      <c r="Y175" s="5">
        <f>IF(ISERROR(FIND("footing",Tableau3[[#This Row],[Résumé]])),0,1)</f>
        <v>1</v>
      </c>
      <c r="Z175" s="5">
        <f>IF(ISERROR(FIND("ciné",Tableau3[[#This Row],[Résumé]])),0,1)</f>
        <v>0</v>
      </c>
      <c r="AA175" s="5">
        <v>71</v>
      </c>
      <c r="AB175" s="5">
        <f>WEEKDAY(Tableau3[[#This Row],[Jour]],2)</f>
        <v>1</v>
      </c>
      <c r="AC175" s="5"/>
      <c r="AD175" s="5"/>
      <c r="AE175" s="5"/>
      <c r="AF175" s="25"/>
    </row>
    <row r="176" spans="1:32" x14ac:dyDescent="0.3">
      <c r="A176" s="12">
        <v>45202</v>
      </c>
      <c r="B176" s="9" t="s">
        <v>223</v>
      </c>
      <c r="C176" s="6" t="s">
        <v>51</v>
      </c>
      <c r="D176" s="5">
        <v>3.5</v>
      </c>
      <c r="E176" s="9" t="s">
        <v>266</v>
      </c>
      <c r="F176" s="9"/>
      <c r="G176" s="9"/>
      <c r="H176" s="9"/>
      <c r="I176" s="9"/>
      <c r="J176" s="22">
        <v>0.375</v>
      </c>
      <c r="K176" s="22"/>
      <c r="L176" s="22">
        <v>0</v>
      </c>
      <c r="M176" s="28"/>
      <c r="N176" s="22"/>
      <c r="O176" s="5"/>
      <c r="P176" s="5"/>
      <c r="Q176" s="5"/>
      <c r="R176" s="5"/>
      <c r="S176" s="5"/>
      <c r="T176" s="5" t="s">
        <v>166</v>
      </c>
      <c r="U176" s="5">
        <v>0</v>
      </c>
      <c r="V176" s="5"/>
      <c r="W176" s="5"/>
      <c r="X176" s="5"/>
      <c r="Y176" s="5">
        <f>IF(ISERROR(FIND("footing",Tableau3[[#This Row],[Résumé]])),0,1)</f>
        <v>0</v>
      </c>
      <c r="Z176" s="5">
        <f>IF(ISERROR(FIND("ciné",Tableau3[[#This Row],[Résumé]])),0,1)</f>
        <v>0</v>
      </c>
      <c r="AA176" s="5">
        <v>23</v>
      </c>
      <c r="AB176" s="5">
        <f>WEEKDAY(Tableau3[[#This Row],[Jour]],2)</f>
        <v>2</v>
      </c>
      <c r="AC176" s="5"/>
      <c r="AD176" s="5"/>
      <c r="AE176" s="5"/>
      <c r="AF176" s="25"/>
    </row>
    <row r="177" spans="1:32" x14ac:dyDescent="0.3">
      <c r="A177" s="12">
        <v>45203</v>
      </c>
      <c r="B177" s="9" t="s">
        <v>223</v>
      </c>
      <c r="C177" s="6" t="s">
        <v>51</v>
      </c>
      <c r="D177" s="5">
        <v>4</v>
      </c>
      <c r="E177" s="9" t="s">
        <v>267</v>
      </c>
      <c r="F177" s="9"/>
      <c r="G177" s="9"/>
      <c r="H177" s="9"/>
      <c r="I177" s="9"/>
      <c r="J177" s="22">
        <v>0.33333333333333331</v>
      </c>
      <c r="K177" s="22"/>
      <c r="L177" s="22">
        <v>0.98611111111111116</v>
      </c>
      <c r="M177" s="28"/>
      <c r="N177" s="22"/>
      <c r="O177" s="5"/>
      <c r="P177" s="5"/>
      <c r="Q177" s="5"/>
      <c r="R177" s="5"/>
      <c r="S177" s="5"/>
      <c r="T177" s="5" t="s">
        <v>166</v>
      </c>
      <c r="U177" s="5">
        <v>0</v>
      </c>
      <c r="V177" s="5"/>
      <c r="W177" s="5"/>
      <c r="X177" s="5"/>
      <c r="Y177" s="5">
        <f>IF(ISERROR(FIND("footing",Tableau3[[#This Row],[Résumé]])),0,1)</f>
        <v>0</v>
      </c>
      <c r="Z177" s="5">
        <f>IF(ISERROR(FIND("ciné",Tableau3[[#This Row],[Résumé]])),0,1)</f>
        <v>0</v>
      </c>
      <c r="AA177" s="5">
        <v>0</v>
      </c>
      <c r="AB177" s="5">
        <f>WEEKDAY(Tableau3[[#This Row],[Jour]],2)</f>
        <v>3</v>
      </c>
      <c r="AC177" s="5"/>
      <c r="AD177" s="5"/>
      <c r="AE177" s="5"/>
      <c r="AF177" s="25"/>
    </row>
    <row r="178" spans="1:32" x14ac:dyDescent="0.3">
      <c r="A178" s="12">
        <v>45204</v>
      </c>
      <c r="B178" s="9" t="s">
        <v>223</v>
      </c>
      <c r="C178" s="6" t="s">
        <v>51</v>
      </c>
      <c r="D178" s="5">
        <v>7</v>
      </c>
      <c r="E178" s="9" t="s">
        <v>270</v>
      </c>
      <c r="F178" s="9"/>
      <c r="G178" s="9"/>
      <c r="H178" s="9"/>
      <c r="I178" s="9"/>
      <c r="J178" s="22">
        <v>0.29166666666666669</v>
      </c>
      <c r="K178" s="22"/>
      <c r="L178" s="22">
        <v>0</v>
      </c>
      <c r="M178" s="28"/>
      <c r="N178" s="22"/>
      <c r="O178" s="5"/>
      <c r="P178" s="5"/>
      <c r="Q178" s="5"/>
      <c r="R178" s="5"/>
      <c r="S178" s="5"/>
      <c r="T178" s="5" t="s">
        <v>166</v>
      </c>
      <c r="U178" s="5">
        <v>0</v>
      </c>
      <c r="V178" s="5"/>
      <c r="W178" s="5"/>
      <c r="X178" s="5"/>
      <c r="Y178" s="5">
        <f>IF(ISERROR(FIND("footing",Tableau3[[#This Row],[Résumé]])),0,1)</f>
        <v>1</v>
      </c>
      <c r="Z178" s="5">
        <f>IF(ISERROR(FIND("ciné",Tableau3[[#This Row],[Résumé]])),0,1)</f>
        <v>0</v>
      </c>
      <c r="AA178" s="5">
        <v>0</v>
      </c>
      <c r="AB178" s="5">
        <f>WEEKDAY(Tableau3[[#This Row],[Jour]],2)</f>
        <v>4</v>
      </c>
      <c r="AC178" s="5"/>
      <c r="AD178" s="5"/>
      <c r="AE178" s="5"/>
      <c r="AF178" s="25"/>
    </row>
    <row r="179" spans="1:32" x14ac:dyDescent="0.3">
      <c r="A179" s="12">
        <v>45205</v>
      </c>
      <c r="B179" s="9" t="s">
        <v>224</v>
      </c>
      <c r="C179" s="6" t="s">
        <v>51</v>
      </c>
      <c r="D179" s="5">
        <v>7.5</v>
      </c>
      <c r="E179" s="9" t="s">
        <v>271</v>
      </c>
      <c r="F179" s="9"/>
      <c r="G179" s="9"/>
      <c r="H179" s="9"/>
      <c r="I179" s="9"/>
      <c r="J179" s="22">
        <v>0.375</v>
      </c>
      <c r="K179" s="22"/>
      <c r="L179" s="22">
        <v>0</v>
      </c>
      <c r="M179" s="28"/>
      <c r="N179" s="22"/>
      <c r="O179" s="5"/>
      <c r="P179" s="5"/>
      <c r="Q179" s="5"/>
      <c r="R179" s="5"/>
      <c r="S179" s="5"/>
      <c r="T179" s="5" t="s">
        <v>166</v>
      </c>
      <c r="U179" s="5">
        <v>15</v>
      </c>
      <c r="V179" s="5"/>
      <c r="W179" s="5"/>
      <c r="X179" s="5"/>
      <c r="Y179" s="5">
        <f>IF(ISERROR(FIND("footing",Tableau3[[#This Row],[Résumé]])),0,1)</f>
        <v>0</v>
      </c>
      <c r="Z179" s="5">
        <f>IF(ISERROR(FIND("ciné",Tableau3[[#This Row],[Résumé]])),0,1)</f>
        <v>0</v>
      </c>
      <c r="AA179" s="5">
        <v>0</v>
      </c>
      <c r="AB179" s="5">
        <f>WEEKDAY(Tableau3[[#This Row],[Jour]],2)</f>
        <v>5</v>
      </c>
      <c r="AC179" s="5"/>
      <c r="AD179" s="5"/>
      <c r="AE179" s="5"/>
      <c r="AF179" s="25"/>
    </row>
    <row r="180" spans="1:32" x14ac:dyDescent="0.3">
      <c r="A180" s="12">
        <v>45206</v>
      </c>
      <c r="B180" s="9" t="s">
        <v>45</v>
      </c>
      <c r="C180" s="6" t="s">
        <v>268</v>
      </c>
      <c r="D180" s="5">
        <v>9</v>
      </c>
      <c r="E180" s="9" t="s">
        <v>276</v>
      </c>
      <c r="F180" s="9"/>
      <c r="G180" s="9"/>
      <c r="H180" s="9"/>
      <c r="I180" s="9"/>
      <c r="J180" s="22">
        <v>0.28472222222222221</v>
      </c>
      <c r="K180" s="22"/>
      <c r="L180" s="22">
        <v>0.10416666666666667</v>
      </c>
      <c r="M180" s="28"/>
      <c r="N180" s="22"/>
      <c r="O180" s="5"/>
      <c r="P180" s="5"/>
      <c r="Q180" s="5"/>
      <c r="R180" s="5"/>
      <c r="S180" s="5"/>
      <c r="T180" s="5" t="s">
        <v>166</v>
      </c>
      <c r="U180" s="5">
        <v>0</v>
      </c>
      <c r="V180" s="5"/>
      <c r="W180" s="5"/>
      <c r="X180" s="5"/>
      <c r="Y180" s="5">
        <f>IF(ISERROR(FIND("footing",Tableau3[[#This Row],[Résumé]])),0,1)</f>
        <v>0</v>
      </c>
      <c r="Z180" s="5">
        <f>IF(ISERROR(FIND("ciné",Tableau3[[#This Row],[Résumé]])),0,1)</f>
        <v>0</v>
      </c>
      <c r="AA180" s="5">
        <v>0</v>
      </c>
      <c r="AB180" s="5">
        <f>WEEKDAY(Tableau3[[#This Row],[Jour]],2)</f>
        <v>6</v>
      </c>
      <c r="AC180" s="5"/>
      <c r="AD180" s="5"/>
      <c r="AE180" s="5"/>
      <c r="AF180" s="25"/>
    </row>
    <row r="181" spans="1:32" x14ac:dyDescent="0.3">
      <c r="A181" s="12">
        <v>45207</v>
      </c>
      <c r="B181" s="9" t="s">
        <v>45</v>
      </c>
      <c r="C181" s="6" t="s">
        <v>269</v>
      </c>
      <c r="D181" s="5">
        <v>8.5</v>
      </c>
      <c r="E181" s="9" t="s">
        <v>313</v>
      </c>
      <c r="F181" s="9"/>
      <c r="G181" s="9"/>
      <c r="H181" s="9"/>
      <c r="I181" s="9"/>
      <c r="J181" s="22">
        <v>0.375</v>
      </c>
      <c r="K181" s="22"/>
      <c r="L181" s="22">
        <v>4.1666666666666664E-2</v>
      </c>
      <c r="M181" s="28"/>
      <c r="N181" s="22"/>
      <c r="O181" s="5"/>
      <c r="P181" s="5"/>
      <c r="Q181" s="5"/>
      <c r="R181" s="5"/>
      <c r="S181" s="5"/>
      <c r="T181" s="5" t="s">
        <v>166</v>
      </c>
      <c r="U181" s="5">
        <v>0</v>
      </c>
      <c r="V181" s="5"/>
      <c r="W181" s="5"/>
      <c r="X181" s="5"/>
      <c r="Y181" s="5">
        <f>IF(ISERROR(FIND("footing",Tableau3[[#This Row],[Résumé]])),0,1)</f>
        <v>0</v>
      </c>
      <c r="Z181" s="5">
        <f>IF(ISERROR(FIND("ciné",Tableau3[[#This Row],[Résumé]])),0,1)</f>
        <v>0</v>
      </c>
      <c r="AA181" s="5">
        <v>0</v>
      </c>
      <c r="AB181" s="5">
        <f>WEEKDAY(Tableau3[[#This Row],[Jour]],2)</f>
        <v>7</v>
      </c>
      <c r="AC181" s="5"/>
      <c r="AD181" s="5"/>
      <c r="AE181" s="5"/>
      <c r="AF181" s="25"/>
    </row>
    <row r="182" spans="1:32" x14ac:dyDescent="0.3">
      <c r="A182" s="12">
        <v>45208</v>
      </c>
      <c r="B182" s="9" t="s">
        <v>223</v>
      </c>
      <c r="C182" s="6" t="s">
        <v>51</v>
      </c>
      <c r="D182" s="5">
        <v>6.5</v>
      </c>
      <c r="E182" s="9" t="s">
        <v>272</v>
      </c>
      <c r="F182" s="9"/>
      <c r="G182" s="9"/>
      <c r="H182" s="9"/>
      <c r="I182" s="9"/>
      <c r="J182" s="22">
        <v>0.38541666666666669</v>
      </c>
      <c r="K182" s="22"/>
      <c r="L182" s="22">
        <v>0</v>
      </c>
      <c r="M182" s="28"/>
      <c r="N182" s="22"/>
      <c r="O182" s="5">
        <v>74</v>
      </c>
      <c r="P182" s="5">
        <v>0</v>
      </c>
      <c r="Q182" s="5">
        <v>55</v>
      </c>
      <c r="R182" s="5">
        <v>12</v>
      </c>
      <c r="S182" s="5">
        <f>SUM(Tableau3[[#This Row],[Snap]:[BeReal]])</f>
        <v>141</v>
      </c>
      <c r="T182" s="5" t="s">
        <v>166</v>
      </c>
      <c r="U182" s="5">
        <v>0</v>
      </c>
      <c r="V182" s="5"/>
      <c r="W182" s="5"/>
      <c r="X182" s="5"/>
      <c r="Y182" s="5">
        <f>IF(ISERROR(FIND("footing",Tableau3[[#This Row],[Résumé]])),0,1)</f>
        <v>0</v>
      </c>
      <c r="Z182" s="5">
        <f>IF(ISERROR(FIND("ciné",Tableau3[[#This Row],[Résumé]])),0,1)</f>
        <v>0</v>
      </c>
      <c r="AA182" s="5">
        <v>0</v>
      </c>
      <c r="AB182" s="5">
        <f>WEEKDAY(Tableau3[[#This Row],[Jour]],2)</f>
        <v>1</v>
      </c>
      <c r="AC182" s="5"/>
      <c r="AD182" s="5"/>
      <c r="AE182" s="5"/>
      <c r="AF182" s="25"/>
    </row>
    <row r="183" spans="1:32" x14ac:dyDescent="0.3">
      <c r="A183" s="12">
        <v>45209</v>
      </c>
      <c r="B183" s="9" t="s">
        <v>223</v>
      </c>
      <c r="C183" s="6" t="s">
        <v>51</v>
      </c>
      <c r="D183" s="5">
        <v>7</v>
      </c>
      <c r="E183" s="9" t="s">
        <v>273</v>
      </c>
      <c r="F183" s="9"/>
      <c r="G183" s="9"/>
      <c r="H183" s="9"/>
      <c r="I183" s="9"/>
      <c r="J183" s="22">
        <v>0.39583333333333331</v>
      </c>
      <c r="K183" s="22"/>
      <c r="L183" s="22">
        <v>5.2083333333333336E-2</v>
      </c>
      <c r="M183" s="28"/>
      <c r="N183" s="22"/>
      <c r="O183" s="5">
        <v>29</v>
      </c>
      <c r="P183" s="5">
        <v>0</v>
      </c>
      <c r="Q183" s="5">
        <v>82</v>
      </c>
      <c r="R183" s="5">
        <v>10</v>
      </c>
      <c r="S183" s="5">
        <f>SUM(Tableau3[[#This Row],[Snap]:[BeReal]])</f>
        <v>121</v>
      </c>
      <c r="T183" s="5" t="s">
        <v>166</v>
      </c>
      <c r="U183" s="5">
        <v>30</v>
      </c>
      <c r="V183" s="5"/>
      <c r="W183" s="5"/>
      <c r="X183" s="5"/>
      <c r="Y183" s="5">
        <f>IF(ISERROR(FIND("footing",Tableau3[[#This Row],[Résumé]])),0,1)</f>
        <v>1</v>
      </c>
      <c r="Z183" s="5">
        <f>IF(ISERROR(FIND("ciné",Tableau3[[#This Row],[Résumé]])),0,1)</f>
        <v>0</v>
      </c>
      <c r="AA183" s="5">
        <v>61</v>
      </c>
      <c r="AB183" s="5">
        <f>WEEKDAY(Tableau3[[#This Row],[Jour]],2)</f>
        <v>2</v>
      </c>
      <c r="AC183" s="5"/>
      <c r="AD183" s="5"/>
      <c r="AE183" s="5"/>
      <c r="AF183" s="25"/>
    </row>
    <row r="184" spans="1:32" x14ac:dyDescent="0.3">
      <c r="A184" s="12">
        <v>45210</v>
      </c>
      <c r="B184" s="9" t="s">
        <v>223</v>
      </c>
      <c r="C184" s="6" t="s">
        <v>51</v>
      </c>
      <c r="D184" s="5">
        <v>7</v>
      </c>
      <c r="E184" s="9" t="s">
        <v>274</v>
      </c>
      <c r="F184" s="9"/>
      <c r="G184" s="9"/>
      <c r="H184" s="9"/>
      <c r="I184" s="9"/>
      <c r="J184" s="22">
        <v>0.375</v>
      </c>
      <c r="K184" s="22"/>
      <c r="L184" s="22">
        <v>0.10416666666666667</v>
      </c>
      <c r="M184" s="28"/>
      <c r="N184" s="22"/>
      <c r="O184" s="5">
        <v>30</v>
      </c>
      <c r="P184" s="5">
        <v>0</v>
      </c>
      <c r="Q184" s="5">
        <v>85</v>
      </c>
      <c r="R184" s="5">
        <v>7</v>
      </c>
      <c r="S184" s="5">
        <f>SUM(Tableau3[[#This Row],[Snap]:[BeReal]])</f>
        <v>122</v>
      </c>
      <c r="T184" s="5" t="s">
        <v>165</v>
      </c>
      <c r="U184" s="5">
        <v>0</v>
      </c>
      <c r="V184" s="5" t="s">
        <v>275</v>
      </c>
      <c r="W184" s="5"/>
      <c r="X184" s="5"/>
      <c r="Y184" s="5">
        <f>IF(ISERROR(FIND("footing",Tableau3[[#This Row],[Résumé]])),0,1)</f>
        <v>0</v>
      </c>
      <c r="Z184" s="5">
        <f>IF(ISERROR(FIND("ciné",Tableau3[[#This Row],[Résumé]])),0,1)</f>
        <v>0</v>
      </c>
      <c r="AA184" s="5">
        <v>63</v>
      </c>
      <c r="AB184" s="5">
        <f>WEEKDAY(Tableau3[[#This Row],[Jour]],2)</f>
        <v>3</v>
      </c>
      <c r="AC184" s="5"/>
      <c r="AD184" s="5"/>
      <c r="AE184" s="5"/>
      <c r="AF184" s="25"/>
    </row>
    <row r="185" spans="1:32" x14ac:dyDescent="0.3">
      <c r="A185" s="12">
        <v>45211</v>
      </c>
      <c r="B185" s="9" t="s">
        <v>223</v>
      </c>
      <c r="C185" s="6" t="s">
        <v>51</v>
      </c>
      <c r="D185" s="5">
        <v>7</v>
      </c>
      <c r="E185" s="9" t="s">
        <v>278</v>
      </c>
      <c r="F185" s="9"/>
      <c r="G185" s="9"/>
      <c r="H185" s="9"/>
      <c r="I185" s="9"/>
      <c r="J185" s="22">
        <v>0.4375</v>
      </c>
      <c r="K185" s="22"/>
      <c r="L185" s="22">
        <v>4.1666666666666664E-2</v>
      </c>
      <c r="M185" s="28"/>
      <c r="N185" s="22"/>
      <c r="O185" s="5">
        <v>116</v>
      </c>
      <c r="P185" s="5">
        <v>0</v>
      </c>
      <c r="Q185" s="5">
        <v>90</v>
      </c>
      <c r="R185" s="5">
        <v>6</v>
      </c>
      <c r="S185" s="5">
        <f>SUM(Tableau3[[#This Row],[Snap]:[BeReal]])</f>
        <v>212</v>
      </c>
      <c r="T185" s="5" t="s">
        <v>201</v>
      </c>
      <c r="U185" s="5">
        <v>0</v>
      </c>
      <c r="V185" s="5"/>
      <c r="W185" s="5"/>
      <c r="X185" s="5"/>
      <c r="Y185" s="5">
        <f>IF(ISERROR(FIND("footing",Tableau3[[#This Row],[Résumé]])),0,1)</f>
        <v>0</v>
      </c>
      <c r="Z185" s="5">
        <f>IF(ISERROR(FIND("ciné",Tableau3[[#This Row],[Résumé]])),0,1)</f>
        <v>0</v>
      </c>
      <c r="AA185" s="5">
        <v>25</v>
      </c>
      <c r="AB185" s="5">
        <f>WEEKDAY(Tableau3[[#This Row],[Jour]],2)</f>
        <v>4</v>
      </c>
      <c r="AC185" s="5"/>
      <c r="AD185" s="5"/>
      <c r="AE185" s="5"/>
      <c r="AF185" s="25"/>
    </row>
    <row r="186" spans="1:32" x14ac:dyDescent="0.3">
      <c r="A186" s="12">
        <v>45212</v>
      </c>
      <c r="B186" s="9" t="s">
        <v>224</v>
      </c>
      <c r="C186" s="6" t="s">
        <v>51</v>
      </c>
      <c r="D186" s="5">
        <v>7.5</v>
      </c>
      <c r="E186" s="9" t="s">
        <v>279</v>
      </c>
      <c r="F186" s="9"/>
      <c r="G186" s="9"/>
      <c r="H186" s="9"/>
      <c r="I186" s="9"/>
      <c r="J186" s="22">
        <v>0.41666666666666669</v>
      </c>
      <c r="K186" s="22"/>
      <c r="L186" s="22">
        <v>0.25</v>
      </c>
      <c r="M186" s="28"/>
      <c r="N186" s="22"/>
      <c r="O186" s="5">
        <v>83</v>
      </c>
      <c r="P186" s="5">
        <v>0</v>
      </c>
      <c r="Q186" s="5">
        <v>100</v>
      </c>
      <c r="R186" s="5">
        <v>2</v>
      </c>
      <c r="S186" s="5">
        <f>SUM(Tableau3[[#This Row],[Snap]:[BeReal]])</f>
        <v>185</v>
      </c>
      <c r="T186" s="5" t="s">
        <v>201</v>
      </c>
      <c r="U186" s="5">
        <v>0</v>
      </c>
      <c r="V186" s="5"/>
      <c r="W186" s="5"/>
      <c r="X186" s="5"/>
      <c r="Y186" s="5">
        <f>IF(ISERROR(FIND("footing",Tableau3[[#This Row],[Résumé]])),0,1)</f>
        <v>0</v>
      </c>
      <c r="Z186" s="5">
        <f>IF(ISERROR(FIND("ciné",Tableau3[[#This Row],[Résumé]])),0,1)</f>
        <v>0</v>
      </c>
      <c r="AA186" s="5">
        <v>123</v>
      </c>
      <c r="AB186" s="5">
        <f>WEEKDAY(Tableau3[[#This Row],[Jour]],2)</f>
        <v>5</v>
      </c>
      <c r="AC186" s="5"/>
      <c r="AD186" s="5"/>
      <c r="AE186" s="5"/>
      <c r="AF186" s="25"/>
    </row>
    <row r="187" spans="1:32" x14ac:dyDescent="0.3">
      <c r="A187" s="12">
        <v>45213</v>
      </c>
      <c r="B187" s="9" t="s">
        <v>45</v>
      </c>
      <c r="C187" s="6" t="s">
        <v>51</v>
      </c>
      <c r="D187" s="5">
        <v>7</v>
      </c>
      <c r="E187" s="9" t="s">
        <v>280</v>
      </c>
      <c r="F187" s="9"/>
      <c r="G187" s="9"/>
      <c r="H187" s="9"/>
      <c r="I187" s="9"/>
      <c r="J187" s="22">
        <v>0.45833333333333331</v>
      </c>
      <c r="K187" s="22"/>
      <c r="L187" s="22">
        <v>2.0833333333333332E-2</v>
      </c>
      <c r="M187" s="28"/>
      <c r="N187" s="22"/>
      <c r="O187" s="5">
        <v>53</v>
      </c>
      <c r="P187" s="5">
        <v>0</v>
      </c>
      <c r="Q187" s="5">
        <v>100</v>
      </c>
      <c r="R187" s="5">
        <v>15</v>
      </c>
      <c r="S187" s="5">
        <f>SUM(Tableau3[[#This Row],[Snap]:[BeReal]])</f>
        <v>168</v>
      </c>
      <c r="T187" s="5" t="s">
        <v>165</v>
      </c>
      <c r="U187" s="5">
        <v>0</v>
      </c>
      <c r="V187" s="5"/>
      <c r="W187" s="5"/>
      <c r="X187" s="5"/>
      <c r="Y187" s="5">
        <f>IF(ISERROR(FIND("footing",Tableau3[[#This Row],[Résumé]])),0,1)</f>
        <v>0</v>
      </c>
      <c r="Z187" s="5">
        <f>IF(ISERROR(FIND("ciné",Tableau3[[#This Row],[Résumé]])),0,1)</f>
        <v>0</v>
      </c>
      <c r="AA187" s="5">
        <v>0</v>
      </c>
      <c r="AB187" s="5">
        <f>WEEKDAY(Tableau3[[#This Row],[Jour]],2)</f>
        <v>6</v>
      </c>
      <c r="AC187" s="5"/>
      <c r="AD187" s="5"/>
      <c r="AE187" s="5"/>
      <c r="AF187" s="25"/>
    </row>
    <row r="188" spans="1:32" x14ac:dyDescent="0.3">
      <c r="A188" s="12">
        <v>45214</v>
      </c>
      <c r="B188" s="9" t="s">
        <v>45</v>
      </c>
      <c r="C188" s="6" t="s">
        <v>277</v>
      </c>
      <c r="D188" s="5">
        <v>8</v>
      </c>
      <c r="E188" s="9" t="s">
        <v>281</v>
      </c>
      <c r="F188" s="9"/>
      <c r="G188" s="9"/>
      <c r="H188" s="9"/>
      <c r="I188" s="9"/>
      <c r="J188" s="22">
        <v>0.34375</v>
      </c>
      <c r="K188" s="22"/>
      <c r="L188" s="22">
        <v>5.9027777777777783E-2</v>
      </c>
      <c r="M188" s="28"/>
      <c r="N188" s="22"/>
      <c r="O188" s="5">
        <v>50</v>
      </c>
      <c r="P188" s="5">
        <v>0</v>
      </c>
      <c r="Q188" s="5">
        <v>87</v>
      </c>
      <c r="R188" s="5">
        <v>3</v>
      </c>
      <c r="S188" s="5">
        <f>SUM(Tableau3[[#This Row],[Snap]:[BeReal]])</f>
        <v>140</v>
      </c>
      <c r="T188" s="5" t="s">
        <v>165</v>
      </c>
      <c r="U188" s="5">
        <v>0</v>
      </c>
      <c r="V188" s="5"/>
      <c r="W188" s="5"/>
      <c r="X188" s="5"/>
      <c r="Y188" s="5">
        <f>IF(ISERROR(FIND("footing",Tableau3[[#This Row],[Résumé]])),0,1)</f>
        <v>0</v>
      </c>
      <c r="Z188" s="5">
        <f>IF(ISERROR(FIND("ciné",Tableau3[[#This Row],[Résumé]])),0,1)</f>
        <v>0</v>
      </c>
      <c r="AA188" s="5">
        <v>0</v>
      </c>
      <c r="AB188" s="5">
        <f>WEEKDAY(Tableau3[[#This Row],[Jour]],2)</f>
        <v>7</v>
      </c>
      <c r="AC188" s="5"/>
      <c r="AD188" s="5"/>
      <c r="AE188" s="5"/>
      <c r="AF188" s="25"/>
    </row>
    <row r="189" spans="1:32" x14ac:dyDescent="0.3">
      <c r="A189" s="12">
        <v>45215</v>
      </c>
      <c r="B189" s="9" t="s">
        <v>223</v>
      </c>
      <c r="C189" s="6" t="s">
        <v>51</v>
      </c>
      <c r="D189" s="5">
        <v>6</v>
      </c>
      <c r="E189" s="9" t="s">
        <v>316</v>
      </c>
      <c r="F189" s="9"/>
      <c r="G189" s="9"/>
      <c r="H189" s="9"/>
      <c r="I189" s="9"/>
      <c r="J189" s="22">
        <v>0.26041666666666669</v>
      </c>
      <c r="K189" s="22"/>
      <c r="L189" s="22">
        <v>0</v>
      </c>
      <c r="M189" s="28"/>
      <c r="N189" s="22"/>
      <c r="O189" s="5">
        <v>45</v>
      </c>
      <c r="P189" s="5">
        <v>0</v>
      </c>
      <c r="Q189" s="5">
        <v>75</v>
      </c>
      <c r="R189" s="5">
        <v>17</v>
      </c>
      <c r="S189" s="5">
        <f>SUM(Tableau3[[#This Row],[Snap]:[BeReal]])</f>
        <v>137</v>
      </c>
      <c r="T189" s="5" t="s">
        <v>166</v>
      </c>
      <c r="U189" s="5">
        <v>0</v>
      </c>
      <c r="V189" s="5" t="s">
        <v>282</v>
      </c>
      <c r="W189" s="5"/>
      <c r="X189" s="5"/>
      <c r="Y189" s="5">
        <f>IF(ISERROR(FIND("footing",Tableau3[[#This Row],[Résumé]])),0,1)</f>
        <v>1</v>
      </c>
      <c r="Z189" s="5">
        <f>IF(ISERROR(FIND("ciné",Tableau3[[#This Row],[Résumé]])),0,1)</f>
        <v>0</v>
      </c>
      <c r="AA189" s="5">
        <v>0</v>
      </c>
      <c r="AB189" s="5">
        <f>WEEKDAY(Tableau3[[#This Row],[Jour]],2)</f>
        <v>1</v>
      </c>
      <c r="AC189" s="5"/>
      <c r="AD189" s="5"/>
      <c r="AE189" s="5"/>
      <c r="AF189" s="25"/>
    </row>
    <row r="190" spans="1:32" x14ac:dyDescent="0.3">
      <c r="A190" s="12">
        <v>45216</v>
      </c>
      <c r="B190" s="9" t="s">
        <v>223</v>
      </c>
      <c r="C190" s="6" t="s">
        <v>51</v>
      </c>
      <c r="D190" s="5">
        <v>7</v>
      </c>
      <c r="E190" s="9" t="s">
        <v>283</v>
      </c>
      <c r="F190" s="9"/>
      <c r="G190" s="9"/>
      <c r="H190" s="9"/>
      <c r="I190" s="9"/>
      <c r="J190" s="22">
        <v>0.375</v>
      </c>
      <c r="K190" s="22"/>
      <c r="L190" s="22">
        <v>0.95833333333333337</v>
      </c>
      <c r="M190" s="28"/>
      <c r="N190" s="22"/>
      <c r="O190" s="5">
        <v>42</v>
      </c>
      <c r="P190" s="5">
        <v>0</v>
      </c>
      <c r="Q190" s="5">
        <v>39</v>
      </c>
      <c r="R190" s="5">
        <v>7</v>
      </c>
      <c r="S190" s="5">
        <f>SUM(Tableau3[[#This Row],[Snap]:[BeReal]])</f>
        <v>88</v>
      </c>
      <c r="T190" s="5" t="s">
        <v>165</v>
      </c>
      <c r="U190" s="5">
        <v>60</v>
      </c>
      <c r="V190" s="5"/>
      <c r="W190" s="5"/>
      <c r="X190" s="5"/>
      <c r="Y190" s="5">
        <f>IF(ISERROR(FIND("footing",Tableau3[[#This Row],[Résumé]])),0,1)</f>
        <v>0</v>
      </c>
      <c r="Z190" s="5">
        <f>IF(ISERROR(FIND("ciné",Tableau3[[#This Row],[Résumé]])),0,1)</f>
        <v>0</v>
      </c>
      <c r="AA190" s="5">
        <v>187</v>
      </c>
      <c r="AB190" s="5">
        <f>WEEKDAY(Tableau3[[#This Row],[Jour]],2)</f>
        <v>2</v>
      </c>
      <c r="AC190" s="5"/>
      <c r="AD190" s="5"/>
      <c r="AE190" s="5"/>
      <c r="AF190" s="25"/>
    </row>
    <row r="191" spans="1:32" x14ac:dyDescent="0.3">
      <c r="A191" s="12">
        <v>45217</v>
      </c>
      <c r="B191" s="9" t="s">
        <v>223</v>
      </c>
      <c r="C191" s="6" t="s">
        <v>51</v>
      </c>
      <c r="D191" s="5">
        <v>6.5</v>
      </c>
      <c r="E191" s="9" t="s">
        <v>284</v>
      </c>
      <c r="F191" s="9"/>
      <c r="G191" s="9"/>
      <c r="H191" s="9"/>
      <c r="I191" s="9"/>
      <c r="J191" s="22">
        <v>0.35416666666666669</v>
      </c>
      <c r="K191" s="22"/>
      <c r="L191" s="22">
        <v>0.95833333333333337</v>
      </c>
      <c r="M191" s="28"/>
      <c r="N191" s="22"/>
      <c r="O191" s="5">
        <v>77</v>
      </c>
      <c r="P191" s="5">
        <v>0</v>
      </c>
      <c r="Q191" s="5">
        <v>68</v>
      </c>
      <c r="R191" s="5">
        <v>12</v>
      </c>
      <c r="S191" s="5">
        <f>SUM(Tableau3[[#This Row],[Snap]:[BeReal]])</f>
        <v>157</v>
      </c>
      <c r="T191" s="5" t="s">
        <v>200</v>
      </c>
      <c r="U191" s="5">
        <v>15</v>
      </c>
      <c r="V191" s="5"/>
      <c r="W191" s="5"/>
      <c r="X191" s="5"/>
      <c r="Y191" s="5">
        <f>IF(ISERROR(FIND("footing",Tableau3[[#This Row],[Résumé]])),0,1)</f>
        <v>0</v>
      </c>
      <c r="Z191" s="5">
        <f>IF(ISERROR(FIND("ciné",Tableau3[[#This Row],[Résumé]])),0,1)</f>
        <v>0</v>
      </c>
      <c r="AA191" s="5">
        <v>189</v>
      </c>
      <c r="AB191" s="5">
        <f>WEEKDAY(Tableau3[[#This Row],[Jour]],2)</f>
        <v>3</v>
      </c>
      <c r="AC191" s="5"/>
      <c r="AD191" s="5"/>
      <c r="AE191" s="5"/>
      <c r="AF191" s="25"/>
    </row>
    <row r="192" spans="1:32" x14ac:dyDescent="0.3">
      <c r="A192" s="12">
        <v>45218</v>
      </c>
      <c r="B192" s="9" t="s">
        <v>223</v>
      </c>
      <c r="C192" s="6" t="s">
        <v>51</v>
      </c>
      <c r="D192" s="5">
        <v>6</v>
      </c>
      <c r="E192" s="9" t="s">
        <v>286</v>
      </c>
      <c r="F192" s="9"/>
      <c r="G192" s="9"/>
      <c r="H192" s="9"/>
      <c r="I192" s="9"/>
      <c r="J192" s="22">
        <v>0.28472222222222221</v>
      </c>
      <c r="K192" s="22"/>
      <c r="L192" s="22">
        <v>2.0833333333333332E-2</v>
      </c>
      <c r="M192" s="28"/>
      <c r="N192" s="22"/>
      <c r="O192" s="5">
        <v>51</v>
      </c>
      <c r="P192" s="5">
        <v>0</v>
      </c>
      <c r="Q192" s="5">
        <v>63</v>
      </c>
      <c r="R192" s="5">
        <v>4</v>
      </c>
      <c r="S192" s="5">
        <f>SUM(Tableau3[[#This Row],[Snap]:[BeReal]])</f>
        <v>118</v>
      </c>
      <c r="T192" s="5" t="s">
        <v>285</v>
      </c>
      <c r="U192" s="5">
        <v>30</v>
      </c>
      <c r="V192" s="5"/>
      <c r="W192" s="5"/>
      <c r="X192" s="5"/>
      <c r="Y192" s="5">
        <f>IF(ISERROR(FIND("footing",Tableau3[[#This Row],[Résumé]])),0,1)</f>
        <v>0</v>
      </c>
      <c r="Z192" s="5">
        <f>IF(ISERROR(FIND("ciné",Tableau3[[#This Row],[Résumé]])),0,1)</f>
        <v>0</v>
      </c>
      <c r="AA192" s="5">
        <v>0</v>
      </c>
      <c r="AB192" s="5">
        <f>WEEKDAY(Tableau3[[#This Row],[Jour]],2)</f>
        <v>4</v>
      </c>
      <c r="AC192" s="5"/>
      <c r="AD192" s="5"/>
      <c r="AE192" s="5"/>
      <c r="AF192" s="25"/>
    </row>
    <row r="193" spans="1:32" x14ac:dyDescent="0.3">
      <c r="A193" s="12">
        <v>45219</v>
      </c>
      <c r="B193" s="9" t="s">
        <v>224</v>
      </c>
      <c r="C193" s="6" t="s">
        <v>52</v>
      </c>
      <c r="D193" s="5">
        <v>6</v>
      </c>
      <c r="E193" s="9" t="s">
        <v>287</v>
      </c>
      <c r="F193" s="9"/>
      <c r="G193" s="9"/>
      <c r="H193" s="9"/>
      <c r="I193" s="9"/>
      <c r="J193" s="22">
        <v>0.41666666666666669</v>
      </c>
      <c r="K193" s="22"/>
      <c r="L193" s="22">
        <v>4.1666666666666664E-2</v>
      </c>
      <c r="M193" s="28"/>
      <c r="N193" s="22"/>
      <c r="O193" s="5">
        <f>10+53+5</f>
        <v>68</v>
      </c>
      <c r="P193" s="5">
        <v>0</v>
      </c>
      <c r="Q193" s="5">
        <v>96</v>
      </c>
      <c r="R193" s="5">
        <v>11</v>
      </c>
      <c r="S193" s="5">
        <f>SUM(Tableau3[[#This Row],[Snap]:[BeReal]])</f>
        <v>175</v>
      </c>
      <c r="T193" s="5" t="s">
        <v>188</v>
      </c>
      <c r="U193" s="5">
        <v>0</v>
      </c>
      <c r="V193" s="5"/>
      <c r="W193" s="5"/>
      <c r="X193" s="5"/>
      <c r="Y193" s="5">
        <f>IF(ISERROR(FIND("footing",Tableau3[[#This Row],[Résumé]])),0,1)</f>
        <v>0</v>
      </c>
      <c r="Z193" s="5">
        <f>IF(ISERROR(FIND("ciné",Tableau3[[#This Row],[Résumé]])),0,1)</f>
        <v>0</v>
      </c>
      <c r="AA193" s="5">
        <v>63</v>
      </c>
      <c r="AB193" s="5">
        <f>WEEKDAY(Tableau3[[#This Row],[Jour]],2)</f>
        <v>5</v>
      </c>
      <c r="AC193" s="5"/>
      <c r="AD193" s="5"/>
      <c r="AE193" s="5"/>
      <c r="AF193" s="25"/>
    </row>
    <row r="194" spans="1:32" x14ac:dyDescent="0.3">
      <c r="A194" s="12">
        <v>45220</v>
      </c>
      <c r="B194" s="9" t="s">
        <v>45</v>
      </c>
      <c r="C194" s="6" t="s">
        <v>292</v>
      </c>
      <c r="D194" s="5">
        <v>8.5</v>
      </c>
      <c r="E194" s="9" t="s">
        <v>288</v>
      </c>
      <c r="F194" s="9"/>
      <c r="G194" s="9"/>
      <c r="H194" s="9"/>
      <c r="I194" s="9"/>
      <c r="J194" s="22">
        <v>0.375</v>
      </c>
      <c r="K194" s="22"/>
      <c r="L194" s="22">
        <v>0.14583333333333334</v>
      </c>
      <c r="M194" s="28"/>
      <c r="N194" s="22"/>
      <c r="O194" s="5">
        <f>46+13</f>
        <v>59</v>
      </c>
      <c r="P194" s="5">
        <v>0</v>
      </c>
      <c r="Q194" s="5">
        <v>52</v>
      </c>
      <c r="R194" s="5">
        <v>5</v>
      </c>
      <c r="S194" s="5">
        <f>SUM(Tableau3[[#This Row],[Snap]:[BeReal]])</f>
        <v>116</v>
      </c>
      <c r="T194" s="5" t="s">
        <v>285</v>
      </c>
      <c r="U194" s="5">
        <v>0</v>
      </c>
      <c r="V194" s="5" t="s">
        <v>290</v>
      </c>
      <c r="W194" s="5"/>
      <c r="X194" s="5"/>
      <c r="Y194" s="5">
        <f>IF(ISERROR(FIND("footing",Tableau3[[#This Row],[Résumé]])),0,1)</f>
        <v>0</v>
      </c>
      <c r="Z194" s="5">
        <f>IF(ISERROR(FIND("ciné",Tableau3[[#This Row],[Résumé]])),0,1)</f>
        <v>0</v>
      </c>
      <c r="AA194" s="5">
        <v>0</v>
      </c>
      <c r="AB194" s="5">
        <f>WEEKDAY(Tableau3[[#This Row],[Jour]],2)</f>
        <v>6</v>
      </c>
      <c r="AC194" s="5"/>
      <c r="AD194" s="5"/>
      <c r="AE194" s="5"/>
      <c r="AF194" s="25"/>
    </row>
    <row r="195" spans="1:32" x14ac:dyDescent="0.3">
      <c r="A195" s="12">
        <v>45221</v>
      </c>
      <c r="B195" s="9" t="s">
        <v>45</v>
      </c>
      <c r="C195" s="6" t="s">
        <v>293</v>
      </c>
      <c r="D195" s="5">
        <v>6.5</v>
      </c>
      <c r="E195" s="9" t="s">
        <v>291</v>
      </c>
      <c r="F195" s="9"/>
      <c r="G195" s="9"/>
      <c r="H195" s="9"/>
      <c r="I195" s="9"/>
      <c r="J195" s="22">
        <v>0.41666666666666669</v>
      </c>
      <c r="K195" s="22"/>
      <c r="L195" s="22">
        <v>3.125E-2</v>
      </c>
      <c r="M195" s="28"/>
      <c r="N195" s="22"/>
      <c r="O195" s="5">
        <v>88</v>
      </c>
      <c r="P195" s="5">
        <v>0</v>
      </c>
      <c r="Q195" s="5">
        <v>36</v>
      </c>
      <c r="R195" s="5">
        <v>11</v>
      </c>
      <c r="S195" s="5">
        <f>SUM(Tableau3[[#This Row],[Snap]:[BeReal]])</f>
        <v>135</v>
      </c>
      <c r="T195" s="5" t="s">
        <v>165</v>
      </c>
      <c r="U195" s="5">
        <v>0</v>
      </c>
      <c r="V195" s="5" t="s">
        <v>289</v>
      </c>
      <c r="W195" s="5"/>
      <c r="X195" s="5"/>
      <c r="Y195" s="5">
        <f>IF(ISERROR(FIND("footing",Tableau3[[#This Row],[Résumé]])),0,1)</f>
        <v>1</v>
      </c>
      <c r="Z195" s="5">
        <f>IF(ISERROR(FIND("ciné",Tableau3[[#This Row],[Résumé]])),0,1)</f>
        <v>0</v>
      </c>
      <c r="AA195" s="5">
        <v>0</v>
      </c>
      <c r="AB195" s="5">
        <f>WEEKDAY(Tableau3[[#This Row],[Jour]],2)</f>
        <v>7</v>
      </c>
      <c r="AC195" s="5"/>
      <c r="AD195" s="5"/>
      <c r="AE195" s="5"/>
      <c r="AF195" s="25"/>
    </row>
    <row r="196" spans="1:32" x14ac:dyDescent="0.3">
      <c r="A196" s="12">
        <v>45222</v>
      </c>
      <c r="B196" s="9" t="s">
        <v>223</v>
      </c>
      <c r="C196" s="6" t="s">
        <v>52</v>
      </c>
      <c r="D196" s="5">
        <v>3</v>
      </c>
      <c r="E196" s="9" t="s">
        <v>294</v>
      </c>
      <c r="F196" s="9"/>
      <c r="G196" s="9"/>
      <c r="H196" s="9"/>
      <c r="I196" s="9"/>
      <c r="J196" s="22">
        <v>0.41666666666666669</v>
      </c>
      <c r="K196" s="22"/>
      <c r="L196" s="22">
        <v>0</v>
      </c>
      <c r="M196" s="28"/>
      <c r="N196" s="22"/>
      <c r="O196" s="5">
        <v>40</v>
      </c>
      <c r="P196" s="5">
        <v>0</v>
      </c>
      <c r="Q196" s="5">
        <v>90</v>
      </c>
      <c r="R196" s="5">
        <v>13</v>
      </c>
      <c r="S196" s="5">
        <f>SUM(Tableau3[[#This Row],[Snap]:[BeReal]])</f>
        <v>143</v>
      </c>
      <c r="T196" s="5" t="s">
        <v>285</v>
      </c>
      <c r="U196" s="5">
        <v>0</v>
      </c>
      <c r="V196" s="5" t="s">
        <v>296</v>
      </c>
      <c r="W196" s="5"/>
      <c r="X196" s="5"/>
      <c r="Y196" s="5">
        <f>IF(ISERROR(FIND("footing",Tableau3[[#This Row],[Résumé]])),0,1)</f>
        <v>0</v>
      </c>
      <c r="Z196" s="5">
        <f>IF(ISERROR(FIND("ciné",Tableau3[[#This Row],[Résumé]])),0,1)</f>
        <v>0</v>
      </c>
      <c r="AA196" s="5">
        <v>0</v>
      </c>
      <c r="AB196" s="5">
        <f>WEEKDAY(Tableau3[[#This Row],[Jour]],2)</f>
        <v>1</v>
      </c>
      <c r="AC196" s="5"/>
      <c r="AD196" s="5"/>
      <c r="AE196" s="5"/>
      <c r="AF196" s="25"/>
    </row>
    <row r="197" spans="1:32" x14ac:dyDescent="0.3">
      <c r="A197" s="12">
        <v>45223</v>
      </c>
      <c r="B197" s="9" t="s">
        <v>223</v>
      </c>
      <c r="C197" s="6" t="s">
        <v>295</v>
      </c>
      <c r="D197" s="5">
        <v>6</v>
      </c>
      <c r="E197" s="9" t="s">
        <v>298</v>
      </c>
      <c r="F197" s="9"/>
      <c r="G197" s="9"/>
      <c r="H197" s="9"/>
      <c r="I197" s="9"/>
      <c r="J197" s="22">
        <v>0.41666666666666669</v>
      </c>
      <c r="K197" s="22"/>
      <c r="L197" s="22">
        <v>0.40972222222222227</v>
      </c>
      <c r="M197" s="28"/>
      <c r="N197" s="22"/>
      <c r="O197" s="5">
        <v>75</v>
      </c>
      <c r="P197" s="5">
        <v>0</v>
      </c>
      <c r="Q197" s="5">
        <v>22</v>
      </c>
      <c r="R197" s="5">
        <v>10</v>
      </c>
      <c r="S197" s="5">
        <f>SUM(Tableau3[[#This Row],[Snap]:[BeReal]])</f>
        <v>107</v>
      </c>
      <c r="T197" s="5" t="s">
        <v>188</v>
      </c>
      <c r="U197" s="5">
        <v>90</v>
      </c>
      <c r="V197" s="5" t="s">
        <v>297</v>
      </c>
      <c r="W197" s="5"/>
      <c r="X197" s="5"/>
      <c r="Y197" s="5">
        <f>IF(ISERROR(FIND("footing",Tableau3[[#This Row],[Résumé]])),0,1)</f>
        <v>1</v>
      </c>
      <c r="Z197" s="5">
        <f>IF(ISERROR(FIND("ciné",Tableau3[[#This Row],[Résumé]])),0,1)</f>
        <v>1</v>
      </c>
      <c r="AA197" s="5">
        <v>0</v>
      </c>
      <c r="AB197" s="5">
        <f>WEEKDAY(Tableau3[[#This Row],[Jour]],2)</f>
        <v>2</v>
      </c>
      <c r="AC197" s="5"/>
      <c r="AD197" s="5"/>
      <c r="AE197" s="5"/>
      <c r="AF197" s="25"/>
    </row>
    <row r="198" spans="1:32" x14ac:dyDescent="0.3">
      <c r="A198" s="12">
        <v>45224</v>
      </c>
      <c r="B198" s="9" t="s">
        <v>223</v>
      </c>
      <c r="C198" s="6" t="s">
        <v>51</v>
      </c>
      <c r="D198" s="5">
        <v>6.5</v>
      </c>
      <c r="E198" s="9" t="s">
        <v>299</v>
      </c>
      <c r="F198" s="9"/>
      <c r="G198" s="9"/>
      <c r="H198" s="9"/>
      <c r="I198" s="9"/>
      <c r="J198" s="22">
        <v>0.28125</v>
      </c>
      <c r="K198" s="22"/>
      <c r="L198" s="22">
        <v>4.1666666666666664E-2</v>
      </c>
      <c r="M198" s="28"/>
      <c r="N198" s="22"/>
      <c r="O198" s="5">
        <v>83</v>
      </c>
      <c r="P198" s="5">
        <v>0</v>
      </c>
      <c r="Q198" s="5">
        <v>29</v>
      </c>
      <c r="R198" s="5">
        <v>6</v>
      </c>
      <c r="S198" s="5">
        <f>SUM(Tableau3[[#This Row],[Snap]:[BeReal]])</f>
        <v>118</v>
      </c>
      <c r="T198" s="5" t="s">
        <v>200</v>
      </c>
      <c r="U198" s="5">
        <v>0</v>
      </c>
      <c r="V198" s="5" t="s">
        <v>301</v>
      </c>
      <c r="W198" s="5"/>
      <c r="X198" s="5"/>
      <c r="Y198" s="5">
        <f>IF(ISERROR(FIND("footing",Tableau3[[#This Row],[Résumé]])),0,1)</f>
        <v>0</v>
      </c>
      <c r="Z198" s="5">
        <f>IF(ISERROR(FIND("ciné",Tableau3[[#This Row],[Résumé]])),0,1)</f>
        <v>0</v>
      </c>
      <c r="AA198" s="5">
        <v>0</v>
      </c>
      <c r="AB198" s="5">
        <f>WEEKDAY(Tableau3[[#This Row],[Jour]],2)</f>
        <v>3</v>
      </c>
      <c r="AC198" s="5"/>
      <c r="AD198" s="5"/>
      <c r="AE198" s="5"/>
      <c r="AF198" s="25"/>
    </row>
    <row r="199" spans="1:32" x14ac:dyDescent="0.3">
      <c r="A199" s="12">
        <v>45225</v>
      </c>
      <c r="B199" s="9" t="s">
        <v>223</v>
      </c>
      <c r="C199" s="6" t="s">
        <v>51</v>
      </c>
      <c r="D199" s="5">
        <v>7</v>
      </c>
      <c r="E199" s="9" t="s">
        <v>300</v>
      </c>
      <c r="F199" s="9"/>
      <c r="G199" s="9"/>
      <c r="H199" s="9"/>
      <c r="I199" s="9"/>
      <c r="J199" s="22">
        <v>0.40625</v>
      </c>
      <c r="K199" s="22"/>
      <c r="L199" s="22">
        <v>7.6388888888888895E-2</v>
      </c>
      <c r="M199" s="28"/>
      <c r="N199" s="22"/>
      <c r="O199" s="5">
        <v>79</v>
      </c>
      <c r="P199" s="5">
        <v>0</v>
      </c>
      <c r="Q199" s="5">
        <v>28</v>
      </c>
      <c r="R199" s="5">
        <v>5</v>
      </c>
      <c r="S199" s="5">
        <f>SUM(Tableau3[[#This Row],[Snap]:[BeReal]])</f>
        <v>112</v>
      </c>
      <c r="T199" s="5" t="s">
        <v>285</v>
      </c>
      <c r="U199" s="5">
        <v>60</v>
      </c>
      <c r="V199" s="5" t="s">
        <v>302</v>
      </c>
      <c r="W199" s="5"/>
      <c r="X199" s="5"/>
      <c r="Y199" s="5">
        <f>IF(ISERROR(FIND("footing",Tableau3[[#This Row],[Résumé]])),0,1)</f>
        <v>0</v>
      </c>
      <c r="Z199" s="5">
        <f>IF(ISERROR(FIND("ciné",Tableau3[[#This Row],[Résumé]])),0,1)</f>
        <v>0</v>
      </c>
      <c r="AA199" s="5">
        <v>175</v>
      </c>
      <c r="AB199" s="5">
        <f>WEEKDAY(Tableau3[[#This Row],[Jour]],2)</f>
        <v>4</v>
      </c>
      <c r="AC199" s="5"/>
      <c r="AD199" s="5"/>
      <c r="AE199" s="5"/>
      <c r="AF199" s="25"/>
    </row>
    <row r="200" spans="1:32" x14ac:dyDescent="0.3">
      <c r="A200" s="12">
        <v>45226</v>
      </c>
      <c r="B200" s="9" t="s">
        <v>224</v>
      </c>
      <c r="C200" s="6" t="s">
        <v>51</v>
      </c>
      <c r="D200" s="5">
        <v>6</v>
      </c>
      <c r="E200" s="9" t="s">
        <v>304</v>
      </c>
      <c r="F200" s="9"/>
      <c r="G200" s="9"/>
      <c r="H200" s="9"/>
      <c r="I200" s="9"/>
      <c r="J200" s="22">
        <v>0.4375</v>
      </c>
      <c r="K200" s="22"/>
      <c r="L200" s="22">
        <v>0.98958333333333337</v>
      </c>
      <c r="M200" s="28"/>
      <c r="N200" s="22"/>
      <c r="O200" s="5">
        <v>70</v>
      </c>
      <c r="P200" s="5">
        <v>0</v>
      </c>
      <c r="Q200" s="5">
        <v>70</v>
      </c>
      <c r="R200" s="5">
        <v>7</v>
      </c>
      <c r="S200" s="5">
        <f>SUM(Tableau3[[#This Row],[Snap]:[BeReal]])</f>
        <v>147</v>
      </c>
      <c r="T200" s="5" t="s">
        <v>285</v>
      </c>
      <c r="U200" s="5">
        <v>15</v>
      </c>
      <c r="V200" s="5" t="s">
        <v>303</v>
      </c>
      <c r="W200" s="5"/>
      <c r="X200" s="5"/>
      <c r="Y200" s="5">
        <f>IF(ISERROR(FIND("footing",Tableau3[[#This Row],[Résumé]])),0,1)</f>
        <v>0</v>
      </c>
      <c r="Z200" s="5">
        <f>IF(ISERROR(FIND("ciné",Tableau3[[#This Row],[Résumé]])),0,1)</f>
        <v>0</v>
      </c>
      <c r="AA200" s="5">
        <v>85</v>
      </c>
      <c r="AB200" s="5">
        <f>WEEKDAY(Tableau3[[#This Row],[Jour]],2)</f>
        <v>5</v>
      </c>
      <c r="AC200" s="5"/>
      <c r="AD200" s="5"/>
      <c r="AE200" s="5"/>
      <c r="AF200" s="25"/>
    </row>
    <row r="201" spans="1:32" x14ac:dyDescent="0.3">
      <c r="A201" s="12">
        <v>45227</v>
      </c>
      <c r="B201" s="9" t="s">
        <v>45</v>
      </c>
      <c r="C201" s="6" t="s">
        <v>61</v>
      </c>
      <c r="D201" s="5">
        <v>6.5</v>
      </c>
      <c r="E201" s="9" t="s">
        <v>305</v>
      </c>
      <c r="F201" s="9"/>
      <c r="G201" s="9"/>
      <c r="H201" s="9"/>
      <c r="I201" s="9"/>
      <c r="J201" s="22">
        <v>0.39583333333333331</v>
      </c>
      <c r="K201" s="22"/>
      <c r="L201" s="22">
        <v>0.16666666666666666</v>
      </c>
      <c r="M201" s="28"/>
      <c r="N201" s="22"/>
      <c r="O201" s="5">
        <v>74</v>
      </c>
      <c r="P201" s="5">
        <v>0</v>
      </c>
      <c r="Q201" s="5">
        <v>74</v>
      </c>
      <c r="R201" s="5">
        <v>8</v>
      </c>
      <c r="S201" s="5">
        <f>SUM(Tableau3[[#This Row],[Snap]:[BeReal]])</f>
        <v>156</v>
      </c>
      <c r="T201" s="5" t="s">
        <v>285</v>
      </c>
      <c r="U201" s="5">
        <v>60</v>
      </c>
      <c r="V201" s="5"/>
      <c r="W201" s="5"/>
      <c r="X201" s="5"/>
      <c r="Y201" s="5">
        <f>IF(ISERROR(FIND("footing",Tableau3[[#This Row],[Résumé]])),0,1)</f>
        <v>0</v>
      </c>
      <c r="Z201" s="5">
        <f>IF(ISERROR(FIND("ciné",Tableau3[[#This Row],[Résumé]])),0,1)</f>
        <v>0</v>
      </c>
      <c r="AA201" s="5">
        <v>20</v>
      </c>
      <c r="AB201" s="5">
        <f>WEEKDAY(Tableau3[[#This Row],[Jour]],2)</f>
        <v>6</v>
      </c>
      <c r="AC201" s="5"/>
      <c r="AD201" s="5"/>
      <c r="AE201" s="5"/>
      <c r="AF201" s="25"/>
    </row>
    <row r="202" spans="1:32" x14ac:dyDescent="0.3">
      <c r="A202" s="12">
        <v>45228</v>
      </c>
      <c r="B202" s="9" t="s">
        <v>45</v>
      </c>
      <c r="C202" s="6" t="s">
        <v>5</v>
      </c>
      <c r="D202" s="5">
        <v>8</v>
      </c>
      <c r="E202" s="9" t="s">
        <v>306</v>
      </c>
      <c r="F202" s="9"/>
      <c r="G202" s="9"/>
      <c r="H202" s="9"/>
      <c r="I202" s="9"/>
      <c r="J202" s="22">
        <v>0.45833333333333331</v>
      </c>
      <c r="K202" s="22"/>
      <c r="L202" s="22">
        <v>3.125E-2</v>
      </c>
      <c r="M202" s="28"/>
      <c r="N202" s="22"/>
      <c r="O202" s="5">
        <v>38</v>
      </c>
      <c r="P202" s="5">
        <v>0</v>
      </c>
      <c r="Q202" s="5">
        <v>47</v>
      </c>
      <c r="R202" s="5">
        <v>8</v>
      </c>
      <c r="S202" s="5">
        <f>SUM(Tableau3[[#This Row],[Snap]:[BeReal]])</f>
        <v>93</v>
      </c>
      <c r="T202" s="5" t="s">
        <v>165</v>
      </c>
      <c r="U202" s="5">
        <v>0</v>
      </c>
      <c r="V202" s="5" t="s">
        <v>310</v>
      </c>
      <c r="W202" s="5"/>
      <c r="X202" s="5"/>
      <c r="Y202" s="5">
        <f>IF(ISERROR(FIND("footing",Tableau3[[#This Row],[Résumé]])),0,1)</f>
        <v>0</v>
      </c>
      <c r="Z202" s="5">
        <f>IF(ISERROR(FIND("ciné",Tableau3[[#This Row],[Résumé]])),0,1)</f>
        <v>0</v>
      </c>
      <c r="AA202" s="5">
        <v>0</v>
      </c>
      <c r="AB202" s="5">
        <f>WEEKDAY(Tableau3[[#This Row],[Jour]],2)</f>
        <v>7</v>
      </c>
      <c r="AC202" s="5"/>
      <c r="AD202" s="5"/>
      <c r="AE202" s="5"/>
      <c r="AF202" s="25"/>
    </row>
    <row r="203" spans="1:32" x14ac:dyDescent="0.3">
      <c r="A203" s="12">
        <v>45229</v>
      </c>
      <c r="B203" s="9" t="s">
        <v>9</v>
      </c>
      <c r="C203" s="6" t="s">
        <v>52</v>
      </c>
      <c r="D203" s="5">
        <v>4</v>
      </c>
      <c r="E203" s="9" t="s">
        <v>307</v>
      </c>
      <c r="F203" s="9"/>
      <c r="G203" s="9"/>
      <c r="H203" s="9"/>
      <c r="I203" s="9"/>
      <c r="J203" s="22">
        <v>0.38541666666666669</v>
      </c>
      <c r="K203" s="22"/>
      <c r="L203" s="22">
        <v>0.95833333333333337</v>
      </c>
      <c r="M203" s="28"/>
      <c r="N203" s="22"/>
      <c r="O203" s="5">
        <v>86</v>
      </c>
      <c r="P203" s="5">
        <v>76</v>
      </c>
      <c r="Q203" s="5">
        <v>100</v>
      </c>
      <c r="R203" s="5">
        <v>13</v>
      </c>
      <c r="S203" s="5">
        <f>SUM(Tableau3[[#This Row],[Snap]:[BeReal]])</f>
        <v>275</v>
      </c>
      <c r="T203" s="5" t="s">
        <v>308</v>
      </c>
      <c r="U203" s="5">
        <v>50</v>
      </c>
      <c r="V203" s="5" t="s">
        <v>309</v>
      </c>
      <c r="W203" s="5"/>
      <c r="X203" s="5"/>
      <c r="Y203" s="5">
        <f>IF(ISERROR(FIND("footing",Tableau3[[#This Row],[Résumé]])),0,1)</f>
        <v>0</v>
      </c>
      <c r="Z203" s="5">
        <f>IF(ISERROR(FIND("ciné",Tableau3[[#This Row],[Résumé]])),0,1)</f>
        <v>0</v>
      </c>
      <c r="AA203" s="5">
        <v>0</v>
      </c>
      <c r="AB203" s="5">
        <f>WEEKDAY(Tableau3[[#This Row],[Jour]],2)</f>
        <v>1</v>
      </c>
      <c r="AC203" s="5"/>
      <c r="AD203" s="5"/>
      <c r="AE203" s="5"/>
      <c r="AF203" s="25"/>
    </row>
    <row r="204" spans="1:32" x14ac:dyDescent="0.3">
      <c r="A204" s="12">
        <v>45230</v>
      </c>
      <c r="B204" s="9" t="s">
        <v>9</v>
      </c>
      <c r="C204" s="6" t="s">
        <v>52</v>
      </c>
      <c r="D204" s="5">
        <v>7</v>
      </c>
      <c r="E204" s="9" t="s">
        <v>353</v>
      </c>
      <c r="F204" s="9"/>
      <c r="G204" s="9"/>
      <c r="H204" s="9"/>
      <c r="I204" s="9"/>
      <c r="J204" s="22">
        <v>0.35416666666666669</v>
      </c>
      <c r="K204" s="22"/>
      <c r="L204" s="22">
        <v>0.96527777777777779</v>
      </c>
      <c r="M204" s="28"/>
      <c r="N204" s="22"/>
      <c r="O204" s="5">
        <v>79</v>
      </c>
      <c r="P204" s="5">
        <v>34</v>
      </c>
      <c r="Q204" s="5">
        <v>45</v>
      </c>
      <c r="R204" s="5">
        <v>8</v>
      </c>
      <c r="S204" s="5">
        <f>SUM(Tableau3[[#This Row],[Snap]:[BeReal]])</f>
        <v>166</v>
      </c>
      <c r="T204" s="5" t="s">
        <v>308</v>
      </c>
      <c r="U204" s="5">
        <v>60</v>
      </c>
      <c r="V204" s="5"/>
      <c r="W204" s="5"/>
      <c r="X204" s="5"/>
      <c r="Y204" s="5">
        <f>IF(ISERROR(FIND("footing",Tableau3[[#This Row],[Résumé]])),0,1)</f>
        <v>1</v>
      </c>
      <c r="Z204" s="5">
        <f>IF(ISERROR(FIND("ciné",Tableau3[[#This Row],[Résumé]])),0,1)</f>
        <v>1</v>
      </c>
      <c r="AA204" s="5">
        <v>132</v>
      </c>
      <c r="AB204" s="5">
        <f>WEEKDAY(Tableau3[[#This Row],[Jour]],2)</f>
        <v>2</v>
      </c>
      <c r="AC204" s="5"/>
      <c r="AD204" s="5"/>
      <c r="AE204" s="5"/>
      <c r="AF204" s="25"/>
    </row>
    <row r="205" spans="1:32" x14ac:dyDescent="0.3">
      <c r="A205" s="12">
        <v>45231</v>
      </c>
      <c r="B205" s="9" t="s">
        <v>9</v>
      </c>
      <c r="C205" s="6" t="s">
        <v>52</v>
      </c>
      <c r="D205" s="5">
        <v>7</v>
      </c>
      <c r="E205" s="9" t="s">
        <v>311</v>
      </c>
      <c r="F205" s="9"/>
      <c r="G205" s="9"/>
      <c r="H205" s="9"/>
      <c r="I205" s="9"/>
      <c r="J205" s="22">
        <v>0.375</v>
      </c>
      <c r="K205" s="22"/>
      <c r="L205" s="22">
        <v>0.98958333333333337</v>
      </c>
      <c r="M205" s="28"/>
      <c r="N205" s="22"/>
      <c r="O205" s="5">
        <v>58</v>
      </c>
      <c r="P205" s="5">
        <v>26</v>
      </c>
      <c r="Q205" s="5">
        <v>35</v>
      </c>
      <c r="R205" s="5">
        <v>0</v>
      </c>
      <c r="S205" s="5">
        <f>SUM(Tableau3[[#This Row],[Snap]:[BeReal]])</f>
        <v>119</v>
      </c>
      <c r="T205" s="5" t="s">
        <v>308</v>
      </c>
      <c r="U205" s="5">
        <v>30</v>
      </c>
      <c r="V205" s="5" t="s">
        <v>312</v>
      </c>
      <c r="W205" s="5"/>
      <c r="X205" s="5"/>
      <c r="Y205" s="5">
        <f>IF(ISERROR(FIND("footing",Tableau3[[#This Row],[Résumé]])),0,1)</f>
        <v>0</v>
      </c>
      <c r="Z205" s="5">
        <f>IF(ISERROR(FIND("ciné",Tableau3[[#This Row],[Résumé]])),0,1)</f>
        <v>1</v>
      </c>
      <c r="AA205" s="5">
        <v>240</v>
      </c>
      <c r="AB205" s="5">
        <f>WEEKDAY(Tableau3[[#This Row],[Jour]],2)</f>
        <v>3</v>
      </c>
      <c r="AC205" s="5"/>
      <c r="AD205" s="5"/>
      <c r="AE205" s="5"/>
      <c r="AF205" s="25"/>
    </row>
    <row r="206" spans="1:32" x14ac:dyDescent="0.3">
      <c r="A206" s="12">
        <v>45232</v>
      </c>
      <c r="B206" s="9" t="s">
        <v>9</v>
      </c>
      <c r="C206" s="6" t="s">
        <v>52</v>
      </c>
      <c r="D206" s="5">
        <v>6.5</v>
      </c>
      <c r="E206" s="9" t="s">
        <v>314</v>
      </c>
      <c r="F206" s="9"/>
      <c r="G206" s="9"/>
      <c r="H206" s="9"/>
      <c r="I206" s="9"/>
      <c r="J206" s="22">
        <v>0.39583333333333331</v>
      </c>
      <c r="K206" s="22"/>
      <c r="L206" s="22">
        <v>1.0416666666666666E-2</v>
      </c>
      <c r="M206" s="28"/>
      <c r="N206" s="22"/>
      <c r="O206" s="5">
        <v>49</v>
      </c>
      <c r="P206" s="5">
        <v>17</v>
      </c>
      <c r="Q206" s="5">
        <v>55</v>
      </c>
      <c r="R206" s="5">
        <v>12</v>
      </c>
      <c r="S206" s="5">
        <f>SUM(Tableau3[[#This Row],[Snap]:[BeReal]])</f>
        <v>133</v>
      </c>
      <c r="T206" s="5" t="s">
        <v>200</v>
      </c>
      <c r="U206" s="5">
        <v>80</v>
      </c>
      <c r="V206" s="5"/>
      <c r="W206" s="5"/>
      <c r="X206" s="5"/>
      <c r="Y206" s="5">
        <f>IF(ISERROR(FIND("footing",Tableau3[[#This Row],[Résumé]])),0,1)</f>
        <v>1</v>
      </c>
      <c r="Z206" s="5">
        <f>IF(ISERROR(FIND("ciné",Tableau3[[#This Row],[Résumé]])),0,1)</f>
        <v>0</v>
      </c>
      <c r="AA206" s="5">
        <v>240</v>
      </c>
      <c r="AB206" s="5">
        <f>WEEKDAY(Tableau3[[#This Row],[Jour]],2)</f>
        <v>4</v>
      </c>
      <c r="AC206" s="5"/>
      <c r="AD206" s="5"/>
      <c r="AE206" s="5"/>
      <c r="AF206" s="25"/>
    </row>
    <row r="207" spans="1:32" x14ac:dyDescent="0.3">
      <c r="A207" s="12">
        <v>45233</v>
      </c>
      <c r="B207" s="9" t="s">
        <v>9</v>
      </c>
      <c r="C207" s="6" t="s">
        <v>52</v>
      </c>
      <c r="D207" s="5">
        <v>6</v>
      </c>
      <c r="E207" s="9" t="s">
        <v>315</v>
      </c>
      <c r="F207" s="9"/>
      <c r="G207" s="9"/>
      <c r="H207" s="9"/>
      <c r="I207" s="9"/>
      <c r="J207" s="22">
        <v>0.39583333333333331</v>
      </c>
      <c r="K207" s="22"/>
      <c r="L207" s="22">
        <v>2.0833333333333332E-2</v>
      </c>
      <c r="M207" s="28"/>
      <c r="N207" s="22"/>
      <c r="O207" s="5">
        <v>56</v>
      </c>
      <c r="P207" s="5">
        <v>30</v>
      </c>
      <c r="Q207" s="5">
        <v>80</v>
      </c>
      <c r="R207" s="5">
        <v>15</v>
      </c>
      <c r="S207" s="5">
        <f>SUM(Tableau3[[#This Row],[Snap]:[BeReal]])</f>
        <v>181</v>
      </c>
      <c r="T207" s="5" t="s">
        <v>165</v>
      </c>
      <c r="U207" s="5">
        <v>0</v>
      </c>
      <c r="V207" s="5"/>
      <c r="W207" s="5"/>
      <c r="X207" s="5"/>
      <c r="Y207" s="5">
        <f>IF(ISERROR(FIND("footing",Tableau3[[#This Row],[Résumé]])),0,1)</f>
        <v>1</v>
      </c>
      <c r="Z207" s="5">
        <f>IF(ISERROR(FIND("ciné",Tableau3[[#This Row],[Résumé]])),0,1)</f>
        <v>0</v>
      </c>
      <c r="AA207" s="5">
        <v>75</v>
      </c>
      <c r="AB207" s="5">
        <f>WEEKDAY(Tableau3[[#This Row],[Jour]],2)</f>
        <v>5</v>
      </c>
      <c r="AC207" s="5"/>
      <c r="AD207" s="5"/>
      <c r="AE207" s="5"/>
      <c r="AF207" s="25"/>
    </row>
    <row r="208" spans="1:32" x14ac:dyDescent="0.3">
      <c r="A208" s="12">
        <v>45234</v>
      </c>
      <c r="B208" s="9" t="s">
        <v>9</v>
      </c>
      <c r="C208" s="6" t="s">
        <v>5</v>
      </c>
      <c r="D208" s="5">
        <v>8</v>
      </c>
      <c r="E208" s="9" t="s">
        <v>317</v>
      </c>
      <c r="F208" s="9"/>
      <c r="G208" s="9"/>
      <c r="H208" s="9"/>
      <c r="I208" s="9"/>
      <c r="J208" s="22">
        <v>0.3125</v>
      </c>
      <c r="K208" s="22"/>
      <c r="L208" s="22">
        <v>5.2083333333333336E-2</v>
      </c>
      <c r="M208" s="28"/>
      <c r="N208" s="22"/>
      <c r="O208" s="5">
        <v>66</v>
      </c>
      <c r="P208" s="5">
        <v>16</v>
      </c>
      <c r="Q208" s="5">
        <v>15</v>
      </c>
      <c r="R208" s="5">
        <v>6</v>
      </c>
      <c r="S208" s="5">
        <f>SUM(Tableau3[[#This Row],[Snap]:[BeReal]])</f>
        <v>103</v>
      </c>
      <c r="T208" s="5" t="s">
        <v>200</v>
      </c>
      <c r="U208" s="5">
        <v>0</v>
      </c>
      <c r="V208" s="5" t="s">
        <v>318</v>
      </c>
      <c r="W208" s="5"/>
      <c r="X208" s="5"/>
      <c r="Y208" s="5">
        <f>IF(ISERROR(FIND("footing",Tableau3[[#This Row],[Résumé]])),0,1)</f>
        <v>0</v>
      </c>
      <c r="Z208" s="5">
        <f>IF(ISERROR(FIND("ciné",Tableau3[[#This Row],[Résumé]])),0,1)</f>
        <v>1</v>
      </c>
      <c r="AA208" s="5">
        <v>0</v>
      </c>
      <c r="AB208" s="5">
        <f>WEEKDAY(Tableau3[[#This Row],[Jour]],2)</f>
        <v>6</v>
      </c>
      <c r="AC208" s="5"/>
      <c r="AD208" s="5"/>
      <c r="AE208" s="5"/>
      <c r="AF208" s="25"/>
    </row>
    <row r="209" spans="1:32" x14ac:dyDescent="0.3">
      <c r="A209" s="12">
        <v>45235</v>
      </c>
      <c r="B209" s="9" t="s">
        <v>9</v>
      </c>
      <c r="C209" s="6" t="s">
        <v>51</v>
      </c>
      <c r="D209" s="5">
        <v>6</v>
      </c>
      <c r="E209" s="9" t="s">
        <v>319</v>
      </c>
      <c r="F209" s="9"/>
      <c r="G209" s="9"/>
      <c r="H209" s="9"/>
      <c r="I209" s="9"/>
      <c r="J209" s="22">
        <v>0.26041666666666669</v>
      </c>
      <c r="K209" s="22"/>
      <c r="L209" s="22">
        <v>2.0833333333333332E-2</v>
      </c>
      <c r="M209" s="28"/>
      <c r="N209" s="22"/>
      <c r="O209" s="5">
        <v>69</v>
      </c>
      <c r="P209" s="5">
        <v>38</v>
      </c>
      <c r="Q209" s="5">
        <v>60</v>
      </c>
      <c r="R209" s="5">
        <v>7</v>
      </c>
      <c r="S209" s="5">
        <f>SUM(Tableau3[[#This Row],[Snap]:[BeReal]])</f>
        <v>174</v>
      </c>
      <c r="T209" s="5" t="s">
        <v>188</v>
      </c>
      <c r="U209" s="5">
        <v>40</v>
      </c>
      <c r="V209" s="5"/>
      <c r="W209" s="5"/>
      <c r="X209" s="5"/>
      <c r="Y209" s="5">
        <f>IF(ISERROR(FIND("footing",Tableau3[[#This Row],[Résumé]])),0,1)</f>
        <v>0</v>
      </c>
      <c r="Z209" s="5">
        <f>IF(ISERROR(FIND("ciné",Tableau3[[#This Row],[Résumé]])),0,1)</f>
        <v>0</v>
      </c>
      <c r="AA209" s="5">
        <v>0</v>
      </c>
      <c r="AB209" s="5">
        <f>WEEKDAY(Tableau3[[#This Row],[Jour]],2)</f>
        <v>7</v>
      </c>
      <c r="AC209" s="5"/>
      <c r="AD209" s="5"/>
      <c r="AE209" s="5"/>
      <c r="AF209" s="25"/>
    </row>
    <row r="210" spans="1:32" x14ac:dyDescent="0.3">
      <c r="A210" s="12">
        <v>45236</v>
      </c>
      <c r="B210" s="9" t="s">
        <v>223</v>
      </c>
      <c r="C210" s="6" t="s">
        <v>51</v>
      </c>
      <c r="D210" s="5">
        <v>7.5</v>
      </c>
      <c r="E210" s="9" t="s">
        <v>327</v>
      </c>
      <c r="F210" s="9"/>
      <c r="G210" s="9"/>
      <c r="H210" s="9"/>
      <c r="I210" s="9"/>
      <c r="J210" s="22">
        <v>0.38541666666666669</v>
      </c>
      <c r="K210" s="22"/>
      <c r="L210" s="22">
        <v>4.1666666666666664E-2</v>
      </c>
      <c r="M210" s="28"/>
      <c r="N210" s="22"/>
      <c r="O210" s="5">
        <v>27</v>
      </c>
      <c r="P210" s="5">
        <v>15</v>
      </c>
      <c r="Q210" s="5">
        <v>6</v>
      </c>
      <c r="R210" s="5">
        <v>9</v>
      </c>
      <c r="S210" s="5">
        <f>SUM(Tableau3[[#This Row],[Snap]:[BeReal]])</f>
        <v>57</v>
      </c>
      <c r="T210" s="5" t="s">
        <v>200</v>
      </c>
      <c r="U210" s="5">
        <v>60</v>
      </c>
      <c r="V210" s="5"/>
      <c r="W210" s="5"/>
      <c r="X210" s="5"/>
      <c r="Y210" s="5">
        <f>IF(ISERROR(FIND("footing",Tableau3[[#This Row],[Résumé]])),0,1)</f>
        <v>1</v>
      </c>
      <c r="Z210" s="5">
        <f>IF(ISERROR(FIND("ciné",Tableau3[[#This Row],[Résumé]])),0,1)</f>
        <v>0</v>
      </c>
      <c r="AA210" s="5">
        <v>176</v>
      </c>
      <c r="AB210" s="5">
        <f>WEEKDAY(Tableau3[[#This Row],[Jour]],2)</f>
        <v>1</v>
      </c>
      <c r="AC210" s="5"/>
      <c r="AD210" s="5"/>
      <c r="AE210" s="5"/>
      <c r="AF210" s="25"/>
    </row>
    <row r="211" spans="1:32" x14ac:dyDescent="0.3">
      <c r="A211" s="12">
        <v>45237</v>
      </c>
      <c r="B211" s="9" t="s">
        <v>223</v>
      </c>
      <c r="C211" s="6" t="s">
        <v>51</v>
      </c>
      <c r="D211" s="5">
        <v>6.5</v>
      </c>
      <c r="E211" s="9" t="s">
        <v>320</v>
      </c>
      <c r="F211" s="9"/>
      <c r="G211" s="9"/>
      <c r="H211" s="9"/>
      <c r="I211" s="9"/>
      <c r="J211" s="22">
        <v>0.39583333333333331</v>
      </c>
      <c r="K211" s="22"/>
      <c r="L211" s="22">
        <v>0</v>
      </c>
      <c r="M211" s="28"/>
      <c r="N211" s="22"/>
      <c r="O211" s="5">
        <v>42</v>
      </c>
      <c r="P211" s="5">
        <v>30</v>
      </c>
      <c r="Q211" s="5">
        <v>15</v>
      </c>
      <c r="R211" s="5">
        <v>14</v>
      </c>
      <c r="S211" s="5">
        <f>SUM(Tableau3[[#This Row],[Snap]:[BeReal]])</f>
        <v>101</v>
      </c>
      <c r="T211" s="5" t="s">
        <v>165</v>
      </c>
      <c r="U211" s="5">
        <v>60</v>
      </c>
      <c r="V211" s="5" t="s">
        <v>321</v>
      </c>
      <c r="W211" s="5"/>
      <c r="X211" s="5"/>
      <c r="Y211" s="5">
        <f>IF(ISERROR(FIND("footing",Tableau3[[#This Row],[Résumé]])),0,1)</f>
        <v>0</v>
      </c>
      <c r="Z211" s="5">
        <f>IF(ISERROR(FIND("ciné",Tableau3[[#This Row],[Résumé]])),0,1)</f>
        <v>0</v>
      </c>
      <c r="AA211" s="5">
        <v>160</v>
      </c>
      <c r="AB211" s="5">
        <f>WEEKDAY(Tableau3[[#This Row],[Jour]],2)</f>
        <v>2</v>
      </c>
      <c r="AC211" s="5"/>
      <c r="AD211" s="5"/>
      <c r="AE211" s="5"/>
      <c r="AF211" s="25"/>
    </row>
    <row r="212" spans="1:32" x14ac:dyDescent="0.3">
      <c r="A212" s="12">
        <v>45238</v>
      </c>
      <c r="B212" s="9" t="s">
        <v>223</v>
      </c>
      <c r="C212" s="6" t="s">
        <v>51</v>
      </c>
      <c r="D212" s="5">
        <v>6.5</v>
      </c>
      <c r="E212" s="9" t="s">
        <v>322</v>
      </c>
      <c r="F212" s="9"/>
      <c r="G212" s="9"/>
      <c r="H212" s="9"/>
      <c r="I212" s="9"/>
      <c r="J212" s="22">
        <v>0.34722222222222227</v>
      </c>
      <c r="K212" s="22"/>
      <c r="L212" s="22">
        <v>6.9444444444444441E-3</v>
      </c>
      <c r="M212" s="28"/>
      <c r="N212" s="22"/>
      <c r="O212" s="5">
        <v>32</v>
      </c>
      <c r="P212" s="5">
        <v>18</v>
      </c>
      <c r="Q212" s="5">
        <v>7</v>
      </c>
      <c r="R212" s="5">
        <v>9</v>
      </c>
      <c r="S212" s="5">
        <f>SUM(Tableau3[[#This Row],[Snap]:[BeReal]])</f>
        <v>66</v>
      </c>
      <c r="T212" s="5" t="s">
        <v>285</v>
      </c>
      <c r="U212" s="5">
        <v>20</v>
      </c>
      <c r="V212" s="5" t="s">
        <v>323</v>
      </c>
      <c r="W212" s="5"/>
      <c r="X212" s="5"/>
      <c r="Y212" s="5">
        <f>IF(ISERROR(FIND("footing",Tableau3[[#This Row],[Résumé]])),0,1)</f>
        <v>1</v>
      </c>
      <c r="Z212" s="5">
        <f>IF(ISERROR(FIND("ciné",Tableau3[[#This Row],[Résumé]])),0,1)</f>
        <v>0</v>
      </c>
      <c r="AA212" s="5">
        <v>160</v>
      </c>
      <c r="AB212" s="5">
        <f>WEEKDAY(Tableau3[[#This Row],[Jour]],2)</f>
        <v>3</v>
      </c>
      <c r="AC212" s="5"/>
      <c r="AD212" s="5"/>
      <c r="AE212" s="5"/>
      <c r="AF212" s="25"/>
    </row>
    <row r="213" spans="1:32" x14ac:dyDescent="0.3">
      <c r="A213" s="12">
        <v>45239</v>
      </c>
      <c r="B213" s="9" t="s">
        <v>223</v>
      </c>
      <c r="C213" s="6" t="s">
        <v>51</v>
      </c>
      <c r="D213" s="5">
        <v>5.5</v>
      </c>
      <c r="E213" s="9" t="s">
        <v>336</v>
      </c>
      <c r="F213" s="9"/>
      <c r="G213" s="9"/>
      <c r="H213" s="9"/>
      <c r="I213" s="9"/>
      <c r="J213" s="22">
        <v>0.29166666666666669</v>
      </c>
      <c r="K213" s="22"/>
      <c r="L213" s="22">
        <v>0</v>
      </c>
      <c r="M213" s="28"/>
      <c r="N213" s="22"/>
      <c r="O213" s="5">
        <v>32</v>
      </c>
      <c r="P213" s="5">
        <v>41</v>
      </c>
      <c r="Q213" s="5">
        <v>46</v>
      </c>
      <c r="R213" s="5">
        <v>8</v>
      </c>
      <c r="S213" s="5">
        <f>SUM(Tableau3[[#This Row],[Snap]:[BeReal]])</f>
        <v>127</v>
      </c>
      <c r="T213" s="5" t="s">
        <v>188</v>
      </c>
      <c r="U213" s="5">
        <v>0</v>
      </c>
      <c r="V213" s="5"/>
      <c r="W213" s="5"/>
      <c r="X213" s="5"/>
      <c r="Y213" s="5">
        <f>IF(ISERROR(FIND("footing",Tableau3[[#This Row],[Résumé]])),0,1)</f>
        <v>0</v>
      </c>
      <c r="Z213" s="5">
        <f>IF(ISERROR(FIND("ciné",Tableau3[[#This Row],[Résumé]])),0,1)</f>
        <v>0</v>
      </c>
      <c r="AA213" s="5">
        <v>60</v>
      </c>
      <c r="AB213" s="5">
        <f>WEEKDAY(Tableau3[[#This Row],[Jour]],2)</f>
        <v>4</v>
      </c>
      <c r="AC213" s="5"/>
      <c r="AD213" s="5"/>
      <c r="AE213" s="5"/>
      <c r="AF213" s="25"/>
    </row>
    <row r="214" spans="1:32" x14ac:dyDescent="0.3">
      <c r="A214" s="12">
        <v>45240</v>
      </c>
      <c r="B214" s="9" t="s">
        <v>224</v>
      </c>
      <c r="C214" s="6" t="s">
        <v>51</v>
      </c>
      <c r="D214" s="5">
        <v>6</v>
      </c>
      <c r="E214" s="9" t="s">
        <v>324</v>
      </c>
      <c r="F214" s="9"/>
      <c r="G214" s="9"/>
      <c r="H214" s="9"/>
      <c r="I214" s="9"/>
      <c r="J214" s="22">
        <v>0.41666666666666669</v>
      </c>
      <c r="K214" s="22"/>
      <c r="L214" s="22">
        <v>0.125</v>
      </c>
      <c r="M214" s="28"/>
      <c r="N214" s="22"/>
      <c r="O214" s="5">
        <v>34</v>
      </c>
      <c r="P214" s="5">
        <v>23</v>
      </c>
      <c r="Q214" s="5">
        <v>75</v>
      </c>
      <c r="R214" s="5">
        <v>4</v>
      </c>
      <c r="S214" s="5">
        <f>SUM(Tableau3[[#This Row],[Snap]:[BeReal]])</f>
        <v>136</v>
      </c>
      <c r="T214" s="5" t="s">
        <v>200</v>
      </c>
      <c r="U214" s="5">
        <v>0</v>
      </c>
      <c r="V214" s="5"/>
      <c r="W214" s="5"/>
      <c r="X214" s="5"/>
      <c r="Y214" s="5">
        <f>IF(ISERROR(FIND("footing",Tableau3[[#This Row],[Résumé]])),0,1)</f>
        <v>1</v>
      </c>
      <c r="Z214" s="5">
        <f>IF(ISERROR(FIND("ciné",Tableau3[[#This Row],[Résumé]])),0,1)</f>
        <v>1</v>
      </c>
      <c r="AA214" s="5">
        <v>30</v>
      </c>
      <c r="AB214" s="5">
        <f>WEEKDAY(Tableau3[[#This Row],[Jour]],2)</f>
        <v>5</v>
      </c>
      <c r="AC214" s="5"/>
      <c r="AD214" s="5"/>
      <c r="AE214" s="5"/>
      <c r="AF214" s="25"/>
    </row>
    <row r="215" spans="1:32" x14ac:dyDescent="0.3">
      <c r="A215" s="12">
        <v>45241</v>
      </c>
      <c r="B215" s="9" t="s">
        <v>45</v>
      </c>
      <c r="C215" s="6" t="s">
        <v>51</v>
      </c>
      <c r="D215" s="5">
        <v>7.5</v>
      </c>
      <c r="E215" s="9" t="s">
        <v>325</v>
      </c>
      <c r="F215" s="9"/>
      <c r="G215" s="9"/>
      <c r="H215" s="9"/>
      <c r="I215" s="9"/>
      <c r="J215" s="22">
        <v>0.45833333333333331</v>
      </c>
      <c r="K215" s="22"/>
      <c r="L215" s="22">
        <v>6.25E-2</v>
      </c>
      <c r="M215" s="28"/>
      <c r="N215" s="22"/>
      <c r="O215" s="5">
        <v>26</v>
      </c>
      <c r="P215" s="5">
        <v>17</v>
      </c>
      <c r="Q215" s="5">
        <v>60</v>
      </c>
      <c r="R215" s="5">
        <v>8</v>
      </c>
      <c r="S215" s="5">
        <f>SUM(Tableau3[[#This Row],[Snap]:[BeReal]])</f>
        <v>111</v>
      </c>
      <c r="T215" s="5" t="s">
        <v>200</v>
      </c>
      <c r="U215" s="5">
        <v>0</v>
      </c>
      <c r="V215" s="5"/>
      <c r="W215" s="5"/>
      <c r="X215" s="5"/>
      <c r="Y215" s="5">
        <f>IF(ISERROR(FIND("footing",Tableau3[[#This Row],[Résumé]])),0,1)</f>
        <v>0</v>
      </c>
      <c r="Z215" s="5">
        <f>IF(ISERROR(FIND("ciné",Tableau3[[#This Row],[Résumé]])),0,1)</f>
        <v>1</v>
      </c>
      <c r="AA215" s="5">
        <v>183</v>
      </c>
      <c r="AB215" s="5">
        <f>WEEKDAY(Tableau3[[#This Row],[Jour]],2)</f>
        <v>6</v>
      </c>
      <c r="AC215" s="5"/>
      <c r="AD215" s="5"/>
      <c r="AE215" s="5"/>
      <c r="AF215" s="25"/>
    </row>
    <row r="216" spans="1:32" x14ac:dyDescent="0.3">
      <c r="A216" s="12">
        <v>45242</v>
      </c>
      <c r="B216" s="9" t="s">
        <v>45</v>
      </c>
      <c r="C216" s="6" t="s">
        <v>51</v>
      </c>
      <c r="D216" s="5">
        <v>6.5</v>
      </c>
      <c r="E216" s="9" t="s">
        <v>326</v>
      </c>
      <c r="F216" s="9"/>
      <c r="G216" s="9"/>
      <c r="H216" s="9"/>
      <c r="I216" s="9"/>
      <c r="J216" s="22">
        <v>0.41666666666666669</v>
      </c>
      <c r="K216" s="22"/>
      <c r="L216" s="22">
        <v>4.1666666666666664E-2</v>
      </c>
      <c r="M216" s="28"/>
      <c r="N216" s="22"/>
      <c r="O216" s="5">
        <v>29</v>
      </c>
      <c r="P216" s="5">
        <v>18</v>
      </c>
      <c r="Q216" s="5">
        <v>60</v>
      </c>
      <c r="R216" s="5">
        <v>4</v>
      </c>
      <c r="S216" s="5">
        <f>SUM(Tableau3[[#This Row],[Snap]:[BeReal]])</f>
        <v>111</v>
      </c>
      <c r="T216" s="5" t="s">
        <v>285</v>
      </c>
      <c r="U216" s="5">
        <v>20</v>
      </c>
      <c r="V216" s="5" t="s">
        <v>328</v>
      </c>
      <c r="W216" s="5"/>
      <c r="X216" s="5"/>
      <c r="Y216" s="5">
        <f>IF(ISERROR(FIND("footing",Tableau3[[#This Row],[Résumé]])),0,1)</f>
        <v>1</v>
      </c>
      <c r="Z216" s="5">
        <f>IF(ISERROR(FIND("ciné",Tableau3[[#This Row],[Résumé]])),0,1)</f>
        <v>1</v>
      </c>
      <c r="AA216" s="5">
        <v>183</v>
      </c>
      <c r="AB216" s="5">
        <f>WEEKDAY(Tableau3[[#This Row],[Jour]],2)</f>
        <v>7</v>
      </c>
      <c r="AC216" s="5"/>
      <c r="AD216" s="5"/>
      <c r="AE216" s="5"/>
      <c r="AF216" s="25"/>
    </row>
    <row r="217" spans="1:32" x14ac:dyDescent="0.3">
      <c r="A217" s="12">
        <v>45243</v>
      </c>
      <c r="B217" s="9" t="s">
        <v>223</v>
      </c>
      <c r="C217" s="6" t="s">
        <v>51</v>
      </c>
      <c r="D217" s="5">
        <v>8</v>
      </c>
      <c r="E217" s="9" t="s">
        <v>329</v>
      </c>
      <c r="F217" s="9"/>
      <c r="G217" s="9"/>
      <c r="H217" s="9"/>
      <c r="I217" s="9"/>
      <c r="J217" s="22">
        <v>0.39583333333333331</v>
      </c>
      <c r="K217" s="22"/>
      <c r="L217" s="22">
        <v>6.25E-2</v>
      </c>
      <c r="M217" s="28"/>
      <c r="N217" s="22"/>
      <c r="O217" s="5">
        <v>44</v>
      </c>
      <c r="P217" s="5">
        <v>17</v>
      </c>
      <c r="Q217" s="5">
        <v>0</v>
      </c>
      <c r="R217" s="5">
        <v>5</v>
      </c>
      <c r="S217" s="5">
        <f>SUM(Tableau3[[#This Row],[Snap]:[BeReal]])</f>
        <v>66</v>
      </c>
      <c r="T217" s="5" t="s">
        <v>200</v>
      </c>
      <c r="U217" s="5">
        <v>15</v>
      </c>
      <c r="V217" s="5"/>
      <c r="W217" s="5"/>
      <c r="X217" s="5"/>
      <c r="Y217" s="5">
        <f>IF(ISERROR(FIND("footing",Tableau3[[#This Row],[Résumé]])),0,1)</f>
        <v>0</v>
      </c>
      <c r="Z217" s="5">
        <f>IF(ISERROR(FIND("ciné",Tableau3[[#This Row],[Résumé]])),0,1)</f>
        <v>1</v>
      </c>
      <c r="AA217" s="5">
        <v>240</v>
      </c>
      <c r="AB217" s="5">
        <f>WEEKDAY(Tableau3[[#This Row],[Jour]],2)</f>
        <v>1</v>
      </c>
      <c r="AC217" s="5"/>
      <c r="AD217" s="5"/>
      <c r="AE217" s="5"/>
      <c r="AF217" s="25"/>
    </row>
    <row r="218" spans="1:32" x14ac:dyDescent="0.3">
      <c r="A218" s="12">
        <v>45244</v>
      </c>
      <c r="B218" s="9" t="s">
        <v>223</v>
      </c>
      <c r="C218" s="6" t="s">
        <v>51</v>
      </c>
      <c r="D218" s="5">
        <v>6.5</v>
      </c>
      <c r="E218" s="9" t="s">
        <v>330</v>
      </c>
      <c r="F218" s="9"/>
      <c r="G218" s="9"/>
      <c r="H218" s="9"/>
      <c r="I218" s="9"/>
      <c r="J218" s="22">
        <v>0.39583333333333331</v>
      </c>
      <c r="K218" s="22"/>
      <c r="L218" s="22">
        <v>4.1666666666666664E-2</v>
      </c>
      <c r="M218" s="28"/>
      <c r="N218" s="22"/>
      <c r="O218" s="5">
        <v>49</v>
      </c>
      <c r="P218" s="5">
        <v>7</v>
      </c>
      <c r="Q218" s="5">
        <v>0</v>
      </c>
      <c r="R218" s="5">
        <v>6</v>
      </c>
      <c r="S218" s="5">
        <f>SUM(Tableau3[[#This Row],[Snap]:[BeReal]])</f>
        <v>62</v>
      </c>
      <c r="T218" s="5" t="s">
        <v>200</v>
      </c>
      <c r="U218" s="5">
        <v>20</v>
      </c>
      <c r="V218" s="5" t="s">
        <v>332</v>
      </c>
      <c r="W218" s="5"/>
      <c r="X218" s="5"/>
      <c r="Y218" s="5">
        <f>IF(ISERROR(FIND("footing",Tableau3[[#This Row],[Résumé]])),0,1)</f>
        <v>1</v>
      </c>
      <c r="Z218" s="5">
        <f>IF(ISERROR(FIND("ciné",Tableau3[[#This Row],[Résumé]])),0,1)</f>
        <v>0</v>
      </c>
      <c r="AA218" s="5">
        <v>243</v>
      </c>
      <c r="AB218" s="5">
        <f>WEEKDAY(Tableau3[[#This Row],[Jour]],2)</f>
        <v>2</v>
      </c>
      <c r="AC218" s="5"/>
      <c r="AD218" s="5"/>
      <c r="AE218" s="5"/>
      <c r="AF218" s="25"/>
    </row>
    <row r="219" spans="1:32" x14ac:dyDescent="0.3">
      <c r="A219" s="12">
        <v>45245</v>
      </c>
      <c r="B219" s="9" t="s">
        <v>33</v>
      </c>
      <c r="C219" s="6" t="s">
        <v>51</v>
      </c>
      <c r="D219" s="5">
        <v>6.5</v>
      </c>
      <c r="E219" s="9" t="s">
        <v>333</v>
      </c>
      <c r="F219" s="9"/>
      <c r="G219" s="9"/>
      <c r="H219" s="9"/>
      <c r="I219" s="9"/>
      <c r="J219" s="22">
        <v>0.33333333333333331</v>
      </c>
      <c r="K219" s="22"/>
      <c r="L219" s="22">
        <v>5.2083333333333336E-2</v>
      </c>
      <c r="M219" s="28"/>
      <c r="N219" s="22"/>
      <c r="O219" s="5">
        <v>21</v>
      </c>
      <c r="P219" s="5">
        <v>9</v>
      </c>
      <c r="Q219" s="5">
        <v>20</v>
      </c>
      <c r="R219" s="5">
        <v>6</v>
      </c>
      <c r="S219" s="5">
        <f>SUM(Tableau3[[#This Row],[Snap]:[BeReal]])</f>
        <v>56</v>
      </c>
      <c r="T219" s="5" t="s">
        <v>308</v>
      </c>
      <c r="U219" s="5">
        <v>30</v>
      </c>
      <c r="V219" s="5" t="s">
        <v>331</v>
      </c>
      <c r="W219" s="5"/>
      <c r="X219" s="5"/>
      <c r="Y219" s="5">
        <f>IF(ISERROR(FIND("footing",Tableau3[[#This Row],[Résumé]])),0,1)</f>
        <v>0</v>
      </c>
      <c r="Z219" s="5">
        <f>IF(ISERROR(FIND("ciné",Tableau3[[#This Row],[Résumé]])),0,1)</f>
        <v>0</v>
      </c>
      <c r="AA219" s="5">
        <v>184</v>
      </c>
      <c r="AB219" s="5">
        <f>WEEKDAY(Tableau3[[#This Row],[Jour]],2)</f>
        <v>3</v>
      </c>
      <c r="AC219" s="5"/>
      <c r="AD219" s="5"/>
      <c r="AE219" s="5"/>
      <c r="AF219" s="25"/>
    </row>
    <row r="220" spans="1:32" x14ac:dyDescent="0.3">
      <c r="A220" s="12">
        <v>45246</v>
      </c>
      <c r="B220" s="9" t="s">
        <v>33</v>
      </c>
      <c r="C220" s="6" t="s">
        <v>51</v>
      </c>
      <c r="D220" s="5">
        <v>6</v>
      </c>
      <c r="E220" s="9" t="s">
        <v>335</v>
      </c>
      <c r="F220" s="9"/>
      <c r="G220" s="9"/>
      <c r="H220" s="9"/>
      <c r="I220" s="9"/>
      <c r="J220" s="22">
        <v>0.375</v>
      </c>
      <c r="K220" s="22"/>
      <c r="L220" s="22">
        <v>4.1666666666666664E-2</v>
      </c>
      <c r="M220" s="28"/>
      <c r="N220" s="22"/>
      <c r="O220" s="5">
        <v>30</v>
      </c>
      <c r="P220" s="5">
        <v>24</v>
      </c>
      <c r="Q220" s="5">
        <v>55</v>
      </c>
      <c r="R220" s="5">
        <v>11</v>
      </c>
      <c r="S220" s="5">
        <f>SUM(Tableau3[[#This Row],[Snap]:[BeReal]])</f>
        <v>120</v>
      </c>
      <c r="T220" s="5" t="s">
        <v>200</v>
      </c>
      <c r="U220" s="5">
        <v>0</v>
      </c>
      <c r="V220" s="5"/>
      <c r="W220" s="5"/>
      <c r="X220" s="5"/>
      <c r="Y220" s="5">
        <f>IF(ISERROR(FIND("footing",Tableau3[[#This Row],[Résumé]])),0,1)</f>
        <v>1</v>
      </c>
      <c r="Z220" s="5">
        <f>IF(ISERROR(FIND("ciné",Tableau3[[#This Row],[Résumé]])),0,1)</f>
        <v>0</v>
      </c>
      <c r="AA220" s="5">
        <v>60</v>
      </c>
      <c r="AB220" s="5">
        <f>WEEKDAY(Tableau3[[#This Row],[Jour]],2)</f>
        <v>4</v>
      </c>
      <c r="AC220" s="5"/>
      <c r="AD220" s="5"/>
      <c r="AE220" s="5"/>
      <c r="AF220" s="25"/>
    </row>
    <row r="221" spans="1:32" x14ac:dyDescent="0.3">
      <c r="A221" s="12">
        <v>45247</v>
      </c>
      <c r="B221" s="9" t="s">
        <v>33</v>
      </c>
      <c r="C221" s="6" t="s">
        <v>51</v>
      </c>
      <c r="D221" s="5">
        <v>5</v>
      </c>
      <c r="E221" s="9" t="s">
        <v>334</v>
      </c>
      <c r="F221" s="9"/>
      <c r="G221" s="9"/>
      <c r="H221" s="9"/>
      <c r="I221" s="9"/>
      <c r="J221" s="22">
        <v>0.375</v>
      </c>
      <c r="K221" s="22"/>
      <c r="L221" s="22">
        <v>0.95833333333333337</v>
      </c>
      <c r="M221" s="28"/>
      <c r="N221" s="22"/>
      <c r="O221" s="5">
        <v>23</v>
      </c>
      <c r="P221" s="5">
        <v>15</v>
      </c>
      <c r="Q221" s="5">
        <v>45</v>
      </c>
      <c r="R221" s="5">
        <v>9</v>
      </c>
      <c r="S221" s="5">
        <f>SUM(Tableau3[[#This Row],[Snap]:[BeReal]])</f>
        <v>92</v>
      </c>
      <c r="T221" s="5" t="s">
        <v>196</v>
      </c>
      <c r="U221" s="5">
        <v>15</v>
      </c>
      <c r="V221" s="5" t="s">
        <v>337</v>
      </c>
      <c r="W221" s="5"/>
      <c r="X221" s="5"/>
      <c r="Y221" s="5">
        <f>IF(ISERROR(FIND("footing",Tableau3[[#This Row],[Résumé]])),0,1)</f>
        <v>1</v>
      </c>
      <c r="Z221" s="5">
        <f>IF(ISERROR(FIND("ciné",Tableau3[[#This Row],[Résumé]])),0,1)</f>
        <v>0</v>
      </c>
      <c r="AA221" s="5">
        <v>100</v>
      </c>
      <c r="AB221" s="5">
        <f>WEEKDAY(Tableau3[[#This Row],[Jour]],2)</f>
        <v>5</v>
      </c>
      <c r="AC221" s="5"/>
      <c r="AD221" s="5"/>
      <c r="AE221" s="5"/>
      <c r="AF221" s="25"/>
    </row>
    <row r="222" spans="1:32" x14ac:dyDescent="0.3">
      <c r="A222" s="12" t="s">
        <v>338</v>
      </c>
      <c r="B222" s="9" t="s">
        <v>45</v>
      </c>
      <c r="C222" s="6" t="s">
        <v>51</v>
      </c>
      <c r="D222" s="5">
        <v>6.5</v>
      </c>
      <c r="E222" s="9" t="s">
        <v>339</v>
      </c>
      <c r="F222" s="9"/>
      <c r="G222" s="9"/>
      <c r="H222" s="9"/>
      <c r="I222" s="9"/>
      <c r="J222" s="22">
        <v>0.39583333333333331</v>
      </c>
      <c r="K222" s="22"/>
      <c r="L222" s="22">
        <v>0.96875</v>
      </c>
      <c r="M222" s="28"/>
      <c r="N222" s="22"/>
      <c r="O222" s="5">
        <v>29</v>
      </c>
      <c r="P222" s="5">
        <v>14</v>
      </c>
      <c r="Q222" s="5">
        <v>15</v>
      </c>
      <c r="R222" s="5">
        <v>2</v>
      </c>
      <c r="S222" s="5">
        <v>60</v>
      </c>
      <c r="T222" s="5" t="s">
        <v>285</v>
      </c>
      <c r="U222" s="5">
        <v>15</v>
      </c>
      <c r="V222" s="5"/>
      <c r="W222" s="5"/>
      <c r="X222" s="5"/>
      <c r="Y222" s="5">
        <f>IF(ISERROR(FIND("footing",Tableau3[[#This Row],[Résumé]])),0,1)</f>
        <v>0</v>
      </c>
      <c r="Z222" s="5">
        <f>IF(ISERROR(FIND("ciné",Tableau3[[#This Row],[Résumé]])),0,1)</f>
        <v>0</v>
      </c>
      <c r="AA222" s="5">
        <v>311</v>
      </c>
      <c r="AB222" s="5">
        <v>6</v>
      </c>
      <c r="AC222" s="5"/>
      <c r="AD222" s="5"/>
      <c r="AE222" s="5"/>
      <c r="AF222" s="25"/>
    </row>
    <row r="223" spans="1:32" x14ac:dyDescent="0.3">
      <c r="A223" s="12" t="s">
        <v>340</v>
      </c>
      <c r="B223" s="9" t="s">
        <v>45</v>
      </c>
      <c r="C223" s="6" t="s">
        <v>51</v>
      </c>
      <c r="D223" s="5">
        <v>6</v>
      </c>
      <c r="E223" s="9" t="s">
        <v>341</v>
      </c>
      <c r="F223" s="9"/>
      <c r="G223" s="9"/>
      <c r="H223" s="9"/>
      <c r="I223" s="9"/>
      <c r="J223" s="22">
        <v>0.38541666666666669</v>
      </c>
      <c r="K223" s="22"/>
      <c r="L223" s="22">
        <v>0.94791666666666663</v>
      </c>
      <c r="M223" s="28"/>
      <c r="N223" s="22"/>
      <c r="O223" s="5">
        <v>38</v>
      </c>
      <c r="P223" s="5">
        <v>17</v>
      </c>
      <c r="Q223" s="5">
        <v>0</v>
      </c>
      <c r="R223" s="5">
        <v>4</v>
      </c>
      <c r="S223" s="5">
        <v>59</v>
      </c>
      <c r="T223" s="5" t="s">
        <v>196</v>
      </c>
      <c r="U223" s="5">
        <v>0</v>
      </c>
      <c r="V223" s="5"/>
      <c r="W223" s="5"/>
      <c r="X223" s="5"/>
      <c r="Y223" s="5">
        <f>IF(ISERROR(FIND("footing",Tableau3[[#This Row],[Résumé]])),0,1)</f>
        <v>1</v>
      </c>
      <c r="Z223" s="5">
        <f>IF(ISERROR(FIND("ciné",Tableau3[[#This Row],[Résumé]])),0,1)</f>
        <v>0</v>
      </c>
      <c r="AA223" s="5">
        <v>236</v>
      </c>
      <c r="AB223" s="5">
        <v>7</v>
      </c>
      <c r="AC223" s="5"/>
      <c r="AD223" s="5"/>
      <c r="AE223" s="5"/>
      <c r="AF223" s="25"/>
    </row>
    <row r="224" spans="1:32" x14ac:dyDescent="0.3">
      <c r="A224" s="12" t="s">
        <v>342</v>
      </c>
      <c r="B224" s="9" t="s">
        <v>7</v>
      </c>
      <c r="C224" s="6" t="s">
        <v>51</v>
      </c>
      <c r="D224" s="5">
        <v>6</v>
      </c>
      <c r="E224" s="9" t="s">
        <v>392</v>
      </c>
      <c r="F224" s="9"/>
      <c r="G224" s="9"/>
      <c r="H224" s="9"/>
      <c r="I224" s="9"/>
      <c r="J224" s="22">
        <v>0.33333333333333331</v>
      </c>
      <c r="K224" s="22"/>
      <c r="L224" s="22">
        <v>0</v>
      </c>
      <c r="M224" s="28"/>
      <c r="N224" s="22"/>
      <c r="O224" s="5">
        <v>31</v>
      </c>
      <c r="P224" s="5">
        <v>8</v>
      </c>
      <c r="Q224" s="5">
        <v>10</v>
      </c>
      <c r="R224" s="5">
        <v>3</v>
      </c>
      <c r="S224" s="5">
        <v>52</v>
      </c>
      <c r="T224" s="5" t="s">
        <v>196</v>
      </c>
      <c r="U224" s="5">
        <v>0</v>
      </c>
      <c r="V224" s="5" t="s">
        <v>343</v>
      </c>
      <c r="W224" s="5"/>
      <c r="X224" s="5"/>
      <c r="Y224" s="5">
        <f>IF(ISERROR(FIND("footing",Tableau3[[#This Row],[Résumé]])),0,1)</f>
        <v>0</v>
      </c>
      <c r="Z224" s="5">
        <f>IF(ISERROR(FIND("ciné",Tableau3[[#This Row],[Résumé]])),0,1)</f>
        <v>1</v>
      </c>
      <c r="AA224" s="5">
        <v>155</v>
      </c>
      <c r="AB224" s="5">
        <v>1</v>
      </c>
      <c r="AC224" s="5"/>
      <c r="AD224" s="5"/>
      <c r="AE224" s="5"/>
      <c r="AF224" s="25"/>
    </row>
    <row r="225" spans="1:32" x14ac:dyDescent="0.3">
      <c r="A225" s="12">
        <v>45251</v>
      </c>
      <c r="B225" s="9" t="s">
        <v>33</v>
      </c>
      <c r="C225" s="6" t="s">
        <v>51</v>
      </c>
      <c r="D225" s="5">
        <v>6</v>
      </c>
      <c r="E225" s="9" t="s">
        <v>344</v>
      </c>
      <c r="F225" s="9"/>
      <c r="G225" s="9"/>
      <c r="H225" s="9"/>
      <c r="I225" s="9"/>
      <c r="J225" s="22">
        <v>0.375</v>
      </c>
      <c r="K225" s="22"/>
      <c r="L225" s="22">
        <v>0.97916666666666663</v>
      </c>
      <c r="M225" s="28"/>
      <c r="N225" s="22"/>
      <c r="O225" s="5">
        <v>40</v>
      </c>
      <c r="P225" s="5">
        <v>19</v>
      </c>
      <c r="Q225" s="5">
        <v>10</v>
      </c>
      <c r="R225" s="5">
        <v>6</v>
      </c>
      <c r="S225" s="5">
        <f>SUM(Tableau3[[#This Row],[Snap]:[BeReal]])</f>
        <v>75</v>
      </c>
      <c r="T225" s="5" t="s">
        <v>308</v>
      </c>
      <c r="U225" s="5">
        <v>0</v>
      </c>
      <c r="V225" s="5"/>
      <c r="W225" s="5"/>
      <c r="X225" s="5"/>
      <c r="Y225" s="5">
        <f>IF(ISERROR(FIND("footing",Tableau3[[#This Row],[Résumé]])),0,1)</f>
        <v>0</v>
      </c>
      <c r="Z225" s="5">
        <f>IF(ISERROR(FIND("ciné",Tableau3[[#This Row],[Résumé]])),0,1)</f>
        <v>0</v>
      </c>
      <c r="AA225" s="5">
        <v>145</v>
      </c>
      <c r="AB225" s="5">
        <f>WEEKDAY(Tableau3[[#This Row],[Jour]],2)</f>
        <v>2</v>
      </c>
      <c r="AC225" s="5"/>
      <c r="AD225" s="5"/>
      <c r="AE225" s="5"/>
      <c r="AF225" s="25"/>
    </row>
    <row r="226" spans="1:32" x14ac:dyDescent="0.3">
      <c r="A226" s="12">
        <v>45252</v>
      </c>
      <c r="B226" s="9" t="s">
        <v>33</v>
      </c>
      <c r="C226" s="6" t="s">
        <v>51</v>
      </c>
      <c r="D226" s="5">
        <v>7</v>
      </c>
      <c r="E226" s="9" t="s">
        <v>345</v>
      </c>
      <c r="F226" s="9"/>
      <c r="G226" s="9"/>
      <c r="H226" s="9"/>
      <c r="I226" s="9"/>
      <c r="J226" s="22">
        <v>0.35416666666666669</v>
      </c>
      <c r="K226" s="22"/>
      <c r="L226" s="22">
        <v>4.1666666666666664E-2</v>
      </c>
      <c r="M226" s="28"/>
      <c r="N226" s="22"/>
      <c r="O226" s="5">
        <v>48</v>
      </c>
      <c r="P226" s="5">
        <v>10</v>
      </c>
      <c r="Q226" s="5">
        <v>0</v>
      </c>
      <c r="R226" s="5">
        <v>5</v>
      </c>
      <c r="S226" s="5">
        <f>SUM(Tableau3[[#This Row],[Snap]:[BeReal]])</f>
        <v>63</v>
      </c>
      <c r="T226" s="5" t="s">
        <v>165</v>
      </c>
      <c r="U226" s="5">
        <v>50</v>
      </c>
      <c r="V226" s="5"/>
      <c r="W226" s="5"/>
      <c r="X226" s="5"/>
      <c r="Y226" s="5">
        <f>IF(ISERROR(FIND("footing",Tableau3[[#This Row],[Résumé]])),0,1)</f>
        <v>1</v>
      </c>
      <c r="Z226" s="5">
        <f>IF(ISERROR(FIND("ciné",Tableau3[[#This Row],[Résumé]])),0,1)</f>
        <v>1</v>
      </c>
      <c r="AA226" s="5">
        <v>145</v>
      </c>
      <c r="AB226" s="5">
        <f>WEEKDAY(Tableau3[[#This Row],[Jour]],2)</f>
        <v>3</v>
      </c>
      <c r="AC226" s="5"/>
      <c r="AD226" s="5"/>
      <c r="AE226" s="5"/>
      <c r="AF226" s="25"/>
    </row>
    <row r="227" spans="1:32" x14ac:dyDescent="0.3">
      <c r="A227" s="12">
        <v>45253</v>
      </c>
      <c r="B227" s="9" t="s">
        <v>33</v>
      </c>
      <c r="C227" s="6" t="s">
        <v>346</v>
      </c>
      <c r="D227" s="5">
        <v>7</v>
      </c>
      <c r="E227" s="9" t="s">
        <v>347</v>
      </c>
      <c r="F227" s="9"/>
      <c r="G227" s="9"/>
      <c r="H227" s="9"/>
      <c r="I227" s="9"/>
      <c r="J227" s="22">
        <v>0.34375</v>
      </c>
      <c r="K227" s="22"/>
      <c r="L227" s="22">
        <v>0.95833333333333337</v>
      </c>
      <c r="M227" s="28"/>
      <c r="N227" s="22"/>
      <c r="O227" s="5">
        <v>29</v>
      </c>
      <c r="P227" s="5">
        <v>9</v>
      </c>
      <c r="Q227" s="5">
        <v>15</v>
      </c>
      <c r="R227" s="5">
        <v>9</v>
      </c>
      <c r="S227" s="5">
        <f>SUM(Tableau3[[#This Row],[Snap]:[BeReal]])</f>
        <v>62</v>
      </c>
      <c r="T227" s="5" t="s">
        <v>166</v>
      </c>
      <c r="U227" s="5">
        <v>70</v>
      </c>
      <c r="V227" s="5"/>
      <c r="W227" s="5"/>
      <c r="X227" s="5"/>
      <c r="Y227" s="5">
        <f>IF(ISERROR(FIND("footing",Tableau3[[#This Row],[Résumé]])),0,1)</f>
        <v>0</v>
      </c>
      <c r="Z227" s="5">
        <f>IF(ISERROR(FIND("ciné",Tableau3[[#This Row],[Résumé]])),0,1)</f>
        <v>0</v>
      </c>
      <c r="AA227" s="5">
        <v>0</v>
      </c>
      <c r="AB227" s="5">
        <f>WEEKDAY(Tableau3[[#This Row],[Jour]],2)</f>
        <v>4</v>
      </c>
      <c r="AC227" s="5"/>
      <c r="AD227" s="5"/>
      <c r="AE227" s="5"/>
      <c r="AF227" s="25"/>
    </row>
    <row r="228" spans="1:32" x14ac:dyDescent="0.3">
      <c r="A228" s="12">
        <v>45254</v>
      </c>
      <c r="B228" s="9" t="s">
        <v>47</v>
      </c>
      <c r="C228" s="6" t="s">
        <v>346</v>
      </c>
      <c r="D228" s="5">
        <v>6.5</v>
      </c>
      <c r="E228" s="9" t="s">
        <v>348</v>
      </c>
      <c r="F228" s="9"/>
      <c r="G228" s="9"/>
      <c r="H228" s="9"/>
      <c r="I228" s="9"/>
      <c r="J228" s="22">
        <v>0.40625</v>
      </c>
      <c r="K228" s="22"/>
      <c r="L228" s="22">
        <v>0.97916666666666663</v>
      </c>
      <c r="M228" s="28"/>
      <c r="N228" s="22"/>
      <c r="O228" s="5">
        <v>38</v>
      </c>
      <c r="P228" s="5">
        <v>11</v>
      </c>
      <c r="Q228" s="5">
        <v>10</v>
      </c>
      <c r="R228" s="5">
        <v>6</v>
      </c>
      <c r="S228" s="5">
        <f>SUM(Tableau3[[#This Row],[Snap]:[BeReal]])</f>
        <v>65</v>
      </c>
      <c r="T228" s="5" t="s">
        <v>166</v>
      </c>
      <c r="U228" s="5">
        <v>0</v>
      </c>
      <c r="V228" s="5"/>
      <c r="W228" s="5"/>
      <c r="X228" s="5"/>
      <c r="Y228" s="5">
        <f>IF(ISERROR(FIND("footing",Tableau3[[#This Row],[Résumé]])),0,1)</f>
        <v>0</v>
      </c>
      <c r="Z228" s="5">
        <f>IF(ISERROR(FIND("ciné",Tableau3[[#This Row],[Résumé]])),0,1)</f>
        <v>0</v>
      </c>
      <c r="AA228" s="5">
        <v>67</v>
      </c>
      <c r="AB228" s="5">
        <f>WEEKDAY(Tableau3[[#This Row],[Jour]],2)</f>
        <v>5</v>
      </c>
      <c r="AC228" s="5"/>
      <c r="AD228" s="5"/>
      <c r="AE228" s="5"/>
      <c r="AF228" s="25"/>
    </row>
    <row r="229" spans="1:32" x14ac:dyDescent="0.3">
      <c r="A229" s="12">
        <v>45255</v>
      </c>
      <c r="B229" s="9" t="s">
        <v>45</v>
      </c>
      <c r="C229" s="6" t="s">
        <v>346</v>
      </c>
      <c r="D229" s="5">
        <v>9</v>
      </c>
      <c r="E229" s="9" t="s">
        <v>349</v>
      </c>
      <c r="F229" s="9"/>
      <c r="G229" s="9"/>
      <c r="H229" s="9"/>
      <c r="I229" s="9"/>
      <c r="J229" s="22">
        <v>0.375</v>
      </c>
      <c r="K229" s="22"/>
      <c r="L229" s="22">
        <v>0.95833333333333337</v>
      </c>
      <c r="M229" s="28"/>
      <c r="N229" s="22"/>
      <c r="O229" s="5">
        <v>31</v>
      </c>
      <c r="P229" s="5">
        <v>12</v>
      </c>
      <c r="Q229" s="5">
        <v>20</v>
      </c>
      <c r="R229" s="5">
        <v>8</v>
      </c>
      <c r="S229" s="5">
        <f>SUM(Tableau3[[#This Row],[Snap]:[BeReal]])</f>
        <v>71</v>
      </c>
      <c r="T229" s="5" t="s">
        <v>166</v>
      </c>
      <c r="U229" s="5">
        <v>0</v>
      </c>
      <c r="V229" s="5"/>
      <c r="W229" s="5"/>
      <c r="X229" s="5"/>
      <c r="Y229" s="5">
        <f>IF(ISERROR(FIND("footing",Tableau3[[#This Row],[Résumé]])),0,1)</f>
        <v>0</v>
      </c>
      <c r="Z229" s="5">
        <f>IF(ISERROR(FIND("ciné",Tableau3[[#This Row],[Résumé]])),0,1)</f>
        <v>0</v>
      </c>
      <c r="AA229" s="5">
        <v>0</v>
      </c>
      <c r="AB229" s="5">
        <f>WEEKDAY(Tableau3[[#This Row],[Jour]],2)</f>
        <v>6</v>
      </c>
      <c r="AC229" s="5"/>
      <c r="AD229" s="5"/>
      <c r="AE229" s="5"/>
      <c r="AF229" s="25"/>
    </row>
    <row r="230" spans="1:32" x14ac:dyDescent="0.3">
      <c r="A230" s="12">
        <v>45256</v>
      </c>
      <c r="B230" s="9" t="s">
        <v>45</v>
      </c>
      <c r="C230" s="6" t="s">
        <v>346</v>
      </c>
      <c r="D230" s="5">
        <v>7</v>
      </c>
      <c r="E230" s="9" t="s">
        <v>350</v>
      </c>
      <c r="F230" s="9"/>
      <c r="G230" s="9"/>
      <c r="H230" s="9"/>
      <c r="I230" s="9"/>
      <c r="J230" s="22">
        <v>0.39583333333333331</v>
      </c>
      <c r="K230" s="22"/>
      <c r="L230" s="22">
        <v>0.94444444444444453</v>
      </c>
      <c r="M230" s="28"/>
      <c r="N230" s="22"/>
      <c r="O230" s="5">
        <v>20</v>
      </c>
      <c r="P230" s="5">
        <v>11</v>
      </c>
      <c r="Q230" s="5">
        <v>20</v>
      </c>
      <c r="R230" s="5">
        <v>5</v>
      </c>
      <c r="S230" s="5">
        <f>SUM(Tableau3[[#This Row],[Snap]:[BeReal]])</f>
        <v>56</v>
      </c>
      <c r="T230" s="5" t="s">
        <v>166</v>
      </c>
      <c r="U230" s="5">
        <v>0</v>
      </c>
      <c r="V230" s="5" t="s">
        <v>351</v>
      </c>
      <c r="W230" s="5"/>
      <c r="X230" s="5"/>
      <c r="Y230" s="5">
        <f>IF(ISERROR(FIND("footing",Tableau3[[#This Row],[Résumé]])),0,1)</f>
        <v>1</v>
      </c>
      <c r="Z230" s="5">
        <f>IF(ISERROR(FIND("ciné",Tableau3[[#This Row],[Résumé]])),0,1)</f>
        <v>0</v>
      </c>
      <c r="AA230" s="5">
        <v>0</v>
      </c>
      <c r="AB230" s="5">
        <f>WEEKDAY(Tableau3[[#This Row],[Jour]],2)</f>
        <v>7</v>
      </c>
      <c r="AC230" s="5"/>
      <c r="AD230" s="5"/>
      <c r="AE230" s="5"/>
      <c r="AF230" s="25"/>
    </row>
    <row r="231" spans="1:32" x14ac:dyDescent="0.3">
      <c r="A231" s="12">
        <v>45257</v>
      </c>
      <c r="B231" s="9" t="s">
        <v>33</v>
      </c>
      <c r="C231" s="6" t="s">
        <v>51</v>
      </c>
      <c r="D231" s="5">
        <v>7</v>
      </c>
      <c r="E231" s="9" t="s">
        <v>352</v>
      </c>
      <c r="F231" s="9"/>
      <c r="G231" s="9"/>
      <c r="H231" s="9"/>
      <c r="I231" s="9"/>
      <c r="J231" s="22">
        <v>0.20138888888888887</v>
      </c>
      <c r="K231" s="22"/>
      <c r="L231" s="22">
        <v>0.97222222222222221</v>
      </c>
      <c r="M231" s="28"/>
      <c r="N231" s="22"/>
      <c r="O231" s="5">
        <v>23</v>
      </c>
      <c r="P231" s="5">
        <v>13</v>
      </c>
      <c r="Q231" s="5">
        <v>25</v>
      </c>
      <c r="R231" s="5">
        <v>2</v>
      </c>
      <c r="S231" s="5">
        <f>SUM(Tableau3[[#This Row],[Snap]:[BeReal]])</f>
        <v>63</v>
      </c>
      <c r="T231" s="5" t="s">
        <v>200</v>
      </c>
      <c r="U231" s="5">
        <v>20</v>
      </c>
      <c r="V231" s="5"/>
      <c r="W231" s="5"/>
      <c r="X231" s="5"/>
      <c r="Y231" s="5">
        <f>IF(ISERROR(FIND("footing",Tableau3[[#This Row],[Résumé]])),0,1)</f>
        <v>0</v>
      </c>
      <c r="Z231" s="5">
        <f>IF(ISERROR(FIND("ciné",Tableau3[[#This Row],[Résumé]])),0,1)</f>
        <v>1</v>
      </c>
      <c r="AA231" s="5">
        <v>183</v>
      </c>
      <c r="AB231" s="5">
        <f>WEEKDAY(Tableau3[[#This Row],[Jour]],2)</f>
        <v>1</v>
      </c>
      <c r="AC231" s="5"/>
      <c r="AD231" s="5"/>
      <c r="AE231" s="5"/>
      <c r="AF231" s="25"/>
    </row>
    <row r="232" spans="1:32" x14ac:dyDescent="0.3">
      <c r="A232" s="12">
        <v>45258</v>
      </c>
      <c r="B232" s="9" t="s">
        <v>33</v>
      </c>
      <c r="C232" s="6" t="s">
        <v>51</v>
      </c>
      <c r="D232" s="5">
        <v>6</v>
      </c>
      <c r="E232" s="9" t="s">
        <v>354</v>
      </c>
      <c r="F232" s="9"/>
      <c r="G232" s="9"/>
      <c r="H232" s="9"/>
      <c r="I232" s="9"/>
      <c r="J232" s="22">
        <v>0.35416666666666669</v>
      </c>
      <c r="K232" s="22"/>
      <c r="L232" s="22">
        <v>6.25E-2</v>
      </c>
      <c r="M232" s="28"/>
      <c r="N232" s="22"/>
      <c r="O232" s="5">
        <v>67</v>
      </c>
      <c r="P232" s="5">
        <v>23</v>
      </c>
      <c r="Q232" s="5">
        <v>15</v>
      </c>
      <c r="R232" s="5">
        <v>12</v>
      </c>
      <c r="S232" s="5">
        <f>SUM(Tableau3[[#This Row],[Snap]:[BeReal]])</f>
        <v>117</v>
      </c>
      <c r="T232" s="5" t="s">
        <v>165</v>
      </c>
      <c r="U232" s="5">
        <v>15</v>
      </c>
      <c r="V232" s="5"/>
      <c r="W232" s="5"/>
      <c r="X232" s="5"/>
      <c r="Y232" s="5">
        <f>IF(ISERROR(FIND("footing",Tableau3[[#This Row],[Résumé]])),0,1)</f>
        <v>0</v>
      </c>
      <c r="Z232" s="5">
        <f>IF(ISERROR(FIND("ciné",Tableau3[[#This Row],[Résumé]])),0,1)</f>
        <v>1</v>
      </c>
      <c r="AA232" s="5">
        <v>77</v>
      </c>
      <c r="AB232" s="5">
        <f>WEEKDAY(Tableau3[[#This Row],[Jour]],2)</f>
        <v>2</v>
      </c>
      <c r="AC232" s="5"/>
      <c r="AD232" s="5"/>
      <c r="AE232" s="5"/>
      <c r="AF232" s="25"/>
    </row>
    <row r="233" spans="1:32" x14ac:dyDescent="0.3">
      <c r="A233" s="12">
        <v>45259</v>
      </c>
      <c r="B233" s="9" t="s">
        <v>33</v>
      </c>
      <c r="C233" s="6" t="s">
        <v>51</v>
      </c>
      <c r="D233" s="5">
        <v>6.5</v>
      </c>
      <c r="E233" s="9" t="s">
        <v>355</v>
      </c>
      <c r="F233" s="9"/>
      <c r="G233" s="9"/>
      <c r="H233" s="9"/>
      <c r="I233" s="9"/>
      <c r="J233" s="22">
        <v>0.39583333333333331</v>
      </c>
      <c r="K233" s="22"/>
      <c r="L233" s="22">
        <v>2.7777777777777776E-2</v>
      </c>
      <c r="M233" s="28"/>
      <c r="N233" s="22"/>
      <c r="O233" s="5">
        <v>61</v>
      </c>
      <c r="P233" s="5">
        <v>11</v>
      </c>
      <c r="Q233" s="5">
        <v>45</v>
      </c>
      <c r="R233" s="5">
        <v>7</v>
      </c>
      <c r="S233" s="5">
        <f>SUM(Tableau3[[#This Row],[Snap]:[BeReal]])</f>
        <v>124</v>
      </c>
      <c r="T233" s="5" t="s">
        <v>308</v>
      </c>
      <c r="U233" s="5">
        <v>20</v>
      </c>
      <c r="V233" s="5" t="s">
        <v>356</v>
      </c>
      <c r="W233" s="5"/>
      <c r="X233" s="5"/>
      <c r="Y233" s="5">
        <f>IF(ISERROR(FIND("footing",Tableau3[[#This Row],[Résumé]])),0,1)</f>
        <v>1</v>
      </c>
      <c r="Z233" s="5">
        <f>IF(ISERROR(FIND("ciné",Tableau3[[#This Row],[Résumé]])),0,1)</f>
        <v>0</v>
      </c>
      <c r="AA233" s="5">
        <v>92</v>
      </c>
      <c r="AB233" s="5">
        <f>WEEKDAY(Tableau3[[#This Row],[Jour]],2)</f>
        <v>3</v>
      </c>
      <c r="AC233" s="5"/>
      <c r="AD233" s="5"/>
      <c r="AE233" s="5"/>
      <c r="AF233" s="25"/>
    </row>
    <row r="234" spans="1:32" x14ac:dyDescent="0.3">
      <c r="A234" s="12">
        <v>45260</v>
      </c>
      <c r="B234" s="9" t="s">
        <v>33</v>
      </c>
      <c r="C234" s="6" t="s">
        <v>51</v>
      </c>
      <c r="D234" s="5">
        <v>6.5</v>
      </c>
      <c r="E234" s="9" t="s">
        <v>358</v>
      </c>
      <c r="F234" s="9"/>
      <c r="G234" s="9"/>
      <c r="H234" s="9"/>
      <c r="I234" s="9"/>
      <c r="J234" s="22">
        <v>0.375</v>
      </c>
      <c r="K234" s="22"/>
      <c r="L234" s="22">
        <v>0.99305555555555547</v>
      </c>
      <c r="M234" s="28"/>
      <c r="N234" s="22"/>
      <c r="O234" s="5">
        <v>53</v>
      </c>
      <c r="P234" s="5">
        <v>19</v>
      </c>
      <c r="Q234" s="5">
        <v>20</v>
      </c>
      <c r="R234" s="5">
        <v>8</v>
      </c>
      <c r="S234" s="5">
        <f>SUM(Tableau3[[#This Row],[Snap]:[BeReal]])</f>
        <v>100</v>
      </c>
      <c r="T234" s="5" t="s">
        <v>196</v>
      </c>
      <c r="U234" s="5">
        <v>40</v>
      </c>
      <c r="V234" s="5" t="s">
        <v>357</v>
      </c>
      <c r="W234" s="5"/>
      <c r="X234" s="5"/>
      <c r="Y234" s="5">
        <f>IF(ISERROR(FIND("footing",Tableau3[[#This Row],[Résumé]])),0,1)</f>
        <v>0</v>
      </c>
      <c r="Z234" s="5">
        <f>IF(ISERROR(FIND("ciné",Tableau3[[#This Row],[Résumé]])),0,1)</f>
        <v>0</v>
      </c>
      <c r="AA234" s="5">
        <v>160</v>
      </c>
      <c r="AB234" s="5">
        <f>WEEKDAY(Tableau3[[#This Row],[Jour]],2)</f>
        <v>4</v>
      </c>
      <c r="AC234" s="5"/>
      <c r="AD234" s="5"/>
      <c r="AE234" s="5"/>
      <c r="AF234" s="25"/>
    </row>
    <row r="235" spans="1:32" x14ac:dyDescent="0.3">
      <c r="A235" s="12">
        <v>45261</v>
      </c>
      <c r="B235" s="9" t="s">
        <v>47</v>
      </c>
      <c r="C235" s="6" t="s">
        <v>51</v>
      </c>
      <c r="D235" s="5">
        <v>6.5</v>
      </c>
      <c r="E235" s="9" t="s">
        <v>359</v>
      </c>
      <c r="F235" s="9"/>
      <c r="G235" s="9"/>
      <c r="H235" s="9"/>
      <c r="I235" s="9"/>
      <c r="J235" s="22">
        <v>0.28472222222222221</v>
      </c>
      <c r="K235" s="22"/>
      <c r="L235" s="22">
        <v>5.2083333333333336E-2</v>
      </c>
      <c r="M235" s="28"/>
      <c r="N235" s="22"/>
      <c r="O235" s="5">
        <v>61</v>
      </c>
      <c r="P235" s="5">
        <v>9</v>
      </c>
      <c r="Q235" s="5">
        <v>40</v>
      </c>
      <c r="R235" s="5">
        <v>7</v>
      </c>
      <c r="S235" s="5">
        <f>SUM(Tableau3[[#This Row],[Snap]:[BeReal]])</f>
        <v>117</v>
      </c>
      <c r="T235" s="5" t="s">
        <v>201</v>
      </c>
      <c r="U235" s="5">
        <v>0</v>
      </c>
      <c r="V235" s="5" t="s">
        <v>362</v>
      </c>
      <c r="W235" s="5"/>
      <c r="X235" s="5"/>
      <c r="Y235" s="5">
        <f>IF(ISERROR(FIND("footing",Tableau3[[#This Row],[Résumé]])),0,1)</f>
        <v>0</v>
      </c>
      <c r="Z235" s="5">
        <f>IF(ISERROR(FIND("ciné",Tableau3[[#This Row],[Résumé]])),0,1)</f>
        <v>0</v>
      </c>
      <c r="AA235" s="5">
        <v>105</v>
      </c>
      <c r="AB235" s="5">
        <f>WEEKDAY(Tableau3[[#This Row],[Jour]],2)</f>
        <v>5</v>
      </c>
      <c r="AC235" s="5"/>
      <c r="AD235" s="5"/>
      <c r="AE235" s="5"/>
      <c r="AF235" s="25"/>
    </row>
    <row r="236" spans="1:32" x14ac:dyDescent="0.3">
      <c r="A236" s="12">
        <v>45262</v>
      </c>
      <c r="B236" s="9" t="s">
        <v>45</v>
      </c>
      <c r="C236" s="6" t="s">
        <v>51</v>
      </c>
      <c r="D236" s="5">
        <v>7</v>
      </c>
      <c r="E236" s="9" t="s">
        <v>360</v>
      </c>
      <c r="F236" s="9"/>
      <c r="G236" s="9"/>
      <c r="H236" s="9"/>
      <c r="I236" s="9"/>
      <c r="J236" s="22">
        <v>0.4375</v>
      </c>
      <c r="K236" s="22"/>
      <c r="L236" s="22">
        <v>0.95833333333333337</v>
      </c>
      <c r="M236" s="28"/>
      <c r="N236" s="22"/>
      <c r="O236" s="5">
        <v>25</v>
      </c>
      <c r="P236" s="5">
        <v>7</v>
      </c>
      <c r="Q236" s="5">
        <v>18</v>
      </c>
      <c r="R236" s="5">
        <v>6</v>
      </c>
      <c r="S236" s="5">
        <f>SUM(Tableau3[[#This Row],[Snap]:[BeReal]])</f>
        <v>56</v>
      </c>
      <c r="T236" s="5" t="s">
        <v>361</v>
      </c>
      <c r="U236" s="5">
        <v>20</v>
      </c>
      <c r="V236" s="5" t="s">
        <v>363</v>
      </c>
      <c r="W236" s="5">
        <v>78</v>
      </c>
      <c r="X236" s="5"/>
      <c r="Y236" s="5">
        <f>IF(ISERROR(FIND("footing",Tableau3[[#This Row],[Résumé]])),0,1)</f>
        <v>1</v>
      </c>
      <c r="Z236" s="5">
        <f>IF(ISERROR(FIND("ciné",Tableau3[[#This Row],[Résumé]])),0,1)</f>
        <v>0</v>
      </c>
      <c r="AA236" s="5">
        <v>0</v>
      </c>
      <c r="AB236" s="5">
        <f>WEEKDAY(Tableau3[[#This Row],[Jour]],2)</f>
        <v>6</v>
      </c>
      <c r="AC236" s="5"/>
      <c r="AD236" s="5"/>
      <c r="AE236" s="5"/>
      <c r="AF236" s="25"/>
    </row>
    <row r="237" spans="1:32" x14ac:dyDescent="0.3">
      <c r="A237" s="12">
        <v>45263</v>
      </c>
      <c r="B237" s="9" t="s">
        <v>45</v>
      </c>
      <c r="C237" s="6" t="s">
        <v>51</v>
      </c>
      <c r="D237" s="5">
        <v>7</v>
      </c>
      <c r="E237" s="9" t="s">
        <v>364</v>
      </c>
      <c r="F237" s="9"/>
      <c r="G237" s="9"/>
      <c r="H237" s="9"/>
      <c r="I237" s="9"/>
      <c r="J237" s="22">
        <v>0.36458333333333331</v>
      </c>
      <c r="K237" s="22"/>
      <c r="L237" s="22">
        <v>0.97916666666666663</v>
      </c>
      <c r="M237" s="28"/>
      <c r="N237" s="22"/>
      <c r="O237" s="5">
        <v>40</v>
      </c>
      <c r="P237" s="5">
        <v>10</v>
      </c>
      <c r="Q237" s="5">
        <v>37</v>
      </c>
      <c r="R237" s="5">
        <v>6</v>
      </c>
      <c r="S237" s="5">
        <f>SUM(Tableau3[[#This Row],[Snap]:[BeReal]])</f>
        <v>93</v>
      </c>
      <c r="T237" s="5" t="s">
        <v>435</v>
      </c>
      <c r="U237" s="5">
        <v>30</v>
      </c>
      <c r="V237" s="5"/>
      <c r="W237" s="5">
        <v>108</v>
      </c>
      <c r="X237" s="5"/>
      <c r="Y237" s="5">
        <f>IF(ISERROR(FIND("footing",Tableau3[[#This Row],[Résumé]])),0,1)</f>
        <v>0</v>
      </c>
      <c r="Z237" s="5">
        <f>IF(ISERROR(FIND("ciné",Tableau3[[#This Row],[Résumé]])),0,1)</f>
        <v>1</v>
      </c>
      <c r="AA237" s="5">
        <v>95</v>
      </c>
      <c r="AB237" s="5">
        <f>WEEKDAY(Tableau3[[#This Row],[Jour]],2)</f>
        <v>7</v>
      </c>
      <c r="AC237" s="5"/>
      <c r="AD237" s="5"/>
      <c r="AE237" s="5"/>
      <c r="AF237" s="25"/>
    </row>
    <row r="238" spans="1:32" x14ac:dyDescent="0.3">
      <c r="A238" s="12">
        <v>45264</v>
      </c>
      <c r="B238" s="9" t="s">
        <v>33</v>
      </c>
      <c r="C238" s="6" t="s">
        <v>51</v>
      </c>
      <c r="D238" s="5">
        <v>7</v>
      </c>
      <c r="E238" s="9" t="s">
        <v>375</v>
      </c>
      <c r="F238" s="9"/>
      <c r="G238" s="9"/>
      <c r="H238" s="9"/>
      <c r="I238" s="9"/>
      <c r="J238" s="22">
        <v>0.35416666666666669</v>
      </c>
      <c r="K238" s="22"/>
      <c r="L238" s="22">
        <v>3.4722222222222224E-2</v>
      </c>
      <c r="M238" s="28"/>
      <c r="N238" s="22"/>
      <c r="O238" s="5">
        <v>42</v>
      </c>
      <c r="P238" s="5">
        <v>14</v>
      </c>
      <c r="Q238" s="5">
        <v>15</v>
      </c>
      <c r="R238" s="5">
        <v>7</v>
      </c>
      <c r="S238" s="5">
        <f>SUM(Tableau3[[#This Row],[Snap]:[BeReal]])</f>
        <v>78</v>
      </c>
      <c r="T238" s="5" t="s">
        <v>308</v>
      </c>
      <c r="U238" s="5">
        <v>10</v>
      </c>
      <c r="V238" s="5"/>
      <c r="W238" s="5">
        <v>130</v>
      </c>
      <c r="X238" s="5"/>
      <c r="Y238" s="5">
        <f>IF(ISERROR(FIND("footing",Tableau3[[#This Row],[Résumé]])),0,1)</f>
        <v>0</v>
      </c>
      <c r="Z238" s="5">
        <f>IF(ISERROR(FIND("ciné",Tableau3[[#This Row],[Résumé]])),0,1)</f>
        <v>1</v>
      </c>
      <c r="AA238" s="5">
        <v>244</v>
      </c>
      <c r="AB238" s="5">
        <f>WEEKDAY(Tableau3[[#This Row],[Jour]],2)</f>
        <v>1</v>
      </c>
      <c r="AC238" s="5"/>
      <c r="AD238" s="5"/>
      <c r="AE238" s="5"/>
      <c r="AF238" s="25"/>
    </row>
    <row r="239" spans="1:32" x14ac:dyDescent="0.3">
      <c r="A239" s="12">
        <v>45265</v>
      </c>
      <c r="B239" s="9" t="s">
        <v>33</v>
      </c>
      <c r="C239" s="6" t="s">
        <v>51</v>
      </c>
      <c r="D239" s="5">
        <v>6.5</v>
      </c>
      <c r="E239" s="9" t="s">
        <v>365</v>
      </c>
      <c r="F239" s="9"/>
      <c r="G239" s="9"/>
      <c r="H239" s="9"/>
      <c r="I239" s="9"/>
      <c r="J239" s="22">
        <v>0.35416666666666669</v>
      </c>
      <c r="K239" s="22"/>
      <c r="L239" s="22">
        <v>5.2083333333333336E-2</v>
      </c>
      <c r="M239" s="28"/>
      <c r="N239" s="22"/>
      <c r="O239" s="5">
        <v>40</v>
      </c>
      <c r="P239" s="5">
        <v>10</v>
      </c>
      <c r="Q239" s="5">
        <v>38</v>
      </c>
      <c r="R239" s="5">
        <v>7</v>
      </c>
      <c r="S239" s="5">
        <f>SUM(Tableau3[[#This Row],[Snap]:[BeReal]])</f>
        <v>95</v>
      </c>
      <c r="T239" s="5" t="s">
        <v>361</v>
      </c>
      <c r="U239" s="5">
        <v>30</v>
      </c>
      <c r="V239" s="5" t="s">
        <v>366</v>
      </c>
      <c r="W239" s="5">
        <v>144</v>
      </c>
      <c r="X239" s="5"/>
      <c r="Y239" s="5">
        <f>IF(ISERROR(FIND("footing",Tableau3[[#This Row],[Résumé]])),0,1)</f>
        <v>0</v>
      </c>
      <c r="Z239" s="5">
        <f>IF(ISERROR(FIND("ciné",Tableau3[[#This Row],[Résumé]])),0,1)</f>
        <v>0</v>
      </c>
      <c r="AA239" s="5">
        <v>210</v>
      </c>
      <c r="AB239" s="5">
        <f>WEEKDAY(Tableau3[[#This Row],[Jour]],2)</f>
        <v>2</v>
      </c>
      <c r="AC239" s="5"/>
      <c r="AD239" s="5"/>
      <c r="AE239" s="5"/>
      <c r="AF239" s="25"/>
    </row>
    <row r="240" spans="1:32" x14ac:dyDescent="0.3">
      <c r="A240" s="12">
        <v>45266</v>
      </c>
      <c r="B240" s="9" t="s">
        <v>33</v>
      </c>
      <c r="C240" s="6" t="s">
        <v>51</v>
      </c>
      <c r="D240" s="5">
        <v>6.5</v>
      </c>
      <c r="E240" s="9" t="s">
        <v>367</v>
      </c>
      <c r="F240" s="9"/>
      <c r="G240" s="9"/>
      <c r="H240" s="9"/>
      <c r="I240" s="9"/>
      <c r="J240" s="22">
        <v>0.39583333333333331</v>
      </c>
      <c r="K240" s="22"/>
      <c r="L240" s="22">
        <v>6.9444444444444441E-3</v>
      </c>
      <c r="M240" s="28"/>
      <c r="N240" s="22"/>
      <c r="O240" s="5">
        <v>41</v>
      </c>
      <c r="P240" s="5">
        <v>15</v>
      </c>
      <c r="Q240" s="5">
        <v>30</v>
      </c>
      <c r="R240" s="5">
        <v>8</v>
      </c>
      <c r="S240" s="5">
        <f>SUM(Tableau3[[#This Row],[Snap]:[BeReal]])</f>
        <v>94</v>
      </c>
      <c r="T240" s="5" t="s">
        <v>368</v>
      </c>
      <c r="U240" s="5">
        <v>15</v>
      </c>
      <c r="V240" s="5" t="s">
        <v>369</v>
      </c>
      <c r="W240" s="5">
        <v>117</v>
      </c>
      <c r="X240" s="5"/>
      <c r="Y240" s="5">
        <f>IF(ISERROR(FIND("footing",Tableau3[[#This Row],[Résumé]])),0,1)</f>
        <v>0</v>
      </c>
      <c r="Z240" s="5">
        <f>IF(ISERROR(FIND("ciné",Tableau3[[#This Row],[Résumé]])),0,1)</f>
        <v>0</v>
      </c>
      <c r="AA240" s="5">
        <v>15</v>
      </c>
      <c r="AB240" s="5">
        <f>WEEKDAY(Tableau3[[#This Row],[Jour]],2)</f>
        <v>3</v>
      </c>
      <c r="AC240" s="5"/>
      <c r="AD240" s="5"/>
      <c r="AE240" s="5"/>
      <c r="AF240" s="25"/>
    </row>
    <row r="241" spans="1:32" x14ac:dyDescent="0.3">
      <c r="A241" s="12">
        <v>45267</v>
      </c>
      <c r="B241" s="9" t="s">
        <v>33</v>
      </c>
      <c r="C241" s="6" t="s">
        <v>51</v>
      </c>
      <c r="D241" s="5">
        <v>8</v>
      </c>
      <c r="E241" s="9" t="s">
        <v>370</v>
      </c>
      <c r="F241" s="9"/>
      <c r="G241" s="9"/>
      <c r="H241" s="9"/>
      <c r="I241" s="9"/>
      <c r="J241" s="22">
        <v>0.35416666666666669</v>
      </c>
      <c r="K241" s="22"/>
      <c r="L241" s="22">
        <v>6.25E-2</v>
      </c>
      <c r="M241" s="28"/>
      <c r="N241" s="22"/>
      <c r="O241" s="5">
        <v>63</v>
      </c>
      <c r="P241" s="5">
        <v>45</v>
      </c>
      <c r="Q241" s="5">
        <v>16</v>
      </c>
      <c r="R241" s="5">
        <v>0</v>
      </c>
      <c r="S241" s="5">
        <f>SUM(Tableau3[[#This Row],[Snap]:[BeReal]])</f>
        <v>124</v>
      </c>
      <c r="T241" s="5" t="s">
        <v>200</v>
      </c>
      <c r="U241" s="5">
        <v>0</v>
      </c>
      <c r="V241" s="5" t="s">
        <v>371</v>
      </c>
      <c r="W241" s="5">
        <v>167</v>
      </c>
      <c r="X241" s="5">
        <v>64</v>
      </c>
      <c r="Y241" s="5">
        <f>IF(ISERROR(FIND("footing",Tableau3[[#This Row],[Résumé]])),0,1)</f>
        <v>0</v>
      </c>
      <c r="Z241" s="5">
        <f>IF(ISERROR(FIND("ciné",Tableau3[[#This Row],[Résumé]])),0,1)</f>
        <v>0</v>
      </c>
      <c r="AA241" s="5">
        <v>70</v>
      </c>
      <c r="AB241" s="5">
        <f>WEEKDAY(Tableau3[[#This Row],[Jour]],2)</f>
        <v>4</v>
      </c>
      <c r="AC241" s="5"/>
      <c r="AD241" s="5"/>
      <c r="AE241" s="5"/>
      <c r="AF241" s="25"/>
    </row>
    <row r="242" spans="1:32" x14ac:dyDescent="0.3">
      <c r="A242" s="12">
        <v>45268</v>
      </c>
      <c r="B242" s="9" t="s">
        <v>47</v>
      </c>
      <c r="C242" s="6" t="s">
        <v>51</v>
      </c>
      <c r="D242" s="5">
        <v>7.5</v>
      </c>
      <c r="E242" s="9" t="s">
        <v>372</v>
      </c>
      <c r="F242" s="9"/>
      <c r="G242" s="9"/>
      <c r="H242" s="9"/>
      <c r="I242" s="9"/>
      <c r="J242" s="22">
        <v>0.39583333333333331</v>
      </c>
      <c r="K242" s="22"/>
      <c r="L242" s="22">
        <v>0.21875</v>
      </c>
      <c r="M242" s="28"/>
      <c r="N242" s="22"/>
      <c r="O242" s="5">
        <v>120</v>
      </c>
      <c r="P242" s="5">
        <v>36</v>
      </c>
      <c r="Q242" s="5">
        <v>48</v>
      </c>
      <c r="R242" s="5">
        <v>0</v>
      </c>
      <c r="S242" s="5">
        <f>SUM(Tableau3[[#This Row],[Snap]:[BeReal]])</f>
        <v>204</v>
      </c>
      <c r="T242" s="5" t="s">
        <v>165</v>
      </c>
      <c r="U242" s="5">
        <v>0</v>
      </c>
      <c r="V242" s="5" t="s">
        <v>376</v>
      </c>
      <c r="W242" s="5">
        <v>195</v>
      </c>
      <c r="X242" s="5">
        <v>49</v>
      </c>
      <c r="Y242" s="5">
        <f>IF(ISERROR(FIND("footing",Tableau3[[#This Row],[Résumé]])),0,1)</f>
        <v>0</v>
      </c>
      <c r="Z242" s="5">
        <f>IF(ISERROR(FIND("ciné",Tableau3[[#This Row],[Résumé]])),0,1)</f>
        <v>0</v>
      </c>
      <c r="AA242" s="5">
        <v>70</v>
      </c>
      <c r="AB242" s="5">
        <f>WEEKDAY(Tableau3[[#This Row],[Jour]],2)</f>
        <v>5</v>
      </c>
      <c r="AC242" s="5"/>
      <c r="AD242" s="5"/>
      <c r="AE242" s="5"/>
      <c r="AF242" s="25"/>
    </row>
    <row r="243" spans="1:32" x14ac:dyDescent="0.3">
      <c r="A243" s="12">
        <v>45269</v>
      </c>
      <c r="B243" s="9" t="s">
        <v>45</v>
      </c>
      <c r="C243" s="6" t="s">
        <v>51</v>
      </c>
      <c r="D243" s="5">
        <v>8</v>
      </c>
      <c r="E243" s="9" t="s">
        <v>373</v>
      </c>
      <c r="F243" s="9"/>
      <c r="G243" s="9"/>
      <c r="H243" s="9"/>
      <c r="I243" s="9"/>
      <c r="J243" s="22">
        <v>0.47916666666666669</v>
      </c>
      <c r="K243" s="22"/>
      <c r="L243" s="22">
        <v>0.16666666666666666</v>
      </c>
      <c r="M243" s="28"/>
      <c r="N243" s="22"/>
      <c r="O243" s="5">
        <v>54</v>
      </c>
      <c r="P243" s="5">
        <v>29</v>
      </c>
      <c r="Q243" s="5">
        <v>5</v>
      </c>
      <c r="R243" s="5">
        <v>0</v>
      </c>
      <c r="S243" s="5">
        <f>SUM(Tableau3[[#This Row],[Snap]:[BeReal]])</f>
        <v>88</v>
      </c>
      <c r="T243" s="5" t="s">
        <v>201</v>
      </c>
      <c r="U243" s="5">
        <v>0</v>
      </c>
      <c r="V243" s="5"/>
      <c r="W243" s="5">
        <f>111-45+42</f>
        <v>108</v>
      </c>
      <c r="X243" s="5">
        <v>38</v>
      </c>
      <c r="Y243" s="5">
        <f>IF(ISERROR(FIND("footing",Tableau3[[#This Row],[Résumé]])),0,1)</f>
        <v>0</v>
      </c>
      <c r="Z243" s="5">
        <f>IF(ISERROR(FIND("ciné",Tableau3[[#This Row],[Résumé]])),0,1)</f>
        <v>0</v>
      </c>
      <c r="AA243" s="5">
        <v>0</v>
      </c>
      <c r="AB243" s="5">
        <f>WEEKDAY(Tableau3[[#This Row],[Jour]],2)</f>
        <v>6</v>
      </c>
      <c r="AC243" s="5"/>
      <c r="AD243" s="5"/>
      <c r="AE243" s="5"/>
      <c r="AF243" s="25"/>
    </row>
    <row r="244" spans="1:32" x14ac:dyDescent="0.3">
      <c r="A244" s="12">
        <v>45270</v>
      </c>
      <c r="B244" s="9" t="s">
        <v>45</v>
      </c>
      <c r="C244" s="6" t="s">
        <v>51</v>
      </c>
      <c r="D244" s="5">
        <v>6.5</v>
      </c>
      <c r="E244" s="9" t="s">
        <v>374</v>
      </c>
      <c r="F244" s="9"/>
      <c r="G244" s="9"/>
      <c r="H244" s="9"/>
      <c r="I244" s="9"/>
      <c r="J244" s="22">
        <v>0.52083333333333337</v>
      </c>
      <c r="K244" s="22"/>
      <c r="L244" s="22">
        <v>0.98611111111111116</v>
      </c>
      <c r="M244" s="28"/>
      <c r="N244" s="22"/>
      <c r="O244" s="5">
        <v>33</v>
      </c>
      <c r="P244" s="5">
        <v>16</v>
      </c>
      <c r="Q244" s="5">
        <v>40</v>
      </c>
      <c r="R244" s="5">
        <v>0</v>
      </c>
      <c r="S244" s="5">
        <f>SUM(Tableau3[[#This Row],[Snap]:[BeReal]])</f>
        <v>89</v>
      </c>
      <c r="T244" s="5" t="s">
        <v>200</v>
      </c>
      <c r="U244" s="5">
        <v>30</v>
      </c>
      <c r="V244" s="5"/>
      <c r="W244" s="5">
        <f>118-42</f>
        <v>76</v>
      </c>
      <c r="X244" s="5">
        <v>16</v>
      </c>
      <c r="Y244" s="5">
        <f>IF(ISERROR(FIND("footing",Tableau3[[#This Row],[Résumé]])),0,1)</f>
        <v>0</v>
      </c>
      <c r="Z244" s="5">
        <f>IF(ISERROR(FIND("ciné",Tableau3[[#This Row],[Résumé]])),0,1)</f>
        <v>0</v>
      </c>
      <c r="AA244" s="5">
        <v>0</v>
      </c>
      <c r="AB244" s="5">
        <f>WEEKDAY(Tableau3[[#This Row],[Jour]],2)</f>
        <v>7</v>
      </c>
      <c r="AC244" s="5"/>
      <c r="AD244" s="5"/>
      <c r="AE244" s="5"/>
      <c r="AF244" s="25"/>
    </row>
    <row r="245" spans="1:32" x14ac:dyDescent="0.3">
      <c r="A245" s="12">
        <v>45271</v>
      </c>
      <c r="B245" s="9" t="s">
        <v>33</v>
      </c>
      <c r="C245" s="6" t="s">
        <v>51</v>
      </c>
      <c r="D245" s="5">
        <v>6.5</v>
      </c>
      <c r="E245" s="9" t="s">
        <v>389</v>
      </c>
      <c r="F245" s="9"/>
      <c r="G245" s="9"/>
      <c r="H245" s="9"/>
      <c r="I245" s="9"/>
      <c r="J245" s="22">
        <v>0.31944444444444448</v>
      </c>
      <c r="K245" s="22"/>
      <c r="L245" s="22">
        <v>0.98611111111111116</v>
      </c>
      <c r="M245" s="28"/>
      <c r="N245" s="22"/>
      <c r="O245" s="5">
        <v>28</v>
      </c>
      <c r="P245" s="5">
        <v>25</v>
      </c>
      <c r="Q245" s="5">
        <v>10</v>
      </c>
      <c r="R245" s="5">
        <v>7</v>
      </c>
      <c r="S245" s="5">
        <f>SUM(Tableau3[[#This Row],[Snap]:[BeReal]])</f>
        <v>70</v>
      </c>
      <c r="T245" s="5" t="s">
        <v>381</v>
      </c>
      <c r="U245" s="5">
        <v>10</v>
      </c>
      <c r="V245" s="5" t="s">
        <v>390</v>
      </c>
      <c r="W245" s="5">
        <v>79</v>
      </c>
      <c r="X245" s="5">
        <v>21</v>
      </c>
      <c r="Y245" s="5">
        <f>IF(ISERROR(FIND("footing",Tableau3[[#This Row],[Résumé]])),0,1)</f>
        <v>0</v>
      </c>
      <c r="Z245" s="5">
        <f>IF(ISERROR(FIND("ciné",Tableau3[[#This Row],[Résumé]])),0,1)</f>
        <v>1</v>
      </c>
      <c r="AA245" s="5">
        <v>188</v>
      </c>
      <c r="AB245" s="5">
        <f>WEEKDAY(Tableau3[[#This Row],[Jour]],2)</f>
        <v>1</v>
      </c>
      <c r="AC245" s="5"/>
      <c r="AD245" s="5"/>
      <c r="AE245" s="5"/>
      <c r="AF245" s="25"/>
    </row>
    <row r="246" spans="1:32" x14ac:dyDescent="0.3">
      <c r="A246" s="12">
        <v>45272</v>
      </c>
      <c r="B246" s="9" t="s">
        <v>33</v>
      </c>
      <c r="C246" s="6" t="s">
        <v>51</v>
      </c>
      <c r="D246" s="5">
        <v>5</v>
      </c>
      <c r="E246" s="9" t="s">
        <v>391</v>
      </c>
      <c r="F246" s="9"/>
      <c r="G246" s="9"/>
      <c r="H246" s="9"/>
      <c r="I246" s="9"/>
      <c r="J246" s="22">
        <v>0.35416666666666669</v>
      </c>
      <c r="K246" s="22"/>
      <c r="L246" s="22">
        <v>0.97916666666666663</v>
      </c>
      <c r="M246" s="28"/>
      <c r="N246" s="22"/>
      <c r="O246" s="5">
        <v>26</v>
      </c>
      <c r="P246" s="5">
        <v>29</v>
      </c>
      <c r="Q246" s="5">
        <v>25</v>
      </c>
      <c r="R246" s="5">
        <v>0</v>
      </c>
      <c r="S246" s="5">
        <f>SUM(Tableau3[[#This Row],[Snap]:[BeReal]])</f>
        <v>80</v>
      </c>
      <c r="T246" s="5" t="s">
        <v>381</v>
      </c>
      <c r="U246" s="5">
        <v>45</v>
      </c>
      <c r="V246" s="5" t="s">
        <v>393</v>
      </c>
      <c r="W246" s="5">
        <v>72</v>
      </c>
      <c r="X246" s="5">
        <v>22</v>
      </c>
      <c r="Y246" s="5">
        <f>IF(ISERROR(FIND("footing",Tableau3[[#This Row],[Résumé]])),0,1)</f>
        <v>1</v>
      </c>
      <c r="Z246" s="5">
        <f>IF(ISERROR(FIND("ciné",Tableau3[[#This Row],[Résumé]])),0,1)</f>
        <v>0</v>
      </c>
      <c r="AA246" s="5">
        <v>69</v>
      </c>
      <c r="AB246" s="5">
        <f>WEEKDAY(Tableau3[[#This Row],[Jour]],2)</f>
        <v>2</v>
      </c>
      <c r="AC246" s="5"/>
      <c r="AD246" s="5"/>
      <c r="AE246" s="5"/>
      <c r="AF246" s="25"/>
    </row>
    <row r="247" spans="1:32" x14ac:dyDescent="0.3">
      <c r="A247" s="12">
        <v>45273</v>
      </c>
      <c r="B247" s="9" t="s">
        <v>33</v>
      </c>
      <c r="C247" s="6" t="s">
        <v>51</v>
      </c>
      <c r="D247" s="5">
        <v>6</v>
      </c>
      <c r="E247" s="9" t="s">
        <v>394</v>
      </c>
      <c r="F247" s="9"/>
      <c r="G247" s="9"/>
      <c r="H247" s="9"/>
      <c r="I247" s="9"/>
      <c r="J247" s="22">
        <v>0.39583333333333331</v>
      </c>
      <c r="K247" s="22"/>
      <c r="L247" s="22">
        <v>0.98611111111111116</v>
      </c>
      <c r="M247" s="28"/>
      <c r="N247" s="22"/>
      <c r="O247" s="5">
        <v>32</v>
      </c>
      <c r="P247" s="5">
        <v>13</v>
      </c>
      <c r="Q247" s="5">
        <v>19</v>
      </c>
      <c r="R247" s="5">
        <v>4</v>
      </c>
      <c r="S247" s="5">
        <f>SUM(Tableau3[[#This Row],[Snap]:[BeReal]])</f>
        <v>68</v>
      </c>
      <c r="T247" s="5" t="s">
        <v>201</v>
      </c>
      <c r="U247" s="5">
        <v>10</v>
      </c>
      <c r="V247" s="5" t="s">
        <v>395</v>
      </c>
      <c r="W247" s="5">
        <v>96</v>
      </c>
      <c r="X247" s="5">
        <v>14</v>
      </c>
      <c r="Y247" s="5">
        <f>IF(ISERROR(FIND("footing",Tableau3[[#This Row],[Résumé]])),0,1)</f>
        <v>0</v>
      </c>
      <c r="Z247" s="5">
        <f>IF(ISERROR(FIND("ciné",Tableau3[[#This Row],[Résumé]])),0,1)</f>
        <v>0</v>
      </c>
      <c r="AA247" s="5">
        <v>124</v>
      </c>
      <c r="AB247" s="5">
        <f>WEEKDAY(Tableau3[[#This Row],[Jour]],2)</f>
        <v>3</v>
      </c>
      <c r="AC247" s="5"/>
      <c r="AD247" s="5"/>
      <c r="AE247" s="5"/>
      <c r="AF247" s="25"/>
    </row>
    <row r="248" spans="1:32" x14ac:dyDescent="0.3">
      <c r="A248" s="12">
        <v>45274</v>
      </c>
      <c r="B248" s="9" t="s">
        <v>33</v>
      </c>
      <c r="C248" s="6" t="s">
        <v>51</v>
      </c>
      <c r="D248" s="5">
        <v>7</v>
      </c>
      <c r="E248" s="9" t="s">
        <v>396</v>
      </c>
      <c r="F248" s="9"/>
      <c r="G248" s="9"/>
      <c r="H248" s="9"/>
      <c r="I248" s="9"/>
      <c r="J248" s="22">
        <v>0.375</v>
      </c>
      <c r="K248" s="22"/>
      <c r="L248" s="22">
        <v>1.3888888888888888E-2</v>
      </c>
      <c r="M248" s="28"/>
      <c r="N248" s="22"/>
      <c r="O248" s="5">
        <v>34</v>
      </c>
      <c r="P248" s="5">
        <v>24</v>
      </c>
      <c r="Q248" s="5">
        <v>5</v>
      </c>
      <c r="R248" s="5">
        <v>1</v>
      </c>
      <c r="S248" s="5">
        <f>SUM(Tableau3[[#This Row],[Snap]:[BeReal]])</f>
        <v>64</v>
      </c>
      <c r="T248" s="5" t="s">
        <v>201</v>
      </c>
      <c r="U248" s="5">
        <v>20</v>
      </c>
      <c r="V248" s="5" t="s">
        <v>397</v>
      </c>
      <c r="W248" s="5">
        <v>106</v>
      </c>
      <c r="X248" s="5">
        <v>17</v>
      </c>
      <c r="Y248" s="5">
        <f>IF(ISERROR(FIND("footing",Tableau3[[#This Row],[Résumé]])),0,1)</f>
        <v>0</v>
      </c>
      <c r="Z248" s="5">
        <f>IF(ISERROR(FIND("ciné",Tableau3[[#This Row],[Résumé]])),0,1)</f>
        <v>1</v>
      </c>
      <c r="AA248" s="5">
        <v>199</v>
      </c>
      <c r="AB248" s="5">
        <f>WEEKDAY(Tableau3[[#This Row],[Jour]],2)</f>
        <v>4</v>
      </c>
      <c r="AC248" s="5"/>
      <c r="AD248" s="5"/>
      <c r="AE248" s="5"/>
      <c r="AF248" s="25"/>
    </row>
    <row r="249" spans="1:32" x14ac:dyDescent="0.3">
      <c r="A249" s="12">
        <v>45275</v>
      </c>
      <c r="B249" s="9" t="s">
        <v>47</v>
      </c>
      <c r="C249" s="6" t="s">
        <v>51</v>
      </c>
      <c r="D249" s="5">
        <v>7</v>
      </c>
      <c r="E249" s="9" t="s">
        <v>432</v>
      </c>
      <c r="F249" s="9"/>
      <c r="G249" s="9"/>
      <c r="H249" s="9"/>
      <c r="I249" s="9"/>
      <c r="J249" s="22">
        <v>0.41666666666666669</v>
      </c>
      <c r="K249" s="22"/>
      <c r="L249" s="22">
        <v>8.3333333333333329E-2</v>
      </c>
      <c r="M249" s="28"/>
      <c r="N249" s="22"/>
      <c r="O249" s="5">
        <v>58</v>
      </c>
      <c r="P249" s="5">
        <v>32</v>
      </c>
      <c r="Q249" s="5">
        <v>0</v>
      </c>
      <c r="R249" s="5">
        <v>0</v>
      </c>
      <c r="S249" s="5">
        <f>SUM(Tableau3[[#This Row],[Snap]:[BeReal]])</f>
        <v>90</v>
      </c>
      <c r="T249" s="5" t="s">
        <v>201</v>
      </c>
      <c r="U249" s="5">
        <v>0</v>
      </c>
      <c r="V249" s="5" t="s">
        <v>398</v>
      </c>
      <c r="W249" s="5">
        <f>138+32</f>
        <v>170</v>
      </c>
      <c r="X249" s="5">
        <v>37</v>
      </c>
      <c r="Y249" s="5">
        <f>IF(ISERROR(FIND("footing",Tableau3[[#This Row],[Résumé]])),0,1)</f>
        <v>1</v>
      </c>
      <c r="Z249" s="5">
        <f>IF(ISERROR(FIND("ciné",Tableau3[[#This Row],[Résumé]])),0,1)</f>
        <v>0</v>
      </c>
      <c r="AA249" s="5">
        <v>123</v>
      </c>
      <c r="AB249" s="5">
        <f>WEEKDAY(Tableau3[[#This Row],[Jour]],2)</f>
        <v>5</v>
      </c>
      <c r="AC249" s="5"/>
      <c r="AD249" s="5"/>
      <c r="AE249" s="5"/>
      <c r="AF249" s="25"/>
    </row>
    <row r="250" spans="1:32" x14ac:dyDescent="0.3">
      <c r="A250" s="12">
        <v>45276</v>
      </c>
      <c r="B250" s="9" t="s">
        <v>45</v>
      </c>
      <c r="C250" s="6" t="s">
        <v>51</v>
      </c>
      <c r="D250" s="5">
        <v>7.5</v>
      </c>
      <c r="E250" s="9" t="s">
        <v>399</v>
      </c>
      <c r="F250" s="9"/>
      <c r="G250" s="9"/>
      <c r="H250" s="9"/>
      <c r="I250" s="9"/>
      <c r="J250" s="22">
        <v>0.4375</v>
      </c>
      <c r="K250" s="22"/>
      <c r="L250" s="22">
        <v>0.15625</v>
      </c>
      <c r="M250" s="28"/>
      <c r="N250" s="22"/>
      <c r="O250" s="5">
        <v>59</v>
      </c>
      <c r="P250" s="5">
        <v>18</v>
      </c>
      <c r="Q250" s="5">
        <v>12</v>
      </c>
      <c r="R250" s="5">
        <v>3</v>
      </c>
      <c r="S250" s="5">
        <f>SUM(Tableau3[[#This Row],[Snap]:[BeReal]])</f>
        <v>92</v>
      </c>
      <c r="T250" s="5" t="s">
        <v>400</v>
      </c>
      <c r="U250" s="5">
        <v>0</v>
      </c>
      <c r="V250" s="5"/>
      <c r="W250" s="5">
        <f>173-32+30</f>
        <v>171</v>
      </c>
      <c r="X250" s="5">
        <v>22</v>
      </c>
      <c r="Y250" s="5">
        <f>IF(ISERROR(FIND("footing",Tableau3[[#This Row],[Résumé]])),0,1)</f>
        <v>0</v>
      </c>
      <c r="Z250" s="5">
        <f>IF(ISERROR(FIND("ciné",Tableau3[[#This Row],[Résumé]])),0,1)</f>
        <v>0</v>
      </c>
      <c r="AA250" s="5">
        <v>90</v>
      </c>
      <c r="AB250" s="5">
        <f>WEEKDAY(Tableau3[[#This Row],[Jour]],2)</f>
        <v>6</v>
      </c>
      <c r="AC250" s="5"/>
      <c r="AD250" s="5"/>
      <c r="AE250" s="5"/>
      <c r="AF250" s="25"/>
    </row>
    <row r="251" spans="1:32" x14ac:dyDescent="0.3">
      <c r="A251" s="12">
        <v>45277</v>
      </c>
      <c r="B251" s="9" t="s">
        <v>45</v>
      </c>
      <c r="C251" s="6" t="s">
        <v>51</v>
      </c>
      <c r="D251" s="5">
        <v>6.5</v>
      </c>
      <c r="E251" s="9" t="s">
        <v>401</v>
      </c>
      <c r="F251" s="9"/>
      <c r="G251" s="9"/>
      <c r="H251" s="9"/>
      <c r="I251" s="9"/>
      <c r="J251" s="22">
        <v>0.52083333333333337</v>
      </c>
      <c r="K251" s="22"/>
      <c r="L251" s="22">
        <v>1.0416666666666666E-2</v>
      </c>
      <c r="M251" s="28"/>
      <c r="N251" s="22"/>
      <c r="O251" s="5">
        <v>39</v>
      </c>
      <c r="P251" s="5">
        <v>9</v>
      </c>
      <c r="Q251" s="5">
        <v>5</v>
      </c>
      <c r="R251" s="5">
        <v>5</v>
      </c>
      <c r="S251" s="5">
        <f>SUM(Tableau3[[#This Row],[Snap]:[BeReal]])</f>
        <v>58</v>
      </c>
      <c r="T251" s="5" t="s">
        <v>200</v>
      </c>
      <c r="U251" s="5">
        <v>0</v>
      </c>
      <c r="V251" s="5"/>
      <c r="W251" s="5">
        <f>141-30</f>
        <v>111</v>
      </c>
      <c r="X251" s="5">
        <v>19</v>
      </c>
      <c r="Y251" s="5">
        <f>IF(ISERROR(FIND("footing",Tableau3[[#This Row],[Résumé]])),0,1)</f>
        <v>0</v>
      </c>
      <c r="Z251" s="5">
        <f>IF(ISERROR(FIND("ciné",Tableau3[[#This Row],[Résumé]])),0,1)</f>
        <v>0</v>
      </c>
      <c r="AA251" s="5">
        <v>0</v>
      </c>
      <c r="AB251" s="5">
        <f>WEEKDAY(Tableau3[[#This Row],[Jour]],2)</f>
        <v>7</v>
      </c>
      <c r="AC251" s="5"/>
      <c r="AD251" s="5"/>
      <c r="AE251" s="5"/>
      <c r="AF251" s="25"/>
    </row>
    <row r="252" spans="1:32" x14ac:dyDescent="0.3">
      <c r="A252" s="12">
        <v>45278</v>
      </c>
      <c r="B252" s="9" t="s">
        <v>33</v>
      </c>
      <c r="C252" s="6" t="s">
        <v>51</v>
      </c>
      <c r="D252" s="5">
        <v>5.5</v>
      </c>
      <c r="E252" s="9" t="s">
        <v>402</v>
      </c>
      <c r="F252" s="9"/>
      <c r="G252" s="9"/>
      <c r="H252" s="9"/>
      <c r="I252" s="9"/>
      <c r="J252" s="22">
        <v>0.4375</v>
      </c>
      <c r="K252" s="22"/>
      <c r="L252" s="22">
        <v>0.16666666666666666</v>
      </c>
      <c r="M252" s="28"/>
      <c r="N252" s="22"/>
      <c r="O252" s="5">
        <v>76</v>
      </c>
      <c r="P252" s="5">
        <v>32</v>
      </c>
      <c r="Q252" s="5">
        <v>90</v>
      </c>
      <c r="R252" s="5">
        <v>1</v>
      </c>
      <c r="S252" s="5">
        <f>SUM(Tableau3[[#This Row],[Snap]:[BeReal]])</f>
        <v>199</v>
      </c>
      <c r="T252" s="5" t="s">
        <v>201</v>
      </c>
      <c r="U252" s="5">
        <v>0</v>
      </c>
      <c r="V252" s="5"/>
      <c r="W252" s="5">
        <f>137+48</f>
        <v>185</v>
      </c>
      <c r="X252" s="5">
        <v>40</v>
      </c>
      <c r="Y252" s="5">
        <f>IF(ISERROR(FIND("footing",Tableau3[[#This Row],[Résumé]])),0,1)</f>
        <v>0</v>
      </c>
      <c r="Z252" s="5">
        <f>IF(ISERROR(FIND("ciné",Tableau3[[#This Row],[Résumé]])),0,1)</f>
        <v>0</v>
      </c>
      <c r="AA252" s="5">
        <v>35</v>
      </c>
      <c r="AB252" s="5">
        <f>WEEKDAY(Tableau3[[#This Row],[Jour]],2)</f>
        <v>1</v>
      </c>
      <c r="AC252" s="5"/>
      <c r="AD252" s="5"/>
      <c r="AE252" s="5"/>
      <c r="AF252" s="25"/>
    </row>
    <row r="253" spans="1:32" x14ac:dyDescent="0.3">
      <c r="A253" s="12">
        <v>45279</v>
      </c>
      <c r="B253" s="9" t="s">
        <v>33</v>
      </c>
      <c r="C253" s="6" t="s">
        <v>51</v>
      </c>
      <c r="D253" s="5">
        <v>5.5</v>
      </c>
      <c r="E253" s="9" t="s">
        <v>403</v>
      </c>
      <c r="F253" s="9"/>
      <c r="G253" s="9"/>
      <c r="H253" s="9"/>
      <c r="I253" s="9"/>
      <c r="J253" s="22">
        <v>0.47916666666666669</v>
      </c>
      <c r="K253" s="22"/>
      <c r="L253" s="22">
        <v>4.1666666666666664E-2</v>
      </c>
      <c r="M253" s="28"/>
      <c r="N253" s="22"/>
      <c r="O253" s="5">
        <v>35</v>
      </c>
      <c r="P253" s="5">
        <v>29</v>
      </c>
      <c r="Q253" s="5">
        <v>65</v>
      </c>
      <c r="R253" s="5">
        <v>0</v>
      </c>
      <c r="S253" s="5">
        <f>SUM(Tableau3[[#This Row],[Snap]:[BeReal]])</f>
        <v>129</v>
      </c>
      <c r="T253" s="5" t="s">
        <v>200</v>
      </c>
      <c r="U253" s="5">
        <v>5</v>
      </c>
      <c r="V253" s="5"/>
      <c r="W253" s="5">
        <f>151-48</f>
        <v>103</v>
      </c>
      <c r="X253" s="5">
        <v>25</v>
      </c>
      <c r="Y253" s="5">
        <f>IF(ISERROR(FIND("footing",Tableau3[[#This Row],[Résumé]])),0,1)</f>
        <v>0</v>
      </c>
      <c r="Z253" s="5">
        <f>IF(ISERROR(FIND("ciné",Tableau3[[#This Row],[Résumé]])),0,1)</f>
        <v>0</v>
      </c>
      <c r="AA253" s="5">
        <v>0</v>
      </c>
      <c r="AB253" s="5">
        <f>WEEKDAY(Tableau3[[#This Row],[Jour]],2)</f>
        <v>2</v>
      </c>
      <c r="AC253" s="5"/>
      <c r="AD253" s="5"/>
      <c r="AE253" s="5"/>
      <c r="AF253" s="25"/>
    </row>
    <row r="254" spans="1:32" x14ac:dyDescent="0.3">
      <c r="A254" s="12">
        <v>45280</v>
      </c>
      <c r="B254" s="9" t="s">
        <v>33</v>
      </c>
      <c r="C254" s="6" t="s">
        <v>51</v>
      </c>
      <c r="D254" s="5">
        <v>7</v>
      </c>
      <c r="E254" s="9" t="s">
        <v>404</v>
      </c>
      <c r="F254" s="9"/>
      <c r="G254" s="9"/>
      <c r="H254" s="9"/>
      <c r="I254" s="9"/>
      <c r="J254" s="22">
        <v>0.4375</v>
      </c>
      <c r="K254" s="22"/>
      <c r="L254" s="22">
        <v>0.125</v>
      </c>
      <c r="M254" s="28"/>
      <c r="N254" s="22"/>
      <c r="O254" s="5">
        <v>44</v>
      </c>
      <c r="P254" s="5">
        <v>30</v>
      </c>
      <c r="Q254" s="5">
        <v>15</v>
      </c>
      <c r="R254" s="5">
        <v>11</v>
      </c>
      <c r="S254" s="5">
        <f>SUM(Tableau3[[#This Row],[Snap]:[BeReal]])</f>
        <v>100</v>
      </c>
      <c r="T254" s="5" t="s">
        <v>165</v>
      </c>
      <c r="U254" s="5">
        <v>0</v>
      </c>
      <c r="V254" s="5"/>
      <c r="W254" s="5">
        <f>121+33</f>
        <v>154</v>
      </c>
      <c r="X254" s="5">
        <v>46</v>
      </c>
      <c r="Y254" s="5">
        <f>IF(ISERROR(FIND("footing",Tableau3[[#This Row],[Résumé]])),0,1)</f>
        <v>0</v>
      </c>
      <c r="Z254" s="5">
        <f>IF(ISERROR(FIND("ciné",Tableau3[[#This Row],[Résumé]])),0,1)</f>
        <v>0</v>
      </c>
      <c r="AA254" s="5">
        <v>99</v>
      </c>
      <c r="AB254" s="5">
        <f>WEEKDAY(Tableau3[[#This Row],[Jour]],2)</f>
        <v>3</v>
      </c>
      <c r="AC254" s="5"/>
      <c r="AD254" s="5"/>
      <c r="AE254" s="5"/>
      <c r="AF254" s="25"/>
    </row>
    <row r="255" spans="1:32" x14ac:dyDescent="0.3">
      <c r="A255" s="12">
        <v>45281</v>
      </c>
      <c r="B255" s="9" t="s">
        <v>33</v>
      </c>
      <c r="C255" s="6" t="s">
        <v>51</v>
      </c>
      <c r="D255" s="5">
        <v>7</v>
      </c>
      <c r="E255" s="9" t="s">
        <v>405</v>
      </c>
      <c r="F255" s="9"/>
      <c r="G255" s="9"/>
      <c r="H255" s="9"/>
      <c r="I255" s="9"/>
      <c r="J255" s="22">
        <v>0.39583333333333331</v>
      </c>
      <c r="K255" s="22"/>
      <c r="L255" s="22">
        <v>8.3333333333333329E-2</v>
      </c>
      <c r="M255" s="28"/>
      <c r="N255" s="22"/>
      <c r="O255" s="5">
        <v>42</v>
      </c>
      <c r="P255" s="5">
        <v>38</v>
      </c>
      <c r="Q255" s="5">
        <v>27</v>
      </c>
      <c r="R255" s="5">
        <v>5</v>
      </c>
      <c r="S255" s="5">
        <f>SUM(Tableau3[[#This Row],[Snap]:[BeReal]])</f>
        <v>112</v>
      </c>
      <c r="T255" s="5" t="s">
        <v>201</v>
      </c>
      <c r="U255" s="5">
        <v>0</v>
      </c>
      <c r="V255" s="5"/>
      <c r="W255" s="5">
        <f>145-33+22</f>
        <v>134</v>
      </c>
      <c r="X255" s="5">
        <v>39</v>
      </c>
      <c r="Y255" s="5">
        <f>IF(ISERROR(FIND("footing",Tableau3[[#This Row],[Résumé]])),0,1)</f>
        <v>0</v>
      </c>
      <c r="Z255" s="5">
        <f>IF(ISERROR(FIND("ciné",Tableau3[[#This Row],[Résumé]])),0,1)</f>
        <v>1</v>
      </c>
      <c r="AA255" s="5">
        <v>0</v>
      </c>
      <c r="AB255" s="5">
        <f>WEEKDAY(Tableau3[[#This Row],[Jour]],2)</f>
        <v>4</v>
      </c>
      <c r="AC255" s="5"/>
      <c r="AD255" s="5"/>
      <c r="AE255" s="5"/>
      <c r="AF255" s="25"/>
    </row>
    <row r="256" spans="1:32" x14ac:dyDescent="0.3">
      <c r="A256" s="12">
        <v>45282</v>
      </c>
      <c r="B256" s="9" t="s">
        <v>47</v>
      </c>
      <c r="C256" s="6" t="s">
        <v>74</v>
      </c>
      <c r="D256" s="5">
        <v>6.5</v>
      </c>
      <c r="E256" s="9" t="s">
        <v>406</v>
      </c>
      <c r="F256" s="9"/>
      <c r="G256" s="9"/>
      <c r="H256" s="9"/>
      <c r="I256" s="9"/>
      <c r="J256" s="22">
        <v>0.41666666666666669</v>
      </c>
      <c r="K256" s="22"/>
      <c r="L256" s="22">
        <v>8.3333333333333329E-2</v>
      </c>
      <c r="M256" s="28"/>
      <c r="N256" s="22"/>
      <c r="O256" s="5">
        <v>34</v>
      </c>
      <c r="P256" s="5">
        <v>8</v>
      </c>
      <c r="Q256" s="5">
        <v>8</v>
      </c>
      <c r="R256" s="5">
        <v>1</v>
      </c>
      <c r="S256" s="5">
        <f>SUM(Tableau3[[#This Row],[Snap]:[BeReal]])</f>
        <v>51</v>
      </c>
      <c r="T256" s="5" t="s">
        <v>201</v>
      </c>
      <c r="U256" s="5">
        <v>0</v>
      </c>
      <c r="V256" s="5" t="s">
        <v>408</v>
      </c>
      <c r="W256" s="5">
        <f>91-22+19</f>
        <v>88</v>
      </c>
      <c r="X256" s="5">
        <v>10</v>
      </c>
      <c r="Y256" s="5">
        <f>IF(ISERROR(FIND("footing",Tableau3[[#This Row],[Résumé]])),0,1)</f>
        <v>0</v>
      </c>
      <c r="Z256" s="5">
        <f>IF(ISERROR(FIND("ciné",Tableau3[[#This Row],[Résumé]])),0,1)</f>
        <v>0</v>
      </c>
      <c r="AA256" s="5">
        <v>0</v>
      </c>
      <c r="AB256" s="5">
        <f>WEEKDAY(Tableau3[[#This Row],[Jour]],2)</f>
        <v>5</v>
      </c>
      <c r="AC256" s="5"/>
      <c r="AD256" s="5"/>
      <c r="AE256" s="5"/>
      <c r="AF256" s="25"/>
    </row>
    <row r="257" spans="1:32" x14ac:dyDescent="0.3">
      <c r="A257" s="12">
        <v>45283</v>
      </c>
      <c r="B257" s="9" t="s">
        <v>45</v>
      </c>
      <c r="C257" s="6" t="s">
        <v>73</v>
      </c>
      <c r="D257" s="5">
        <v>8</v>
      </c>
      <c r="E257" s="9" t="s">
        <v>407</v>
      </c>
      <c r="F257" s="9"/>
      <c r="G257" s="9"/>
      <c r="H257" s="9"/>
      <c r="I257" s="9"/>
      <c r="J257" s="22">
        <v>0.47916666666666669</v>
      </c>
      <c r="K257" s="22"/>
      <c r="L257" s="22">
        <v>6.25E-2</v>
      </c>
      <c r="M257" s="28"/>
      <c r="N257" s="22"/>
      <c r="O257" s="5">
        <v>21</v>
      </c>
      <c r="P257" s="5">
        <v>14</v>
      </c>
      <c r="Q257" s="5">
        <v>10</v>
      </c>
      <c r="R257" s="5">
        <v>3</v>
      </c>
      <c r="S257" s="5">
        <f>SUM(Tableau3[[#This Row],[Snap]:[BeReal]])</f>
        <v>48</v>
      </c>
      <c r="T257" s="5" t="s">
        <v>201</v>
      </c>
      <c r="U257" s="5">
        <v>50</v>
      </c>
      <c r="V257" s="5"/>
      <c r="W257" s="5">
        <f>94-19+12</f>
        <v>87</v>
      </c>
      <c r="X257" s="5">
        <v>17</v>
      </c>
      <c r="Y257" s="5">
        <f>IF(ISERROR(FIND("footing",Tableau3[[#This Row],[Résumé]])),0,1)</f>
        <v>0</v>
      </c>
      <c r="Z257" s="5">
        <f>IF(ISERROR(FIND("ciné",Tableau3[[#This Row],[Résumé]])),0,1)</f>
        <v>0</v>
      </c>
      <c r="AA257" s="5">
        <v>0</v>
      </c>
      <c r="AB257" s="5">
        <f>WEEKDAY(Tableau3[[#This Row],[Jour]],2)</f>
        <v>6</v>
      </c>
      <c r="AC257" s="5"/>
      <c r="AD257" s="5"/>
      <c r="AE257" s="5"/>
      <c r="AF257" s="25"/>
    </row>
    <row r="258" spans="1:32" x14ac:dyDescent="0.3">
      <c r="A258" s="12">
        <v>45284</v>
      </c>
      <c r="B258" s="9" t="s">
        <v>45</v>
      </c>
      <c r="C258" s="6" t="s">
        <v>52</v>
      </c>
      <c r="D258" s="5">
        <v>7</v>
      </c>
      <c r="E258" s="9" t="s">
        <v>409</v>
      </c>
      <c r="F258" s="9"/>
      <c r="G258" s="9"/>
      <c r="H258" s="9"/>
      <c r="I258" s="9"/>
      <c r="J258" s="22">
        <v>0.41666666666666669</v>
      </c>
      <c r="K258" s="22"/>
      <c r="L258" s="22">
        <v>1.0416666666666666E-2</v>
      </c>
      <c r="M258" s="28"/>
      <c r="N258" s="22"/>
      <c r="O258" s="5">
        <v>37</v>
      </c>
      <c r="P258" s="5">
        <v>18</v>
      </c>
      <c r="Q258" s="5">
        <v>15</v>
      </c>
      <c r="R258" s="5">
        <v>6</v>
      </c>
      <c r="S258" s="5">
        <f>SUM(Tableau3[[#This Row],[Snap]:[BeReal]])</f>
        <v>76</v>
      </c>
      <c r="T258" s="5" t="s">
        <v>196</v>
      </c>
      <c r="U258" s="5">
        <v>10</v>
      </c>
      <c r="V258" s="5"/>
      <c r="W258" s="5">
        <f>110-12</f>
        <v>98</v>
      </c>
      <c r="X258" s="5">
        <v>29</v>
      </c>
      <c r="Y258" s="5">
        <f>IF(ISERROR(FIND("footing",Tableau3[[#This Row],[Résumé]])),0,1)</f>
        <v>1</v>
      </c>
      <c r="Z258" s="5">
        <f>IF(ISERROR(FIND("ciné",Tableau3[[#This Row],[Résumé]])),0,1)</f>
        <v>0</v>
      </c>
      <c r="AA258" s="5">
        <v>0</v>
      </c>
      <c r="AB258" s="5">
        <f>WEEKDAY(Tableau3[[#This Row],[Jour]],2)</f>
        <v>7</v>
      </c>
      <c r="AC258" s="5"/>
      <c r="AD258" s="5"/>
      <c r="AE258" s="5"/>
      <c r="AF258" s="25"/>
    </row>
    <row r="259" spans="1:32" x14ac:dyDescent="0.3">
      <c r="A259" s="12">
        <v>45285</v>
      </c>
      <c r="B259" s="9" t="s">
        <v>45</v>
      </c>
      <c r="C259" s="6" t="s">
        <v>52</v>
      </c>
      <c r="D259" s="5">
        <v>7</v>
      </c>
      <c r="E259" s="9" t="s">
        <v>411</v>
      </c>
      <c r="F259" s="9"/>
      <c r="G259" s="9"/>
      <c r="H259" s="9"/>
      <c r="I259" s="9"/>
      <c r="J259" s="22">
        <v>0.4375</v>
      </c>
      <c r="K259" s="22"/>
      <c r="L259" s="22">
        <v>6.25E-2</v>
      </c>
      <c r="M259" s="28"/>
      <c r="N259" s="22"/>
      <c r="O259" s="5">
        <v>32</v>
      </c>
      <c r="P259" s="5">
        <v>31</v>
      </c>
      <c r="Q259" s="5">
        <v>14</v>
      </c>
      <c r="R259" s="5">
        <v>2</v>
      </c>
      <c r="S259" s="5">
        <f>SUM(Tableau3[[#This Row],[Snap]:[BeReal]])</f>
        <v>79</v>
      </c>
      <c r="T259" s="5" t="s">
        <v>201</v>
      </c>
      <c r="U259" s="5">
        <v>20</v>
      </c>
      <c r="V259" s="5" t="s">
        <v>410</v>
      </c>
      <c r="W259" s="5">
        <v>85</v>
      </c>
      <c r="X259" s="5">
        <v>29</v>
      </c>
      <c r="Y259" s="5">
        <f>IF(ISERROR(FIND("footing",Tableau3[[#This Row],[Résumé]])),0,1)</f>
        <v>0</v>
      </c>
      <c r="Z259" s="5">
        <f>IF(ISERROR(FIND("ciné",Tableau3[[#This Row],[Résumé]])),0,1)</f>
        <v>0</v>
      </c>
      <c r="AA259" s="5">
        <v>315</v>
      </c>
      <c r="AB259" s="5">
        <f>WEEKDAY(Tableau3[[#This Row],[Jour]],2)</f>
        <v>1</v>
      </c>
      <c r="AC259" s="5"/>
      <c r="AD259" s="5"/>
      <c r="AE259" s="5"/>
      <c r="AF259" s="25"/>
    </row>
    <row r="260" spans="1:32" x14ac:dyDescent="0.3">
      <c r="A260" s="12">
        <v>45286</v>
      </c>
      <c r="B260" s="9" t="s">
        <v>33</v>
      </c>
      <c r="C260" s="6" t="s">
        <v>52</v>
      </c>
      <c r="D260" s="5">
        <v>7.5</v>
      </c>
      <c r="E260" s="9" t="s">
        <v>412</v>
      </c>
      <c r="F260" s="9"/>
      <c r="G260" s="9"/>
      <c r="H260" s="9"/>
      <c r="I260" s="9"/>
      <c r="J260" s="22">
        <v>0.35416666666666669</v>
      </c>
      <c r="K260" s="22"/>
      <c r="L260" s="22">
        <v>2.0833333333333332E-2</v>
      </c>
      <c r="M260" s="28"/>
      <c r="N260" s="22"/>
      <c r="O260" s="5">
        <v>60</v>
      </c>
      <c r="P260" s="5">
        <v>22</v>
      </c>
      <c r="Q260" s="5">
        <v>13</v>
      </c>
      <c r="R260" s="5">
        <v>5</v>
      </c>
      <c r="S260" s="5">
        <f>SUM(Tableau3[[#This Row],[Snap]:[BeReal]])</f>
        <v>100</v>
      </c>
      <c r="T260" s="5" t="s">
        <v>201</v>
      </c>
      <c r="U260" s="5">
        <v>0</v>
      </c>
      <c r="V260" s="5"/>
      <c r="W260" s="5">
        <f>147-5+11</f>
        <v>153</v>
      </c>
      <c r="X260" s="5">
        <v>29</v>
      </c>
      <c r="Y260" s="5">
        <f>IF(ISERROR(FIND("footing",Tableau3[[#This Row],[Résumé]])),0,1)</f>
        <v>0</v>
      </c>
      <c r="Z260" s="5">
        <f>IF(ISERROR(FIND("ciné",Tableau3[[#This Row],[Résumé]])),0,1)</f>
        <v>0</v>
      </c>
      <c r="AA260" s="5">
        <v>246</v>
      </c>
      <c r="AB260" s="5">
        <f>WEEKDAY(Tableau3[[#This Row],[Jour]],2)</f>
        <v>2</v>
      </c>
      <c r="AC260" s="5"/>
      <c r="AD260" s="5"/>
      <c r="AE260" s="5"/>
      <c r="AF260" s="25"/>
    </row>
    <row r="261" spans="1:32" x14ac:dyDescent="0.3">
      <c r="A261" s="12">
        <v>45287</v>
      </c>
      <c r="B261" s="9" t="s">
        <v>33</v>
      </c>
      <c r="C261" s="6" t="s">
        <v>52</v>
      </c>
      <c r="D261" s="5">
        <v>7</v>
      </c>
      <c r="E261" s="9" t="s">
        <v>413</v>
      </c>
      <c r="F261" s="9"/>
      <c r="G261" s="9"/>
      <c r="H261" s="9"/>
      <c r="I261" s="9"/>
      <c r="J261" s="22">
        <v>0.35416666666666669</v>
      </c>
      <c r="K261" s="22"/>
      <c r="L261" s="22">
        <v>0</v>
      </c>
      <c r="M261" s="28"/>
      <c r="N261" s="22"/>
      <c r="O261" s="5">
        <v>43</v>
      </c>
      <c r="P261" s="5">
        <v>24</v>
      </c>
      <c r="Q261" s="5">
        <v>30</v>
      </c>
      <c r="R261" s="5">
        <v>0</v>
      </c>
      <c r="S261" s="5">
        <f>SUM(Tableau3[[#This Row],[Snap]:[BeReal]])</f>
        <v>97</v>
      </c>
      <c r="T261" s="5" t="s">
        <v>201</v>
      </c>
      <c r="U261" s="5">
        <v>20</v>
      </c>
      <c r="V261" s="5" t="s">
        <v>414</v>
      </c>
      <c r="W261" s="5">
        <f>116-11</f>
        <v>105</v>
      </c>
      <c r="X261" s="5">
        <v>31</v>
      </c>
      <c r="Y261" s="5">
        <f>IF(ISERROR(FIND("footing",Tableau3[[#This Row],[Résumé]])),0,1)</f>
        <v>1</v>
      </c>
      <c r="Z261" s="5">
        <f>IF(ISERROR(FIND("ciné",Tableau3[[#This Row],[Résumé]])),0,1)</f>
        <v>0</v>
      </c>
      <c r="AA261" s="5">
        <v>276</v>
      </c>
      <c r="AB261" s="5">
        <f>WEEKDAY(Tableau3[[#This Row],[Jour]],2)</f>
        <v>3</v>
      </c>
      <c r="AC261" s="5"/>
      <c r="AD261" s="5"/>
      <c r="AE261" s="5"/>
      <c r="AF261" s="25"/>
    </row>
    <row r="262" spans="1:32" x14ac:dyDescent="0.3">
      <c r="A262" s="12">
        <v>45288</v>
      </c>
      <c r="B262" s="9" t="s">
        <v>33</v>
      </c>
      <c r="C262" s="6" t="s">
        <v>52</v>
      </c>
      <c r="D262" s="5">
        <v>6</v>
      </c>
      <c r="E262" s="9" t="s">
        <v>415</v>
      </c>
      <c r="F262" s="9"/>
      <c r="G262" s="9"/>
      <c r="H262" s="9"/>
      <c r="I262" s="9"/>
      <c r="J262" s="22">
        <v>0.3611111111111111</v>
      </c>
      <c r="K262" s="22"/>
      <c r="L262" s="22">
        <v>3.125E-2</v>
      </c>
      <c r="M262" s="28"/>
      <c r="N262" s="22"/>
      <c r="O262" s="5">
        <v>44</v>
      </c>
      <c r="P262" s="5">
        <v>20</v>
      </c>
      <c r="Q262" s="5">
        <v>56</v>
      </c>
      <c r="R262" s="5">
        <v>0</v>
      </c>
      <c r="S262" s="5">
        <f>SUM(Tableau3[[#This Row],[Snap]:[BeReal]])</f>
        <v>120</v>
      </c>
      <c r="T262" s="5" t="s">
        <v>308</v>
      </c>
      <c r="U262" s="5">
        <v>10</v>
      </c>
      <c r="V262" s="5" t="s">
        <v>416</v>
      </c>
      <c r="W262" s="5">
        <v>117</v>
      </c>
      <c r="X262" s="5">
        <v>27</v>
      </c>
      <c r="Y262" s="5">
        <f>IF(ISERROR(FIND("footing",Tableau3[[#This Row],[Résumé]])),0,1)</f>
        <v>0</v>
      </c>
      <c r="Z262" s="5">
        <f>IF(ISERROR(FIND("ciné",Tableau3[[#This Row],[Résumé]])),0,1)</f>
        <v>0</v>
      </c>
      <c r="AA262" s="5">
        <v>247</v>
      </c>
      <c r="AB262" s="5">
        <f>WEEKDAY(Tableau3[[#This Row],[Jour]],2)</f>
        <v>4</v>
      </c>
      <c r="AC262" s="5"/>
      <c r="AD262" s="5"/>
      <c r="AE262" s="5"/>
      <c r="AF262" s="25"/>
    </row>
    <row r="263" spans="1:32" x14ac:dyDescent="0.3">
      <c r="A263" s="12">
        <v>45289</v>
      </c>
      <c r="B263" s="9" t="s">
        <v>47</v>
      </c>
      <c r="C263" s="6" t="s">
        <v>417</v>
      </c>
      <c r="D263" s="5">
        <v>7</v>
      </c>
      <c r="E263" s="9" t="s">
        <v>419</v>
      </c>
      <c r="F263" s="9"/>
      <c r="G263" s="9"/>
      <c r="H263" s="9"/>
      <c r="I263" s="9"/>
      <c r="J263" s="22">
        <v>0.40625</v>
      </c>
      <c r="K263" s="22"/>
      <c r="L263" s="22">
        <v>4.1666666666666664E-2</v>
      </c>
      <c r="M263" s="28"/>
      <c r="N263" s="22"/>
      <c r="O263" s="5">
        <v>43</v>
      </c>
      <c r="P263" s="5">
        <v>20</v>
      </c>
      <c r="Q263" s="5">
        <v>68</v>
      </c>
      <c r="R263" s="5">
        <v>8</v>
      </c>
      <c r="S263" s="5">
        <f>SUM(Tableau3[[#This Row],[Snap]:[BeReal]])</f>
        <v>139</v>
      </c>
      <c r="T263" s="5" t="s">
        <v>200</v>
      </c>
      <c r="U263" s="5">
        <v>0</v>
      </c>
      <c r="V263" s="5"/>
      <c r="W263" s="5">
        <v>136</v>
      </c>
      <c r="X263" s="5">
        <v>26</v>
      </c>
      <c r="Y263" s="5">
        <f>IF(ISERROR(FIND("footing",Tableau3[[#This Row],[Résumé]])),0,1)</f>
        <v>0</v>
      </c>
      <c r="Z263" s="5">
        <f>IF(ISERROR(FIND("ciné",Tableau3[[#This Row],[Résumé]])),0,1)</f>
        <v>0</v>
      </c>
      <c r="AA263" s="5">
        <v>170</v>
      </c>
      <c r="AB263" s="5">
        <f>WEEKDAY(Tableau3[[#This Row],[Jour]],2)</f>
        <v>5</v>
      </c>
      <c r="AC263" s="5"/>
      <c r="AD263" s="5">
        <v>1</v>
      </c>
      <c r="AE263" s="5"/>
      <c r="AF263" s="25"/>
    </row>
    <row r="264" spans="1:32" x14ac:dyDescent="0.3">
      <c r="A264" s="12">
        <v>45290</v>
      </c>
      <c r="B264" s="9" t="s">
        <v>45</v>
      </c>
      <c r="C264" s="6" t="s">
        <v>418</v>
      </c>
      <c r="D264" s="5">
        <v>7.5</v>
      </c>
      <c r="E264" s="9" t="s">
        <v>420</v>
      </c>
      <c r="F264" s="9"/>
      <c r="G264" s="9"/>
      <c r="H264" s="9"/>
      <c r="I264" s="9"/>
      <c r="J264" s="22">
        <v>0.45833333333333331</v>
      </c>
      <c r="K264" s="22"/>
      <c r="L264" s="22">
        <v>0.97916666666666663</v>
      </c>
      <c r="M264" s="28"/>
      <c r="N264" s="22"/>
      <c r="O264" s="5">
        <v>44</v>
      </c>
      <c r="P264" s="5">
        <v>13</v>
      </c>
      <c r="Q264" s="5">
        <v>18</v>
      </c>
      <c r="R264" s="5">
        <v>4</v>
      </c>
      <c r="S264" s="5">
        <f>SUM(Tableau3[[#This Row],[Snap]:[BeReal]])</f>
        <v>79</v>
      </c>
      <c r="T264" s="5" t="s">
        <v>308</v>
      </c>
      <c r="U264" s="5">
        <v>0</v>
      </c>
      <c r="V264" s="5"/>
      <c r="W264" s="5">
        <v>106</v>
      </c>
      <c r="X264" s="5">
        <v>22</v>
      </c>
      <c r="Y264" s="5">
        <f>IF(ISERROR(FIND("footing",Tableau3[[#This Row],[Résumé]])),0,1)</f>
        <v>1</v>
      </c>
      <c r="Z264" s="5">
        <f>IF(ISERROR(FIND("ciné",Tableau3[[#This Row],[Résumé]])),0,1)</f>
        <v>0</v>
      </c>
      <c r="AA264" s="5">
        <v>0</v>
      </c>
      <c r="AB264" s="5">
        <f>WEEKDAY(Tableau3[[#This Row],[Jour]],2)</f>
        <v>6</v>
      </c>
      <c r="AC264" s="5"/>
      <c r="AD264" s="5">
        <v>4</v>
      </c>
      <c r="AE264" s="5"/>
      <c r="AF264" s="25"/>
    </row>
    <row r="265" spans="1:32" x14ac:dyDescent="0.3">
      <c r="A265" s="12">
        <v>45291</v>
      </c>
      <c r="B265" s="9" t="s">
        <v>45</v>
      </c>
      <c r="C265" s="6" t="s">
        <v>425</v>
      </c>
      <c r="D265" s="5">
        <v>7.5</v>
      </c>
      <c r="E265" s="9" t="s">
        <v>421</v>
      </c>
      <c r="F265" s="9"/>
      <c r="G265" s="9"/>
      <c r="H265" s="9"/>
      <c r="I265" s="9"/>
      <c r="J265" s="22">
        <v>0.41666666666666669</v>
      </c>
      <c r="K265" s="22"/>
      <c r="L265" s="22">
        <v>0.29166666666666669</v>
      </c>
      <c r="M265" s="28"/>
      <c r="N265" s="22"/>
      <c r="O265" s="5">
        <f>52+26</f>
        <v>78</v>
      </c>
      <c r="P265" s="5">
        <v>45</v>
      </c>
      <c r="Q265" s="5">
        <v>60</v>
      </c>
      <c r="R265" s="5">
        <v>2</v>
      </c>
      <c r="S265" s="5">
        <f>SUM(Tableau3[[#This Row],[Snap]:[BeReal]])</f>
        <v>185</v>
      </c>
      <c r="T265" s="5" t="s">
        <v>201</v>
      </c>
      <c r="U265" s="5">
        <v>0</v>
      </c>
      <c r="V265" s="5" t="s">
        <v>423</v>
      </c>
      <c r="W265" s="5">
        <f>105+83</f>
        <v>188</v>
      </c>
      <c r="X265" s="5">
        <v>58</v>
      </c>
      <c r="Y265" s="5">
        <f>IF(ISERROR(FIND("footing",Tableau3[[#This Row],[Résumé]])),0,1)</f>
        <v>0</v>
      </c>
      <c r="Z265" s="5">
        <f>IF(ISERROR(FIND("ciné",Tableau3[[#This Row],[Résumé]])),0,1)</f>
        <v>0</v>
      </c>
      <c r="AA265" s="5">
        <v>121</v>
      </c>
      <c r="AB265" s="5">
        <f>WEEKDAY(Tableau3[[#This Row],[Jour]],2)</f>
        <v>7</v>
      </c>
      <c r="AC265" s="5"/>
      <c r="AD265" s="5">
        <v>4</v>
      </c>
      <c r="AE265" s="5"/>
      <c r="AF265" s="25"/>
    </row>
    <row r="266" spans="1:32" x14ac:dyDescent="0.3">
      <c r="A266" s="12">
        <v>45292</v>
      </c>
      <c r="B266" s="9" t="s">
        <v>45</v>
      </c>
      <c r="C266" s="6" t="s">
        <v>52</v>
      </c>
      <c r="D266" s="5">
        <v>6</v>
      </c>
      <c r="E266" s="9" t="s">
        <v>422</v>
      </c>
      <c r="F266" s="9"/>
      <c r="G266" s="9"/>
      <c r="H266" s="9"/>
      <c r="I266" s="9"/>
      <c r="J266" s="22">
        <v>0.54166666666666663</v>
      </c>
      <c r="K266" s="22"/>
      <c r="L266" s="22">
        <v>4.1666666666666664E-2</v>
      </c>
      <c r="M266" s="28"/>
      <c r="N266" s="22"/>
      <c r="O266" s="5">
        <f>84-26+7</f>
        <v>65</v>
      </c>
      <c r="P266" s="5">
        <v>23</v>
      </c>
      <c r="Q266" s="5">
        <v>26</v>
      </c>
      <c r="R266" s="5">
        <v>0</v>
      </c>
      <c r="S266" s="5">
        <f>SUM(Tableau3[[#This Row],[Snap]:[BeReal]])</f>
        <v>114</v>
      </c>
      <c r="T266" s="5" t="s">
        <v>308</v>
      </c>
      <c r="U266" s="5">
        <v>0</v>
      </c>
      <c r="V266" s="5" t="s">
        <v>424</v>
      </c>
      <c r="W266" s="5">
        <f>230+24-83</f>
        <v>171</v>
      </c>
      <c r="X266" s="5">
        <v>35</v>
      </c>
      <c r="Y266" s="5">
        <f>IF(ISERROR(FIND("footing",Tableau3[[#This Row],[Résumé]])),0,1)</f>
        <v>0</v>
      </c>
      <c r="Z266" s="5">
        <f>IF(ISERROR(FIND("ciné",Tableau3[[#This Row],[Résumé]])),0,1)</f>
        <v>0</v>
      </c>
      <c r="AA266" s="5">
        <v>187</v>
      </c>
      <c r="AB266" s="5">
        <f>WEEKDAY(Tableau3[[#This Row],[Jour]],2)</f>
        <v>1</v>
      </c>
      <c r="AC266" s="5"/>
      <c r="AD266" s="5">
        <v>0</v>
      </c>
      <c r="AE266" s="5"/>
      <c r="AF266" s="25"/>
    </row>
    <row r="267" spans="1:32" x14ac:dyDescent="0.3">
      <c r="A267" s="12">
        <v>45293</v>
      </c>
      <c r="B267" s="9" t="s">
        <v>33</v>
      </c>
      <c r="C267" s="6" t="s">
        <v>52</v>
      </c>
      <c r="D267" s="5">
        <v>6</v>
      </c>
      <c r="E267" s="9" t="s">
        <v>426</v>
      </c>
      <c r="F267" s="9"/>
      <c r="G267" s="9"/>
      <c r="H267" s="9"/>
      <c r="I267" s="9"/>
      <c r="J267" s="22">
        <v>0.35416666666666669</v>
      </c>
      <c r="K267" s="22"/>
      <c r="L267" s="22">
        <v>0.97916666666666663</v>
      </c>
      <c r="M267" s="28"/>
      <c r="N267" s="22"/>
      <c r="O267" s="5">
        <v>42</v>
      </c>
      <c r="P267" s="5">
        <v>13</v>
      </c>
      <c r="Q267" s="5">
        <v>39</v>
      </c>
      <c r="R267" s="5">
        <v>0</v>
      </c>
      <c r="S267" s="5">
        <f>SUM(Tableau3[[#This Row],[Snap]:[BeReal]])</f>
        <v>94</v>
      </c>
      <c r="T267" s="5" t="s">
        <v>200</v>
      </c>
      <c r="U267" s="5">
        <v>30</v>
      </c>
      <c r="V267" s="5"/>
      <c r="W267" s="5">
        <v>104</v>
      </c>
      <c r="X267" s="5">
        <v>29</v>
      </c>
      <c r="Y267" s="5">
        <f>IF(ISERROR(FIND("footing",Tableau3[[#This Row],[Résumé]])),0,1)</f>
        <v>0</v>
      </c>
      <c r="Z267" s="5">
        <f>IF(ISERROR(FIND("ciné",Tableau3[[#This Row],[Résumé]])),0,1)</f>
        <v>0</v>
      </c>
      <c r="AA267" s="5">
        <v>267</v>
      </c>
      <c r="AB267" s="5">
        <f>WEEKDAY(Tableau3[[#This Row],[Jour]],2)</f>
        <v>2</v>
      </c>
      <c r="AC267" s="5"/>
      <c r="AD267" s="5">
        <v>7</v>
      </c>
      <c r="AE267" s="5"/>
      <c r="AF267" s="25"/>
    </row>
    <row r="268" spans="1:32" x14ac:dyDescent="0.3">
      <c r="A268" s="12">
        <v>45294</v>
      </c>
      <c r="B268" s="9" t="s">
        <v>33</v>
      </c>
      <c r="C268" s="6" t="s">
        <v>52</v>
      </c>
      <c r="D268" s="5">
        <v>6</v>
      </c>
      <c r="E268" s="9" t="s">
        <v>427</v>
      </c>
      <c r="F268" s="9"/>
      <c r="G268" s="9"/>
      <c r="H268" s="9"/>
      <c r="I268" s="9"/>
      <c r="J268" s="22">
        <v>0.39583333333333331</v>
      </c>
      <c r="K268" s="22"/>
      <c r="L268" s="22">
        <v>2.0833333333333332E-2</v>
      </c>
      <c r="M268" s="28"/>
      <c r="N268" s="22"/>
      <c r="O268" s="5">
        <v>40</v>
      </c>
      <c r="P268" s="5">
        <v>13</v>
      </c>
      <c r="Q268" s="5">
        <v>45</v>
      </c>
      <c r="R268" s="5">
        <v>0</v>
      </c>
      <c r="S268" s="5">
        <f>SUM(Tableau3[[#This Row],[Snap]:[BeReal]])</f>
        <v>98</v>
      </c>
      <c r="T268" s="5" t="s">
        <v>381</v>
      </c>
      <c r="U268" s="5">
        <v>0</v>
      </c>
      <c r="V268" s="5"/>
      <c r="W268" s="5">
        <f>103+11</f>
        <v>114</v>
      </c>
      <c r="X268" s="5">
        <v>22</v>
      </c>
      <c r="Y268" s="5">
        <f>IF(ISERROR(FIND("footing",Tableau3[[#This Row],[Résumé]])),0,1)</f>
        <v>0</v>
      </c>
      <c r="Z268" s="5">
        <f>IF(ISERROR(FIND("ciné",Tableau3[[#This Row],[Résumé]])),0,1)</f>
        <v>0</v>
      </c>
      <c r="AA268" s="5">
        <v>172</v>
      </c>
      <c r="AB268" s="5">
        <f>WEEKDAY(Tableau3[[#This Row],[Jour]],2)</f>
        <v>3</v>
      </c>
      <c r="AC268" s="5"/>
      <c r="AD268" s="5">
        <v>3</v>
      </c>
      <c r="AE268" s="5"/>
      <c r="AF268" s="25"/>
    </row>
    <row r="269" spans="1:32" x14ac:dyDescent="0.3">
      <c r="A269" s="12">
        <v>45295</v>
      </c>
      <c r="B269" s="9" t="s">
        <v>33</v>
      </c>
      <c r="C269" s="6" t="s">
        <v>52</v>
      </c>
      <c r="D269" s="5">
        <v>5</v>
      </c>
      <c r="E269" s="9" t="s">
        <v>430</v>
      </c>
      <c r="F269" s="9"/>
      <c r="G269" s="9"/>
      <c r="H269" s="9"/>
      <c r="I269" s="9"/>
      <c r="J269" s="22">
        <v>0.39583333333333331</v>
      </c>
      <c r="K269" s="22"/>
      <c r="L269" s="22">
        <v>2.0833333333333332E-2</v>
      </c>
      <c r="M269" s="28"/>
      <c r="N269" s="22"/>
      <c r="O269" s="5">
        <v>72</v>
      </c>
      <c r="P269" s="5">
        <v>24</v>
      </c>
      <c r="Q269" s="5">
        <v>50</v>
      </c>
      <c r="R269" s="5">
        <v>0</v>
      </c>
      <c r="S269" s="5">
        <f>SUM(Tableau3[[#This Row],[Snap]:[BeReal]])</f>
        <v>146</v>
      </c>
      <c r="T269" s="5" t="s">
        <v>381</v>
      </c>
      <c r="U269" s="5">
        <v>5</v>
      </c>
      <c r="V269" s="5" t="s">
        <v>431</v>
      </c>
      <c r="W269" s="5">
        <v>200</v>
      </c>
      <c r="X269" s="5">
        <v>47</v>
      </c>
      <c r="Y269" s="5">
        <f>IF(ISERROR(FIND("footing",Tableau3[[#This Row],[Résumé]])),0,1)</f>
        <v>0</v>
      </c>
      <c r="Z269" s="5">
        <f>IF(ISERROR(FIND("ciné",Tableau3[[#This Row],[Résumé]])),0,1)</f>
        <v>0</v>
      </c>
      <c r="AA269" s="5">
        <v>125</v>
      </c>
      <c r="AB269" s="5">
        <f>WEEKDAY(Tableau3[[#This Row],[Jour]],2)</f>
        <v>4</v>
      </c>
      <c r="AC269" s="5"/>
      <c r="AD269" s="5">
        <v>10</v>
      </c>
      <c r="AE269" s="5"/>
      <c r="AF269" s="25"/>
    </row>
    <row r="270" spans="1:32" x14ac:dyDescent="0.3">
      <c r="A270" s="12">
        <v>45296</v>
      </c>
      <c r="B270" s="9" t="s">
        <v>47</v>
      </c>
      <c r="C270" s="6" t="s">
        <v>52</v>
      </c>
      <c r="D270" s="5">
        <v>6</v>
      </c>
      <c r="E270" s="9" t="s">
        <v>450</v>
      </c>
      <c r="F270" s="9"/>
      <c r="G270" s="9"/>
      <c r="H270" s="9"/>
      <c r="I270" s="9"/>
      <c r="J270" s="22">
        <v>0.41666666666666669</v>
      </c>
      <c r="K270" s="22"/>
      <c r="L270" s="22">
        <v>2.0833333333333332E-2</v>
      </c>
      <c r="M270" s="28"/>
      <c r="N270" s="22"/>
      <c r="O270" s="5">
        <v>60</v>
      </c>
      <c r="P270" s="5">
        <v>20</v>
      </c>
      <c r="Q270" s="5">
        <v>70</v>
      </c>
      <c r="R270" s="5">
        <v>0</v>
      </c>
      <c r="S270" s="5">
        <f>SUM(Tableau3[[#This Row],[Snap]:[BeReal]])</f>
        <v>150</v>
      </c>
      <c r="T270" s="5" t="s">
        <v>196</v>
      </c>
      <c r="U270" s="5">
        <v>40</v>
      </c>
      <c r="V270" s="5"/>
      <c r="W270" s="5">
        <v>146</v>
      </c>
      <c r="X270" s="5">
        <v>29</v>
      </c>
      <c r="Y270" s="5">
        <f>IF(ISERROR(FIND("footing",Tableau3[[#This Row],[Résumé]])),0,1)</f>
        <v>1</v>
      </c>
      <c r="Z270" s="5">
        <f>IF(ISERROR(FIND("ciné",Tableau3[[#This Row],[Résumé]])),0,1)</f>
        <v>0</v>
      </c>
      <c r="AA270" s="5">
        <v>150</v>
      </c>
      <c r="AB270" s="5">
        <f>WEEKDAY(Tableau3[[#This Row],[Jour]],2)</f>
        <v>5</v>
      </c>
      <c r="AC270" s="5"/>
      <c r="AD270" s="5">
        <v>9</v>
      </c>
      <c r="AE270" s="5"/>
      <c r="AF270" s="25"/>
    </row>
    <row r="271" spans="1:32" x14ac:dyDescent="0.3">
      <c r="A271" s="12">
        <v>45297</v>
      </c>
      <c r="B271" s="9" t="s">
        <v>45</v>
      </c>
      <c r="C271" s="6" t="s">
        <v>52</v>
      </c>
      <c r="D271" s="5">
        <v>6.5</v>
      </c>
      <c r="E271" s="9" t="s">
        <v>434</v>
      </c>
      <c r="F271" s="9"/>
      <c r="G271" s="9"/>
      <c r="H271" s="9"/>
      <c r="I271" s="9"/>
      <c r="J271" s="22">
        <v>0.41666666666666669</v>
      </c>
      <c r="K271" s="22"/>
      <c r="L271" s="22">
        <v>0</v>
      </c>
      <c r="M271" s="28"/>
      <c r="N271" s="22"/>
      <c r="O271" s="5">
        <v>27</v>
      </c>
      <c r="P271" s="5">
        <v>9</v>
      </c>
      <c r="Q271" s="5">
        <v>6</v>
      </c>
      <c r="R271" s="5">
        <v>0</v>
      </c>
      <c r="S271" s="5">
        <f>SUM(Tableau3[[#This Row],[Snap]:[BeReal]])</f>
        <v>42</v>
      </c>
      <c r="T271" s="5" t="s">
        <v>308</v>
      </c>
      <c r="U271" s="5">
        <v>0</v>
      </c>
      <c r="V271" s="5"/>
      <c r="W271" s="5">
        <v>87</v>
      </c>
      <c r="X271" s="5">
        <v>23</v>
      </c>
      <c r="Y271" s="5">
        <f>IF(ISERROR(FIND("footing",Tableau3[[#This Row],[Résumé]])),0,1)</f>
        <v>0</v>
      </c>
      <c r="Z271" s="5">
        <f>IF(ISERROR(FIND("ciné",Tableau3[[#This Row],[Résumé]])),0,1)</f>
        <v>0</v>
      </c>
      <c r="AA271" s="5">
        <v>94</v>
      </c>
      <c r="AB271" s="5">
        <f>WEEKDAY(Tableau3[[#This Row],[Jour]],2)</f>
        <v>6</v>
      </c>
      <c r="AC271" s="5"/>
      <c r="AD271" s="5">
        <v>7</v>
      </c>
      <c r="AE271" s="5"/>
      <c r="AF271" s="25"/>
    </row>
    <row r="272" spans="1:32" x14ac:dyDescent="0.3">
      <c r="A272" s="12">
        <v>45298</v>
      </c>
      <c r="B272" s="9" t="s">
        <v>45</v>
      </c>
      <c r="C272" s="6" t="s">
        <v>51</v>
      </c>
      <c r="D272" s="5">
        <v>7</v>
      </c>
      <c r="E272" s="9" t="s">
        <v>433</v>
      </c>
      <c r="F272" s="9"/>
      <c r="G272" s="9"/>
      <c r="H272" s="9"/>
      <c r="I272" s="9"/>
      <c r="J272" s="22">
        <v>0.29166666666666669</v>
      </c>
      <c r="K272" s="22"/>
      <c r="L272" s="22">
        <v>4.1666666666666664E-2</v>
      </c>
      <c r="M272" s="28"/>
      <c r="N272" s="22"/>
      <c r="O272" s="5">
        <v>33</v>
      </c>
      <c r="P272" s="5">
        <v>14</v>
      </c>
      <c r="Q272" s="5">
        <v>40</v>
      </c>
      <c r="R272" s="5">
        <v>4</v>
      </c>
      <c r="S272" s="5">
        <f>SUM(Tableau3[[#This Row],[Snap]:[BeReal]])</f>
        <v>91</v>
      </c>
      <c r="T272" s="5" t="s">
        <v>400</v>
      </c>
      <c r="U272" s="5">
        <v>90</v>
      </c>
      <c r="V272" s="5"/>
      <c r="W272" s="5">
        <v>106</v>
      </c>
      <c r="X272" s="5">
        <v>28</v>
      </c>
      <c r="Y272" s="5">
        <f>IF(ISERROR(FIND("footing",Tableau3[[#This Row],[Résumé]])),0,1)</f>
        <v>0</v>
      </c>
      <c r="Z272" s="5">
        <f>IF(ISERROR(FIND("ciné",Tableau3[[#This Row],[Résumé]])),0,1)</f>
        <v>1</v>
      </c>
      <c r="AA272" s="5">
        <v>0</v>
      </c>
      <c r="AB272" s="5">
        <f>WEEKDAY(Tableau3[[#This Row],[Jour]],2)</f>
        <v>7</v>
      </c>
      <c r="AC272" s="5"/>
      <c r="AD272" s="5">
        <v>5</v>
      </c>
      <c r="AE272" s="5"/>
      <c r="AF272" s="25"/>
    </row>
    <row r="273" spans="1:32" x14ac:dyDescent="0.3">
      <c r="A273" s="12">
        <v>45299</v>
      </c>
      <c r="B273" s="9" t="s">
        <v>33</v>
      </c>
      <c r="C273" s="6" t="s">
        <v>51</v>
      </c>
      <c r="D273" s="5">
        <v>5</v>
      </c>
      <c r="E273" s="9" t="s">
        <v>441</v>
      </c>
      <c r="F273" s="9"/>
      <c r="G273" s="9"/>
      <c r="H273" s="9"/>
      <c r="I273" s="9"/>
      <c r="J273" s="22">
        <v>0.375</v>
      </c>
      <c r="K273" s="22"/>
      <c r="L273" s="22">
        <v>0.95833333333333337</v>
      </c>
      <c r="M273" s="28"/>
      <c r="N273" s="22"/>
      <c r="O273" s="5">
        <v>32</v>
      </c>
      <c r="P273" s="5">
        <v>28</v>
      </c>
      <c r="Q273" s="5">
        <v>69</v>
      </c>
      <c r="R273" s="5">
        <v>0</v>
      </c>
      <c r="S273" s="5">
        <f>SUM(Tableau3[[#This Row],[Snap]:[BeReal]])</f>
        <v>129</v>
      </c>
      <c r="T273" s="5" t="s">
        <v>368</v>
      </c>
      <c r="U273" s="5">
        <v>30</v>
      </c>
      <c r="V273" s="5"/>
      <c r="W273" s="5">
        <v>76</v>
      </c>
      <c r="X273" s="5">
        <v>33</v>
      </c>
      <c r="Y273" s="5">
        <f>IF(ISERROR(FIND("footing",Tableau3[[#This Row],[Résumé]])),0,1)</f>
        <v>1</v>
      </c>
      <c r="Z273" s="5">
        <f>IF(ISERROR(FIND("ciné",Tableau3[[#This Row],[Résumé]])),0,1)</f>
        <v>0</v>
      </c>
      <c r="AA273" s="5">
        <v>40</v>
      </c>
      <c r="AB273" s="5">
        <f>WEEKDAY(Tableau3[[#This Row],[Jour]],2)</f>
        <v>1</v>
      </c>
      <c r="AC273" s="5"/>
      <c r="AD273" s="5">
        <v>0</v>
      </c>
      <c r="AE273" s="5"/>
      <c r="AF273" s="25"/>
    </row>
    <row r="274" spans="1:32" x14ac:dyDescent="0.3">
      <c r="A274" s="12">
        <v>45300</v>
      </c>
      <c r="B274" s="9" t="s">
        <v>33</v>
      </c>
      <c r="C274" s="6" t="s">
        <v>51</v>
      </c>
      <c r="D274" s="5">
        <v>7</v>
      </c>
      <c r="E274" s="9" t="s">
        <v>443</v>
      </c>
      <c r="F274" s="9"/>
      <c r="G274" s="9"/>
      <c r="H274" s="9"/>
      <c r="I274" s="9"/>
      <c r="J274" s="22">
        <v>0.32291666666666669</v>
      </c>
      <c r="K274" s="22"/>
      <c r="L274" s="22">
        <v>0.97916666666666663</v>
      </c>
      <c r="M274" s="28"/>
      <c r="N274" s="22"/>
      <c r="O274" s="5">
        <v>26</v>
      </c>
      <c r="P274" s="5">
        <v>10</v>
      </c>
      <c r="Q274" s="5">
        <v>18</v>
      </c>
      <c r="R274" s="5">
        <v>0</v>
      </c>
      <c r="S274" s="5">
        <f>SUM(Tableau3[[#This Row],[Snap]:[BeReal]])</f>
        <v>54</v>
      </c>
      <c r="T274" s="5" t="s">
        <v>200</v>
      </c>
      <c r="U274" s="5">
        <v>0</v>
      </c>
      <c r="V274" s="5" t="s">
        <v>444</v>
      </c>
      <c r="W274" s="5">
        <v>69</v>
      </c>
      <c r="X274" s="5">
        <v>22</v>
      </c>
      <c r="Y274" s="5">
        <f>IF(ISERROR(FIND("footing",Tableau3[[#This Row],[Résumé]])),0,1)</f>
        <v>0</v>
      </c>
      <c r="Z274" s="5">
        <f>IF(ISERROR(FIND("ciné",Tableau3[[#This Row],[Résumé]])),0,1)</f>
        <v>1</v>
      </c>
      <c r="AA274" s="5">
        <v>214</v>
      </c>
      <c r="AB274" s="5">
        <f>WEEKDAY(Tableau3[[#This Row],[Jour]],2)</f>
        <v>2</v>
      </c>
      <c r="AC274" s="5"/>
      <c r="AD274" s="5">
        <v>0</v>
      </c>
      <c r="AE274" s="5"/>
      <c r="AF274" s="25"/>
    </row>
    <row r="275" spans="1:32" x14ac:dyDescent="0.3">
      <c r="A275" s="12">
        <v>45301</v>
      </c>
      <c r="B275" s="9" t="s">
        <v>33</v>
      </c>
      <c r="C275" s="6" t="s">
        <v>51</v>
      </c>
      <c r="D275" s="5">
        <v>6.5</v>
      </c>
      <c r="E275" s="9" t="s">
        <v>453</v>
      </c>
      <c r="F275" s="9"/>
      <c r="G275" s="9"/>
      <c r="H275" s="9"/>
      <c r="I275" s="9"/>
      <c r="J275" s="22">
        <v>0.35416666666666669</v>
      </c>
      <c r="K275" s="22"/>
      <c r="L275" s="22">
        <v>0.97916666666666663</v>
      </c>
      <c r="M275" s="28"/>
      <c r="N275" s="22"/>
      <c r="O275" s="5">
        <v>45</v>
      </c>
      <c r="P275" s="5">
        <v>4</v>
      </c>
      <c r="Q275" s="5">
        <v>30</v>
      </c>
      <c r="R275" s="5">
        <v>0</v>
      </c>
      <c r="S275" s="5">
        <f>SUM(Tableau3[[#This Row],[Snap]:[BeReal]])</f>
        <v>79</v>
      </c>
      <c r="T275" s="5" t="s">
        <v>200</v>
      </c>
      <c r="U275" s="5">
        <v>0</v>
      </c>
      <c r="V275" s="5" t="s">
        <v>446</v>
      </c>
      <c r="W275" s="5">
        <v>120</v>
      </c>
      <c r="X275" s="5">
        <v>13</v>
      </c>
      <c r="Y275" s="5">
        <f>IF(ISERROR(FIND("footing",Tableau3[[#This Row],[Résumé]])),0,1)</f>
        <v>0</v>
      </c>
      <c r="Z275" s="5">
        <f>IF(ISERROR(FIND("ciné",Tableau3[[#This Row],[Résumé]])),0,1)</f>
        <v>0</v>
      </c>
      <c r="AA275" s="5">
        <v>245</v>
      </c>
      <c r="AB275" s="5">
        <f>WEEKDAY(Tableau3[[#This Row],[Jour]],2)</f>
        <v>3</v>
      </c>
      <c r="AC275" s="5"/>
      <c r="AD275" s="5">
        <v>3</v>
      </c>
      <c r="AE275" s="5"/>
      <c r="AF275" s="25"/>
    </row>
    <row r="276" spans="1:32" x14ac:dyDescent="0.3">
      <c r="A276" s="12">
        <v>45302</v>
      </c>
      <c r="B276" s="9" t="s">
        <v>33</v>
      </c>
      <c r="C276" s="6" t="s">
        <v>51</v>
      </c>
      <c r="D276" s="5">
        <v>6</v>
      </c>
      <c r="E276" s="9" t="s">
        <v>447</v>
      </c>
      <c r="F276" s="9"/>
      <c r="G276" s="9"/>
      <c r="H276" s="9"/>
      <c r="I276" s="9"/>
      <c r="J276" s="22">
        <v>0.34027777777777773</v>
      </c>
      <c r="K276" s="22"/>
      <c r="L276" s="22">
        <v>4.8611111111111112E-2</v>
      </c>
      <c r="M276" s="28"/>
      <c r="N276" s="22"/>
      <c r="O276" s="5">
        <v>71</v>
      </c>
      <c r="P276" s="5">
        <v>18</v>
      </c>
      <c r="Q276" s="5">
        <v>120</v>
      </c>
      <c r="R276" s="5">
        <v>12</v>
      </c>
      <c r="S276" s="5">
        <f>SUM(Tableau3[[#This Row],[Snap]:[BeReal]])</f>
        <v>221</v>
      </c>
      <c r="T276" s="5" t="s">
        <v>445</v>
      </c>
      <c r="U276" s="5">
        <v>0</v>
      </c>
      <c r="V276" s="5" t="s">
        <v>448</v>
      </c>
      <c r="W276" s="5">
        <v>202</v>
      </c>
      <c r="X276" s="5">
        <v>47</v>
      </c>
      <c r="Y276" s="5">
        <f>IF(ISERROR(FIND("footing",Tableau3[[#This Row],[Résumé]])),0,1)</f>
        <v>0</v>
      </c>
      <c r="Z276" s="5">
        <f>IF(ISERROR(FIND("ciné",Tableau3[[#This Row],[Résumé]])),0,1)</f>
        <v>0</v>
      </c>
      <c r="AA276" s="5">
        <v>70</v>
      </c>
      <c r="AB276" s="5">
        <f>WEEKDAY(Tableau3[[#This Row],[Jour]],2)</f>
        <v>4</v>
      </c>
      <c r="AC276" s="5"/>
      <c r="AD276" s="5">
        <v>0</v>
      </c>
      <c r="AE276" s="5"/>
      <c r="AF276" s="25"/>
    </row>
    <row r="277" spans="1:32" x14ac:dyDescent="0.3">
      <c r="A277" s="12">
        <v>45303</v>
      </c>
      <c r="B277" s="9" t="s">
        <v>47</v>
      </c>
      <c r="C277" s="6" t="s">
        <v>51</v>
      </c>
      <c r="D277" s="5">
        <v>8</v>
      </c>
      <c r="E277" s="9" t="s">
        <v>452</v>
      </c>
      <c r="F277" s="9"/>
      <c r="G277" s="9"/>
      <c r="H277" s="9"/>
      <c r="I277" s="9"/>
      <c r="J277" s="22">
        <v>0.375</v>
      </c>
      <c r="K277" s="22"/>
      <c r="L277" s="22">
        <v>8.3333333333333329E-2</v>
      </c>
      <c r="M277" s="28"/>
      <c r="N277" s="22"/>
      <c r="O277" s="5">
        <v>49</v>
      </c>
      <c r="P277" s="5">
        <v>13</v>
      </c>
      <c r="Q277" s="5">
        <v>35</v>
      </c>
      <c r="R277" s="5">
        <v>4</v>
      </c>
      <c r="S277" s="5">
        <f>SUM(Tableau3[[#This Row],[Snap]:[BeReal]])</f>
        <v>101</v>
      </c>
      <c r="T277" s="5" t="s">
        <v>445</v>
      </c>
      <c r="U277" s="5">
        <v>0</v>
      </c>
      <c r="V277" s="5" t="s">
        <v>451</v>
      </c>
      <c r="W277" s="5">
        <v>185</v>
      </c>
      <c r="X277" s="5">
        <v>23</v>
      </c>
      <c r="Y277" s="5">
        <f>IF(ISERROR(FIND("footing",Tableau3[[#This Row],[Résumé]])),0,1)</f>
        <v>1</v>
      </c>
      <c r="Z277" s="5">
        <f>IF(ISERROR(FIND("ciné",Tableau3[[#This Row],[Résumé]])),0,1)</f>
        <v>1</v>
      </c>
      <c r="AA277" s="5">
        <v>20</v>
      </c>
      <c r="AB277" s="5">
        <f>WEEKDAY(Tableau3[[#This Row],[Jour]],2)</f>
        <v>5</v>
      </c>
      <c r="AC277" s="5"/>
      <c r="AD277" s="5">
        <v>4</v>
      </c>
      <c r="AE277" s="5"/>
      <c r="AF277" s="25"/>
    </row>
    <row r="278" spans="1:32" x14ac:dyDescent="0.3">
      <c r="A278" s="12">
        <v>45304</v>
      </c>
      <c r="B278" s="9" t="s">
        <v>45</v>
      </c>
      <c r="C278" s="6" t="s">
        <v>51</v>
      </c>
      <c r="D278" s="5">
        <v>6.5</v>
      </c>
      <c r="E278" s="9" t="s">
        <v>454</v>
      </c>
      <c r="F278" s="9"/>
      <c r="G278" s="9"/>
      <c r="H278" s="9"/>
      <c r="I278" s="9"/>
      <c r="J278" s="22">
        <v>0.40625</v>
      </c>
      <c r="K278" s="22"/>
      <c r="L278" s="22">
        <v>2.0833333333333332E-2</v>
      </c>
      <c r="M278" s="28"/>
      <c r="N278" s="22"/>
      <c r="O278" s="5">
        <v>59</v>
      </c>
      <c r="P278" s="5">
        <v>10</v>
      </c>
      <c r="Q278" s="5">
        <v>80</v>
      </c>
      <c r="R278" s="5">
        <v>0</v>
      </c>
      <c r="S278" s="5">
        <f>SUM(Tableau3[[#This Row],[Snap]:[BeReal]])</f>
        <v>149</v>
      </c>
      <c r="T278" s="5" t="s">
        <v>449</v>
      </c>
      <c r="U278" s="5">
        <v>0</v>
      </c>
      <c r="V278" s="5"/>
      <c r="W278" s="5">
        <v>121</v>
      </c>
      <c r="X278" s="5">
        <v>21</v>
      </c>
      <c r="Y278" s="5">
        <f>IF(ISERROR(FIND("footing",Tableau3[[#This Row],[Résumé]])),0,1)</f>
        <v>0</v>
      </c>
      <c r="Z278" s="5">
        <f>IF(ISERROR(FIND("ciné",Tableau3[[#This Row],[Résumé]])),0,1)</f>
        <v>1</v>
      </c>
      <c r="AA278" s="5">
        <v>40</v>
      </c>
      <c r="AB278" s="5">
        <f>WEEKDAY(Tableau3[[#This Row],[Jour]],2)</f>
        <v>6</v>
      </c>
      <c r="AC278" s="5"/>
      <c r="AD278" s="5">
        <v>2</v>
      </c>
      <c r="AE278" s="5"/>
      <c r="AF278" s="25"/>
    </row>
    <row r="279" spans="1:32" x14ac:dyDescent="0.3">
      <c r="A279" s="12">
        <v>45305</v>
      </c>
      <c r="B279" s="9" t="s">
        <v>45</v>
      </c>
      <c r="C279" s="6" t="s">
        <v>51</v>
      </c>
      <c r="D279" s="5">
        <v>8</v>
      </c>
      <c r="E279" s="9" t="s">
        <v>455</v>
      </c>
      <c r="F279" s="9"/>
      <c r="G279" s="9"/>
      <c r="H279" s="9"/>
      <c r="I279" s="9"/>
      <c r="J279" s="22">
        <v>0.41666666666666669</v>
      </c>
      <c r="K279" s="22"/>
      <c r="L279" s="22">
        <v>3.4722222222222224E-2</v>
      </c>
      <c r="M279" s="28"/>
      <c r="N279" s="22"/>
      <c r="O279" s="5">
        <v>43</v>
      </c>
      <c r="P279" s="5">
        <v>6</v>
      </c>
      <c r="Q279" s="5">
        <v>35</v>
      </c>
      <c r="R279" s="5">
        <v>0</v>
      </c>
      <c r="S279" s="5">
        <f>SUM(Tableau3[[#This Row],[Snap]:[BeReal]])</f>
        <v>84</v>
      </c>
      <c r="T279" s="5" t="s">
        <v>201</v>
      </c>
      <c r="U279" s="5">
        <v>180</v>
      </c>
      <c r="V279" s="5" t="s">
        <v>456</v>
      </c>
      <c r="W279" s="5">
        <v>89</v>
      </c>
      <c r="X279" s="5">
        <v>15</v>
      </c>
      <c r="Y279" s="5">
        <f>IF(ISERROR(FIND("footing",Tableau3[[#This Row],[Résumé]])),0,1)</f>
        <v>0</v>
      </c>
      <c r="Z279" s="5">
        <f>IF(ISERROR(FIND("ciné",Tableau3[[#This Row],[Résumé]])),0,1)</f>
        <v>1</v>
      </c>
      <c r="AA279" s="5">
        <v>0</v>
      </c>
      <c r="AB279" s="5">
        <f>WEEKDAY(Tableau3[[#This Row],[Jour]],2)</f>
        <v>7</v>
      </c>
      <c r="AC279" s="5"/>
      <c r="AD279" s="5">
        <v>11</v>
      </c>
      <c r="AE279" s="5"/>
      <c r="AF279" s="25"/>
    </row>
    <row r="280" spans="1:32" x14ac:dyDescent="0.3">
      <c r="A280" s="12">
        <v>45306</v>
      </c>
      <c r="B280" s="9" t="s">
        <v>7</v>
      </c>
      <c r="C280" s="6" t="s">
        <v>458</v>
      </c>
      <c r="D280" s="5">
        <v>8.5</v>
      </c>
      <c r="E280" s="9" t="s">
        <v>457</v>
      </c>
      <c r="F280" s="9"/>
      <c r="G280" s="9"/>
      <c r="H280" s="9"/>
      <c r="I280" s="9"/>
      <c r="J280" s="22">
        <v>0.28819444444444448</v>
      </c>
      <c r="K280" s="22"/>
      <c r="L280" s="22">
        <v>0.98958333333333337</v>
      </c>
      <c r="M280" s="28"/>
      <c r="N280" s="22"/>
      <c r="O280" s="5">
        <v>51</v>
      </c>
      <c r="P280" s="5">
        <v>9</v>
      </c>
      <c r="Q280" s="5">
        <v>18</v>
      </c>
      <c r="R280" s="5">
        <v>10</v>
      </c>
      <c r="S280" s="5">
        <f>SUM(Tableau3[[#This Row],[Snap]:[BeReal]])</f>
        <v>88</v>
      </c>
      <c r="T280" s="5" t="s">
        <v>196</v>
      </c>
      <c r="U280" s="5">
        <v>0</v>
      </c>
      <c r="V280" s="5"/>
      <c r="W280" s="5">
        <v>91</v>
      </c>
      <c r="X280" s="5">
        <v>11</v>
      </c>
      <c r="Y280" s="5">
        <f>IF(ISERROR(FIND("footing",Tableau3[[#This Row],[Résumé]])),0,1)</f>
        <v>0</v>
      </c>
      <c r="Z280" s="5">
        <f>IF(ISERROR(FIND("ciné",Tableau3[[#This Row],[Résumé]])),0,1)</f>
        <v>1</v>
      </c>
      <c r="AA280" s="5">
        <v>0</v>
      </c>
      <c r="AB280" s="5">
        <f>WEEKDAY(Tableau3[[#This Row],[Jour]],2)</f>
        <v>1</v>
      </c>
      <c r="AC280" s="5"/>
      <c r="AD280" s="5">
        <v>2</v>
      </c>
      <c r="AE280" s="5"/>
      <c r="AF280" s="25"/>
    </row>
    <row r="281" spans="1:32" x14ac:dyDescent="0.3">
      <c r="A281" s="12">
        <v>45307</v>
      </c>
      <c r="B281" s="9" t="s">
        <v>223</v>
      </c>
      <c r="C281" s="6" t="s">
        <v>458</v>
      </c>
      <c r="D281" s="5">
        <v>5.5</v>
      </c>
      <c r="E281" s="9" t="s">
        <v>459</v>
      </c>
      <c r="F281" s="9"/>
      <c r="G281" s="9"/>
      <c r="H281" s="9"/>
      <c r="I281" s="9"/>
      <c r="J281" s="22">
        <v>0.3611111111111111</v>
      </c>
      <c r="K281" s="22"/>
      <c r="L281" s="22">
        <v>0</v>
      </c>
      <c r="M281" s="28"/>
      <c r="N281" s="22"/>
      <c r="O281" s="5">
        <v>66</v>
      </c>
      <c r="P281" s="5">
        <v>26</v>
      </c>
      <c r="Q281" s="5">
        <v>40</v>
      </c>
      <c r="R281" s="5">
        <v>9</v>
      </c>
      <c r="S281" s="5">
        <f>SUM(Tableau3[[#This Row],[Snap]:[BeReal]])</f>
        <v>141</v>
      </c>
      <c r="T281" s="5" t="s">
        <v>201</v>
      </c>
      <c r="U281" s="5">
        <v>20</v>
      </c>
      <c r="V281" s="5"/>
      <c r="W281" s="5">
        <v>130</v>
      </c>
      <c r="X281" s="5">
        <v>27</v>
      </c>
      <c r="Y281" s="5">
        <f>IF(ISERROR(FIND("footing",Tableau3[[#This Row],[Résumé]])),0,1)</f>
        <v>1</v>
      </c>
      <c r="Z281" s="5">
        <f>IF(ISERROR(FIND("ciné",Tableau3[[#This Row],[Résumé]])),0,1)</f>
        <v>1</v>
      </c>
      <c r="AA281" s="5">
        <v>0</v>
      </c>
      <c r="AB281" s="5">
        <f>WEEKDAY(Tableau3[[#This Row],[Jour]],2)</f>
        <v>2</v>
      </c>
      <c r="AC281" s="5"/>
      <c r="AD281" s="5">
        <v>3</v>
      </c>
      <c r="AE281" s="5"/>
      <c r="AF281" s="25"/>
    </row>
    <row r="282" spans="1:32" x14ac:dyDescent="0.3">
      <c r="A282" s="12">
        <v>45308</v>
      </c>
      <c r="B282" s="9" t="s">
        <v>223</v>
      </c>
      <c r="C282" s="6" t="s">
        <v>51</v>
      </c>
      <c r="D282" s="5">
        <v>6.5</v>
      </c>
      <c r="E282" s="9" t="s">
        <v>460</v>
      </c>
      <c r="F282" s="9"/>
      <c r="G282" s="9"/>
      <c r="H282" s="9"/>
      <c r="I282" s="9"/>
      <c r="J282" s="22">
        <v>0.33333333333333331</v>
      </c>
      <c r="K282" s="22"/>
      <c r="L282" s="22">
        <v>3.472222222222222E-3</v>
      </c>
      <c r="M282" s="28"/>
      <c r="N282" s="22"/>
      <c r="O282" s="5">
        <v>23</v>
      </c>
      <c r="P282" s="5">
        <v>6</v>
      </c>
      <c r="Q282" s="5">
        <v>30</v>
      </c>
      <c r="R282" s="5">
        <v>14</v>
      </c>
      <c r="S282" s="5">
        <f>SUM(Tableau3[[#This Row],[Snap]:[BeReal]])</f>
        <v>73</v>
      </c>
      <c r="T282" s="5" t="s">
        <v>381</v>
      </c>
      <c r="U282" s="5">
        <v>50</v>
      </c>
      <c r="V282" s="5" t="s">
        <v>461</v>
      </c>
      <c r="W282" s="5">
        <v>65</v>
      </c>
      <c r="X282" s="5">
        <v>11</v>
      </c>
      <c r="Y282" s="5">
        <f>IF(ISERROR(FIND("footing",Tableau3[[#This Row],[Résumé]])),0,1)</f>
        <v>0</v>
      </c>
      <c r="Z282" s="5">
        <f>IF(ISERROR(FIND("ciné",Tableau3[[#This Row],[Résumé]])),0,1)</f>
        <v>0</v>
      </c>
      <c r="AA282" s="5">
        <v>152</v>
      </c>
      <c r="AB282" s="5">
        <f>WEEKDAY(Tableau3[[#This Row],[Jour]],2)</f>
        <v>3</v>
      </c>
      <c r="AC282" s="5">
        <v>35</v>
      </c>
      <c r="AD282" s="5">
        <v>3</v>
      </c>
      <c r="AE282" s="5"/>
      <c r="AF282" s="25"/>
    </row>
    <row r="283" spans="1:32" x14ac:dyDescent="0.3">
      <c r="A283" s="12">
        <v>45309</v>
      </c>
      <c r="B283" s="9" t="s">
        <v>223</v>
      </c>
      <c r="C283" s="6" t="s">
        <v>51</v>
      </c>
      <c r="D283" s="5">
        <v>7</v>
      </c>
      <c r="E283" s="9" t="s">
        <v>462</v>
      </c>
      <c r="F283" s="9"/>
      <c r="G283" s="9"/>
      <c r="H283" s="9"/>
      <c r="I283" s="9"/>
      <c r="J283" s="22">
        <v>0.34375</v>
      </c>
      <c r="K283" s="22"/>
      <c r="L283" s="22">
        <v>1.3888888888888888E-2</v>
      </c>
      <c r="M283" s="28"/>
      <c r="N283" s="22"/>
      <c r="O283" s="5">
        <v>38</v>
      </c>
      <c r="P283" s="5">
        <v>15</v>
      </c>
      <c r="Q283" s="5">
        <v>13</v>
      </c>
      <c r="R283" s="5">
        <v>10</v>
      </c>
      <c r="S283" s="5">
        <f>SUM(Tableau3[[#This Row],[Snap]:[BeReal]])</f>
        <v>76</v>
      </c>
      <c r="T283" s="5" t="s">
        <v>308</v>
      </c>
      <c r="U283" s="5">
        <v>60</v>
      </c>
      <c r="V283" s="5" t="s">
        <v>463</v>
      </c>
      <c r="W283" s="5">
        <v>105</v>
      </c>
      <c r="X283" s="5">
        <v>6</v>
      </c>
      <c r="Y283" s="5">
        <f>IF(ISERROR(FIND("footing",Tableau3[[#This Row],[Résumé]])),0,1)</f>
        <v>0</v>
      </c>
      <c r="Z283" s="5">
        <f>IF(ISERROR(FIND("ciné",Tableau3[[#This Row],[Résumé]])),0,1)</f>
        <v>0</v>
      </c>
      <c r="AA283" s="5">
        <v>222</v>
      </c>
      <c r="AB283" s="5">
        <f>WEEKDAY(Tableau3[[#This Row],[Jour]],2)</f>
        <v>4</v>
      </c>
      <c r="AC283" s="5">
        <v>20</v>
      </c>
      <c r="AD283" s="5">
        <v>1</v>
      </c>
      <c r="AE283" s="5"/>
      <c r="AF283" s="25"/>
    </row>
    <row r="284" spans="1:32" x14ac:dyDescent="0.3">
      <c r="A284" s="12">
        <v>45310</v>
      </c>
      <c r="B284" s="9" t="s">
        <v>46</v>
      </c>
      <c r="C284" s="6" t="s">
        <v>51</v>
      </c>
      <c r="D284" s="5">
        <v>7.5</v>
      </c>
      <c r="E284" s="9" t="s">
        <v>466</v>
      </c>
      <c r="F284" s="9"/>
      <c r="G284" s="9"/>
      <c r="H284" s="9"/>
      <c r="I284" s="9"/>
      <c r="J284" s="22">
        <v>0.28819444444444448</v>
      </c>
      <c r="K284" s="22"/>
      <c r="L284" s="22">
        <v>0.14930555555555555</v>
      </c>
      <c r="M284" s="28"/>
      <c r="N284" s="22"/>
      <c r="O284" s="5">
        <v>45</v>
      </c>
      <c r="P284" s="5">
        <v>23</v>
      </c>
      <c r="Q284" s="5">
        <v>18</v>
      </c>
      <c r="R284" s="5">
        <v>3</v>
      </c>
      <c r="S284" s="5">
        <f>SUM(Tableau3[[#This Row],[Snap]:[BeReal]])</f>
        <v>89</v>
      </c>
      <c r="T284" s="5" t="s">
        <v>445</v>
      </c>
      <c r="U284" s="5">
        <v>10</v>
      </c>
      <c r="V284" s="5" t="s">
        <v>464</v>
      </c>
      <c r="W284" s="5">
        <v>110</v>
      </c>
      <c r="X284" s="5">
        <v>25</v>
      </c>
      <c r="Y284" s="5">
        <f>IF(ISERROR(FIND("footing",Tableau3[[#This Row],[Résumé]])),0,1)</f>
        <v>0</v>
      </c>
      <c r="Z284" s="5">
        <f>IF(ISERROR(FIND("ciné",Tableau3[[#This Row],[Résumé]])),0,1)</f>
        <v>0</v>
      </c>
      <c r="AA284" s="5">
        <v>0</v>
      </c>
      <c r="AB284" s="5">
        <f>WEEKDAY(Tableau3[[#This Row],[Jour]],2)</f>
        <v>5</v>
      </c>
      <c r="AC284" s="5">
        <v>60</v>
      </c>
      <c r="AD284" s="5">
        <v>0</v>
      </c>
      <c r="AE284" s="5"/>
      <c r="AF284" s="25"/>
    </row>
    <row r="285" spans="1:32" x14ac:dyDescent="0.3">
      <c r="A285" s="12">
        <v>45311</v>
      </c>
      <c r="B285" s="9" t="s">
        <v>45</v>
      </c>
      <c r="C285" s="6" t="s">
        <v>51</v>
      </c>
      <c r="D285" s="5">
        <v>6</v>
      </c>
      <c r="E285" s="9" t="s">
        <v>467</v>
      </c>
      <c r="F285" s="9"/>
      <c r="G285" s="9"/>
      <c r="H285" s="9"/>
      <c r="I285" s="9"/>
      <c r="J285" s="22">
        <v>0.4375</v>
      </c>
      <c r="K285" s="22"/>
      <c r="L285" s="22">
        <v>4.1666666666666664E-2</v>
      </c>
      <c r="M285" s="28"/>
      <c r="N285" s="22"/>
      <c r="O285" s="5">
        <v>28</v>
      </c>
      <c r="P285" s="5">
        <v>24</v>
      </c>
      <c r="Q285" s="5">
        <v>50</v>
      </c>
      <c r="R285" s="5">
        <v>8</v>
      </c>
      <c r="S285" s="5">
        <f>SUM(Tableau3[[#This Row],[Snap]:[BeReal]])</f>
        <v>110</v>
      </c>
      <c r="T285" s="5" t="s">
        <v>445</v>
      </c>
      <c r="U285" s="5">
        <v>10</v>
      </c>
      <c r="V285" s="5"/>
      <c r="W285" s="5">
        <v>74</v>
      </c>
      <c r="X285" s="5">
        <v>22</v>
      </c>
      <c r="Y285" s="5">
        <f>IF(ISERROR(FIND("footing",Tableau3[[#This Row],[Résumé]])),0,1)</f>
        <v>1</v>
      </c>
      <c r="Z285" s="5">
        <f>IF(ISERROR(FIND("ciné",Tableau3[[#This Row],[Résumé]])),0,1)</f>
        <v>0</v>
      </c>
      <c r="AA285" s="5">
        <v>0</v>
      </c>
      <c r="AB285" s="5">
        <f>WEEKDAY(Tableau3[[#This Row],[Jour]],2)</f>
        <v>6</v>
      </c>
      <c r="AC285" s="5">
        <v>30</v>
      </c>
      <c r="AD285" s="5">
        <v>3</v>
      </c>
      <c r="AE285" s="5"/>
      <c r="AF285" s="25"/>
    </row>
    <row r="286" spans="1:32" x14ac:dyDescent="0.3">
      <c r="A286" s="12">
        <v>45312</v>
      </c>
      <c r="B286" s="9" t="s">
        <v>45</v>
      </c>
      <c r="C286" s="6" t="s">
        <v>51</v>
      </c>
      <c r="D286" s="5">
        <v>6.5</v>
      </c>
      <c r="E286" s="9" t="s">
        <v>468</v>
      </c>
      <c r="F286" s="9"/>
      <c r="G286" s="9"/>
      <c r="H286" s="9"/>
      <c r="I286" s="9"/>
      <c r="J286" s="22">
        <v>0.375</v>
      </c>
      <c r="K286" s="22"/>
      <c r="L286" s="22">
        <v>2.7777777777777776E-2</v>
      </c>
      <c r="M286" s="28"/>
      <c r="N286" s="22"/>
      <c r="O286" s="5">
        <v>66</v>
      </c>
      <c r="P286" s="5">
        <v>28</v>
      </c>
      <c r="Q286" s="5">
        <v>50</v>
      </c>
      <c r="R286" s="5">
        <v>11</v>
      </c>
      <c r="S286" s="5">
        <f>SUM(Tableau3[[#This Row],[Snap]:[BeReal]])</f>
        <v>155</v>
      </c>
      <c r="T286" s="5" t="s">
        <v>381</v>
      </c>
      <c r="U286" s="5">
        <v>120</v>
      </c>
      <c r="V286" s="5" t="s">
        <v>469</v>
      </c>
      <c r="W286" s="5">
        <v>103</v>
      </c>
      <c r="X286" s="5">
        <v>28</v>
      </c>
      <c r="Y286" s="5">
        <f>IF(ISERROR(FIND("footing",Tableau3[[#This Row],[Résumé]])),0,1)</f>
        <v>0</v>
      </c>
      <c r="Z286" s="5">
        <f>IF(ISERROR(FIND("ciné",Tableau3[[#This Row],[Résumé]])),0,1)</f>
        <v>1</v>
      </c>
      <c r="AA286" s="5">
        <v>0</v>
      </c>
      <c r="AB286" s="5">
        <f>WEEKDAY(Tableau3[[#This Row],[Jour]],2)</f>
        <v>7</v>
      </c>
      <c r="AC286" s="5">
        <v>40</v>
      </c>
      <c r="AD286" s="5">
        <v>2</v>
      </c>
      <c r="AE286" s="5"/>
      <c r="AF286" s="25"/>
    </row>
    <row r="287" spans="1:32" x14ac:dyDescent="0.3">
      <c r="A287" s="12">
        <v>45313</v>
      </c>
      <c r="B287" s="9" t="s">
        <v>223</v>
      </c>
      <c r="C287" s="6" t="s">
        <v>51</v>
      </c>
      <c r="D287" s="5">
        <v>6</v>
      </c>
      <c r="E287" s="9" t="s">
        <v>473</v>
      </c>
      <c r="F287" s="9"/>
      <c r="G287" s="9"/>
      <c r="H287" s="9"/>
      <c r="I287" s="9"/>
      <c r="J287" s="22">
        <v>0.41666666666666669</v>
      </c>
      <c r="K287" s="22"/>
      <c r="L287" s="22">
        <v>4.1666666666666664E-2</v>
      </c>
      <c r="M287" s="28"/>
      <c r="N287" s="22"/>
      <c r="O287" s="5">
        <v>33</v>
      </c>
      <c r="P287" s="5">
        <v>14</v>
      </c>
      <c r="Q287" s="5">
        <v>20</v>
      </c>
      <c r="R287" s="5">
        <v>4</v>
      </c>
      <c r="S287" s="5">
        <f>SUM(Tableau3[[#This Row],[Snap]:[BeReal]])</f>
        <v>71</v>
      </c>
      <c r="T287" s="5" t="s">
        <v>308</v>
      </c>
      <c r="U287" s="5">
        <v>40</v>
      </c>
      <c r="V287" s="5"/>
      <c r="W287" s="5">
        <v>90</v>
      </c>
      <c r="X287" s="5">
        <v>17</v>
      </c>
      <c r="Y287" s="5">
        <f>IF(ISERROR(FIND("footing",Tableau3[[#This Row],[Résumé]])),0,1)</f>
        <v>1</v>
      </c>
      <c r="Z287" s="5">
        <f>IF(ISERROR(FIND("ciné",Tableau3[[#This Row],[Résumé]])),0,1)</f>
        <v>1</v>
      </c>
      <c r="AA287" s="5">
        <v>0</v>
      </c>
      <c r="AB287" s="5">
        <f>WEEKDAY(Tableau3[[#This Row],[Jour]],2)</f>
        <v>1</v>
      </c>
      <c r="AC287" s="5">
        <v>10</v>
      </c>
      <c r="AD287" s="5">
        <v>3</v>
      </c>
      <c r="AE287" s="5"/>
      <c r="AF287" s="25"/>
    </row>
    <row r="288" spans="1:32" x14ac:dyDescent="0.3">
      <c r="A288" s="12">
        <v>45314</v>
      </c>
      <c r="B288" s="9" t="s">
        <v>223</v>
      </c>
      <c r="C288" s="6" t="s">
        <v>51</v>
      </c>
      <c r="D288" s="5">
        <v>5</v>
      </c>
      <c r="E288" s="9" t="s">
        <v>474</v>
      </c>
      <c r="F288" s="9"/>
      <c r="G288" s="9"/>
      <c r="H288" s="9"/>
      <c r="I288" s="9"/>
      <c r="J288" s="22">
        <v>0.45833333333333331</v>
      </c>
      <c r="K288" s="22"/>
      <c r="L288" s="22">
        <v>0.98611111111111116</v>
      </c>
      <c r="M288" s="28"/>
      <c r="N288" s="22"/>
      <c r="O288" s="5">
        <v>45</v>
      </c>
      <c r="P288" s="5">
        <v>23</v>
      </c>
      <c r="Q288" s="5">
        <v>72</v>
      </c>
      <c r="R288" s="5">
        <v>14</v>
      </c>
      <c r="S288" s="5">
        <f>SUM(Tableau3[[#This Row],[Snap]:[BeReal]])</f>
        <v>154</v>
      </c>
      <c r="T288" s="5" t="s">
        <v>200</v>
      </c>
      <c r="U288" s="5">
        <v>5</v>
      </c>
      <c r="V288" s="5"/>
      <c r="W288" s="5">
        <v>93</v>
      </c>
      <c r="X288" s="5">
        <v>40</v>
      </c>
      <c r="Y288" s="5">
        <f>IF(ISERROR(FIND("footing",Tableau3[[#This Row],[Résumé]])),0,1)</f>
        <v>0</v>
      </c>
      <c r="Z288" s="5">
        <f>IF(ISERROR(FIND("ciné",Tableau3[[#This Row],[Résumé]])),0,1)</f>
        <v>0</v>
      </c>
      <c r="AA288" s="5">
        <v>45</v>
      </c>
      <c r="AB288" s="5">
        <f>WEEKDAY(Tableau3[[#This Row],[Jour]],2)</f>
        <v>2</v>
      </c>
      <c r="AC288" s="5">
        <v>40</v>
      </c>
      <c r="AD288" s="5">
        <v>3</v>
      </c>
      <c r="AE288" s="5" t="s">
        <v>486</v>
      </c>
      <c r="AF288" s="25"/>
    </row>
    <row r="289" spans="1:32" x14ac:dyDescent="0.3">
      <c r="A289" s="12">
        <v>45315</v>
      </c>
      <c r="B289" s="9" t="s">
        <v>7</v>
      </c>
      <c r="C289" s="6" t="s">
        <v>51</v>
      </c>
      <c r="D289" s="5">
        <v>6.5</v>
      </c>
      <c r="E289" s="9" t="s">
        <v>481</v>
      </c>
      <c r="F289" s="9"/>
      <c r="G289" s="9"/>
      <c r="H289" s="9"/>
      <c r="I289" s="9"/>
      <c r="J289" s="22">
        <v>0.41666666666666669</v>
      </c>
      <c r="K289" s="22"/>
      <c r="L289" s="22">
        <v>0.99305555555555547</v>
      </c>
      <c r="M289" s="28"/>
      <c r="N289" s="22"/>
      <c r="O289" s="5">
        <v>34</v>
      </c>
      <c r="P289" s="5">
        <v>18</v>
      </c>
      <c r="Q289" s="5">
        <v>0</v>
      </c>
      <c r="R289" s="5">
        <v>0</v>
      </c>
      <c r="S289" s="5">
        <f>SUM(Tableau3[[#This Row],[Snap]:[BeReal]])</f>
        <v>52</v>
      </c>
      <c r="T289" s="5" t="s">
        <v>200</v>
      </c>
      <c r="U289" s="5">
        <v>10</v>
      </c>
      <c r="V289" s="5" t="s">
        <v>475</v>
      </c>
      <c r="W289" s="5">
        <v>106</v>
      </c>
      <c r="X289" s="5">
        <v>17</v>
      </c>
      <c r="Y289" s="5">
        <f>IF(ISERROR(FIND("footing",Tableau3[[#This Row],[Résumé]])),0,1)</f>
        <v>1</v>
      </c>
      <c r="Z289" s="5">
        <f>IF(ISERROR(FIND("ciné",Tableau3[[#This Row],[Résumé]])),0,1)</f>
        <v>0</v>
      </c>
      <c r="AA289" s="5">
        <v>81</v>
      </c>
      <c r="AB289" s="5">
        <f>WEEKDAY(Tableau3[[#This Row],[Jour]],2)</f>
        <v>3</v>
      </c>
      <c r="AC289" s="5">
        <v>0</v>
      </c>
      <c r="AD289" s="5">
        <v>0</v>
      </c>
      <c r="AE289" s="5" t="s">
        <v>487</v>
      </c>
      <c r="AF289" s="25"/>
    </row>
    <row r="290" spans="1:32" x14ac:dyDescent="0.3">
      <c r="A290" s="12">
        <v>45316</v>
      </c>
      <c r="B290" s="9" t="s">
        <v>223</v>
      </c>
      <c r="C290" s="6" t="s">
        <v>51</v>
      </c>
      <c r="D290" s="5">
        <v>7.5</v>
      </c>
      <c r="E290" s="9" t="s">
        <v>483</v>
      </c>
      <c r="F290" s="9"/>
      <c r="G290" s="9"/>
      <c r="H290" s="9"/>
      <c r="I290" s="9"/>
      <c r="J290" s="22">
        <v>0.31944444444444448</v>
      </c>
      <c r="K290" s="22"/>
      <c r="L290" s="22">
        <v>0.98611111111111116</v>
      </c>
      <c r="M290" s="28"/>
      <c r="N290" s="22">
        <v>0.37638888888888888</v>
      </c>
      <c r="O290" s="5">
        <v>43</v>
      </c>
      <c r="P290" s="5">
        <v>20</v>
      </c>
      <c r="Q290" s="5">
        <v>0</v>
      </c>
      <c r="R290" s="5">
        <v>7</v>
      </c>
      <c r="S290" s="5">
        <f>SUM(Tableau3[[#This Row],[Snap]:[BeReal]])</f>
        <v>70</v>
      </c>
      <c r="T290" s="5" t="s">
        <v>201</v>
      </c>
      <c r="U290" s="5">
        <v>60</v>
      </c>
      <c r="V290" s="5" t="s">
        <v>488</v>
      </c>
      <c r="W290" s="5">
        <v>102</v>
      </c>
      <c r="X290" s="5">
        <v>23</v>
      </c>
      <c r="Y290" s="5">
        <f>IF(ISERROR(FIND("footing",Tableau3[[#This Row],[Résumé]])),0,1)</f>
        <v>0</v>
      </c>
      <c r="Z290" s="5">
        <f>IF(ISERROR(FIND("ciné",Tableau3[[#This Row],[Résumé]])),0,1)</f>
        <v>0</v>
      </c>
      <c r="AA290" s="5">
        <v>180</v>
      </c>
      <c r="AB290" s="5">
        <f>WEEKDAY(Tableau3[[#This Row],[Jour]],2)</f>
        <v>4</v>
      </c>
      <c r="AC290" s="5">
        <v>0</v>
      </c>
      <c r="AD290" s="5">
        <v>9</v>
      </c>
      <c r="AE290" s="5" t="s">
        <v>485</v>
      </c>
      <c r="AF290" s="25"/>
    </row>
    <row r="291" spans="1:32" x14ac:dyDescent="0.3">
      <c r="A291" s="12">
        <v>45317</v>
      </c>
      <c r="B291" s="9" t="s">
        <v>223</v>
      </c>
      <c r="C291" s="6" t="s">
        <v>51</v>
      </c>
      <c r="D291" s="5">
        <v>8</v>
      </c>
      <c r="E291" s="9" t="s">
        <v>489</v>
      </c>
      <c r="F291" s="9"/>
      <c r="G291" s="9"/>
      <c r="H291" s="9"/>
      <c r="I291" s="9"/>
      <c r="J291" s="22">
        <v>0.31944444444444448</v>
      </c>
      <c r="K291" s="22"/>
      <c r="L291" s="22">
        <v>0.1076388888888889</v>
      </c>
      <c r="M291" s="28"/>
      <c r="N291" s="22">
        <v>0.42430555555555555</v>
      </c>
      <c r="O291" s="5">
        <v>74</v>
      </c>
      <c r="P291" s="5">
        <v>4</v>
      </c>
      <c r="Q291" s="5">
        <v>28</v>
      </c>
      <c r="R291" s="5">
        <v>15</v>
      </c>
      <c r="S291" s="5">
        <f>SUM(Tableau3[[#This Row],[Snap]:[BeReal]])</f>
        <v>121</v>
      </c>
      <c r="T291" s="5" t="s">
        <v>381</v>
      </c>
      <c r="U291" s="5">
        <v>15</v>
      </c>
      <c r="V291" s="5" t="s">
        <v>490</v>
      </c>
      <c r="W291" s="5">
        <v>153</v>
      </c>
      <c r="X291" s="5">
        <v>8</v>
      </c>
      <c r="Y291" s="5">
        <f>IF(ISERROR(FIND("footing",Tableau3[[#This Row],[Résumé]])),0,1)</f>
        <v>0</v>
      </c>
      <c r="Z291" s="5">
        <f>IF(ISERROR(FIND("ciné",Tableau3[[#This Row],[Résumé]])),0,1)</f>
        <v>0</v>
      </c>
      <c r="AA291" s="5">
        <v>210</v>
      </c>
      <c r="AB291" s="5">
        <f>WEEKDAY(Tableau3[[#This Row],[Jour]],2)</f>
        <v>5</v>
      </c>
      <c r="AC291" s="5">
        <v>20</v>
      </c>
      <c r="AD291" s="5">
        <v>6</v>
      </c>
      <c r="AE291" s="5" t="s">
        <v>491</v>
      </c>
      <c r="AF291" s="25"/>
    </row>
    <row r="292" spans="1:32" x14ac:dyDescent="0.3">
      <c r="A292" s="12">
        <v>45318</v>
      </c>
      <c r="B292" s="9" t="s">
        <v>45</v>
      </c>
      <c r="C292" s="6" t="s">
        <v>51</v>
      </c>
      <c r="D292" s="5">
        <v>7.5</v>
      </c>
      <c r="E292" s="9" t="s">
        <v>492</v>
      </c>
      <c r="F292" s="9"/>
      <c r="G292" s="9"/>
      <c r="H292" s="9"/>
      <c r="I292" s="9"/>
      <c r="J292" s="22">
        <v>0.47916666666666669</v>
      </c>
      <c r="K292" s="22"/>
      <c r="L292" s="22">
        <v>0.10416666666666667</v>
      </c>
      <c r="M292" s="28"/>
      <c r="N292" s="22"/>
      <c r="O292" s="5">
        <v>69</v>
      </c>
      <c r="P292" s="5">
        <v>24</v>
      </c>
      <c r="Q292" s="5">
        <v>39</v>
      </c>
      <c r="R292" s="5">
        <v>5</v>
      </c>
      <c r="S292" s="5">
        <f>SUM(Tableau3[[#This Row],[Snap]:[BeReal]])</f>
        <v>137</v>
      </c>
      <c r="T292" s="5" t="s">
        <v>196</v>
      </c>
      <c r="U292" s="5">
        <v>70</v>
      </c>
      <c r="V292" s="5" t="s">
        <v>493</v>
      </c>
      <c r="W292" s="5">
        <v>136</v>
      </c>
      <c r="X292" s="5">
        <v>27</v>
      </c>
      <c r="Y292" s="5">
        <f>IF(ISERROR(FIND("footing",Tableau3[[#This Row],[Résumé]])),0,1)</f>
        <v>0</v>
      </c>
      <c r="Z292" s="5">
        <f>IF(ISERROR(FIND("ciné",Tableau3[[#This Row],[Résumé]])),0,1)</f>
        <v>0</v>
      </c>
      <c r="AA292" s="5">
        <v>0</v>
      </c>
      <c r="AB292" s="5">
        <f>WEEKDAY(Tableau3[[#This Row],[Jour]],2)</f>
        <v>6</v>
      </c>
      <c r="AC292" s="5">
        <v>20</v>
      </c>
      <c r="AD292" s="5">
        <v>4</v>
      </c>
      <c r="AE292" s="5"/>
      <c r="AF292" s="25"/>
    </row>
    <row r="293" spans="1:32" x14ac:dyDescent="0.3">
      <c r="A293" s="12">
        <v>45319</v>
      </c>
      <c r="B293" s="9" t="s">
        <v>45</v>
      </c>
      <c r="C293" s="6" t="s">
        <v>51</v>
      </c>
      <c r="D293" s="5">
        <v>6.5</v>
      </c>
      <c r="E293" s="9" t="s">
        <v>494</v>
      </c>
      <c r="F293" s="9"/>
      <c r="G293" s="9"/>
      <c r="H293" s="9"/>
      <c r="I293" s="9"/>
      <c r="J293" s="22">
        <v>0.41666666666666669</v>
      </c>
      <c r="K293" s="22"/>
      <c r="L293" s="22">
        <v>0.98611111111111116</v>
      </c>
      <c r="M293" s="28"/>
      <c r="N293" s="22"/>
      <c r="O293" s="5">
        <v>50</v>
      </c>
      <c r="P293" s="5">
        <v>14</v>
      </c>
      <c r="Q293" s="5">
        <v>60</v>
      </c>
      <c r="R293" s="5">
        <v>8</v>
      </c>
      <c r="S293" s="5">
        <f>SUM(Tableau3[[#This Row],[Snap]:[BeReal]])</f>
        <v>132</v>
      </c>
      <c r="T293" s="5" t="s">
        <v>165</v>
      </c>
      <c r="U293" s="5">
        <v>40</v>
      </c>
      <c r="V293" s="5"/>
      <c r="W293" s="5">
        <v>138</v>
      </c>
      <c r="X293" s="5">
        <v>27</v>
      </c>
      <c r="Y293" s="5">
        <f>IF(ISERROR(FIND("footing",Tableau3[[#This Row],[Résumé]])),0,1)</f>
        <v>1</v>
      </c>
      <c r="Z293" s="5">
        <f>IF(ISERROR(FIND("ciné",Tableau3[[#This Row],[Résumé]])),0,1)</f>
        <v>0</v>
      </c>
      <c r="AA293" s="5">
        <v>0</v>
      </c>
      <c r="AB293" s="5">
        <f>WEEKDAY(Tableau3[[#This Row],[Jour]],2)</f>
        <v>7</v>
      </c>
      <c r="AC293" s="5">
        <v>0</v>
      </c>
      <c r="AD293" s="5">
        <v>10</v>
      </c>
      <c r="AE293" s="5" t="s">
        <v>495</v>
      </c>
      <c r="AF293" s="25"/>
    </row>
    <row r="294" spans="1:32" x14ac:dyDescent="0.3">
      <c r="A294" s="12">
        <v>45320</v>
      </c>
      <c r="B294" s="9" t="s">
        <v>531</v>
      </c>
      <c r="C294" s="6" t="s">
        <v>51</v>
      </c>
      <c r="D294" s="5">
        <v>8</v>
      </c>
      <c r="E294" s="9" t="s">
        <v>496</v>
      </c>
      <c r="F294" s="9"/>
      <c r="G294" s="9"/>
      <c r="H294" s="9"/>
      <c r="I294" s="9"/>
      <c r="J294" s="22">
        <v>0.375</v>
      </c>
      <c r="K294" s="22"/>
      <c r="L294" s="22">
        <v>0.99305555555555547</v>
      </c>
      <c r="M294" s="28"/>
      <c r="N294" s="22">
        <v>0.3979166666666667</v>
      </c>
      <c r="O294" s="5">
        <v>38</v>
      </c>
      <c r="P294" s="5">
        <v>12</v>
      </c>
      <c r="Q294" s="5">
        <v>0</v>
      </c>
      <c r="R294" s="5">
        <v>8</v>
      </c>
      <c r="S294" s="5">
        <f>SUM(Tableau3[[#This Row],[Snap]:[BeReal]])</f>
        <v>58</v>
      </c>
      <c r="T294" s="5" t="s">
        <v>196</v>
      </c>
      <c r="U294" s="5">
        <v>5</v>
      </c>
      <c r="V294" s="5" t="s">
        <v>497</v>
      </c>
      <c r="W294" s="5">
        <v>104</v>
      </c>
      <c r="X294" s="5">
        <v>14</v>
      </c>
      <c r="Y294" s="5">
        <f>IF(ISERROR(FIND("footing",Tableau3[[#This Row],[Résumé]])),0,1)</f>
        <v>0</v>
      </c>
      <c r="Z294" s="5">
        <f>IF(ISERROR(FIND("ciné",Tableau3[[#This Row],[Résumé]])),0,1)</f>
        <v>1</v>
      </c>
      <c r="AA294" s="5">
        <v>251</v>
      </c>
      <c r="AB294" s="5">
        <f>WEEKDAY(Tableau3[[#This Row],[Jour]],2)</f>
        <v>1</v>
      </c>
      <c r="AC294" s="5">
        <v>0</v>
      </c>
      <c r="AD294" s="5">
        <v>0</v>
      </c>
      <c r="AE294" s="5"/>
      <c r="AF294" s="25"/>
    </row>
    <row r="295" spans="1:32" x14ac:dyDescent="0.3">
      <c r="A295" s="12">
        <v>45321</v>
      </c>
      <c r="B295" s="9" t="s">
        <v>531</v>
      </c>
      <c r="C295" s="6" t="s">
        <v>51</v>
      </c>
      <c r="D295" s="5">
        <v>6</v>
      </c>
      <c r="E295" s="9" t="s">
        <v>498</v>
      </c>
      <c r="F295" s="9"/>
      <c r="G295" s="9"/>
      <c r="H295" s="9"/>
      <c r="I295" s="9"/>
      <c r="J295" s="22">
        <v>0.31944444444444448</v>
      </c>
      <c r="K295" s="22"/>
      <c r="L295" s="22">
        <v>0.98611111111111116</v>
      </c>
      <c r="M295" s="28"/>
      <c r="N295" s="22">
        <v>0.37708333333333338</v>
      </c>
      <c r="O295" s="5">
        <v>41</v>
      </c>
      <c r="P295" s="5">
        <v>29</v>
      </c>
      <c r="Q295" s="5">
        <v>60</v>
      </c>
      <c r="R295" s="5">
        <v>8</v>
      </c>
      <c r="S295" s="5">
        <f>SUM(Tableau3[[#This Row],[Snap]:[BeReal]])</f>
        <v>138</v>
      </c>
      <c r="T295" s="5" t="s">
        <v>165</v>
      </c>
      <c r="U295" s="5">
        <v>0</v>
      </c>
      <c r="V295" s="5" t="s">
        <v>503</v>
      </c>
      <c r="W295" s="5">
        <v>110</v>
      </c>
      <c r="X295" s="5">
        <v>23</v>
      </c>
      <c r="Y295" s="5">
        <f>IF(ISERROR(FIND("footing",Tableau3[[#This Row],[Résumé]])),0,1)</f>
        <v>1</v>
      </c>
      <c r="Z295" s="5">
        <f>IF(ISERROR(FIND("ciné",Tableau3[[#This Row],[Résumé]])),0,1)</f>
        <v>0</v>
      </c>
      <c r="AA295" s="5">
        <v>30</v>
      </c>
      <c r="AB295" s="5">
        <f>WEEKDAY(Tableau3[[#This Row],[Jour]],2)</f>
        <v>2</v>
      </c>
      <c r="AC295" s="5">
        <v>20</v>
      </c>
      <c r="AD295" s="5">
        <v>14</v>
      </c>
      <c r="AE295" s="5"/>
      <c r="AF295" s="25"/>
    </row>
    <row r="296" spans="1:32" x14ac:dyDescent="0.3">
      <c r="A296" s="12">
        <v>45322</v>
      </c>
      <c r="B296" s="9" t="s">
        <v>531</v>
      </c>
      <c r="C296" s="6" t="s">
        <v>51</v>
      </c>
      <c r="D296" s="5">
        <v>6</v>
      </c>
      <c r="E296" s="9" t="s">
        <v>499</v>
      </c>
      <c r="F296" s="9"/>
      <c r="G296" s="9"/>
      <c r="H296" s="9"/>
      <c r="I296" s="9"/>
      <c r="J296" s="22">
        <v>0.375</v>
      </c>
      <c r="K296" s="22"/>
      <c r="L296" s="22">
        <v>2.7777777777777776E-2</v>
      </c>
      <c r="M296" s="28"/>
      <c r="N296" s="22"/>
      <c r="O296" s="5">
        <v>35</v>
      </c>
      <c r="P296" s="5">
        <v>23</v>
      </c>
      <c r="Q296" s="5">
        <v>60</v>
      </c>
      <c r="R296" s="5">
        <v>31</v>
      </c>
      <c r="S296" s="5">
        <f>SUM(Tableau3[[#This Row],[Snap]:[BeReal]])</f>
        <v>149</v>
      </c>
      <c r="T296" s="5" t="s">
        <v>165</v>
      </c>
      <c r="U296" s="5">
        <v>160</v>
      </c>
      <c r="V296" s="5" t="s">
        <v>502</v>
      </c>
      <c r="W296" s="5">
        <v>90</v>
      </c>
      <c r="X296" s="5">
        <v>14</v>
      </c>
      <c r="Y296" s="5">
        <f>IF(ISERROR(FIND("footing",Tableau3[[#This Row],[Résumé]])),0,1)</f>
        <v>0</v>
      </c>
      <c r="Z296" s="5">
        <f>IF(ISERROR(FIND("ciné",Tableau3[[#This Row],[Résumé]])),0,1)</f>
        <v>0</v>
      </c>
      <c r="AA296" s="5">
        <v>0</v>
      </c>
      <c r="AB296" s="5">
        <f>WEEKDAY(Tableau3[[#This Row],[Jour]],2)</f>
        <v>3</v>
      </c>
      <c r="AC296" s="5">
        <v>30</v>
      </c>
      <c r="AD296" s="5">
        <v>7</v>
      </c>
      <c r="AE296" s="5" t="s">
        <v>511</v>
      </c>
      <c r="AF296" s="25"/>
    </row>
    <row r="297" spans="1:32" x14ac:dyDescent="0.3">
      <c r="A297" s="12">
        <v>45323</v>
      </c>
      <c r="B297" s="9" t="s">
        <v>531</v>
      </c>
      <c r="C297" s="6" t="s">
        <v>51</v>
      </c>
      <c r="D297" s="5">
        <v>6</v>
      </c>
      <c r="E297" s="9" t="s">
        <v>500</v>
      </c>
      <c r="F297" s="9"/>
      <c r="G297" s="9"/>
      <c r="H297" s="9"/>
      <c r="I297" s="9"/>
      <c r="J297" s="22">
        <v>0.41666666666666669</v>
      </c>
      <c r="K297" s="22"/>
      <c r="L297" s="22">
        <v>4.1666666666666664E-2</v>
      </c>
      <c r="M297" s="28"/>
      <c r="N297" s="22"/>
      <c r="O297" s="5">
        <v>34</v>
      </c>
      <c r="P297" s="5">
        <v>13</v>
      </c>
      <c r="Q297" s="5">
        <v>28</v>
      </c>
      <c r="R297" s="5">
        <v>7</v>
      </c>
      <c r="S297" s="5">
        <f>SUM(Tableau3[[#This Row],[Snap]:[BeReal]])</f>
        <v>82</v>
      </c>
      <c r="T297" s="5" t="s">
        <v>381</v>
      </c>
      <c r="U297" s="5">
        <v>115</v>
      </c>
      <c r="V297" s="5" t="s">
        <v>501</v>
      </c>
      <c r="W297" s="5">
        <v>83</v>
      </c>
      <c r="X297" s="5">
        <v>19</v>
      </c>
      <c r="Y297" s="5">
        <f>IF(ISERROR(FIND("footing",Tableau3[[#This Row],[Résumé]])),0,1)</f>
        <v>0</v>
      </c>
      <c r="Z297" s="5">
        <f>IF(ISERROR(FIND("ciné",Tableau3[[#This Row],[Résumé]])),0,1)</f>
        <v>0</v>
      </c>
      <c r="AA297" s="5">
        <v>0</v>
      </c>
      <c r="AB297" s="5">
        <f>WEEKDAY(Tableau3[[#This Row],[Jour]],2)</f>
        <v>4</v>
      </c>
      <c r="AC297" s="5">
        <v>20</v>
      </c>
      <c r="AD297" s="5">
        <v>12</v>
      </c>
      <c r="AE297" s="5"/>
      <c r="AF297" s="25"/>
    </row>
    <row r="298" spans="1:32" x14ac:dyDescent="0.3">
      <c r="A298" s="12">
        <v>45324</v>
      </c>
      <c r="B298" s="9" t="s">
        <v>531</v>
      </c>
      <c r="C298" s="6" t="s">
        <v>51</v>
      </c>
      <c r="D298" s="5">
        <v>7</v>
      </c>
      <c r="E298" s="9" t="s">
        <v>504</v>
      </c>
      <c r="F298" s="9"/>
      <c r="G298" s="9"/>
      <c r="H298" s="9"/>
      <c r="I298" s="9"/>
      <c r="J298" s="22">
        <v>0.4375</v>
      </c>
      <c r="K298" s="22"/>
      <c r="L298" s="22">
        <v>8.3333333333333329E-2</v>
      </c>
      <c r="M298" s="28"/>
      <c r="N298" s="22">
        <v>0.59444444444444444</v>
      </c>
      <c r="O298" s="5">
        <v>29</v>
      </c>
      <c r="P298" s="5">
        <v>4</v>
      </c>
      <c r="Q298" s="5">
        <v>20</v>
      </c>
      <c r="R298" s="5">
        <v>7</v>
      </c>
      <c r="S298" s="5">
        <f>SUM(Tableau3[[#This Row],[Snap]:[BeReal]])</f>
        <v>60</v>
      </c>
      <c r="T298" s="5" t="s">
        <v>165</v>
      </c>
      <c r="U298" s="5">
        <v>0</v>
      </c>
      <c r="V298" s="5" t="s">
        <v>513</v>
      </c>
      <c r="W298" s="5">
        <v>120</v>
      </c>
      <c r="X298" s="5">
        <v>12</v>
      </c>
      <c r="Y298" s="5">
        <f>IF(ISERROR(FIND("footing",Tableau3[[#This Row],[Résumé]])),0,1)</f>
        <v>0</v>
      </c>
      <c r="Z298" s="5">
        <f>IF(ISERROR(FIND("ciné",Tableau3[[#This Row],[Résumé]])),0,1)</f>
        <v>0</v>
      </c>
      <c r="AA298" s="5">
        <v>180</v>
      </c>
      <c r="AB298" s="5">
        <f>WEEKDAY(Tableau3[[#This Row],[Jour]],2)</f>
        <v>5</v>
      </c>
      <c r="AC298" s="5">
        <v>0</v>
      </c>
      <c r="AD298" s="5">
        <v>3</v>
      </c>
      <c r="AE298" s="5"/>
      <c r="AF298" s="25"/>
    </row>
    <row r="299" spans="1:32" x14ac:dyDescent="0.3">
      <c r="A299" s="12">
        <v>45325</v>
      </c>
      <c r="B299" s="9" t="s">
        <v>45</v>
      </c>
      <c r="C299" s="6" t="s">
        <v>51</v>
      </c>
      <c r="D299" s="5">
        <v>8</v>
      </c>
      <c r="E299" s="9" t="s">
        <v>510</v>
      </c>
      <c r="F299" s="9"/>
      <c r="G299" s="9"/>
      <c r="H299" s="9"/>
      <c r="I299" s="9"/>
      <c r="J299" s="22">
        <v>0.45833333333333331</v>
      </c>
      <c r="K299" s="22"/>
      <c r="L299" s="22">
        <v>8.6805555555555566E-2</v>
      </c>
      <c r="M299" s="28"/>
      <c r="N299" s="22"/>
      <c r="O299" s="5">
        <v>38</v>
      </c>
      <c r="P299" s="5">
        <v>28</v>
      </c>
      <c r="Q299" s="5">
        <v>34</v>
      </c>
      <c r="R299" s="5">
        <v>7</v>
      </c>
      <c r="S299" s="5">
        <f>SUM(Tableau3[[#This Row],[Snap]:[BeReal]])</f>
        <v>107</v>
      </c>
      <c r="T299" s="5" t="s">
        <v>201</v>
      </c>
      <c r="U299" s="5">
        <v>0</v>
      </c>
      <c r="V299" s="5" t="s">
        <v>509</v>
      </c>
      <c r="W299" s="5">
        <v>118</v>
      </c>
      <c r="X299" s="5">
        <v>35</v>
      </c>
      <c r="Y299" s="5">
        <f>IF(ISERROR(FIND("footing",Tableau3[[#This Row],[Résumé]])),0,1)</f>
        <v>1</v>
      </c>
      <c r="Z299" s="5">
        <f>IF(ISERROR(FIND("ciné",Tableau3[[#This Row],[Résumé]])),0,1)</f>
        <v>0</v>
      </c>
      <c r="AA299" s="5">
        <v>0</v>
      </c>
      <c r="AB299" s="5">
        <f>WEEKDAY(Tableau3[[#This Row],[Jour]],2)</f>
        <v>6</v>
      </c>
      <c r="AC299" s="5">
        <v>20</v>
      </c>
      <c r="AD299" s="5">
        <v>4</v>
      </c>
      <c r="AE299" s="5" t="s">
        <v>512</v>
      </c>
      <c r="AF299" s="25"/>
    </row>
    <row r="300" spans="1:32" x14ac:dyDescent="0.3">
      <c r="A300" s="12">
        <v>45326</v>
      </c>
      <c r="B300" s="9" t="s">
        <v>45</v>
      </c>
      <c r="C300" s="6" t="s">
        <v>51</v>
      </c>
      <c r="D300" s="5">
        <v>5.5</v>
      </c>
      <c r="E300" s="9" t="s">
        <v>505</v>
      </c>
      <c r="F300" s="9"/>
      <c r="G300" s="9"/>
      <c r="H300" s="9"/>
      <c r="I300" s="9"/>
      <c r="J300" s="22">
        <v>0.4375</v>
      </c>
      <c r="K300" s="22"/>
      <c r="L300" s="22">
        <v>0</v>
      </c>
      <c r="M300" s="28"/>
      <c r="N300" s="22"/>
      <c r="O300" s="5">
        <v>31</v>
      </c>
      <c r="P300" s="5">
        <v>18</v>
      </c>
      <c r="Q300" s="5">
        <v>44</v>
      </c>
      <c r="R300" s="5">
        <v>5</v>
      </c>
      <c r="S300" s="5">
        <f>SUM(Tableau3[[#This Row],[Snap]:[BeReal]])</f>
        <v>98</v>
      </c>
      <c r="T300" s="5" t="s">
        <v>201</v>
      </c>
      <c r="U300" s="5">
        <v>0</v>
      </c>
      <c r="V300" s="5" t="s">
        <v>508</v>
      </c>
      <c r="W300" s="5">
        <v>86</v>
      </c>
      <c r="X300" s="5">
        <v>25</v>
      </c>
      <c r="Y300" s="5">
        <f>IF(ISERROR(FIND("footing",Tableau3[[#This Row],[Résumé]])),0,1)</f>
        <v>0</v>
      </c>
      <c r="Z300" s="5">
        <f>IF(ISERROR(FIND("ciné",Tableau3[[#This Row],[Résumé]])),0,1)</f>
        <v>0</v>
      </c>
      <c r="AA300" s="5">
        <v>0</v>
      </c>
      <c r="AB300" s="5">
        <f>WEEKDAY(Tableau3[[#This Row],[Jour]],2)</f>
        <v>7</v>
      </c>
      <c r="AC300" s="5">
        <v>45</v>
      </c>
      <c r="AD300" s="5">
        <v>5</v>
      </c>
      <c r="AE300" s="5"/>
      <c r="AF300" s="25"/>
    </row>
    <row r="301" spans="1:32" x14ac:dyDescent="0.3">
      <c r="A301" s="12">
        <v>45327</v>
      </c>
      <c r="B301" s="9" t="s">
        <v>531</v>
      </c>
      <c r="C301" s="6" t="s">
        <v>51</v>
      </c>
      <c r="D301" s="5">
        <v>7.5</v>
      </c>
      <c r="E301" s="9" t="s">
        <v>506</v>
      </c>
      <c r="F301" s="9"/>
      <c r="G301" s="9"/>
      <c r="H301" s="9"/>
      <c r="I301" s="9"/>
      <c r="J301" s="22">
        <v>0.4375</v>
      </c>
      <c r="K301" s="22"/>
      <c r="L301" s="22">
        <v>7.9861111111111105E-2</v>
      </c>
      <c r="M301" s="28"/>
      <c r="N301" s="22">
        <v>0.56111111111111112</v>
      </c>
      <c r="O301" s="5">
        <v>32</v>
      </c>
      <c r="P301" s="5">
        <v>5</v>
      </c>
      <c r="Q301" s="5">
        <v>0</v>
      </c>
      <c r="R301" s="5">
        <v>3</v>
      </c>
      <c r="S301" s="5">
        <f>SUM(Tableau3[[#This Row],[Snap]:[BeReal]])</f>
        <v>40</v>
      </c>
      <c r="T301" s="5" t="s">
        <v>381</v>
      </c>
      <c r="U301" s="5">
        <v>70</v>
      </c>
      <c r="V301" s="5" t="s">
        <v>507</v>
      </c>
      <c r="W301" s="5">
        <v>130</v>
      </c>
      <c r="X301" s="5">
        <v>12</v>
      </c>
      <c r="Y301" s="5">
        <f>IF(ISERROR(FIND("footing",Tableau3[[#This Row],[Résumé]])),0,1)</f>
        <v>0</v>
      </c>
      <c r="Z301" s="5">
        <f>IF(ISERROR(FIND("ciné",Tableau3[[#This Row],[Résumé]])),0,1)</f>
        <v>1</v>
      </c>
      <c r="AA301" s="5">
        <v>180</v>
      </c>
      <c r="AB301" s="5">
        <f>WEEKDAY(Tableau3[[#This Row],[Jour]],2)</f>
        <v>1</v>
      </c>
      <c r="AC301" s="5">
        <v>0</v>
      </c>
      <c r="AD301" s="5">
        <v>0</v>
      </c>
      <c r="AE301" s="5"/>
      <c r="AF301" s="25"/>
    </row>
    <row r="302" spans="1:32" x14ac:dyDescent="0.3">
      <c r="A302" s="12">
        <v>45328</v>
      </c>
      <c r="B302" s="9" t="s">
        <v>531</v>
      </c>
      <c r="C302" s="6" t="s">
        <v>51</v>
      </c>
      <c r="D302" s="5">
        <v>6.5</v>
      </c>
      <c r="E302" s="9" t="s">
        <v>514</v>
      </c>
      <c r="F302" s="9"/>
      <c r="G302" s="9"/>
      <c r="H302" s="9"/>
      <c r="I302" s="9"/>
      <c r="J302" s="22">
        <v>0.40972222222222227</v>
      </c>
      <c r="K302" s="22"/>
      <c r="L302" s="22">
        <v>0.47916666666666669</v>
      </c>
      <c r="M302" s="28"/>
      <c r="N302" s="22">
        <v>0.45763888888888887</v>
      </c>
      <c r="O302" s="5">
        <v>36</v>
      </c>
      <c r="P302" s="5">
        <v>9</v>
      </c>
      <c r="Q302" s="5">
        <v>0</v>
      </c>
      <c r="R302" s="5">
        <v>13</v>
      </c>
      <c r="S302" s="5">
        <f>SUM(Tableau3[[#This Row],[Snap]:[BeReal]])</f>
        <v>58</v>
      </c>
      <c r="T302" s="5" t="s">
        <v>381</v>
      </c>
      <c r="U302" s="5">
        <v>15</v>
      </c>
      <c r="V302" s="5"/>
      <c r="W302" s="5">
        <v>143</v>
      </c>
      <c r="X302" s="5">
        <v>12</v>
      </c>
      <c r="Y302" s="5">
        <f>IF(ISERROR(FIND("footing",Tableau3[[#This Row],[Résumé]])),0,1)</f>
        <v>1</v>
      </c>
      <c r="Z302" s="5">
        <f>IF(ISERROR(FIND("ciné",Tableau3[[#This Row],[Résumé]])),0,1)</f>
        <v>0</v>
      </c>
      <c r="AA302" s="5">
        <v>95</v>
      </c>
      <c r="AB302" s="5">
        <f>WEEKDAY(Tableau3[[#This Row],[Jour]],2)</f>
        <v>2</v>
      </c>
      <c r="AC302" s="5">
        <v>0</v>
      </c>
      <c r="AD302" s="5">
        <v>2</v>
      </c>
      <c r="AE302" s="5"/>
      <c r="AF302" s="25"/>
    </row>
    <row r="303" spans="1:32" x14ac:dyDescent="0.3">
      <c r="A303" s="12">
        <v>45329</v>
      </c>
      <c r="B303" s="9" t="s">
        <v>531</v>
      </c>
      <c r="C303" s="6" t="s">
        <v>51</v>
      </c>
      <c r="D303" s="5">
        <v>8.5</v>
      </c>
      <c r="E303" s="9" t="s">
        <v>515</v>
      </c>
      <c r="F303" s="9"/>
      <c r="G303" s="9"/>
      <c r="H303" s="9"/>
      <c r="I303" s="9"/>
      <c r="J303" s="22">
        <v>0.375</v>
      </c>
      <c r="K303" s="22"/>
      <c r="L303" s="22">
        <v>7.2916666666666671E-2</v>
      </c>
      <c r="M303" s="28"/>
      <c r="N303" s="22"/>
      <c r="O303" s="5">
        <v>62</v>
      </c>
      <c r="P303" s="5">
        <v>10</v>
      </c>
      <c r="Q303" s="5">
        <v>29</v>
      </c>
      <c r="R303" s="5">
        <v>6</v>
      </c>
      <c r="S303" s="5">
        <f>SUM(Tableau3[[#This Row],[Snap]:[BeReal]])</f>
        <v>107</v>
      </c>
      <c r="T303" s="5" t="s">
        <v>285</v>
      </c>
      <c r="U303" s="5">
        <v>0</v>
      </c>
      <c r="V303" s="5" t="s">
        <v>516</v>
      </c>
      <c r="W303" s="5">
        <v>126</v>
      </c>
      <c r="X303" s="5">
        <v>13</v>
      </c>
      <c r="Y303" s="5">
        <f>IF(ISERROR(FIND("footing",Tableau3[[#This Row],[Résumé]])),0,1)</f>
        <v>0</v>
      </c>
      <c r="Z303" s="5">
        <f>IF(ISERROR(FIND("ciné",Tableau3[[#This Row],[Résumé]])),0,1)</f>
        <v>0</v>
      </c>
      <c r="AA303" s="5">
        <v>0</v>
      </c>
      <c r="AB303" s="5">
        <f>WEEKDAY(Tableau3[[#This Row],[Jour]],2)</f>
        <v>3</v>
      </c>
      <c r="AC303" s="5">
        <v>20</v>
      </c>
      <c r="AD303" s="5">
        <v>2</v>
      </c>
      <c r="AE303" s="5" t="s">
        <v>517</v>
      </c>
      <c r="AF303" s="25"/>
    </row>
    <row r="304" spans="1:32" x14ac:dyDescent="0.3">
      <c r="A304" s="12">
        <v>45330</v>
      </c>
      <c r="B304" s="9" t="s">
        <v>531</v>
      </c>
      <c r="C304" s="6" t="s">
        <v>51</v>
      </c>
      <c r="D304" s="5">
        <v>6.5</v>
      </c>
      <c r="E304" s="9" t="s">
        <v>519</v>
      </c>
      <c r="F304" s="9"/>
      <c r="G304" s="9"/>
      <c r="H304" s="9"/>
      <c r="I304" s="9"/>
      <c r="J304" s="22">
        <v>0.44444444444444442</v>
      </c>
      <c r="K304" s="22"/>
      <c r="L304" s="22">
        <v>8.3333333333333329E-2</v>
      </c>
      <c r="M304" s="28"/>
      <c r="N304" s="22">
        <v>0.66041666666666665</v>
      </c>
      <c r="O304" s="5">
        <v>26</v>
      </c>
      <c r="P304" s="5">
        <v>11</v>
      </c>
      <c r="Q304" s="5">
        <v>10</v>
      </c>
      <c r="R304" s="5">
        <v>10</v>
      </c>
      <c r="S304" s="5">
        <f>SUM(Tableau3[[#This Row],[Snap]:[BeReal]])</f>
        <v>57</v>
      </c>
      <c r="T304" s="5" t="s">
        <v>200</v>
      </c>
      <c r="U304" s="5">
        <v>0</v>
      </c>
      <c r="V304" s="5"/>
      <c r="W304" s="5">
        <v>107</v>
      </c>
      <c r="X304" s="5">
        <v>17</v>
      </c>
      <c r="Y304" s="5">
        <f>IF(ISERROR(FIND("footing",Tableau3[[#This Row],[Résumé]])),0,1)</f>
        <v>0</v>
      </c>
      <c r="Z304" s="5">
        <f>IF(ISERROR(FIND("ciné",Tableau3[[#This Row],[Résumé]])),0,1)</f>
        <v>1</v>
      </c>
      <c r="AA304" s="5">
        <v>65</v>
      </c>
      <c r="AB304" s="5">
        <f>WEEKDAY(Tableau3[[#This Row],[Jour]],2)</f>
        <v>4</v>
      </c>
      <c r="AC304" s="5">
        <v>0</v>
      </c>
      <c r="AD304" s="5">
        <v>0</v>
      </c>
      <c r="AE304" s="5" t="s">
        <v>518</v>
      </c>
      <c r="AF304" s="25"/>
    </row>
    <row r="305" spans="1:32" x14ac:dyDescent="0.3">
      <c r="A305" s="12">
        <v>45331</v>
      </c>
      <c r="B305" s="9" t="s">
        <v>47</v>
      </c>
      <c r="C305" s="6" t="s">
        <v>51</v>
      </c>
      <c r="D305" s="5">
        <v>6.5</v>
      </c>
      <c r="E305" s="9" t="s">
        <v>522</v>
      </c>
      <c r="F305" s="9"/>
      <c r="G305" s="9"/>
      <c r="H305" s="9"/>
      <c r="I305" s="9"/>
      <c r="J305" s="22">
        <v>0.45833333333333331</v>
      </c>
      <c r="K305" s="22"/>
      <c r="L305" s="22">
        <v>2.0833333333333332E-2</v>
      </c>
      <c r="M305" s="28"/>
      <c r="N305" s="22">
        <v>0.76458333333333339</v>
      </c>
      <c r="O305" s="5">
        <v>37</v>
      </c>
      <c r="P305" s="5">
        <v>7</v>
      </c>
      <c r="Q305" s="5">
        <v>23</v>
      </c>
      <c r="R305" s="5">
        <v>1</v>
      </c>
      <c r="S305" s="5">
        <f>SUM(Tableau3[[#This Row],[Snap]:[BeReal]])</f>
        <v>68</v>
      </c>
      <c r="T305" s="5" t="s">
        <v>200</v>
      </c>
      <c r="U305" s="5">
        <v>0</v>
      </c>
      <c r="V305" s="5" t="s">
        <v>523</v>
      </c>
      <c r="W305" s="5">
        <v>70</v>
      </c>
      <c r="X305" s="5">
        <v>6</v>
      </c>
      <c r="Y305" s="5">
        <f>IF(ISERROR(FIND("footing",Tableau3[[#This Row],[Résumé]])),0,1)</f>
        <v>0</v>
      </c>
      <c r="Z305" s="5">
        <f>IF(ISERROR(FIND("ciné",Tableau3[[#This Row],[Résumé]])),0,1)</f>
        <v>1</v>
      </c>
      <c r="AA305" s="5">
        <v>20</v>
      </c>
      <c r="AB305" s="5">
        <f>WEEKDAY(Tableau3[[#This Row],[Jour]],2)</f>
        <v>5</v>
      </c>
      <c r="AC305" s="5">
        <v>0</v>
      </c>
      <c r="AD305" s="5">
        <v>4</v>
      </c>
      <c r="AE305" s="5"/>
      <c r="AF305" s="25"/>
    </row>
    <row r="306" spans="1:32" x14ac:dyDescent="0.3">
      <c r="A306" s="12">
        <v>45332</v>
      </c>
      <c r="B306" s="9" t="s">
        <v>45</v>
      </c>
      <c r="C306" s="6" t="s">
        <v>51</v>
      </c>
      <c r="D306" s="5">
        <v>8.5</v>
      </c>
      <c r="E306" s="9" t="s">
        <v>521</v>
      </c>
      <c r="F306" s="9"/>
      <c r="G306" s="9"/>
      <c r="H306" s="9"/>
      <c r="I306" s="9"/>
      <c r="J306" s="22">
        <v>0.45833333333333331</v>
      </c>
      <c r="K306" s="22"/>
      <c r="L306" s="22">
        <v>0.16666666666666666</v>
      </c>
      <c r="M306" s="28"/>
      <c r="N306" s="22"/>
      <c r="O306" s="5">
        <v>40</v>
      </c>
      <c r="P306" s="5">
        <v>20</v>
      </c>
      <c r="Q306" s="5">
        <v>40</v>
      </c>
      <c r="R306" s="5">
        <v>7</v>
      </c>
      <c r="S306" s="5">
        <f>SUM(Tableau3[[#This Row],[Snap]:[BeReal]])</f>
        <v>107</v>
      </c>
      <c r="T306" s="5" t="s">
        <v>200</v>
      </c>
      <c r="U306" s="5">
        <v>0</v>
      </c>
      <c r="V306" s="5"/>
      <c r="W306" s="5">
        <f>88+38</f>
        <v>126</v>
      </c>
      <c r="X306" s="5">
        <v>13</v>
      </c>
      <c r="Y306" s="5">
        <f>IF(ISERROR(FIND("footing",Tableau3[[#This Row],[Résumé]])),0,1)</f>
        <v>0</v>
      </c>
      <c r="Z306" s="5">
        <f>IF(ISERROR(FIND("ciné",Tableau3[[#This Row],[Résumé]])),0,1)</f>
        <v>0</v>
      </c>
      <c r="AA306" s="5">
        <v>0</v>
      </c>
      <c r="AB306" s="5">
        <f>WEEKDAY(Tableau3[[#This Row],[Jour]],2)</f>
        <v>6</v>
      </c>
      <c r="AC306" s="5">
        <v>0</v>
      </c>
      <c r="AD306" s="5">
        <v>2</v>
      </c>
      <c r="AE306" s="5"/>
      <c r="AF306" s="25"/>
    </row>
    <row r="307" spans="1:32" x14ac:dyDescent="0.3">
      <c r="A307" s="12">
        <v>45333</v>
      </c>
      <c r="B307" s="9" t="s">
        <v>45</v>
      </c>
      <c r="C307" s="6" t="s">
        <v>51</v>
      </c>
      <c r="D307" s="5">
        <v>8</v>
      </c>
      <c r="E307" s="9" t="s">
        <v>520</v>
      </c>
      <c r="F307" s="9"/>
      <c r="G307" s="9"/>
      <c r="H307" s="9"/>
      <c r="I307" s="9"/>
      <c r="J307" s="22">
        <v>0.45833333333333331</v>
      </c>
      <c r="K307" s="22"/>
      <c r="L307" s="22">
        <v>0</v>
      </c>
      <c r="M307" s="28"/>
      <c r="N307" s="22"/>
      <c r="O307" s="5">
        <v>29</v>
      </c>
      <c r="P307" s="5">
        <v>14</v>
      </c>
      <c r="Q307" s="5">
        <v>47</v>
      </c>
      <c r="R307" s="5">
        <v>7</v>
      </c>
      <c r="S307" s="5">
        <f>SUM(Tableau3[[#This Row],[Snap]:[BeReal]])</f>
        <v>97</v>
      </c>
      <c r="T307" s="5" t="s">
        <v>165</v>
      </c>
      <c r="U307" s="5">
        <v>0</v>
      </c>
      <c r="V307" s="5"/>
      <c r="W307" s="5">
        <f>109-38</f>
        <v>71</v>
      </c>
      <c r="X307" s="5">
        <v>20</v>
      </c>
      <c r="Y307" s="5">
        <f>IF(ISERROR(FIND("footing",Tableau3[[#This Row],[Résumé]])),0,1)</f>
        <v>0</v>
      </c>
      <c r="Z307" s="5">
        <f>IF(ISERROR(FIND("ciné",Tableau3[[#This Row],[Résumé]])),0,1)</f>
        <v>1</v>
      </c>
      <c r="AA307" s="5">
        <v>0</v>
      </c>
      <c r="AB307" s="5">
        <f>WEEKDAY(Tableau3[[#This Row],[Jour]],2)</f>
        <v>7</v>
      </c>
      <c r="AC307" s="5">
        <v>0</v>
      </c>
      <c r="AD307" s="5">
        <v>0</v>
      </c>
      <c r="AE307" s="5" t="s">
        <v>524</v>
      </c>
      <c r="AF307" s="25"/>
    </row>
    <row r="308" spans="1:32" x14ac:dyDescent="0.3">
      <c r="A308" s="12">
        <v>45334</v>
      </c>
      <c r="B308" s="9" t="s">
        <v>45</v>
      </c>
      <c r="C308" s="6" t="s">
        <v>525</v>
      </c>
      <c r="D308" s="5">
        <v>7</v>
      </c>
      <c r="E308" s="9" t="s">
        <v>527</v>
      </c>
      <c r="F308" s="9"/>
      <c r="G308" s="9"/>
      <c r="H308" s="9"/>
      <c r="I308" s="9"/>
      <c r="J308" s="22">
        <v>0.41666666666666669</v>
      </c>
      <c r="K308" s="22"/>
      <c r="L308" s="22">
        <v>1.3888888888888888E-2</v>
      </c>
      <c r="M308" s="28"/>
      <c r="N308" s="22">
        <v>0.64652777777777781</v>
      </c>
      <c r="O308" s="5">
        <v>31</v>
      </c>
      <c r="P308" s="5">
        <v>27</v>
      </c>
      <c r="Q308" s="5">
        <v>40</v>
      </c>
      <c r="R308" s="5">
        <v>5</v>
      </c>
      <c r="S308" s="5">
        <f>SUM(Tableau3[[#This Row],[Snap]:[BeReal]])</f>
        <v>103</v>
      </c>
      <c r="T308" s="5" t="s">
        <v>196</v>
      </c>
      <c r="U308" s="5">
        <v>0</v>
      </c>
      <c r="V308" s="5"/>
      <c r="W308" s="5">
        <v>97</v>
      </c>
      <c r="X308" s="5">
        <v>39</v>
      </c>
      <c r="Y308" s="5">
        <f>IF(ISERROR(FIND("footing",Tableau3[[#This Row],[Résumé]])),0,1)</f>
        <v>1</v>
      </c>
      <c r="Z308" s="5">
        <f>IF(ISERROR(FIND("ciné",Tableau3[[#This Row],[Résumé]])),0,1)</f>
        <v>0</v>
      </c>
      <c r="AA308" s="5">
        <v>30</v>
      </c>
      <c r="AB308" s="5">
        <f>WEEKDAY(Tableau3[[#This Row],[Jour]],2)</f>
        <v>1</v>
      </c>
      <c r="AC308" s="5">
        <v>0</v>
      </c>
      <c r="AD308" s="5">
        <v>0</v>
      </c>
      <c r="AE308" s="5"/>
      <c r="AF308" s="25"/>
    </row>
    <row r="309" spans="1:32" x14ac:dyDescent="0.3">
      <c r="A309" s="12">
        <v>45335</v>
      </c>
      <c r="B309" s="9" t="s">
        <v>45</v>
      </c>
      <c r="C309" s="6" t="s">
        <v>526</v>
      </c>
      <c r="D309" s="5">
        <v>8</v>
      </c>
      <c r="E309" s="9" t="s">
        <v>528</v>
      </c>
      <c r="F309" s="9"/>
      <c r="G309" s="9"/>
      <c r="H309" s="9"/>
      <c r="I309" s="9"/>
      <c r="J309" s="22">
        <v>0.39583333333333331</v>
      </c>
      <c r="K309" s="22"/>
      <c r="L309" s="22">
        <v>0.98958333333333337</v>
      </c>
      <c r="M309" s="28"/>
      <c r="N309" s="22"/>
      <c r="O309" s="5">
        <v>31</v>
      </c>
      <c r="P309" s="5">
        <v>6</v>
      </c>
      <c r="Q309" s="5">
        <v>25</v>
      </c>
      <c r="R309" s="5">
        <v>5</v>
      </c>
      <c r="S309" s="5">
        <f>SUM(Tableau3[[#This Row],[Snap]:[BeReal]])</f>
        <v>67</v>
      </c>
      <c r="T309" s="5" t="s">
        <v>201</v>
      </c>
      <c r="U309" s="5">
        <v>0</v>
      </c>
      <c r="V309" s="5"/>
      <c r="W309" s="5">
        <v>92</v>
      </c>
      <c r="X309" s="5">
        <v>14</v>
      </c>
      <c r="Y309" s="5">
        <f>IF(ISERROR(FIND("footing",Tableau3[[#This Row],[Résumé]])),0,1)</f>
        <v>0</v>
      </c>
      <c r="Z309" s="5">
        <f>IF(ISERROR(FIND("ciné",Tableau3[[#This Row],[Résumé]])),0,1)</f>
        <v>0</v>
      </c>
      <c r="AA309" s="5">
        <v>0</v>
      </c>
      <c r="AB309" s="5">
        <f>WEEKDAY(Tableau3[[#This Row],[Jour]],2)</f>
        <v>2</v>
      </c>
      <c r="AC309" s="5">
        <v>0</v>
      </c>
      <c r="AD309" s="5">
        <v>0</v>
      </c>
      <c r="AE309" s="5" t="s">
        <v>529</v>
      </c>
      <c r="AF309" s="25"/>
    </row>
    <row r="310" spans="1:32" x14ac:dyDescent="0.3">
      <c r="A310" s="12">
        <v>45336</v>
      </c>
      <c r="B310" s="9" t="s">
        <v>531</v>
      </c>
      <c r="C310" s="6" t="s">
        <v>51</v>
      </c>
      <c r="D310" s="5">
        <v>7.5</v>
      </c>
      <c r="E310" s="9" t="s">
        <v>530</v>
      </c>
      <c r="F310" s="9"/>
      <c r="G310" s="9"/>
      <c r="H310" s="9"/>
      <c r="I310" s="9"/>
      <c r="J310" s="22">
        <v>0.41666666666666669</v>
      </c>
      <c r="K310" s="22"/>
      <c r="L310" s="22">
        <v>4.5138888888888888E-2</v>
      </c>
      <c r="M310" s="28"/>
      <c r="N310" s="22">
        <v>0.45416666666666666</v>
      </c>
      <c r="O310" s="5">
        <v>23</v>
      </c>
      <c r="P310" s="5">
        <v>10</v>
      </c>
      <c r="Q310" s="5">
        <v>9</v>
      </c>
      <c r="R310" s="5">
        <v>7</v>
      </c>
      <c r="S310" s="5">
        <f>SUM(Tableau3[[#This Row],[Snap]:[BeReal]])</f>
        <v>49</v>
      </c>
      <c r="T310" s="5" t="s">
        <v>308</v>
      </c>
      <c r="U310" s="5">
        <v>10</v>
      </c>
      <c r="V310" s="5"/>
      <c r="W310" s="5">
        <v>88</v>
      </c>
      <c r="X310" s="5">
        <v>8</v>
      </c>
      <c r="Y310" s="5">
        <f>IF(ISERROR(FIND("footing",Tableau3[[#This Row],[Résumé]])),0,1)</f>
        <v>0</v>
      </c>
      <c r="Z310" s="5">
        <f>IF(ISERROR(FIND("ciné",Tableau3[[#This Row],[Résumé]])),0,1)</f>
        <v>0</v>
      </c>
      <c r="AA310" s="5">
        <v>170</v>
      </c>
      <c r="AB310" s="5">
        <f>WEEKDAY(Tableau3[[#This Row],[Jour]],2)</f>
        <v>3</v>
      </c>
      <c r="AC310" s="5">
        <v>0</v>
      </c>
      <c r="AD310" s="5">
        <v>0</v>
      </c>
      <c r="AE310" s="5"/>
      <c r="AF310" s="25"/>
    </row>
    <row r="311" spans="1:32" x14ac:dyDescent="0.3">
      <c r="A311" s="12">
        <v>45337</v>
      </c>
      <c r="B311" s="9" t="s">
        <v>531</v>
      </c>
      <c r="C311" s="6" t="s">
        <v>74</v>
      </c>
      <c r="D311" s="5">
        <v>6.5</v>
      </c>
      <c r="E311" s="9" t="s">
        <v>533</v>
      </c>
      <c r="F311" s="9"/>
      <c r="G311" s="9"/>
      <c r="H311" s="9"/>
      <c r="I311" s="9"/>
      <c r="J311" s="22">
        <v>0.39930555555555558</v>
      </c>
      <c r="K311" s="22"/>
      <c r="L311" s="22">
        <v>2.0833333333333332E-2</v>
      </c>
      <c r="M311" s="28"/>
      <c r="N311" s="22"/>
      <c r="O311" s="5">
        <v>28</v>
      </c>
      <c r="P311" s="5">
        <v>37</v>
      </c>
      <c r="Q311" s="5">
        <v>13</v>
      </c>
      <c r="R311" s="5">
        <v>4</v>
      </c>
      <c r="S311" s="5">
        <f>SUM(Tableau3[[#This Row],[Snap]:[BeReal]])</f>
        <v>82</v>
      </c>
      <c r="T311" s="5" t="s">
        <v>308</v>
      </c>
      <c r="U311" s="5">
        <v>100</v>
      </c>
      <c r="V311" s="5"/>
      <c r="W311" s="5">
        <v>97</v>
      </c>
      <c r="X311" s="5">
        <v>40</v>
      </c>
      <c r="Y311" s="5">
        <f>IF(ISERROR(FIND("footing",Tableau3[[#This Row],[Résumé]])),0,1)</f>
        <v>0</v>
      </c>
      <c r="Z311" s="5">
        <f>IF(ISERROR(FIND("ciné",Tableau3[[#This Row],[Résumé]])),0,1)</f>
        <v>0</v>
      </c>
      <c r="AA311" s="5">
        <v>120</v>
      </c>
      <c r="AB311" s="5">
        <f>WEEKDAY(Tableau3[[#This Row],[Jour]],2)</f>
        <v>4</v>
      </c>
      <c r="AC311" s="5">
        <v>0</v>
      </c>
      <c r="AD311" s="5">
        <v>0</v>
      </c>
      <c r="AE311" s="5"/>
      <c r="AF311" s="25"/>
    </row>
    <row r="312" spans="1:32" x14ac:dyDescent="0.3">
      <c r="A312" s="12">
        <v>45338</v>
      </c>
      <c r="B312" s="9" t="s">
        <v>531</v>
      </c>
      <c r="C312" s="6" t="s">
        <v>52</v>
      </c>
      <c r="D312" s="5">
        <v>6</v>
      </c>
      <c r="E312" s="9" t="s">
        <v>558</v>
      </c>
      <c r="F312" s="9"/>
      <c r="G312" s="9"/>
      <c r="H312" s="9"/>
      <c r="I312" s="9"/>
      <c r="J312" s="22">
        <v>0.41666666666666669</v>
      </c>
      <c r="K312" s="22"/>
      <c r="L312" s="22">
        <v>5.2083333333333336E-2</v>
      </c>
      <c r="M312" s="28"/>
      <c r="N312" s="22"/>
      <c r="O312" s="5">
        <v>38</v>
      </c>
      <c r="P312" s="5">
        <v>20</v>
      </c>
      <c r="Q312" s="5">
        <v>60</v>
      </c>
      <c r="R312" s="5">
        <v>0</v>
      </c>
      <c r="S312" s="5">
        <f>SUM(Tableau3[[#This Row],[Snap]:[BeReal]])</f>
        <v>118</v>
      </c>
      <c r="T312" s="5" t="s">
        <v>201</v>
      </c>
      <c r="U312" s="5">
        <v>0</v>
      </c>
      <c r="V312" s="5" t="s">
        <v>535</v>
      </c>
      <c r="W312" s="5">
        <v>75</v>
      </c>
      <c r="X312" s="5">
        <v>24</v>
      </c>
      <c r="Y312" s="5">
        <f>IF(ISERROR(FIND("footing",Tableau3[[#This Row],[Résumé]])),0,1)</f>
        <v>1</v>
      </c>
      <c r="Z312" s="5">
        <f>IF(ISERROR(FIND("ciné",Tableau3[[#This Row],[Résumé]])),0,1)</f>
        <v>0</v>
      </c>
      <c r="AA312" s="5">
        <v>0</v>
      </c>
      <c r="AB312" s="5">
        <f>WEEKDAY(Tableau3[[#This Row],[Jour]],2)</f>
        <v>5</v>
      </c>
      <c r="AC312" s="5">
        <v>20</v>
      </c>
      <c r="AD312" s="5">
        <v>3</v>
      </c>
      <c r="AE312" s="5" t="s">
        <v>537</v>
      </c>
      <c r="AF312" s="25"/>
    </row>
    <row r="313" spans="1:32" x14ac:dyDescent="0.3">
      <c r="A313" s="12">
        <v>45339</v>
      </c>
      <c r="B313" s="9" t="s">
        <v>45</v>
      </c>
      <c r="C313" s="6" t="s">
        <v>66</v>
      </c>
      <c r="D313" s="5">
        <v>8</v>
      </c>
      <c r="E313" s="9" t="s">
        <v>534</v>
      </c>
      <c r="F313" s="9"/>
      <c r="G313" s="9"/>
      <c r="H313" s="9"/>
      <c r="I313" s="9"/>
      <c r="J313" s="22">
        <v>0.375</v>
      </c>
      <c r="K313" s="22"/>
      <c r="L313" s="22">
        <v>0.16666666666666666</v>
      </c>
      <c r="M313" s="28"/>
      <c r="N313" s="22"/>
      <c r="O313" s="5">
        <v>59</v>
      </c>
      <c r="P313" s="5">
        <v>15</v>
      </c>
      <c r="Q313" s="5">
        <v>30</v>
      </c>
      <c r="R313" s="5">
        <v>6</v>
      </c>
      <c r="S313" s="5">
        <f>SUM(Tableau3[[#This Row],[Snap]:[BeReal]])</f>
        <v>110</v>
      </c>
      <c r="T313" s="5" t="s">
        <v>196</v>
      </c>
      <c r="U313" s="5">
        <v>40</v>
      </c>
      <c r="V313" s="5"/>
      <c r="W313" s="5">
        <v>133</v>
      </c>
      <c r="X313" s="5">
        <v>17</v>
      </c>
      <c r="Y313" s="5">
        <f>IF(ISERROR(FIND("footing",Tableau3[[#This Row],[Résumé]])),0,1)</f>
        <v>0</v>
      </c>
      <c r="Z313" s="5">
        <f>IF(ISERROR(FIND("ciné",Tableau3[[#This Row],[Résumé]])),0,1)</f>
        <v>0</v>
      </c>
      <c r="AA313" s="5">
        <v>0</v>
      </c>
      <c r="AB313" s="5">
        <f>WEEKDAY(Tableau3[[#This Row],[Jour]],2)</f>
        <v>6</v>
      </c>
      <c r="AC313" s="5">
        <v>20</v>
      </c>
      <c r="AD313" s="5">
        <v>7</v>
      </c>
      <c r="AE313" s="5"/>
      <c r="AF313" s="25"/>
    </row>
    <row r="314" spans="1:32" x14ac:dyDescent="0.3">
      <c r="A314" s="12">
        <v>45340</v>
      </c>
      <c r="B314" s="9" t="s">
        <v>45</v>
      </c>
      <c r="C314" s="6" t="s">
        <v>52</v>
      </c>
      <c r="D314" s="5">
        <v>5.5</v>
      </c>
      <c r="E314" s="9" t="s">
        <v>538</v>
      </c>
      <c r="F314" s="9"/>
      <c r="G314" s="9"/>
      <c r="H314" s="9"/>
      <c r="I314" s="9"/>
      <c r="J314" s="22">
        <v>0.5</v>
      </c>
      <c r="K314" s="22"/>
      <c r="L314" s="22">
        <v>5.5555555555555552E-2</v>
      </c>
      <c r="M314" s="28"/>
      <c r="N314" s="22"/>
      <c r="O314" s="5">
        <v>39</v>
      </c>
      <c r="P314" s="5">
        <v>25</v>
      </c>
      <c r="Q314" s="5">
        <v>60</v>
      </c>
      <c r="R314" s="5">
        <v>8</v>
      </c>
      <c r="S314" s="5">
        <f>SUM(Tableau3[[#This Row],[Snap]:[BeReal]])</f>
        <v>132</v>
      </c>
      <c r="T314" s="5" t="s">
        <v>200</v>
      </c>
      <c r="U314" s="5">
        <v>0</v>
      </c>
      <c r="V314" s="5" t="s">
        <v>536</v>
      </c>
      <c r="W314" s="5">
        <v>88</v>
      </c>
      <c r="X314" s="5">
        <v>26</v>
      </c>
      <c r="Y314" s="5">
        <f>IF(ISERROR(FIND("footing",Tableau3[[#This Row],[Résumé]])),0,1)</f>
        <v>0</v>
      </c>
      <c r="Z314" s="5">
        <f>IF(ISERROR(FIND("ciné",Tableau3[[#This Row],[Résumé]])),0,1)</f>
        <v>0</v>
      </c>
      <c r="AA314" s="5">
        <v>0</v>
      </c>
      <c r="AB314" s="5">
        <f>WEEKDAY(Tableau3[[#This Row],[Jour]],2)</f>
        <v>7</v>
      </c>
      <c r="AC314" s="5">
        <v>40</v>
      </c>
      <c r="AD314" s="5">
        <v>10</v>
      </c>
      <c r="AE314" s="5"/>
      <c r="AF314" s="25"/>
    </row>
    <row r="315" spans="1:32" x14ac:dyDescent="0.3">
      <c r="A315" s="12">
        <v>45341</v>
      </c>
      <c r="B315" s="9" t="s">
        <v>531</v>
      </c>
      <c r="C315" s="6" t="s">
        <v>157</v>
      </c>
      <c r="D315" s="5">
        <v>6</v>
      </c>
      <c r="E315" s="9" t="s">
        <v>539</v>
      </c>
      <c r="F315" s="9"/>
      <c r="G315" s="9"/>
      <c r="H315" s="9"/>
      <c r="I315" s="9"/>
      <c r="J315" s="22">
        <v>0.4375</v>
      </c>
      <c r="K315" s="22"/>
      <c r="L315" s="22">
        <v>6.9444444444444441E-3</v>
      </c>
      <c r="M315" s="28"/>
      <c r="N315" s="22">
        <v>0.47916666666666669</v>
      </c>
      <c r="O315" s="5">
        <v>22</v>
      </c>
      <c r="P315" s="5">
        <v>15</v>
      </c>
      <c r="Q315" s="5">
        <v>23</v>
      </c>
      <c r="R315" s="5">
        <v>4</v>
      </c>
      <c r="S315" s="5">
        <f>SUM(Tableau3[[#This Row],[Snap]:[BeReal]])</f>
        <v>64</v>
      </c>
      <c r="T315" s="5" t="s">
        <v>381</v>
      </c>
      <c r="U315" s="5">
        <v>35</v>
      </c>
      <c r="V315" s="5" t="s">
        <v>541</v>
      </c>
      <c r="W315" s="5">
        <v>62</v>
      </c>
      <c r="X315" s="5">
        <v>19</v>
      </c>
      <c r="Y315" s="5">
        <f>IF(ISERROR(FIND("footing",Tableau3[[#This Row],[Résumé]])),0,1)</f>
        <v>0</v>
      </c>
      <c r="Z315" s="5">
        <f>IF(ISERROR(FIND("ciné",Tableau3[[#This Row],[Résumé]])),0,1)</f>
        <v>0</v>
      </c>
      <c r="AA315" s="5">
        <v>30</v>
      </c>
      <c r="AB315" s="5">
        <f>WEEKDAY(Tableau3[[#This Row],[Jour]],2)</f>
        <v>1</v>
      </c>
      <c r="AC315" s="5">
        <v>20</v>
      </c>
      <c r="AD315" s="5">
        <v>9</v>
      </c>
      <c r="AE315" s="5"/>
      <c r="AF315" s="25"/>
    </row>
    <row r="316" spans="1:32" x14ac:dyDescent="0.3">
      <c r="A316" s="12">
        <v>45342</v>
      </c>
      <c r="B316" s="9" t="s">
        <v>531</v>
      </c>
      <c r="C316" s="6" t="s">
        <v>62</v>
      </c>
      <c r="D316" s="5">
        <v>6.5</v>
      </c>
      <c r="E316" s="9" t="s">
        <v>540</v>
      </c>
      <c r="F316" s="9"/>
      <c r="G316" s="9"/>
      <c r="H316" s="9"/>
      <c r="I316" s="9"/>
      <c r="J316" s="22">
        <v>0.375</v>
      </c>
      <c r="K316" s="22"/>
      <c r="L316" s="22">
        <v>1.8055555555555554E-2</v>
      </c>
      <c r="M316" s="28"/>
      <c r="N316" s="22">
        <v>0.41388888888888886</v>
      </c>
      <c r="O316" s="5">
        <v>48</v>
      </c>
      <c r="P316" s="5">
        <v>17</v>
      </c>
      <c r="Q316" s="5">
        <v>20</v>
      </c>
      <c r="R316" s="5">
        <v>10</v>
      </c>
      <c r="S316" s="5">
        <f>SUM(Tableau3[[#This Row],[Snap]:[BeReal]])</f>
        <v>95</v>
      </c>
      <c r="T316" s="5" t="s">
        <v>308</v>
      </c>
      <c r="U316" s="5">
        <v>20</v>
      </c>
      <c r="V316" s="5"/>
      <c r="W316" s="5">
        <v>115</v>
      </c>
      <c r="X316" s="5">
        <v>22</v>
      </c>
      <c r="Y316" s="5">
        <f>IF(ISERROR(FIND("footing",Tableau3[[#This Row],[Résumé]])),0,1)</f>
        <v>1</v>
      </c>
      <c r="Z316" s="5">
        <f>IF(ISERROR(FIND("ciné",Tableau3[[#This Row],[Résumé]])),0,1)</f>
        <v>0</v>
      </c>
      <c r="AA316" s="5">
        <v>83</v>
      </c>
      <c r="AB316" s="5">
        <f>WEEKDAY(Tableau3[[#This Row],[Jour]],2)</f>
        <v>2</v>
      </c>
      <c r="AC316" s="5">
        <v>0</v>
      </c>
      <c r="AD316" s="5">
        <v>3</v>
      </c>
      <c r="AE316" s="5"/>
      <c r="AF316" s="25"/>
    </row>
    <row r="317" spans="1:32" x14ac:dyDescent="0.3">
      <c r="A317" s="12">
        <v>45343</v>
      </c>
      <c r="B317" s="9" t="s">
        <v>531</v>
      </c>
      <c r="C317" s="6" t="s">
        <v>51</v>
      </c>
      <c r="D317" s="5">
        <v>8</v>
      </c>
      <c r="E317" s="9" t="s">
        <v>542</v>
      </c>
      <c r="F317" s="9"/>
      <c r="G317" s="9"/>
      <c r="H317" s="9"/>
      <c r="I317" s="9"/>
      <c r="J317" s="22">
        <v>0.34375</v>
      </c>
      <c r="K317" s="22"/>
      <c r="L317" s="22">
        <v>2.4305555555555556E-2</v>
      </c>
      <c r="M317" s="28"/>
      <c r="N317" s="22">
        <v>0.39305555555555555</v>
      </c>
      <c r="O317" s="5">
        <v>25</v>
      </c>
      <c r="P317" s="5">
        <v>8</v>
      </c>
      <c r="Q317" s="5">
        <v>0</v>
      </c>
      <c r="R317" s="5">
        <v>2</v>
      </c>
      <c r="S317" s="5">
        <f>SUM(Tableau3[[#This Row],[Snap]:[BeReal]])</f>
        <v>35</v>
      </c>
      <c r="T317" s="5" t="s">
        <v>200</v>
      </c>
      <c r="U317" s="5">
        <v>10</v>
      </c>
      <c r="V317" s="5" t="s">
        <v>543</v>
      </c>
      <c r="W317" s="5">
        <v>92</v>
      </c>
      <c r="X317" s="5">
        <v>13</v>
      </c>
      <c r="Y317" s="5">
        <f>IF(ISERROR(FIND("footing",Tableau3[[#This Row],[Résumé]])),0,1)</f>
        <v>0</v>
      </c>
      <c r="Z317" s="5">
        <f>IF(ISERROR(FIND("ciné",Tableau3[[#This Row],[Résumé]])),0,1)</f>
        <v>1</v>
      </c>
      <c r="AA317" s="5">
        <v>360</v>
      </c>
      <c r="AB317" s="5">
        <f>WEEKDAY(Tableau3[[#This Row],[Jour]],2)</f>
        <v>3</v>
      </c>
      <c r="AC317" s="5">
        <v>0</v>
      </c>
      <c r="AD317" s="5">
        <v>4</v>
      </c>
      <c r="AE317" s="5"/>
      <c r="AF317" s="25"/>
    </row>
    <row r="318" spans="1:32" x14ac:dyDescent="0.3">
      <c r="A318" s="12">
        <v>45344</v>
      </c>
      <c r="B318" s="9" t="s">
        <v>531</v>
      </c>
      <c r="C318" s="6" t="s">
        <v>51</v>
      </c>
      <c r="D318" s="5">
        <v>9</v>
      </c>
      <c r="E318" s="9" t="s">
        <v>544</v>
      </c>
      <c r="F318" s="9"/>
      <c r="G318" s="9"/>
      <c r="H318" s="9"/>
      <c r="I318" s="9"/>
      <c r="J318" s="22">
        <v>0.35416666666666669</v>
      </c>
      <c r="K318" s="22"/>
      <c r="L318" s="22">
        <v>5.9027777777777776E-2</v>
      </c>
      <c r="M318" s="28"/>
      <c r="N318" s="22">
        <v>0.39513888888888887</v>
      </c>
      <c r="O318" s="5">
        <v>19</v>
      </c>
      <c r="P318" s="5">
        <v>6</v>
      </c>
      <c r="Q318" s="5">
        <v>16</v>
      </c>
      <c r="R318" s="5">
        <v>1</v>
      </c>
      <c r="S318" s="5">
        <f>SUM(Tableau3[[#This Row],[Snap]:[BeReal]])</f>
        <v>42</v>
      </c>
      <c r="T318" s="5" t="s">
        <v>200</v>
      </c>
      <c r="U318" s="5">
        <v>0</v>
      </c>
      <c r="V318" s="5" t="s">
        <v>545</v>
      </c>
      <c r="W318" s="5">
        <v>65</v>
      </c>
      <c r="X318" s="5">
        <v>14</v>
      </c>
      <c r="Y318" s="5">
        <f>IF(ISERROR(FIND("footing",Tableau3[[#This Row],[Résumé]])),0,1)</f>
        <v>0</v>
      </c>
      <c r="Z318" s="5">
        <f>IF(ISERROR(FIND("ciné",Tableau3[[#This Row],[Résumé]])),0,1)</f>
        <v>1</v>
      </c>
      <c r="AA318" s="5">
        <v>300</v>
      </c>
      <c r="AB318" s="5">
        <f>WEEKDAY(Tableau3[[#This Row],[Jour]],2)</f>
        <v>4</v>
      </c>
      <c r="AC318" s="5">
        <v>0</v>
      </c>
      <c r="AD318" s="5">
        <v>4</v>
      </c>
      <c r="AE318" s="5"/>
      <c r="AF318" s="25"/>
    </row>
    <row r="319" spans="1:32" x14ac:dyDescent="0.3">
      <c r="A319" s="12">
        <v>45345</v>
      </c>
      <c r="B319" s="9" t="s">
        <v>531</v>
      </c>
      <c r="C319" s="6" t="s">
        <v>546</v>
      </c>
      <c r="D319" s="5">
        <v>7.5</v>
      </c>
      <c r="E319" s="9" t="s">
        <v>550</v>
      </c>
      <c r="F319" s="9"/>
      <c r="G319" s="9"/>
      <c r="H319" s="9"/>
      <c r="I319" s="9"/>
      <c r="J319" s="22">
        <v>0.40625</v>
      </c>
      <c r="K319" s="22"/>
      <c r="L319" s="22">
        <v>0.14583333333333334</v>
      </c>
      <c r="M319" s="28"/>
      <c r="N319" s="22">
        <v>0.46736111111111112</v>
      </c>
      <c r="O319" s="5">
        <v>13</v>
      </c>
      <c r="P319" s="5">
        <v>20</v>
      </c>
      <c r="Q319" s="5">
        <v>5</v>
      </c>
      <c r="R319" s="5">
        <v>3</v>
      </c>
      <c r="S319" s="5">
        <f>SUM(Tableau3[[#This Row],[Snap]:[BeReal]])</f>
        <v>41</v>
      </c>
      <c r="T319" s="5" t="s">
        <v>200</v>
      </c>
      <c r="U319" s="5">
        <v>0</v>
      </c>
      <c r="V319" s="5" t="s">
        <v>551</v>
      </c>
      <c r="W319" s="5">
        <v>57</v>
      </c>
      <c r="X319" s="5">
        <v>26</v>
      </c>
      <c r="Y319" s="5">
        <f>IF(ISERROR(FIND("footing",Tableau3[[#This Row],[Résumé]])),0,1)</f>
        <v>0</v>
      </c>
      <c r="Z319" s="5">
        <f>IF(ISERROR(FIND("ciné",Tableau3[[#This Row],[Résumé]])),0,1)</f>
        <v>0</v>
      </c>
      <c r="AA319" s="5">
        <v>120</v>
      </c>
      <c r="AB319" s="5">
        <f>WEEKDAY(Tableau3[[#This Row],[Jour]],2)</f>
        <v>5</v>
      </c>
      <c r="AC319" s="5">
        <v>0</v>
      </c>
      <c r="AD319" s="5">
        <v>8</v>
      </c>
      <c r="AE319" s="5"/>
      <c r="AF319" s="25"/>
    </row>
    <row r="320" spans="1:32" x14ac:dyDescent="0.3">
      <c r="A320" s="12">
        <v>45346</v>
      </c>
      <c r="B320" s="9" t="s">
        <v>45</v>
      </c>
      <c r="C320" s="6" t="s">
        <v>547</v>
      </c>
      <c r="D320" s="5">
        <v>9</v>
      </c>
      <c r="E320" s="9" t="s">
        <v>553</v>
      </c>
      <c r="F320" s="9"/>
      <c r="G320" s="9"/>
      <c r="H320" s="9"/>
      <c r="I320" s="9"/>
      <c r="J320" s="22">
        <v>0.44791666666666669</v>
      </c>
      <c r="K320" s="22"/>
      <c r="L320" s="22">
        <v>0.14583333333333334</v>
      </c>
      <c r="M320" s="28"/>
      <c r="N320" s="22"/>
      <c r="O320" s="5">
        <v>30</v>
      </c>
      <c r="P320" s="5">
        <v>15</v>
      </c>
      <c r="Q320" s="5">
        <v>42</v>
      </c>
      <c r="R320" s="5">
        <v>9</v>
      </c>
      <c r="S320" s="5">
        <f>SUM(Tableau3[[#This Row],[Snap]:[BeReal]])</f>
        <v>96</v>
      </c>
      <c r="T320" s="5" t="s">
        <v>201</v>
      </c>
      <c r="U320" s="5">
        <v>0</v>
      </c>
      <c r="V320" s="5"/>
      <c r="W320" s="5">
        <v>54</v>
      </c>
      <c r="X320" s="5">
        <v>25</v>
      </c>
      <c r="Y320" s="5">
        <f>IF(ISERROR(FIND("footing",Tableau3[[#This Row],[Résumé]])),0,1)</f>
        <v>0</v>
      </c>
      <c r="Z320" s="5">
        <f>IF(ISERROR(FIND("ciné",Tableau3[[#This Row],[Résumé]])),0,1)</f>
        <v>0</v>
      </c>
      <c r="AA320" s="5">
        <v>0</v>
      </c>
      <c r="AB320" s="5">
        <f>WEEKDAY(Tableau3[[#This Row],[Jour]],2)</f>
        <v>6</v>
      </c>
      <c r="AC320" s="5">
        <v>0</v>
      </c>
      <c r="AD320" s="5">
        <v>4</v>
      </c>
      <c r="AE320" s="5" t="s">
        <v>552</v>
      </c>
      <c r="AF320" s="25"/>
    </row>
    <row r="321" spans="1:32" x14ac:dyDescent="0.3">
      <c r="A321" s="12">
        <v>45347</v>
      </c>
      <c r="B321" s="9" t="s">
        <v>45</v>
      </c>
      <c r="C321" s="6" t="s">
        <v>548</v>
      </c>
      <c r="D321" s="5">
        <v>6.5</v>
      </c>
      <c r="E321" s="9" t="s">
        <v>554</v>
      </c>
      <c r="F321" s="9"/>
      <c r="G321" s="9"/>
      <c r="H321" s="9"/>
      <c r="I321" s="9"/>
      <c r="J321" s="22">
        <v>0.40972222222222221</v>
      </c>
      <c r="K321" s="22"/>
      <c r="L321" s="22">
        <v>2.0833333333333332E-2</v>
      </c>
      <c r="M321" s="28"/>
      <c r="N321" s="22"/>
      <c r="O321" s="5">
        <v>13</v>
      </c>
      <c r="P321" s="5">
        <v>19</v>
      </c>
      <c r="Q321" s="5">
        <v>60</v>
      </c>
      <c r="R321" s="5">
        <v>11</v>
      </c>
      <c r="S321" s="5">
        <f>SUM(Tableau3[[#This Row],[Snap]:[BeReal]])</f>
        <v>103</v>
      </c>
      <c r="T321" s="5" t="s">
        <v>285</v>
      </c>
      <c r="U321" s="5">
        <v>0</v>
      </c>
      <c r="V321" s="5"/>
      <c r="W321" s="5">
        <v>46</v>
      </c>
      <c r="X321" s="5">
        <v>30</v>
      </c>
      <c r="Y321" s="5">
        <f>IF(ISERROR(FIND("footing",Tableau3[[#This Row],[Résumé]])),0,1)</f>
        <v>0</v>
      </c>
      <c r="Z321" s="5">
        <f>IF(ISERROR(FIND("ciné",Tableau3[[#This Row],[Résumé]])),0,1)</f>
        <v>0</v>
      </c>
      <c r="AA321" s="5">
        <v>0</v>
      </c>
      <c r="AB321" s="5">
        <f>WEEKDAY(Tableau3[[#This Row],[Jour]],2)</f>
        <v>7</v>
      </c>
      <c r="AC321" s="5">
        <v>40</v>
      </c>
      <c r="AD321" s="5">
        <v>1</v>
      </c>
      <c r="AE321" s="5"/>
      <c r="AF321" s="25"/>
    </row>
    <row r="322" spans="1:32" x14ac:dyDescent="0.3">
      <c r="A322" s="12">
        <v>45348</v>
      </c>
      <c r="B322" s="9" t="s">
        <v>531</v>
      </c>
      <c r="C322" s="6" t="s">
        <v>549</v>
      </c>
      <c r="D322" s="5">
        <v>7</v>
      </c>
      <c r="E322" s="9" t="s">
        <v>555</v>
      </c>
      <c r="F322" s="9"/>
      <c r="G322" s="9"/>
      <c r="H322" s="9"/>
      <c r="I322" s="9"/>
      <c r="J322" s="22">
        <v>0.45833333333333331</v>
      </c>
      <c r="K322" s="22"/>
      <c r="L322" s="22">
        <v>2.0833333333333332E-2</v>
      </c>
      <c r="M322" s="28"/>
      <c r="N322" s="22"/>
      <c r="O322" s="5">
        <v>12</v>
      </c>
      <c r="P322" s="5">
        <v>20</v>
      </c>
      <c r="Q322" s="5">
        <v>15</v>
      </c>
      <c r="R322" s="5">
        <v>12</v>
      </c>
      <c r="S322" s="5">
        <f>SUM(Tableau3[[#This Row],[Snap]:[BeReal]])</f>
        <v>59</v>
      </c>
      <c r="T322" s="5" t="s">
        <v>201</v>
      </c>
      <c r="U322" s="5">
        <v>15</v>
      </c>
      <c r="V322" s="5"/>
      <c r="W322" s="5">
        <v>28</v>
      </c>
      <c r="X322" s="5">
        <v>26</v>
      </c>
      <c r="Y322" s="5">
        <f>IF(ISERROR(FIND("footing",Tableau3[[#This Row],[Résumé]])),0,1)</f>
        <v>0</v>
      </c>
      <c r="Z322" s="5">
        <f>IF(ISERROR(FIND("ciné",Tableau3[[#This Row],[Résumé]])),0,1)</f>
        <v>0</v>
      </c>
      <c r="AA322" s="5">
        <v>0</v>
      </c>
      <c r="AB322" s="5">
        <f>WEEKDAY(Tableau3[[#This Row],[Jour]],2)</f>
        <v>1</v>
      </c>
      <c r="AC322" s="5">
        <v>20</v>
      </c>
      <c r="AD322" s="5">
        <v>2</v>
      </c>
      <c r="AE322" s="5"/>
      <c r="AF322" s="25"/>
    </row>
    <row r="323" spans="1:32" x14ac:dyDescent="0.3">
      <c r="A323" s="12">
        <v>45349</v>
      </c>
      <c r="B323" s="9" t="s">
        <v>531</v>
      </c>
      <c r="C323" s="6" t="s">
        <v>549</v>
      </c>
      <c r="D323" s="5">
        <v>6.5</v>
      </c>
      <c r="E323" s="9" t="s">
        <v>556</v>
      </c>
      <c r="F323" s="9"/>
      <c r="G323" s="9"/>
      <c r="H323" s="9"/>
      <c r="I323" s="9"/>
      <c r="J323" s="22">
        <v>0.4375</v>
      </c>
      <c r="K323" s="22"/>
      <c r="L323" s="22">
        <v>6.5972222222222224E-2</v>
      </c>
      <c r="M323" s="28"/>
      <c r="N323" s="22"/>
      <c r="O323" s="5">
        <v>42</v>
      </c>
      <c r="P323" s="5">
        <v>10</v>
      </c>
      <c r="Q323" s="5">
        <v>15</v>
      </c>
      <c r="R323" s="5">
        <v>6</v>
      </c>
      <c r="S323" s="5">
        <f>SUM(Tableau3[[#This Row],[Snap]:[BeReal]])</f>
        <v>73</v>
      </c>
      <c r="T323" s="5" t="s">
        <v>308</v>
      </c>
      <c r="U323" s="5">
        <v>10</v>
      </c>
      <c r="V323" s="5" t="s">
        <v>557</v>
      </c>
      <c r="W323" s="5">
        <v>98</v>
      </c>
      <c r="X323" s="5">
        <v>20</v>
      </c>
      <c r="Y323" s="5">
        <f>IF(ISERROR(FIND("footing",Tableau3[[#This Row],[Résumé]])),0,1)</f>
        <v>1</v>
      </c>
      <c r="Z323" s="5">
        <f>IF(ISERROR(FIND("ciné",Tableau3[[#This Row],[Résumé]])),0,1)</f>
        <v>0</v>
      </c>
      <c r="AA323" s="5">
        <v>0</v>
      </c>
      <c r="AB323" s="5">
        <f>WEEKDAY(Tableau3[[#This Row],[Jour]],2)</f>
        <v>2</v>
      </c>
      <c r="AC323" s="5">
        <v>20</v>
      </c>
      <c r="AD323" s="5">
        <v>6</v>
      </c>
      <c r="AE323" s="5"/>
      <c r="AF323" s="25"/>
    </row>
    <row r="324" spans="1:32" x14ac:dyDescent="0.3">
      <c r="A324" s="12">
        <v>45350</v>
      </c>
      <c r="B324" s="9" t="s">
        <v>531</v>
      </c>
      <c r="C324" s="6" t="s">
        <v>559</v>
      </c>
      <c r="D324" s="5">
        <v>6.5</v>
      </c>
      <c r="E324" s="9" t="s">
        <v>560</v>
      </c>
      <c r="F324" s="9"/>
      <c r="G324" s="9"/>
      <c r="H324" s="9"/>
      <c r="I324" s="9"/>
      <c r="J324" s="22">
        <v>0.41666666666666669</v>
      </c>
      <c r="K324" s="22"/>
      <c r="L324" s="22">
        <v>6.25E-2</v>
      </c>
      <c r="M324" s="28"/>
      <c r="N324" s="22">
        <v>0.48958333333333331</v>
      </c>
      <c r="O324" s="5">
        <v>17</v>
      </c>
      <c r="P324" s="5">
        <v>12</v>
      </c>
      <c r="Q324" s="5">
        <v>0</v>
      </c>
      <c r="R324" s="5">
        <v>6</v>
      </c>
      <c r="S324" s="5">
        <f>SUM(Tableau3[[#This Row],[Snap]:[BeReal]])</f>
        <v>35</v>
      </c>
      <c r="T324" s="5" t="s">
        <v>200</v>
      </c>
      <c r="U324" s="5">
        <v>10</v>
      </c>
      <c r="V324" s="5"/>
      <c r="W324" s="5">
        <v>46</v>
      </c>
      <c r="X324" s="5">
        <v>10</v>
      </c>
      <c r="Y324" s="5">
        <f>IF(ISERROR(FIND("footing",Tableau3[[#This Row],[Résumé]])),0,1)</f>
        <v>0</v>
      </c>
      <c r="Z324" s="5">
        <f>IF(ISERROR(FIND("ciné",Tableau3[[#This Row],[Résumé]])),0,1)</f>
        <v>0</v>
      </c>
      <c r="AA324" s="5">
        <v>30</v>
      </c>
      <c r="AB324" s="5">
        <f>WEEKDAY(Tableau3[[#This Row],[Jour]],2)</f>
        <v>3</v>
      </c>
      <c r="AC324" s="5">
        <v>0</v>
      </c>
      <c r="AD324" s="5">
        <v>1</v>
      </c>
      <c r="AE324" s="5"/>
      <c r="AF324" s="25"/>
    </row>
    <row r="325" spans="1:32" x14ac:dyDescent="0.3">
      <c r="A325" s="12">
        <v>45351</v>
      </c>
      <c r="B325" s="9" t="s">
        <v>531</v>
      </c>
      <c r="C325" s="6" t="s">
        <v>52</v>
      </c>
      <c r="D325" s="5">
        <v>6</v>
      </c>
      <c r="E325" s="9" t="s">
        <v>564</v>
      </c>
      <c r="F325" s="9"/>
      <c r="G325" s="9"/>
      <c r="H325" s="9"/>
      <c r="I325" s="9"/>
      <c r="J325" s="22">
        <v>0.4375</v>
      </c>
      <c r="K325" s="22"/>
      <c r="L325" s="22">
        <v>4.8611111111111112E-2</v>
      </c>
      <c r="M325" s="28"/>
      <c r="N325" s="22">
        <v>0.48680555555555555</v>
      </c>
      <c r="O325" s="5">
        <v>16</v>
      </c>
      <c r="P325" s="5">
        <v>12</v>
      </c>
      <c r="Q325" s="5">
        <v>17</v>
      </c>
      <c r="R325" s="5">
        <v>5</v>
      </c>
      <c r="S325" s="5">
        <f>SUM(Tableau3[[#This Row],[Snap]:[BeReal]])</f>
        <v>50</v>
      </c>
      <c r="T325" s="5" t="s">
        <v>381</v>
      </c>
      <c r="U325" s="5">
        <v>0</v>
      </c>
      <c r="V325" s="5" t="s">
        <v>565</v>
      </c>
      <c r="W325" s="5">
        <v>45</v>
      </c>
      <c r="X325" s="5">
        <v>16</v>
      </c>
      <c r="Y325" s="5">
        <f>IF(ISERROR(FIND("footing",Tableau3[[#This Row],[Résumé]])),0,1)</f>
        <v>1</v>
      </c>
      <c r="Z325" s="5">
        <f>IF(ISERROR(FIND("ciné",Tableau3[[#This Row],[Résumé]])),0,1)</f>
        <v>0</v>
      </c>
      <c r="AA325" s="5">
        <v>0</v>
      </c>
      <c r="AB325" s="5">
        <f>WEEKDAY(Tableau3[[#This Row],[Jour]],2)</f>
        <v>4</v>
      </c>
      <c r="AC325" s="5">
        <v>0</v>
      </c>
      <c r="AD325" s="5">
        <v>7</v>
      </c>
      <c r="AE325" s="5"/>
      <c r="AF325" s="25"/>
    </row>
    <row r="326" spans="1:32" x14ac:dyDescent="0.3">
      <c r="A326" s="12">
        <v>45352</v>
      </c>
      <c r="B326" s="9" t="s">
        <v>531</v>
      </c>
      <c r="C326" s="6" t="s">
        <v>561</v>
      </c>
      <c r="D326" s="5">
        <v>7</v>
      </c>
      <c r="E326" s="9" t="s">
        <v>566</v>
      </c>
      <c r="F326" s="9"/>
      <c r="G326" s="9"/>
      <c r="H326" s="9"/>
      <c r="I326" s="9"/>
      <c r="J326" s="22">
        <v>0.375</v>
      </c>
      <c r="K326" s="22"/>
      <c r="L326" s="22">
        <v>6.9444444444444441E-3</v>
      </c>
      <c r="M326" s="28"/>
      <c r="N326" s="22"/>
      <c r="O326" s="5">
        <v>34</v>
      </c>
      <c r="P326" s="5">
        <v>8</v>
      </c>
      <c r="Q326" s="5">
        <v>0</v>
      </c>
      <c r="R326" s="5">
        <v>10</v>
      </c>
      <c r="S326" s="5">
        <f>SUM(Tableau3[[#This Row],[Snap]:[BeReal]])</f>
        <v>52</v>
      </c>
      <c r="T326" s="5" t="s">
        <v>200</v>
      </c>
      <c r="U326" s="5">
        <v>30</v>
      </c>
      <c r="V326" s="5"/>
      <c r="W326" s="5">
        <v>59</v>
      </c>
      <c r="X326" s="5">
        <v>17</v>
      </c>
      <c r="Y326" s="5">
        <f>IF(ISERROR(FIND("footing",Tableau3[[#This Row],[Résumé]])),0,1)</f>
        <v>0</v>
      </c>
      <c r="Z326" s="5">
        <f>IF(ISERROR(FIND("ciné",Tableau3[[#This Row],[Résumé]])),0,1)</f>
        <v>1</v>
      </c>
      <c r="AA326" s="5">
        <v>0</v>
      </c>
      <c r="AB326" s="5">
        <f>WEEKDAY(Tableau3[[#This Row],[Jour]],2)</f>
        <v>5</v>
      </c>
      <c r="AC326" s="5">
        <v>0</v>
      </c>
      <c r="AD326" s="5">
        <v>6</v>
      </c>
      <c r="AE326" s="5"/>
      <c r="AF326" s="25"/>
    </row>
    <row r="327" spans="1:32" x14ac:dyDescent="0.3">
      <c r="A327" s="12">
        <v>45353</v>
      </c>
      <c r="B327" s="9" t="s">
        <v>45</v>
      </c>
      <c r="C327" s="6" t="s">
        <v>562</v>
      </c>
      <c r="D327" s="5">
        <v>8</v>
      </c>
      <c r="E327" s="9" t="s">
        <v>567</v>
      </c>
      <c r="F327" s="9"/>
      <c r="G327" s="9"/>
      <c r="H327" s="9"/>
      <c r="I327" s="9"/>
      <c r="J327" s="22">
        <v>0.3125</v>
      </c>
      <c r="K327" s="22"/>
      <c r="L327" s="22">
        <v>0.15625</v>
      </c>
      <c r="M327" s="28"/>
      <c r="N327" s="22"/>
      <c r="O327" s="5">
        <v>53</v>
      </c>
      <c r="P327" s="5">
        <v>9</v>
      </c>
      <c r="Q327" s="5">
        <v>21</v>
      </c>
      <c r="R327" s="5">
        <v>2</v>
      </c>
      <c r="S327" s="5">
        <f>SUM(Tableau3[[#This Row],[Snap]:[BeReal]])</f>
        <v>85</v>
      </c>
      <c r="T327" s="5" t="s">
        <v>308</v>
      </c>
      <c r="U327" s="5">
        <v>60</v>
      </c>
      <c r="V327" s="5"/>
      <c r="W327" s="5">
        <v>92</v>
      </c>
      <c r="X327" s="5">
        <v>15</v>
      </c>
      <c r="Y327" s="5">
        <f>IF(ISERROR(FIND("footing",Tableau3[[#This Row],[Résumé]])),0,1)</f>
        <v>0</v>
      </c>
      <c r="Z327" s="5">
        <f>IF(ISERROR(FIND("ciné",Tableau3[[#This Row],[Résumé]])),0,1)</f>
        <v>0</v>
      </c>
      <c r="AA327" s="5">
        <v>0</v>
      </c>
      <c r="AB327" s="5">
        <f>WEEKDAY(Tableau3[[#This Row],[Jour]],2)</f>
        <v>6</v>
      </c>
      <c r="AC327" s="5">
        <v>0</v>
      </c>
      <c r="AD327" s="5">
        <v>5</v>
      </c>
      <c r="AE327" s="5"/>
      <c r="AF327" s="25"/>
    </row>
    <row r="328" spans="1:32" x14ac:dyDescent="0.3">
      <c r="A328" s="12">
        <v>45354</v>
      </c>
      <c r="B328" s="9" t="s">
        <v>45</v>
      </c>
      <c r="C328" s="6" t="s">
        <v>563</v>
      </c>
      <c r="D328" s="5">
        <v>6</v>
      </c>
      <c r="E328" s="9" t="s">
        <v>569</v>
      </c>
      <c r="F328" s="9"/>
      <c r="G328" s="9"/>
      <c r="H328" s="9"/>
      <c r="I328" s="9"/>
      <c r="J328" s="22">
        <v>0.2638888888888889</v>
      </c>
      <c r="K328" s="22"/>
      <c r="L328" s="22">
        <v>0.97916666666666663</v>
      </c>
      <c r="M328" s="28"/>
      <c r="N328" s="22"/>
      <c r="O328" s="5">
        <v>39</v>
      </c>
      <c r="P328" s="5">
        <v>21</v>
      </c>
      <c r="Q328" s="5">
        <v>19</v>
      </c>
      <c r="R328" s="5">
        <v>9</v>
      </c>
      <c r="S328" s="5">
        <f>SUM(Tableau3[[#This Row],[Snap]:[BeReal]])</f>
        <v>88</v>
      </c>
      <c r="T328" s="5" t="s">
        <v>196</v>
      </c>
      <c r="U328" s="5">
        <v>20</v>
      </c>
      <c r="V328" s="5" t="s">
        <v>568</v>
      </c>
      <c r="W328" s="5">
        <v>128</v>
      </c>
      <c r="X328" s="5">
        <v>22</v>
      </c>
      <c r="Y328" s="5">
        <f>IF(ISERROR(FIND("footing",Tableau3[[#This Row],[Résumé]])),0,1)</f>
        <v>1</v>
      </c>
      <c r="Z328" s="5">
        <f>IF(ISERROR(FIND("ciné",Tableau3[[#This Row],[Résumé]])),0,1)</f>
        <v>0</v>
      </c>
      <c r="AA328" s="5">
        <v>0</v>
      </c>
      <c r="AB328" s="5">
        <f>WEEKDAY(Tableau3[[#This Row],[Jour]],2)</f>
        <v>7</v>
      </c>
      <c r="AC328" s="5">
        <v>240</v>
      </c>
      <c r="AD328" s="5">
        <v>0</v>
      </c>
      <c r="AE328" s="5"/>
      <c r="AF328" s="25"/>
    </row>
    <row r="329" spans="1:32" x14ac:dyDescent="0.3">
      <c r="A329" s="12">
        <v>45355</v>
      </c>
      <c r="B329" s="9" t="s">
        <v>531</v>
      </c>
      <c r="C329" s="6" t="s">
        <v>62</v>
      </c>
      <c r="D329" s="5">
        <v>5</v>
      </c>
      <c r="E329" s="9" t="s">
        <v>570</v>
      </c>
      <c r="F329" s="9"/>
      <c r="G329" s="9"/>
      <c r="H329" s="9"/>
      <c r="I329" s="9"/>
      <c r="J329" s="22">
        <v>0.39583333333333331</v>
      </c>
      <c r="K329" s="22"/>
      <c r="L329" s="22">
        <v>1.7361111111111112E-2</v>
      </c>
      <c r="M329" s="28"/>
      <c r="N329" s="22"/>
      <c r="O329" s="5">
        <v>52</v>
      </c>
      <c r="P329" s="5">
        <v>33</v>
      </c>
      <c r="Q329" s="5">
        <v>100</v>
      </c>
      <c r="R329" s="5">
        <v>11</v>
      </c>
      <c r="S329" s="5">
        <f>SUM(Tableau3[[#This Row],[Snap]:[BeReal]])</f>
        <v>196</v>
      </c>
      <c r="T329" s="5" t="s">
        <v>201</v>
      </c>
      <c r="U329" s="5">
        <v>0</v>
      </c>
      <c r="V329" s="5" t="s">
        <v>571</v>
      </c>
      <c r="W329" s="5">
        <v>84</v>
      </c>
      <c r="X329" s="5">
        <v>29</v>
      </c>
      <c r="Y329" s="5">
        <f>IF(ISERROR(FIND("footing",Tableau3[[#This Row],[Résumé]])),0,1)</f>
        <v>0</v>
      </c>
      <c r="Z329" s="5">
        <f>IF(ISERROR(FIND("ciné",Tableau3[[#This Row],[Résumé]])),0,1)</f>
        <v>0</v>
      </c>
      <c r="AA329" s="5">
        <v>0</v>
      </c>
      <c r="AB329" s="5">
        <f>WEEKDAY(Tableau3[[#This Row],[Jour]],2)</f>
        <v>1</v>
      </c>
      <c r="AC329" s="5">
        <v>40</v>
      </c>
      <c r="AD329" s="5">
        <v>5</v>
      </c>
      <c r="AE329" s="5" t="s">
        <v>572</v>
      </c>
      <c r="AF329" s="25"/>
    </row>
    <row r="330" spans="1:32" x14ac:dyDescent="0.3">
      <c r="A330" s="12">
        <v>45356</v>
      </c>
      <c r="B330" s="9" t="s">
        <v>531</v>
      </c>
      <c r="C330" s="6" t="s">
        <v>51</v>
      </c>
      <c r="D330" s="5">
        <v>6.5</v>
      </c>
      <c r="E330" s="9" t="s">
        <v>573</v>
      </c>
      <c r="F330" s="9"/>
      <c r="G330" s="9"/>
      <c r="H330" s="9"/>
      <c r="I330" s="9"/>
      <c r="J330" s="22">
        <v>0.41666666666666669</v>
      </c>
      <c r="K330" s="22"/>
      <c r="L330" s="22">
        <v>1.0416666666666666E-2</v>
      </c>
      <c r="M330" s="28"/>
      <c r="N330" s="22">
        <v>0.55625000000000002</v>
      </c>
      <c r="O330" s="5">
        <v>68</v>
      </c>
      <c r="P330" s="5">
        <v>10</v>
      </c>
      <c r="Q330" s="5">
        <v>20</v>
      </c>
      <c r="R330" s="5">
        <v>11</v>
      </c>
      <c r="S330" s="5">
        <f>SUM(Tableau3[[#This Row],[Snap]:[BeReal]])</f>
        <v>109</v>
      </c>
      <c r="T330" s="5" t="s">
        <v>574</v>
      </c>
      <c r="U330" s="5">
        <v>15</v>
      </c>
      <c r="V330" s="5" t="s">
        <v>576</v>
      </c>
      <c r="W330" s="5">
        <v>138</v>
      </c>
      <c r="X330" s="5">
        <v>21</v>
      </c>
      <c r="Y330" s="5">
        <f>IF(ISERROR(FIND("footing",Tableau3[[#This Row],[Résumé]])),0,1)</f>
        <v>0</v>
      </c>
      <c r="Z330" s="5">
        <f>IF(ISERROR(FIND("ciné",Tableau3[[#This Row],[Résumé]])),0,1)</f>
        <v>0</v>
      </c>
      <c r="AA330" s="5">
        <v>66</v>
      </c>
      <c r="AB330" s="5">
        <f>WEEKDAY(Tableau3[[#This Row],[Jour]],2)</f>
        <v>2</v>
      </c>
      <c r="AC330" s="5">
        <v>0</v>
      </c>
      <c r="AD330" s="5">
        <v>0</v>
      </c>
      <c r="AE330" s="5"/>
      <c r="AF330" s="25"/>
    </row>
    <row r="331" spans="1:32" x14ac:dyDescent="0.3">
      <c r="A331" s="12">
        <v>45357</v>
      </c>
      <c r="B331" s="9" t="s">
        <v>531</v>
      </c>
      <c r="C331" s="6" t="s">
        <v>51</v>
      </c>
      <c r="D331" s="5">
        <v>6</v>
      </c>
      <c r="E331" s="9" t="s">
        <v>575</v>
      </c>
      <c r="F331" s="9"/>
      <c r="G331" s="9"/>
      <c r="H331" s="9"/>
      <c r="I331" s="9"/>
      <c r="J331" s="22">
        <v>0.32291666666666669</v>
      </c>
      <c r="K331" s="22"/>
      <c r="L331" s="22">
        <v>0.97916666666666663</v>
      </c>
      <c r="M331" s="28"/>
      <c r="N331" s="22">
        <v>0.36805555555555558</v>
      </c>
      <c r="O331" s="5">
        <v>76</v>
      </c>
      <c r="P331" s="5">
        <v>22</v>
      </c>
      <c r="Q331" s="5">
        <v>40</v>
      </c>
      <c r="R331" s="5">
        <v>8</v>
      </c>
      <c r="S331" s="5">
        <f>SUM(Tableau3[[#This Row],[Snap]:[BeReal]])</f>
        <v>146</v>
      </c>
      <c r="T331" s="5" t="s">
        <v>201</v>
      </c>
      <c r="U331" s="5">
        <v>0</v>
      </c>
      <c r="V331" s="5"/>
      <c r="W331" s="5">
        <v>204</v>
      </c>
      <c r="X331" s="5">
        <v>21</v>
      </c>
      <c r="Y331" s="5">
        <f>IF(ISERROR(FIND("footing",Tableau3[[#This Row],[Résumé]])),0,1)</f>
        <v>0</v>
      </c>
      <c r="Z331" s="5">
        <f>IF(ISERROR(FIND("ciné",Tableau3[[#This Row],[Résumé]])),0,1)</f>
        <v>1</v>
      </c>
      <c r="AA331" s="5">
        <v>95</v>
      </c>
      <c r="AB331" s="5">
        <f>WEEKDAY(Tableau3[[#This Row],[Jour]],2)</f>
        <v>3</v>
      </c>
      <c r="AC331" s="5">
        <v>40</v>
      </c>
      <c r="AD331" s="5">
        <v>13</v>
      </c>
      <c r="AE331" s="5"/>
      <c r="AF331" s="25"/>
    </row>
    <row r="332" spans="1:32" x14ac:dyDescent="0.3">
      <c r="A332" s="12">
        <v>45358</v>
      </c>
      <c r="B332" s="9" t="s">
        <v>531</v>
      </c>
      <c r="C332" s="6" t="s">
        <v>51</v>
      </c>
      <c r="D332" s="5">
        <v>5.5</v>
      </c>
      <c r="E332" s="9" t="s">
        <v>589</v>
      </c>
      <c r="F332" s="9"/>
      <c r="G332" s="9"/>
      <c r="H332" s="9"/>
      <c r="I332" s="9"/>
      <c r="J332" s="22">
        <v>0.41666666666666669</v>
      </c>
      <c r="K332" s="22"/>
      <c r="L332" s="22">
        <v>2.0833333333333332E-2</v>
      </c>
      <c r="M332" s="28"/>
      <c r="N332" s="22"/>
      <c r="O332" s="5">
        <v>42</v>
      </c>
      <c r="P332" s="5">
        <v>16</v>
      </c>
      <c r="Q332" s="5">
        <v>30</v>
      </c>
      <c r="R332" s="5">
        <v>8</v>
      </c>
      <c r="S332" s="5">
        <f>SUM(Tableau3[[#This Row],[Snap]:[BeReal]])</f>
        <v>96</v>
      </c>
      <c r="T332" s="5" t="s">
        <v>574</v>
      </c>
      <c r="U332" s="5">
        <v>0</v>
      </c>
      <c r="V332" s="5" t="s">
        <v>578</v>
      </c>
      <c r="W332" s="5">
        <v>120</v>
      </c>
      <c r="X332" s="5">
        <v>26</v>
      </c>
      <c r="Y332" s="5">
        <f>IF(ISERROR(FIND("footing",Tableau3[[#This Row],[Résumé]])),0,1)</f>
        <v>0</v>
      </c>
      <c r="Z332" s="5">
        <f>IF(ISERROR(FIND("ciné",Tableau3[[#This Row],[Résumé]])),0,1)</f>
        <v>0</v>
      </c>
      <c r="AA332" s="5">
        <v>0</v>
      </c>
      <c r="AB332" s="5">
        <f>WEEKDAY(Tableau3[[#This Row],[Jour]],2)</f>
        <v>4</v>
      </c>
      <c r="AC332" s="5">
        <v>30</v>
      </c>
      <c r="AD332" s="5">
        <v>6</v>
      </c>
      <c r="AE332" s="5"/>
      <c r="AF332" s="25"/>
    </row>
    <row r="333" spans="1:32" x14ac:dyDescent="0.3">
      <c r="A333" s="12">
        <v>45359</v>
      </c>
      <c r="B333" s="9" t="s">
        <v>531</v>
      </c>
      <c r="C333" s="6" t="s">
        <v>51</v>
      </c>
      <c r="D333" s="5">
        <v>6.5</v>
      </c>
      <c r="E333" s="9" t="s">
        <v>579</v>
      </c>
      <c r="F333" s="9"/>
      <c r="G333" s="9"/>
      <c r="H333" s="9"/>
      <c r="I333" s="9"/>
      <c r="J333" s="22">
        <v>0.47916666666666669</v>
      </c>
      <c r="K333" s="22"/>
      <c r="L333" s="22">
        <v>0.28125</v>
      </c>
      <c r="M333" s="28"/>
      <c r="N333" s="22"/>
      <c r="O333" s="5">
        <f>25+19</f>
        <v>44</v>
      </c>
      <c r="P333" s="5">
        <v>28</v>
      </c>
      <c r="Q333" s="5">
        <v>31</v>
      </c>
      <c r="R333" s="5">
        <v>7</v>
      </c>
      <c r="S333" s="5">
        <f>SUM(Tableau3[[#This Row],[Snap]:[BeReal]])</f>
        <v>110</v>
      </c>
      <c r="T333" s="5" t="s">
        <v>381</v>
      </c>
      <c r="U333" s="5">
        <v>110</v>
      </c>
      <c r="V333" s="5" t="s">
        <v>580</v>
      </c>
      <c r="W333" s="5">
        <f>74+43</f>
        <v>117</v>
      </c>
      <c r="X333" s="5">
        <f>17</f>
        <v>17</v>
      </c>
      <c r="Y333" s="5">
        <f>IF(ISERROR(FIND("footing",Tableau3[[#This Row],[Résumé]])),0,1)</f>
        <v>0</v>
      </c>
      <c r="Z333" s="5">
        <f>IF(ISERROR(FIND("ciné",Tableau3[[#This Row],[Résumé]])),0,1)</f>
        <v>0</v>
      </c>
      <c r="AA333" s="5">
        <v>0</v>
      </c>
      <c r="AB333" s="5">
        <f>WEEKDAY(Tableau3[[#This Row],[Jour]],2)</f>
        <v>5</v>
      </c>
      <c r="AC333" s="5">
        <v>30</v>
      </c>
      <c r="AD333" s="5">
        <v>6</v>
      </c>
      <c r="AE333" s="5"/>
      <c r="AF333" s="25"/>
    </row>
    <row r="334" spans="1:32" x14ac:dyDescent="0.3">
      <c r="A334" s="12">
        <v>45360</v>
      </c>
      <c r="B334" s="9" t="s">
        <v>45</v>
      </c>
      <c r="C334" s="6" t="s">
        <v>51</v>
      </c>
      <c r="D334" s="5">
        <v>6</v>
      </c>
      <c r="E334" s="9" t="s">
        <v>581</v>
      </c>
      <c r="F334" s="9"/>
      <c r="G334" s="9"/>
      <c r="H334" s="9"/>
      <c r="I334" s="9"/>
      <c r="J334" s="22">
        <v>0.4861111111111111</v>
      </c>
      <c r="K334" s="22"/>
      <c r="L334" s="22">
        <v>1.3888888888888888E-2</v>
      </c>
      <c r="M334" s="28"/>
      <c r="N334" s="22"/>
      <c r="O334" s="5">
        <f>66-19</f>
        <v>47</v>
      </c>
      <c r="P334" s="5">
        <v>10</v>
      </c>
      <c r="Q334" s="5">
        <v>44</v>
      </c>
      <c r="R334" s="5">
        <v>10</v>
      </c>
      <c r="S334" s="5">
        <f>SUM(Tableau3[[#This Row],[Snap]:[BeReal]])</f>
        <v>111</v>
      </c>
      <c r="T334" s="5" t="s">
        <v>200</v>
      </c>
      <c r="U334" s="5">
        <v>0</v>
      </c>
      <c r="V334" s="5" t="s">
        <v>582</v>
      </c>
      <c r="W334" s="5">
        <f>144-43+1</f>
        <v>102</v>
      </c>
      <c r="X334" s="5">
        <v>22</v>
      </c>
      <c r="Y334" s="5">
        <f>IF(ISERROR(FIND("footing",Tableau3[[#This Row],[Résumé]])),0,1)</f>
        <v>0</v>
      </c>
      <c r="Z334" s="5">
        <f>IF(ISERROR(FIND("ciné",Tableau3[[#This Row],[Résumé]])),0,1)</f>
        <v>0</v>
      </c>
      <c r="AA334" s="5">
        <v>0</v>
      </c>
      <c r="AB334" s="5">
        <f>WEEKDAY(Tableau3[[#This Row],[Jour]],2)</f>
        <v>6</v>
      </c>
      <c r="AC334" s="5">
        <v>15</v>
      </c>
      <c r="AD334" s="5">
        <v>4</v>
      </c>
      <c r="AE334" s="5"/>
      <c r="AF334" s="25"/>
    </row>
    <row r="335" spans="1:32" x14ac:dyDescent="0.3">
      <c r="A335" s="12">
        <v>45361</v>
      </c>
      <c r="B335" s="9" t="s">
        <v>45</v>
      </c>
      <c r="C335" s="6" t="s">
        <v>51</v>
      </c>
      <c r="D335" s="5">
        <v>7</v>
      </c>
      <c r="E335" s="9" t="s">
        <v>587</v>
      </c>
      <c r="F335" s="9"/>
      <c r="G335" s="9"/>
      <c r="H335" s="9"/>
      <c r="I335" s="9"/>
      <c r="J335" s="22">
        <v>0.47916666666666669</v>
      </c>
      <c r="K335" s="22"/>
      <c r="L335" s="22">
        <v>0</v>
      </c>
      <c r="M335" s="28"/>
      <c r="N335" s="22"/>
      <c r="O335" s="5">
        <v>24</v>
      </c>
      <c r="P335" s="5">
        <v>16</v>
      </c>
      <c r="Q335" s="5">
        <v>15</v>
      </c>
      <c r="R335" s="5">
        <v>6</v>
      </c>
      <c r="S335" s="5">
        <f>SUM(Tableau3[[#This Row],[Snap]:[BeReal]])</f>
        <v>61</v>
      </c>
      <c r="T335" s="5" t="s">
        <v>574</v>
      </c>
      <c r="U335" s="5">
        <v>15</v>
      </c>
      <c r="V335" s="5" t="s">
        <v>588</v>
      </c>
      <c r="W335" s="5">
        <v>75</v>
      </c>
      <c r="X335" s="5">
        <v>19</v>
      </c>
      <c r="Y335" s="5">
        <f>IF(ISERROR(FIND("footing",Tableau3[[#This Row],[Résumé]])),0,1)</f>
        <v>1</v>
      </c>
      <c r="Z335" s="5">
        <f>IF(ISERROR(FIND("ciné",Tableau3[[#This Row],[Résumé]])),0,1)</f>
        <v>0</v>
      </c>
      <c r="AA335" s="5">
        <v>0</v>
      </c>
      <c r="AB335" s="5">
        <f>WEEKDAY(Tableau3[[#This Row],[Jour]],2)</f>
        <v>7</v>
      </c>
      <c r="AC335" s="5">
        <v>0</v>
      </c>
      <c r="AD335" s="5">
        <v>0</v>
      </c>
      <c r="AE335" s="5"/>
      <c r="AF335" s="25"/>
    </row>
    <row r="336" spans="1:32" x14ac:dyDescent="0.3">
      <c r="A336" s="12">
        <v>45362</v>
      </c>
      <c r="B336" s="9" t="s">
        <v>531</v>
      </c>
      <c r="C336" s="6" t="s">
        <v>51</v>
      </c>
      <c r="D336" s="5">
        <v>7</v>
      </c>
      <c r="E336" s="9" t="s">
        <v>590</v>
      </c>
      <c r="F336" s="9"/>
      <c r="G336" s="9"/>
      <c r="H336" s="9"/>
      <c r="I336" s="9"/>
      <c r="J336" s="22">
        <v>0.29166666666666669</v>
      </c>
      <c r="K336" s="22"/>
      <c r="L336" s="22">
        <v>1.0416666666666666E-2</v>
      </c>
      <c r="M336" s="28"/>
      <c r="N336" s="22">
        <v>0.59513888888888888</v>
      </c>
      <c r="O336" s="5">
        <v>20</v>
      </c>
      <c r="P336" s="5">
        <v>21</v>
      </c>
      <c r="Q336" s="5">
        <v>25</v>
      </c>
      <c r="R336" s="5">
        <v>7</v>
      </c>
      <c r="S336" s="5">
        <f>SUM(Tableau3[[#This Row],[Snap]:[BeReal]])</f>
        <v>73</v>
      </c>
      <c r="T336" s="5" t="s">
        <v>201</v>
      </c>
      <c r="U336" s="5">
        <v>70</v>
      </c>
      <c r="V336" s="5" t="s">
        <v>594</v>
      </c>
      <c r="W336" s="5">
        <v>91</v>
      </c>
      <c r="X336" s="5">
        <v>16</v>
      </c>
      <c r="Y336" s="5">
        <f>IF(ISERROR(FIND("footing",Tableau3[[#This Row],[Résumé]])),0,1)</f>
        <v>0</v>
      </c>
      <c r="Z336" s="5">
        <f>IF(ISERROR(FIND("ciné",Tableau3[[#This Row],[Résumé]])),0,1)</f>
        <v>0</v>
      </c>
      <c r="AA336" s="5">
        <v>75</v>
      </c>
      <c r="AB336" s="5">
        <f>WEEKDAY(Tableau3[[#This Row],[Jour]],2)</f>
        <v>1</v>
      </c>
      <c r="AC336" s="5">
        <v>90</v>
      </c>
      <c r="AD336" s="5">
        <v>0</v>
      </c>
      <c r="AE336" s="5"/>
      <c r="AF336" s="25"/>
    </row>
    <row r="337" spans="1:32" x14ac:dyDescent="0.3">
      <c r="A337" s="12">
        <v>45363</v>
      </c>
      <c r="B337" s="9" t="s">
        <v>531</v>
      </c>
      <c r="C337" s="6" t="s">
        <v>51</v>
      </c>
      <c r="D337" s="5">
        <v>6.5</v>
      </c>
      <c r="E337" s="9" t="s">
        <v>591</v>
      </c>
      <c r="F337" s="9"/>
      <c r="G337" s="9"/>
      <c r="H337" s="9"/>
      <c r="I337" s="9"/>
      <c r="J337" s="22">
        <v>0.41666666666666669</v>
      </c>
      <c r="K337" s="22"/>
      <c r="L337" s="22">
        <v>1.0416666666666666E-2</v>
      </c>
      <c r="M337" s="28"/>
      <c r="N337" s="22">
        <v>0.4548611111111111</v>
      </c>
      <c r="O337" s="5">
        <v>50</v>
      </c>
      <c r="P337" s="5">
        <v>17</v>
      </c>
      <c r="Q337" s="5">
        <v>10</v>
      </c>
      <c r="R337" s="5">
        <v>5</v>
      </c>
      <c r="S337" s="5">
        <f>SUM(Tableau3[[#This Row],[Snap]:[BeReal]])</f>
        <v>82</v>
      </c>
      <c r="T337" s="5" t="s">
        <v>201</v>
      </c>
      <c r="U337" s="5">
        <v>0</v>
      </c>
      <c r="V337" s="5" t="s">
        <v>595</v>
      </c>
      <c r="W337" s="5">
        <v>112</v>
      </c>
      <c r="X337" s="5">
        <v>15</v>
      </c>
      <c r="Y337" s="5">
        <f>IF(ISERROR(FIND("footing",Tableau3[[#This Row],[Résumé]])),0,1)</f>
        <v>0</v>
      </c>
      <c r="Z337" s="5">
        <f>IF(ISERROR(FIND("ciné",Tableau3[[#This Row],[Résumé]])),0,1)</f>
        <v>0</v>
      </c>
      <c r="AA337" s="5">
        <v>120</v>
      </c>
      <c r="AB337" s="5">
        <f>WEEKDAY(Tableau3[[#This Row],[Jour]],2)</f>
        <v>2</v>
      </c>
      <c r="AC337" s="5">
        <v>0</v>
      </c>
      <c r="AD337" s="5">
        <v>5</v>
      </c>
      <c r="AE337" s="5" t="s">
        <v>597</v>
      </c>
      <c r="AF337" s="25"/>
    </row>
    <row r="338" spans="1:32" x14ac:dyDescent="0.3">
      <c r="A338" s="12">
        <v>45364</v>
      </c>
      <c r="B338" s="9" t="s">
        <v>531</v>
      </c>
      <c r="C338" s="6" t="s">
        <v>51</v>
      </c>
      <c r="D338" s="5">
        <v>3.5</v>
      </c>
      <c r="E338" s="9" t="s">
        <v>592</v>
      </c>
      <c r="F338" s="9"/>
      <c r="G338" s="9"/>
      <c r="H338" s="9"/>
      <c r="I338" s="9"/>
      <c r="J338" s="22">
        <v>0.4375</v>
      </c>
      <c r="K338" s="22"/>
      <c r="L338" s="22">
        <v>0</v>
      </c>
      <c r="M338" s="28"/>
      <c r="N338" s="22">
        <v>0.56874999999999998</v>
      </c>
      <c r="O338" s="5">
        <v>13</v>
      </c>
      <c r="P338" s="5">
        <v>14</v>
      </c>
      <c r="Q338" s="5">
        <v>20</v>
      </c>
      <c r="R338" s="5">
        <v>9</v>
      </c>
      <c r="S338" s="5">
        <f>SUM(Tableau3[[#This Row],[Snap]:[BeReal]])</f>
        <v>56</v>
      </c>
      <c r="T338" s="5" t="s">
        <v>165</v>
      </c>
      <c r="U338" s="5">
        <v>40</v>
      </c>
      <c r="V338" s="5" t="s">
        <v>593</v>
      </c>
      <c r="W338" s="5">
        <v>49</v>
      </c>
      <c r="X338" s="5">
        <v>15</v>
      </c>
      <c r="Y338" s="5">
        <f>IF(ISERROR(FIND("footing",Tableau3[[#This Row],[Résumé]])),0,1)</f>
        <v>1</v>
      </c>
      <c r="Z338" s="5">
        <f>IF(ISERROR(FIND("ciné",Tableau3[[#This Row],[Résumé]])),0,1)</f>
        <v>0</v>
      </c>
      <c r="AA338" s="5">
        <v>15</v>
      </c>
      <c r="AB338" s="5">
        <f>WEEKDAY(Tableau3[[#This Row],[Jour]],2)</f>
        <v>3</v>
      </c>
      <c r="AC338" s="5">
        <v>40</v>
      </c>
      <c r="AD338" s="5">
        <v>3</v>
      </c>
      <c r="AE338" s="5" t="s">
        <v>596</v>
      </c>
      <c r="AF338" s="25"/>
    </row>
    <row r="339" spans="1:32" x14ac:dyDescent="0.3">
      <c r="A339" s="12">
        <v>45365</v>
      </c>
      <c r="B339" s="9" t="s">
        <v>531</v>
      </c>
      <c r="C339" s="6" t="s">
        <v>51</v>
      </c>
      <c r="D339" s="5">
        <v>6.5</v>
      </c>
      <c r="E339" s="9" t="s">
        <v>609</v>
      </c>
      <c r="F339" s="9"/>
      <c r="G339" s="9"/>
      <c r="H339" s="9"/>
      <c r="I339" s="9"/>
      <c r="J339" s="22">
        <v>0.45833333333333331</v>
      </c>
      <c r="K339" s="22"/>
      <c r="L339" s="22">
        <v>2.0833333333333332E-2</v>
      </c>
      <c r="M339" s="28"/>
      <c r="N339" s="22">
        <v>0.60624999999999996</v>
      </c>
      <c r="O339" s="5">
        <v>46</v>
      </c>
      <c r="P339" s="5">
        <v>13</v>
      </c>
      <c r="Q339" s="5">
        <v>8</v>
      </c>
      <c r="R339" s="5">
        <v>7</v>
      </c>
      <c r="S339" s="5">
        <f>SUM(Tableau3[[#This Row],[Snap]:[BeReal]])</f>
        <v>74</v>
      </c>
      <c r="T339" s="5" t="s">
        <v>196</v>
      </c>
      <c r="U339" s="5">
        <v>15</v>
      </c>
      <c r="V339" s="5"/>
      <c r="W339" s="5">
        <v>123</v>
      </c>
      <c r="X339" s="5">
        <v>12</v>
      </c>
      <c r="Y339" s="5">
        <f>IF(ISERROR(FIND("footing",Tableau3[[#This Row],[Résumé]])),0,1)</f>
        <v>0</v>
      </c>
      <c r="Z339" s="5">
        <f>IF(ISERROR(FIND("ciné",Tableau3[[#This Row],[Résumé]])),0,1)</f>
        <v>1</v>
      </c>
      <c r="AA339" s="5">
        <v>74</v>
      </c>
      <c r="AB339" s="5">
        <f>WEEKDAY(Tableau3[[#This Row],[Jour]],2)</f>
        <v>4</v>
      </c>
      <c r="AC339" s="5">
        <v>0</v>
      </c>
      <c r="AD339" s="5">
        <v>0</v>
      </c>
      <c r="AE339" s="5"/>
      <c r="AF339" s="25"/>
    </row>
    <row r="340" spans="1:32" x14ac:dyDescent="0.3">
      <c r="A340" s="12">
        <v>45366</v>
      </c>
      <c r="B340" s="9" t="s">
        <v>531</v>
      </c>
      <c r="C340" s="6" t="s">
        <v>51</v>
      </c>
      <c r="D340" s="5">
        <v>6.5</v>
      </c>
      <c r="E340" s="9" t="s">
        <v>610</v>
      </c>
      <c r="F340" s="9"/>
      <c r="G340" s="9"/>
      <c r="H340" s="9"/>
      <c r="I340" s="9"/>
      <c r="J340" s="22">
        <v>0.33333333333333331</v>
      </c>
      <c r="K340" s="22"/>
      <c r="L340" s="22">
        <v>0.98611111111111116</v>
      </c>
      <c r="M340" s="28"/>
      <c r="N340" s="22">
        <v>0.46736111111111112</v>
      </c>
      <c r="O340" s="5">
        <v>26</v>
      </c>
      <c r="P340" s="5">
        <v>4</v>
      </c>
      <c r="Q340" s="5">
        <v>0</v>
      </c>
      <c r="R340" s="5">
        <v>8</v>
      </c>
      <c r="S340" s="5">
        <f>SUM(Tableau3[[#This Row],[Snap]:[BeReal]])</f>
        <v>38</v>
      </c>
      <c r="T340" s="5" t="s">
        <v>200</v>
      </c>
      <c r="U340" s="5">
        <v>20</v>
      </c>
      <c r="V340" s="5" t="s">
        <v>611</v>
      </c>
      <c r="W340" s="5">
        <v>85</v>
      </c>
      <c r="X340" s="5">
        <v>9</v>
      </c>
      <c r="Y340" s="5">
        <f>IF(ISERROR(FIND("footing",Tableau3[[#This Row],[Résumé]])),0,1)</f>
        <v>0</v>
      </c>
      <c r="Z340" s="5">
        <f>IF(ISERROR(FIND("ciné",Tableau3[[#This Row],[Résumé]])),0,1)</f>
        <v>1</v>
      </c>
      <c r="AA340" s="5">
        <v>125</v>
      </c>
      <c r="AB340" s="5">
        <f>WEEKDAY(Tableau3[[#This Row],[Jour]],2)</f>
        <v>5</v>
      </c>
      <c r="AC340" s="5">
        <v>20</v>
      </c>
      <c r="AD340" s="5"/>
      <c r="AE340" s="5"/>
      <c r="AF340" s="25"/>
    </row>
    <row r="341" spans="1:32" x14ac:dyDescent="0.3">
      <c r="A341" s="12">
        <v>45367</v>
      </c>
      <c r="B341" s="9" t="s">
        <v>45</v>
      </c>
      <c r="C341" s="6" t="s">
        <v>51</v>
      </c>
      <c r="D341" s="5">
        <v>8.5</v>
      </c>
      <c r="E341" s="9" t="s">
        <v>612</v>
      </c>
      <c r="F341" s="9"/>
      <c r="G341" s="9"/>
      <c r="H341" s="9"/>
      <c r="I341" s="9"/>
      <c r="J341" s="22">
        <v>0.31597222222222221</v>
      </c>
      <c r="K341" s="22"/>
      <c r="L341" s="22">
        <v>0.1111111111111111</v>
      </c>
      <c r="M341" s="28"/>
      <c r="N341" s="22">
        <v>0.40069444444444446</v>
      </c>
      <c r="O341" s="5">
        <v>27</v>
      </c>
      <c r="P341" s="5">
        <v>12</v>
      </c>
      <c r="Q341" s="5">
        <v>11</v>
      </c>
      <c r="R341" s="5">
        <v>3</v>
      </c>
      <c r="S341" s="5">
        <f>SUM(Tableau3[[#This Row],[Snap]:[BeReal]])</f>
        <v>53</v>
      </c>
      <c r="T341" s="5" t="s">
        <v>201</v>
      </c>
      <c r="U341" s="5">
        <v>0</v>
      </c>
      <c r="V341" s="5" t="s">
        <v>613</v>
      </c>
      <c r="W341" s="5">
        <v>118</v>
      </c>
      <c r="X341" s="5">
        <v>12</v>
      </c>
      <c r="Y341" s="5">
        <f>IF(ISERROR(FIND("footing",Tableau3[[#This Row],[Résumé]])),0,1)</f>
        <v>1</v>
      </c>
      <c r="Z341" s="5">
        <f>IF(ISERROR(FIND("ciné",Tableau3[[#This Row],[Résumé]])),0,1)</f>
        <v>0</v>
      </c>
      <c r="AA341" s="5">
        <v>157</v>
      </c>
      <c r="AB341" s="5">
        <f>WEEKDAY(Tableau3[[#This Row],[Jour]],2)</f>
        <v>6</v>
      </c>
      <c r="AC341" s="5">
        <v>0</v>
      </c>
      <c r="AD341" s="5"/>
      <c r="AE341" s="5"/>
      <c r="AF341" s="25"/>
    </row>
    <row r="342" spans="1:32" x14ac:dyDescent="0.3">
      <c r="A342" s="12">
        <v>45368</v>
      </c>
      <c r="B342" s="9" t="s">
        <v>45</v>
      </c>
      <c r="C342" s="6" t="s">
        <v>51</v>
      </c>
      <c r="D342" s="5">
        <v>6</v>
      </c>
      <c r="E342" s="9" t="s">
        <v>614</v>
      </c>
      <c r="F342" s="9"/>
      <c r="G342" s="9"/>
      <c r="H342" s="9"/>
      <c r="I342" s="9"/>
      <c r="J342" s="22">
        <v>0.4375</v>
      </c>
      <c r="K342" s="22"/>
      <c r="L342" s="22">
        <v>0.97569444444444442</v>
      </c>
      <c r="M342" s="28"/>
      <c r="N342" s="22">
        <v>0.57638888888888884</v>
      </c>
      <c r="O342" s="5">
        <v>28</v>
      </c>
      <c r="P342" s="5">
        <v>30</v>
      </c>
      <c r="Q342" s="5">
        <v>9</v>
      </c>
      <c r="R342" s="5">
        <v>4</v>
      </c>
      <c r="S342" s="5">
        <f>SUM(Tableau3[[#This Row],[Snap]:[BeReal]])</f>
        <v>71</v>
      </c>
      <c r="T342" s="5" t="s">
        <v>381</v>
      </c>
      <c r="U342" s="5">
        <v>25</v>
      </c>
      <c r="V342" s="5"/>
      <c r="W342" s="5">
        <v>85</v>
      </c>
      <c r="X342" s="5">
        <v>22</v>
      </c>
      <c r="Y342" s="5">
        <f>IF(ISERROR(FIND("footing",Tableau3[[#This Row],[Résumé]])),0,1)</f>
        <v>0</v>
      </c>
      <c r="Z342" s="5">
        <f>IF(ISERROR(FIND("ciné",Tableau3[[#This Row],[Résumé]])),0,1)</f>
        <v>0</v>
      </c>
      <c r="AA342" s="5">
        <v>90</v>
      </c>
      <c r="AB342" s="5">
        <f>WEEKDAY(Tableau3[[#This Row],[Jour]],2)</f>
        <v>7</v>
      </c>
      <c r="AC342" s="5">
        <v>0</v>
      </c>
      <c r="AD342" s="5"/>
      <c r="AE342" s="5"/>
      <c r="AF342" s="25" t="s">
        <v>619</v>
      </c>
    </row>
    <row r="343" spans="1:32" x14ac:dyDescent="0.3">
      <c r="A343" s="12">
        <v>45369</v>
      </c>
      <c r="B343" s="9" t="s">
        <v>531</v>
      </c>
      <c r="C343" s="6" t="s">
        <v>51</v>
      </c>
      <c r="D343" s="5">
        <v>7</v>
      </c>
      <c r="E343" s="9" t="s">
        <v>615</v>
      </c>
      <c r="F343" s="9"/>
      <c r="G343" s="9"/>
      <c r="H343" s="9"/>
      <c r="I343" s="9"/>
      <c r="J343" s="22">
        <v>0.32291666666666669</v>
      </c>
      <c r="K343" s="22"/>
      <c r="L343" s="22">
        <v>1.7361111111111112E-2</v>
      </c>
      <c r="M343" s="28"/>
      <c r="N343" s="22">
        <v>0.37777777777777777</v>
      </c>
      <c r="O343" s="5">
        <v>21</v>
      </c>
      <c r="P343" s="5">
        <v>14</v>
      </c>
      <c r="Q343" s="5">
        <v>15</v>
      </c>
      <c r="R343" s="5">
        <v>7</v>
      </c>
      <c r="S343" s="5">
        <f>SUM(Tableau3[[#This Row],[Snap]:[BeReal]])</f>
        <v>57</v>
      </c>
      <c r="T343" s="5" t="s">
        <v>201</v>
      </c>
      <c r="U343" s="5">
        <v>20</v>
      </c>
      <c r="V343" s="5" t="s">
        <v>616</v>
      </c>
      <c r="W343" s="5">
        <v>68</v>
      </c>
      <c r="X343" s="5">
        <v>14</v>
      </c>
      <c r="Y343" s="5">
        <f>IF(ISERROR(FIND("footing",Tableau3[[#This Row],[Résumé]])),0,1)</f>
        <v>0</v>
      </c>
      <c r="Z343" s="5">
        <f>IF(ISERROR(FIND("ciné",Tableau3[[#This Row],[Résumé]])),0,1)</f>
        <v>1</v>
      </c>
      <c r="AA343" s="5">
        <v>197</v>
      </c>
      <c r="AB343" s="5">
        <f>WEEKDAY(Tableau3[[#This Row],[Jour]],2)</f>
        <v>1</v>
      </c>
      <c r="AC343" s="5">
        <v>0</v>
      </c>
      <c r="AD343" s="5"/>
      <c r="AE343" s="5"/>
      <c r="AF343" s="25" t="s">
        <v>617</v>
      </c>
    </row>
    <row r="344" spans="1:32" x14ac:dyDescent="0.3">
      <c r="A344" s="12">
        <v>45370</v>
      </c>
      <c r="B344" s="9" t="s">
        <v>531</v>
      </c>
      <c r="C344" s="6" t="s">
        <v>51</v>
      </c>
      <c r="D344" s="5">
        <v>7.5</v>
      </c>
      <c r="E344" s="9" t="s">
        <v>623</v>
      </c>
      <c r="F344" s="9"/>
      <c r="G344" s="9"/>
      <c r="H344" s="9"/>
      <c r="I344" s="9"/>
      <c r="J344" s="22">
        <v>0.375</v>
      </c>
      <c r="K344" s="22"/>
      <c r="L344" s="22">
        <v>6.9444444444444441E-3</v>
      </c>
      <c r="M344" s="28"/>
      <c r="N344" s="22">
        <v>0.4597222222222222</v>
      </c>
      <c r="O344" s="5">
        <v>23</v>
      </c>
      <c r="P344" s="5">
        <v>11</v>
      </c>
      <c r="Q344" s="5">
        <v>0</v>
      </c>
      <c r="R344" s="5">
        <v>11</v>
      </c>
      <c r="S344" s="5">
        <f>SUM(Tableau3[[#This Row],[Snap]:[BeReal]])</f>
        <v>45</v>
      </c>
      <c r="T344" s="5" t="s">
        <v>165</v>
      </c>
      <c r="U344" s="5">
        <v>10</v>
      </c>
      <c r="V344" s="5" t="s">
        <v>622</v>
      </c>
      <c r="W344" s="5">
        <v>90</v>
      </c>
      <c r="X344" s="5">
        <v>34</v>
      </c>
      <c r="Y344" s="5">
        <f>IF(ISERROR(FIND("footing",Tableau3[[#This Row],[Résumé]])),0,1)</f>
        <v>0</v>
      </c>
      <c r="Z344" s="5">
        <f>IF(ISERROR(FIND("ciné",Tableau3[[#This Row],[Résumé]])),0,1)</f>
        <v>0</v>
      </c>
      <c r="AA344" s="5">
        <v>180</v>
      </c>
      <c r="AB344" s="5">
        <f>WEEKDAY(Tableau3[[#This Row],[Jour]],2)</f>
        <v>2</v>
      </c>
      <c r="AC344" s="5">
        <v>0</v>
      </c>
      <c r="AD344" s="5"/>
      <c r="AE344" s="5"/>
      <c r="AF344" s="25" t="s">
        <v>621</v>
      </c>
    </row>
    <row r="345" spans="1:32" x14ac:dyDescent="0.3">
      <c r="A345" s="12">
        <v>45371</v>
      </c>
      <c r="B345" s="9" t="s">
        <v>531</v>
      </c>
      <c r="C345" s="6" t="s">
        <v>51</v>
      </c>
      <c r="D345" s="5">
        <v>7</v>
      </c>
      <c r="E345" s="9" t="s">
        <v>624</v>
      </c>
      <c r="F345" s="9"/>
      <c r="G345" s="9"/>
      <c r="H345" s="9"/>
      <c r="I345" s="9"/>
      <c r="J345" s="22">
        <v>0.39583333333333331</v>
      </c>
      <c r="K345" s="22"/>
      <c r="L345" s="22">
        <v>0.125</v>
      </c>
      <c r="M345" s="28"/>
      <c r="N345" s="22">
        <v>0.46666666666666667</v>
      </c>
      <c r="O345" s="5"/>
      <c r="P345" s="5"/>
      <c r="Q345" s="5"/>
      <c r="R345" s="5"/>
      <c r="S345" s="5">
        <f>SUM(Tableau3[[#This Row],[Snap]:[BeReal]])</f>
        <v>0</v>
      </c>
      <c r="T345" s="5" t="s">
        <v>165</v>
      </c>
      <c r="U345" s="5">
        <v>0</v>
      </c>
      <c r="V345" s="5"/>
      <c r="W345" s="5"/>
      <c r="X345" s="5"/>
      <c r="Y345" s="5">
        <f>IF(ISERROR(FIND("footing",Tableau3[[#This Row],[Résumé]])),0,1)</f>
        <v>1</v>
      </c>
      <c r="Z345" s="5">
        <f>IF(ISERROR(FIND("ciné",Tableau3[[#This Row],[Résumé]])),0,1)</f>
        <v>0</v>
      </c>
      <c r="AA345" s="5">
        <v>110</v>
      </c>
      <c r="AB345" s="5">
        <f>WEEKDAY(Tableau3[[#This Row],[Jour]],2)</f>
        <v>3</v>
      </c>
      <c r="AC345" s="5">
        <v>18</v>
      </c>
      <c r="AD345" s="5"/>
      <c r="AE345" s="5"/>
      <c r="AF345" s="25"/>
    </row>
    <row r="346" spans="1:32" x14ac:dyDescent="0.3">
      <c r="A346" s="12">
        <v>45372</v>
      </c>
      <c r="B346" s="9" t="s">
        <v>531</v>
      </c>
      <c r="C346" s="6" t="s">
        <v>51</v>
      </c>
      <c r="D346" s="5">
        <v>8</v>
      </c>
      <c r="E346" s="9" t="s">
        <v>625</v>
      </c>
      <c r="F346" s="9"/>
      <c r="G346" s="9"/>
      <c r="H346" s="9"/>
      <c r="I346" s="9"/>
      <c r="J346" s="22">
        <v>0.4375</v>
      </c>
      <c r="K346" s="22"/>
      <c r="L346" s="22">
        <v>4.1666666666666664E-2</v>
      </c>
      <c r="M346" s="28"/>
      <c r="N346" s="22">
        <v>0.57152777777777775</v>
      </c>
      <c r="O346" s="5"/>
      <c r="P346" s="5"/>
      <c r="Q346" s="5"/>
      <c r="R346" s="5"/>
      <c r="S346" s="5">
        <f>SUM(Tableau3[[#This Row],[Snap]:[BeReal]])</f>
        <v>0</v>
      </c>
      <c r="T346" s="5" t="s">
        <v>166</v>
      </c>
      <c r="U346" s="5">
        <v>0</v>
      </c>
      <c r="V346" s="5"/>
      <c r="W346" s="5"/>
      <c r="X346" s="5"/>
      <c r="Y346" s="5">
        <f>IF(ISERROR(FIND("footing",Tableau3[[#This Row],[Résumé]])),0,1)</f>
        <v>0</v>
      </c>
      <c r="Z346" s="5">
        <f>IF(ISERROR(FIND("ciné",Tableau3[[#This Row],[Résumé]])),0,1)</f>
        <v>1</v>
      </c>
      <c r="AA346" s="5">
        <v>170</v>
      </c>
      <c r="AB346" s="5">
        <f>WEEKDAY(Tableau3[[#This Row],[Jour]],2)</f>
        <v>4</v>
      </c>
      <c r="AC346" s="5">
        <v>0</v>
      </c>
      <c r="AD346" s="5"/>
      <c r="AE346" s="5"/>
      <c r="AF346" s="25"/>
    </row>
    <row r="347" spans="1:32" x14ac:dyDescent="0.3">
      <c r="A347" s="12">
        <v>45373</v>
      </c>
      <c r="B347" s="9" t="s">
        <v>531</v>
      </c>
      <c r="C347" s="6" t="s">
        <v>51</v>
      </c>
      <c r="D347" s="5">
        <v>8.5</v>
      </c>
      <c r="E347" s="9" t="s">
        <v>626</v>
      </c>
      <c r="F347" s="9"/>
      <c r="G347" s="9"/>
      <c r="H347" s="9"/>
      <c r="I347" s="9"/>
      <c r="J347" s="22">
        <v>0.375</v>
      </c>
      <c r="K347" s="22"/>
      <c r="L347" s="22">
        <v>0.20833333333333334</v>
      </c>
      <c r="M347" s="28"/>
      <c r="N347" s="22">
        <v>0.46180555555555558</v>
      </c>
      <c r="O347" s="5"/>
      <c r="P347" s="5"/>
      <c r="Q347" s="5"/>
      <c r="R347" s="5"/>
      <c r="S347" s="5">
        <f>SUM(Tableau3[[#This Row],[Snap]:[BeReal]])</f>
        <v>0</v>
      </c>
      <c r="T347" s="5" t="s">
        <v>574</v>
      </c>
      <c r="U347" s="5">
        <v>0</v>
      </c>
      <c r="V347" s="5"/>
      <c r="W347" s="5"/>
      <c r="X347" s="5"/>
      <c r="Y347" s="5">
        <f>IF(ISERROR(FIND("footing",Tableau3[[#This Row],[Résumé]])),0,1)</f>
        <v>0</v>
      </c>
      <c r="Z347" s="5">
        <f>IF(ISERROR(FIND("ciné",Tableau3[[#This Row],[Résumé]])),0,1)</f>
        <v>0</v>
      </c>
      <c r="AA347" s="5">
        <v>150</v>
      </c>
      <c r="AB347" s="5">
        <f>WEEKDAY(Tableau3[[#This Row],[Jour]],2)</f>
        <v>5</v>
      </c>
      <c r="AC347" s="5">
        <v>0</v>
      </c>
      <c r="AD347" s="5"/>
      <c r="AE347" s="5" t="s">
        <v>628</v>
      </c>
      <c r="AF347" s="25"/>
    </row>
    <row r="348" spans="1:32" x14ac:dyDescent="0.3">
      <c r="A348" s="12">
        <v>45374</v>
      </c>
      <c r="B348" s="9" t="s">
        <v>45</v>
      </c>
      <c r="C348" s="6" t="s">
        <v>51</v>
      </c>
      <c r="D348" s="5">
        <v>8</v>
      </c>
      <c r="E348" s="9" t="s">
        <v>627</v>
      </c>
      <c r="F348" s="9"/>
      <c r="G348" s="9"/>
      <c r="H348" s="9"/>
      <c r="I348" s="9"/>
      <c r="J348" s="22">
        <v>0.42708333333333331</v>
      </c>
      <c r="K348" s="22"/>
      <c r="L348" s="22">
        <v>0.29166666666666669</v>
      </c>
      <c r="M348" s="28"/>
      <c r="N348" s="22"/>
      <c r="O348" s="5"/>
      <c r="P348" s="5"/>
      <c r="Q348" s="5"/>
      <c r="R348" s="5"/>
      <c r="S348" s="5">
        <f>SUM(Tableau3[[#This Row],[Snap]:[BeReal]])</f>
        <v>0</v>
      </c>
      <c r="T348" s="5" t="s">
        <v>308</v>
      </c>
      <c r="U348" s="5">
        <v>0</v>
      </c>
      <c r="V348" s="5"/>
      <c r="W348" s="5"/>
      <c r="X348" s="5"/>
      <c r="Y348" s="5">
        <f>IF(ISERROR(FIND("footing",Tableau3[[#This Row],[Résumé]])),0,1)</f>
        <v>0</v>
      </c>
      <c r="Z348" s="5">
        <f>IF(ISERROR(FIND("ciné",Tableau3[[#This Row],[Résumé]])),0,1)</f>
        <v>0</v>
      </c>
      <c r="AA348" s="5">
        <v>0</v>
      </c>
      <c r="AB348" s="5">
        <f>WEEKDAY(Tableau3[[#This Row],[Jour]],2)</f>
        <v>6</v>
      </c>
      <c r="AC348" s="5">
        <v>0</v>
      </c>
      <c r="AD348" s="5"/>
      <c r="AE348" s="5"/>
      <c r="AF348" s="25"/>
    </row>
    <row r="349" spans="1:32" x14ac:dyDescent="0.3">
      <c r="A349" s="12">
        <v>45375</v>
      </c>
      <c r="B349" s="9" t="s">
        <v>45</v>
      </c>
      <c r="C349" s="6" t="s">
        <v>51</v>
      </c>
      <c r="D349" s="5">
        <v>6.5</v>
      </c>
      <c r="E349" s="9" t="s">
        <v>630</v>
      </c>
      <c r="F349" s="9"/>
      <c r="G349" s="9"/>
      <c r="H349" s="9"/>
      <c r="I349" s="9"/>
      <c r="J349" s="22">
        <v>0.41666666666666669</v>
      </c>
      <c r="K349" s="22"/>
      <c r="L349" s="22">
        <v>0.98958333333333337</v>
      </c>
      <c r="M349" s="28"/>
      <c r="N349" s="22"/>
      <c r="O349" s="5"/>
      <c r="P349" s="5"/>
      <c r="Q349" s="5"/>
      <c r="R349" s="5"/>
      <c r="S349" s="5">
        <f>SUM(Tableau3[[#This Row],[Snap]:[BeReal]])</f>
        <v>0</v>
      </c>
      <c r="T349" s="5" t="s">
        <v>196</v>
      </c>
      <c r="U349" s="5">
        <v>0</v>
      </c>
      <c r="V349" s="5"/>
      <c r="W349" s="5"/>
      <c r="X349" s="5"/>
      <c r="Y349" s="5">
        <f>IF(ISERROR(FIND("footing",Tableau3[[#This Row],[Résumé]])),0,1)</f>
        <v>0</v>
      </c>
      <c r="Z349" s="5">
        <f>IF(ISERROR(FIND("ciné",Tableau3[[#This Row],[Résumé]])),0,1)</f>
        <v>0</v>
      </c>
      <c r="AA349" s="5">
        <v>0</v>
      </c>
      <c r="AB349" s="5">
        <f>WEEKDAY(Tableau3[[#This Row],[Jour]],2)</f>
        <v>7</v>
      </c>
      <c r="AC349" s="5">
        <v>0</v>
      </c>
      <c r="AD349" s="5"/>
      <c r="AE349" s="5"/>
      <c r="AF349" s="25" t="s">
        <v>629</v>
      </c>
    </row>
    <row r="350" spans="1:32" x14ac:dyDescent="0.3">
      <c r="A350" s="12">
        <v>45376</v>
      </c>
      <c r="B350" s="9" t="s">
        <v>531</v>
      </c>
      <c r="C350" s="6" t="s">
        <v>51</v>
      </c>
      <c r="D350" s="5">
        <v>5</v>
      </c>
      <c r="E350" s="9" t="s">
        <v>631</v>
      </c>
      <c r="F350" s="9"/>
      <c r="G350" s="9"/>
      <c r="H350" s="9"/>
      <c r="I350" s="9"/>
      <c r="J350" s="22">
        <v>0.40625</v>
      </c>
      <c r="K350" s="22"/>
      <c r="L350" s="22">
        <v>0.95833333333333337</v>
      </c>
      <c r="M350" s="28"/>
      <c r="N350" s="22">
        <v>0.74652777777777779</v>
      </c>
      <c r="O350" s="5"/>
      <c r="P350" s="5"/>
      <c r="Q350" s="5"/>
      <c r="R350" s="5"/>
      <c r="S350" s="5">
        <f>SUM(Tableau3[[#This Row],[Snap]:[BeReal]])</f>
        <v>0</v>
      </c>
      <c r="T350" s="5" t="s">
        <v>308</v>
      </c>
      <c r="U350" s="5">
        <v>0</v>
      </c>
      <c r="V350" s="5" t="s">
        <v>635</v>
      </c>
      <c r="W350" s="5"/>
      <c r="X350" s="5"/>
      <c r="Y350" s="5">
        <f>IF(ISERROR(FIND("footing",Tableau3[[#This Row],[Résumé]])),0,1)</f>
        <v>0</v>
      </c>
      <c r="Z350" s="5">
        <f>IF(ISERROR(FIND("ciné",Tableau3[[#This Row],[Résumé]])),0,1)</f>
        <v>0</v>
      </c>
      <c r="AA350" s="5">
        <v>15</v>
      </c>
      <c r="AB350" s="5">
        <f>WEEKDAY(Tableau3[[#This Row],[Jour]],2)</f>
        <v>1</v>
      </c>
      <c r="AC350" s="5">
        <v>0</v>
      </c>
      <c r="AD350" s="5"/>
      <c r="AE350" s="5"/>
      <c r="AF350" s="25" t="s">
        <v>633</v>
      </c>
    </row>
    <row r="351" spans="1:32" x14ac:dyDescent="0.3">
      <c r="A351" s="12">
        <v>45377</v>
      </c>
      <c r="B351" s="9" t="s">
        <v>531</v>
      </c>
      <c r="C351" s="6" t="s">
        <v>51</v>
      </c>
      <c r="D351" s="5">
        <v>6.5</v>
      </c>
      <c r="E351" s="9" t="s">
        <v>632</v>
      </c>
      <c r="F351" s="9"/>
      <c r="G351" s="9"/>
      <c r="H351" s="9"/>
      <c r="I351" s="9"/>
      <c r="J351" s="22">
        <v>0.375</v>
      </c>
      <c r="K351" s="22"/>
      <c r="L351" s="22">
        <v>4.1666666666666664E-2</v>
      </c>
      <c r="M351" s="28"/>
      <c r="N351" s="22">
        <v>0.56111111111111112</v>
      </c>
      <c r="O351" s="5"/>
      <c r="P351" s="5"/>
      <c r="Q351" s="5"/>
      <c r="R351" s="5"/>
      <c r="S351" s="5">
        <f>SUM(Tableau3[[#This Row],[Snap]:[BeReal]])</f>
        <v>0</v>
      </c>
      <c r="T351" s="5" t="s">
        <v>201</v>
      </c>
      <c r="U351" s="5">
        <v>15</v>
      </c>
      <c r="V351" s="5" t="s">
        <v>636</v>
      </c>
      <c r="W351" s="5"/>
      <c r="X351" s="5"/>
      <c r="Y351" s="5">
        <f>IF(ISERROR(FIND("footing",Tableau3[[#This Row],[Résumé]])),0,1)</f>
        <v>1</v>
      </c>
      <c r="Z351" s="5">
        <f>IF(ISERROR(FIND("ciné",Tableau3[[#This Row],[Résumé]])),0,1)</f>
        <v>0</v>
      </c>
      <c r="AA351" s="5">
        <v>75</v>
      </c>
      <c r="AB351" s="5">
        <f>WEEKDAY(Tableau3[[#This Row],[Jour]],2)</f>
        <v>2</v>
      </c>
      <c r="AC351" s="5">
        <v>20</v>
      </c>
      <c r="AD351" s="5"/>
      <c r="AE351" s="5"/>
      <c r="AF351" s="25" t="s">
        <v>634</v>
      </c>
    </row>
    <row r="352" spans="1:32" x14ac:dyDescent="0.3">
      <c r="A352" s="12">
        <v>45378</v>
      </c>
      <c r="B352" s="9" t="s">
        <v>531</v>
      </c>
      <c r="C352" s="6" t="s">
        <v>51</v>
      </c>
      <c r="D352" s="5">
        <v>6</v>
      </c>
      <c r="E352" s="9" t="s">
        <v>637</v>
      </c>
      <c r="F352" s="9"/>
      <c r="G352" s="9"/>
      <c r="H352" s="9"/>
      <c r="I352" s="9"/>
      <c r="J352" s="22">
        <v>0.39583333333333331</v>
      </c>
      <c r="K352" s="22"/>
      <c r="L352" s="22">
        <v>4.1666666666666664E-2</v>
      </c>
      <c r="M352" s="28"/>
      <c r="N352" s="22">
        <v>0.59027777777777779</v>
      </c>
      <c r="O352" s="5"/>
      <c r="P352" s="5"/>
      <c r="Q352" s="5"/>
      <c r="R352" s="5"/>
      <c r="S352" s="5">
        <f>SUM(Tableau3[[#This Row],[Snap]:[BeReal]])</f>
        <v>0</v>
      </c>
      <c r="T352" s="5" t="s">
        <v>308</v>
      </c>
      <c r="U352" s="5">
        <v>0</v>
      </c>
      <c r="V352" s="5"/>
      <c r="W352" s="5"/>
      <c r="X352" s="5"/>
      <c r="Y352" s="5">
        <f>IF(ISERROR(FIND("footing",Tableau3[[#This Row],[Résumé]])),0,1)</f>
        <v>0</v>
      </c>
      <c r="Z352" s="5">
        <f>IF(ISERROR(FIND("ciné",Tableau3[[#This Row],[Résumé]])),0,1)</f>
        <v>1</v>
      </c>
      <c r="AA352" s="5">
        <v>135</v>
      </c>
      <c r="AB352" s="5">
        <f>WEEKDAY(Tableau3[[#This Row],[Jour]],2)</f>
        <v>3</v>
      </c>
      <c r="AC352" s="5">
        <v>0</v>
      </c>
      <c r="AD352" s="5"/>
      <c r="AE352" s="5"/>
      <c r="AF352" s="25"/>
    </row>
    <row r="353" spans="1:32" x14ac:dyDescent="0.3">
      <c r="A353" s="12">
        <v>45379</v>
      </c>
      <c r="B353" s="9" t="s">
        <v>45</v>
      </c>
      <c r="C353" s="6" t="s">
        <v>74</v>
      </c>
      <c r="D353" s="5">
        <v>6</v>
      </c>
      <c r="E353" s="9" t="s">
        <v>638</v>
      </c>
      <c r="F353" s="9"/>
      <c r="G353" s="9"/>
      <c r="H353" s="9"/>
      <c r="I353" s="9"/>
      <c r="J353" s="22">
        <v>0.40972222222222221</v>
      </c>
      <c r="K353" s="22"/>
      <c r="L353" s="22">
        <v>2.0833333333333332E-2</v>
      </c>
      <c r="M353" s="28"/>
      <c r="N353" s="22"/>
      <c r="O353" s="5"/>
      <c r="P353" s="5"/>
      <c r="Q353" s="5"/>
      <c r="R353" s="5"/>
      <c r="S353" s="5">
        <f>SUM(Tableau3[[#This Row],[Snap]:[BeReal]])</f>
        <v>0</v>
      </c>
      <c r="T353" s="5" t="s">
        <v>381</v>
      </c>
      <c r="U353" s="5">
        <v>0</v>
      </c>
      <c r="V353" s="5"/>
      <c r="W353" s="5"/>
      <c r="X353" s="5"/>
      <c r="Y353" s="5">
        <f>IF(ISERROR(FIND("footing",Tableau3[[#This Row],[Résumé]])),0,1)</f>
        <v>0</v>
      </c>
      <c r="Z353" s="5">
        <f>IF(ISERROR(FIND("ciné",Tableau3[[#This Row],[Résumé]])),0,1)</f>
        <v>0</v>
      </c>
      <c r="AA353" s="5">
        <v>0</v>
      </c>
      <c r="AB353" s="5">
        <f>WEEKDAY(Tableau3[[#This Row],[Jour]],2)</f>
        <v>4</v>
      </c>
      <c r="AC353" s="5">
        <v>0</v>
      </c>
      <c r="AD353" s="5"/>
      <c r="AE353" s="5"/>
      <c r="AF353" s="25"/>
    </row>
    <row r="354" spans="1:32" x14ac:dyDescent="0.3">
      <c r="A354" s="12">
        <v>45380</v>
      </c>
      <c r="B354" s="9" t="s">
        <v>45</v>
      </c>
      <c r="C354" s="6" t="s">
        <v>73</v>
      </c>
      <c r="D354" s="5">
        <v>7</v>
      </c>
      <c r="E354" s="9" t="s">
        <v>639</v>
      </c>
      <c r="F354" s="9"/>
      <c r="G354" s="9"/>
      <c r="H354" s="9"/>
      <c r="I354" s="9"/>
      <c r="J354" s="22">
        <v>0.41666666666666669</v>
      </c>
      <c r="K354" s="22"/>
      <c r="L354" s="22">
        <v>2.0833333333333332E-2</v>
      </c>
      <c r="M354" s="28"/>
      <c r="N354" s="22"/>
      <c r="O354" s="5"/>
      <c r="P354" s="5"/>
      <c r="Q354" s="5"/>
      <c r="R354" s="5"/>
      <c r="S354" s="5">
        <f>SUM(Tableau3[[#This Row],[Snap]:[BeReal]])</f>
        <v>0</v>
      </c>
      <c r="T354" s="5" t="s">
        <v>308</v>
      </c>
      <c r="U354" s="5">
        <v>10</v>
      </c>
      <c r="V354" s="5"/>
      <c r="W354" s="5"/>
      <c r="X354" s="5"/>
      <c r="Y354" s="5">
        <f>IF(ISERROR(FIND("footing",Tableau3[[#This Row],[Résumé]])),0,1)</f>
        <v>1</v>
      </c>
      <c r="Z354" s="5">
        <f>IF(ISERROR(FIND("ciné",Tableau3[[#This Row],[Résumé]])),0,1)</f>
        <v>1</v>
      </c>
      <c r="AA354" s="5">
        <v>0</v>
      </c>
      <c r="AB354" s="5">
        <f>WEEKDAY(Tableau3[[#This Row],[Jour]],2)</f>
        <v>5</v>
      </c>
      <c r="AC354" s="5">
        <v>0</v>
      </c>
      <c r="AD354" s="5"/>
      <c r="AE354" s="5"/>
      <c r="AF354" s="25"/>
    </row>
    <row r="355" spans="1:32" x14ac:dyDescent="0.3">
      <c r="A355" s="12">
        <v>45381</v>
      </c>
      <c r="B355" s="9" t="s">
        <v>45</v>
      </c>
      <c r="C355" s="6" t="s">
        <v>73</v>
      </c>
      <c r="D355" s="5">
        <v>8</v>
      </c>
      <c r="E355" s="9" t="s">
        <v>640</v>
      </c>
      <c r="F355" s="9"/>
      <c r="G355" s="9"/>
      <c r="H355" s="9"/>
      <c r="I355" s="9"/>
      <c r="J355" s="22">
        <v>0.39583333333333331</v>
      </c>
      <c r="K355" s="22"/>
      <c r="L355" s="22">
        <v>6.25E-2</v>
      </c>
      <c r="M355" s="28"/>
      <c r="N355" s="22"/>
      <c r="O355" s="5">
        <v>28</v>
      </c>
      <c r="P355" s="5">
        <v>19</v>
      </c>
      <c r="Q355" s="5">
        <v>0</v>
      </c>
      <c r="R355" s="5">
        <v>8</v>
      </c>
      <c r="S355" s="5">
        <f>SUM(Tableau3[[#This Row],[Snap]:[BeReal]])</f>
        <v>55</v>
      </c>
      <c r="T355" s="5" t="s">
        <v>381</v>
      </c>
      <c r="U355" s="5">
        <v>0</v>
      </c>
      <c r="V355" s="5"/>
      <c r="W355" s="5"/>
      <c r="X355" s="5"/>
      <c r="Y355" s="5">
        <f>IF(ISERROR(FIND("footing",Tableau3[[#This Row],[Résumé]])),0,1)</f>
        <v>1</v>
      </c>
      <c r="Z355" s="5">
        <f>IF(ISERROR(FIND("ciné",Tableau3[[#This Row],[Résumé]])),0,1)</f>
        <v>0</v>
      </c>
      <c r="AA355" s="5">
        <v>0</v>
      </c>
      <c r="AB355" s="5">
        <f>WEEKDAY(Tableau3[[#This Row],[Jour]],2)</f>
        <v>6</v>
      </c>
      <c r="AC355" s="5">
        <v>0</v>
      </c>
      <c r="AD355" s="5"/>
      <c r="AE355" s="5"/>
      <c r="AF355" s="25"/>
    </row>
    <row r="356" spans="1:32" x14ac:dyDescent="0.3">
      <c r="A356" s="12">
        <v>45382</v>
      </c>
      <c r="B356" s="9" t="s">
        <v>45</v>
      </c>
      <c r="C356" s="6" t="s">
        <v>5</v>
      </c>
      <c r="D356" s="5">
        <v>7.5</v>
      </c>
      <c r="E356" s="9" t="s">
        <v>641</v>
      </c>
      <c r="F356" s="9"/>
      <c r="G356" s="9"/>
      <c r="H356" s="9"/>
      <c r="I356" s="9"/>
      <c r="J356" s="22">
        <v>0.39583333333333331</v>
      </c>
      <c r="K356" s="22"/>
      <c r="L356" s="22">
        <v>6.25E-2</v>
      </c>
      <c r="M356" s="28"/>
      <c r="N356" s="22"/>
      <c r="O356" s="5">
        <v>30</v>
      </c>
      <c r="P356" s="5">
        <v>8</v>
      </c>
      <c r="Q356" s="5">
        <v>0</v>
      </c>
      <c r="R356" s="5">
        <v>1</v>
      </c>
      <c r="S356" s="5">
        <f>SUM(Tableau3[[#This Row],[Snap]:[BeReal]])</f>
        <v>39</v>
      </c>
      <c r="T356" s="5" t="s">
        <v>201</v>
      </c>
      <c r="U356" s="5">
        <v>0</v>
      </c>
      <c r="V356" s="5"/>
      <c r="W356" s="5"/>
      <c r="X356" s="5"/>
      <c r="Y356" s="5">
        <f>IF(ISERROR(FIND("footing",Tableau3[[#This Row],[Résumé]])),0,1)</f>
        <v>0</v>
      </c>
      <c r="Z356" s="5">
        <f>IF(ISERROR(FIND("ciné",Tableau3[[#This Row],[Résumé]])),0,1)</f>
        <v>0</v>
      </c>
      <c r="AA356" s="5">
        <v>0</v>
      </c>
      <c r="AB356" s="5">
        <f>WEEKDAY(Tableau3[[#This Row],[Jour]],2)</f>
        <v>7</v>
      </c>
      <c r="AC356" s="5">
        <v>0</v>
      </c>
      <c r="AD356" s="5"/>
      <c r="AE356" s="5"/>
      <c r="AF356" s="25"/>
    </row>
    <row r="357" spans="1:32" x14ac:dyDescent="0.3">
      <c r="A357" s="12">
        <v>45383</v>
      </c>
      <c r="B357" s="9" t="s">
        <v>45</v>
      </c>
      <c r="C357" s="6" t="s">
        <v>561</v>
      </c>
      <c r="D357" s="5">
        <v>7</v>
      </c>
      <c r="E357" s="9" t="s">
        <v>642</v>
      </c>
      <c r="F357" s="9"/>
      <c r="G357" s="9"/>
      <c r="H357" s="9"/>
      <c r="I357" s="9"/>
      <c r="J357" s="22">
        <v>0.39583333333333331</v>
      </c>
      <c r="K357" s="22"/>
      <c r="L357" s="22">
        <v>2.0833333333333332E-2</v>
      </c>
      <c r="M357" s="28"/>
      <c r="N357" s="22"/>
      <c r="O357" s="5">
        <v>16</v>
      </c>
      <c r="P357" s="5">
        <v>22</v>
      </c>
      <c r="Q357" s="5">
        <v>0</v>
      </c>
      <c r="R357" s="5">
        <v>9</v>
      </c>
      <c r="S357" s="5">
        <f>SUM(Tableau3[[#This Row],[Snap]:[BeReal]])</f>
        <v>47</v>
      </c>
      <c r="T357" s="5" t="s">
        <v>196</v>
      </c>
      <c r="U357" s="5">
        <v>0</v>
      </c>
      <c r="V357" s="5"/>
      <c r="W357" s="5"/>
      <c r="X357" s="5"/>
      <c r="Y357" s="5">
        <f>IF(ISERROR(FIND("footing",Tableau3[[#This Row],[Résumé]])),0,1)</f>
        <v>0</v>
      </c>
      <c r="Z357" s="5">
        <f>IF(ISERROR(FIND("ciné",Tableau3[[#This Row],[Résumé]])),0,1)</f>
        <v>0</v>
      </c>
      <c r="AA357" s="5">
        <v>0</v>
      </c>
      <c r="AB357" s="5">
        <f>WEEKDAY(Tableau3[[#This Row],[Jour]],2)</f>
        <v>1</v>
      </c>
      <c r="AC357" s="5">
        <v>0</v>
      </c>
      <c r="AD357" s="5"/>
      <c r="AE357" s="5"/>
      <c r="AF357" s="25"/>
    </row>
    <row r="358" spans="1:32" x14ac:dyDescent="0.3">
      <c r="A358" s="12">
        <v>45384</v>
      </c>
      <c r="B358" s="9" t="s">
        <v>33</v>
      </c>
      <c r="C358" s="6" t="s">
        <v>5</v>
      </c>
      <c r="D358" s="5">
        <v>7</v>
      </c>
      <c r="E358" s="9" t="s">
        <v>643</v>
      </c>
      <c r="F358" s="9"/>
      <c r="G358" s="9"/>
      <c r="H358" s="9"/>
      <c r="I358" s="9"/>
      <c r="J358" s="22">
        <v>0.34722222222222221</v>
      </c>
      <c r="K358" s="22"/>
      <c r="L358" s="22">
        <v>0</v>
      </c>
      <c r="M358" s="28"/>
      <c r="N358" s="22">
        <v>0.58680555555555558</v>
      </c>
      <c r="O358" s="5">
        <v>28</v>
      </c>
      <c r="P358" s="5">
        <v>13</v>
      </c>
      <c r="Q358" s="5">
        <v>0</v>
      </c>
      <c r="R358" s="5">
        <v>9</v>
      </c>
      <c r="S358" s="5">
        <f>SUM(Tableau3[[#This Row],[Snap]:[BeReal]])</f>
        <v>50</v>
      </c>
      <c r="T358" s="5" t="s">
        <v>308</v>
      </c>
      <c r="U358" s="5">
        <v>0</v>
      </c>
      <c r="V358" s="5" t="s">
        <v>650</v>
      </c>
      <c r="W358" s="5"/>
      <c r="X358" s="5"/>
      <c r="Y358" s="5">
        <f>IF(ISERROR(FIND("footing",Tableau3[[#This Row],[Résumé]])),0,1)</f>
        <v>1</v>
      </c>
      <c r="Z358" s="5">
        <f>IF(ISERROR(FIND("ciné",Tableau3[[#This Row],[Résumé]])),0,1)</f>
        <v>0</v>
      </c>
      <c r="AA358" s="5">
        <v>45</v>
      </c>
      <c r="AB358" s="5">
        <f>WEEKDAY(Tableau3[[#This Row],[Jour]],2)</f>
        <v>2</v>
      </c>
      <c r="AC358" s="5">
        <v>0</v>
      </c>
      <c r="AD358" s="5"/>
      <c r="AE358" s="5"/>
      <c r="AF358" s="25"/>
    </row>
    <row r="359" spans="1:32" x14ac:dyDescent="0.3">
      <c r="A359" s="12">
        <v>45385</v>
      </c>
      <c r="B359" s="9" t="s">
        <v>33</v>
      </c>
      <c r="C359" s="6" t="s">
        <v>5</v>
      </c>
      <c r="D359" s="5">
        <v>6</v>
      </c>
      <c r="E359" s="9" t="s">
        <v>644</v>
      </c>
      <c r="F359" s="9"/>
      <c r="G359" s="9"/>
      <c r="H359" s="9"/>
      <c r="I359" s="9"/>
      <c r="J359" s="22">
        <v>0.3125</v>
      </c>
      <c r="K359" s="22"/>
      <c r="L359" s="22">
        <v>0.97916666666666663</v>
      </c>
      <c r="M359" s="28"/>
      <c r="N359" s="22">
        <v>0.37152777777777779</v>
      </c>
      <c r="O359" s="5">
        <v>25</v>
      </c>
      <c r="P359" s="5">
        <v>18</v>
      </c>
      <c r="Q359" s="5">
        <v>10</v>
      </c>
      <c r="R359" s="5">
        <v>11</v>
      </c>
      <c r="S359" s="5">
        <f>SUM(Tableau3[[#This Row],[Snap]:[BeReal]])</f>
        <v>64</v>
      </c>
      <c r="T359" s="5" t="s">
        <v>201</v>
      </c>
      <c r="U359" s="5">
        <v>0</v>
      </c>
      <c r="V359" s="5" t="s">
        <v>649</v>
      </c>
      <c r="W359" s="5"/>
      <c r="X359" s="5"/>
      <c r="Y359" s="5">
        <f>IF(ISERROR(FIND("footing",Tableau3[[#This Row],[Résumé]])),0,1)</f>
        <v>1</v>
      </c>
      <c r="Z359" s="5">
        <f>IF(ISERROR(FIND("ciné",Tableau3[[#This Row],[Résumé]])),0,1)</f>
        <v>0</v>
      </c>
      <c r="AA359" s="5">
        <v>100</v>
      </c>
      <c r="AB359" s="5">
        <f>WEEKDAY(Tableau3[[#This Row],[Jour]],2)</f>
        <v>3</v>
      </c>
      <c r="AC359" s="5">
        <v>10</v>
      </c>
      <c r="AD359" s="5"/>
      <c r="AE359" s="5"/>
      <c r="AF359" s="25"/>
    </row>
    <row r="360" spans="1:32" x14ac:dyDescent="0.3">
      <c r="A360" s="12">
        <v>45386</v>
      </c>
      <c r="B360" s="9" t="s">
        <v>33</v>
      </c>
      <c r="C360" s="6" t="s">
        <v>5</v>
      </c>
      <c r="D360" s="5">
        <v>7.5</v>
      </c>
      <c r="E360" s="9" t="s">
        <v>645</v>
      </c>
      <c r="F360" s="9"/>
      <c r="G360" s="9"/>
      <c r="H360" s="5" t="s">
        <v>308</v>
      </c>
      <c r="I360" s="5"/>
      <c r="J360" s="22">
        <v>0.3125</v>
      </c>
      <c r="K360" s="22"/>
      <c r="L360" s="22">
        <v>3.472222222222222E-3</v>
      </c>
      <c r="M360" s="28"/>
      <c r="N360" s="22">
        <v>0.40347222222222223</v>
      </c>
      <c r="O360" s="5">
        <v>28</v>
      </c>
      <c r="P360" s="5">
        <v>12</v>
      </c>
      <c r="Q360" s="5">
        <v>0</v>
      </c>
      <c r="R360" s="5">
        <v>6</v>
      </c>
      <c r="S360" s="5">
        <f>SUM(Tableau3[[#This Row],[Snap]:[BeReal]])</f>
        <v>46</v>
      </c>
      <c r="T360" s="5" t="s">
        <v>381</v>
      </c>
      <c r="U360" s="5">
        <v>0</v>
      </c>
      <c r="V360" s="5" t="s">
        <v>651</v>
      </c>
      <c r="W360" s="5"/>
      <c r="X360" s="5"/>
      <c r="Y360" s="5">
        <f>IF(ISERROR(FIND("footing",Tableau3[[#This Row],[Résumé]])),0,1)</f>
        <v>0</v>
      </c>
      <c r="Z360" s="5">
        <f>IF(ISERROR(FIND("ciné",Tableau3[[#This Row],[Résumé]])),0,1)</f>
        <v>1</v>
      </c>
      <c r="AA360" s="5">
        <v>150</v>
      </c>
      <c r="AB360" s="5">
        <f>WEEKDAY(Tableau3[[#This Row],[Jour]],2)</f>
        <v>4</v>
      </c>
      <c r="AC360" s="5">
        <v>0</v>
      </c>
      <c r="AD360" s="5"/>
      <c r="AE360" s="5"/>
      <c r="AF360" s="25" t="s">
        <v>647</v>
      </c>
    </row>
    <row r="361" spans="1:32" x14ac:dyDescent="0.3">
      <c r="A361" s="12">
        <v>45387</v>
      </c>
      <c r="B361" s="9" t="s">
        <v>47</v>
      </c>
      <c r="C361" s="6" t="s">
        <v>5</v>
      </c>
      <c r="D361" s="5">
        <v>7</v>
      </c>
      <c r="E361" s="9" t="s">
        <v>646</v>
      </c>
      <c r="F361" s="9"/>
      <c r="G361" s="9"/>
      <c r="H361" s="5" t="s">
        <v>652</v>
      </c>
      <c r="I361" s="5"/>
      <c r="J361" s="22">
        <v>0.31597222222222221</v>
      </c>
      <c r="K361" s="22"/>
      <c r="L361" s="22">
        <v>6.9444444444444441E-3</v>
      </c>
      <c r="M361" s="28"/>
      <c r="N361" s="22">
        <v>0.37291666666666667</v>
      </c>
      <c r="O361" s="5">
        <v>50</v>
      </c>
      <c r="P361" s="5">
        <v>22</v>
      </c>
      <c r="Q361" s="5">
        <v>0</v>
      </c>
      <c r="R361" s="5">
        <v>9</v>
      </c>
      <c r="S361" s="5">
        <f>SUM(Tableau3[[#This Row],[Snap]:[BeReal]])</f>
        <v>81</v>
      </c>
      <c r="T361" s="5" t="s">
        <v>201</v>
      </c>
      <c r="U361" s="5">
        <v>0</v>
      </c>
      <c r="V361" s="5" t="s">
        <v>653</v>
      </c>
      <c r="W361" s="5"/>
      <c r="X361" s="5"/>
      <c r="Y361" s="5">
        <f>IF(ISERROR(FIND("footing",Tableau3[[#This Row],[Résumé]])),0,1)</f>
        <v>0</v>
      </c>
      <c r="Z361" s="5">
        <f>IF(ISERROR(FIND("ciné",Tableau3[[#This Row],[Résumé]])),0,1)</f>
        <v>0</v>
      </c>
      <c r="AA361" s="5">
        <v>67</v>
      </c>
      <c r="AB361" s="5">
        <f>WEEKDAY(Tableau3[[#This Row],[Jour]],2)</f>
        <v>5</v>
      </c>
      <c r="AC361" s="5">
        <v>0</v>
      </c>
      <c r="AD361" s="5"/>
      <c r="AE361" s="5"/>
      <c r="AF361" s="25" t="s">
        <v>648</v>
      </c>
    </row>
    <row r="362" spans="1:32" x14ac:dyDescent="0.3">
      <c r="A362" s="12">
        <v>45388</v>
      </c>
      <c r="B362" s="9" t="s">
        <v>45</v>
      </c>
      <c r="C362" s="6" t="s">
        <v>5</v>
      </c>
      <c r="D362" s="5">
        <v>8</v>
      </c>
      <c r="E362" s="9" t="s">
        <v>654</v>
      </c>
      <c r="F362" s="9" t="s">
        <v>657</v>
      </c>
      <c r="G362" s="9" t="s">
        <v>659</v>
      </c>
      <c r="H362" s="9" t="s">
        <v>661</v>
      </c>
      <c r="I362" s="9"/>
      <c r="J362" s="22">
        <v>0.38194444444444442</v>
      </c>
      <c r="K362" s="22"/>
      <c r="L362" s="22">
        <v>0.99305555555555558</v>
      </c>
      <c r="M362" s="28"/>
      <c r="N362" s="22"/>
      <c r="O362" s="5">
        <v>41</v>
      </c>
      <c r="P362" s="5">
        <v>22</v>
      </c>
      <c r="Q362" s="5">
        <v>0</v>
      </c>
      <c r="R362" s="5">
        <v>8</v>
      </c>
      <c r="S362" s="5">
        <f>SUM(Tableau3[[#This Row],[Snap]:[BeReal]])</f>
        <v>71</v>
      </c>
      <c r="T362" s="5" t="s">
        <v>196</v>
      </c>
      <c r="U362" s="5">
        <v>20</v>
      </c>
      <c r="V362" s="5" t="s">
        <v>655</v>
      </c>
      <c r="W362" s="5"/>
      <c r="X362" s="5"/>
      <c r="Y362" s="5">
        <f>IF(ISERROR(FIND("footing",Tableau3[[#This Row],[Résumé]])),0,1)</f>
        <v>0</v>
      </c>
      <c r="Z362" s="5">
        <f>IF(ISERROR(FIND("ciné",Tableau3[[#This Row],[Résumé]])),0,1)</f>
        <v>1</v>
      </c>
      <c r="AA362" s="5">
        <v>0</v>
      </c>
      <c r="AB362" s="5">
        <f>WEEKDAY(Tableau3[[#This Row],[Jour]],2)</f>
        <v>6</v>
      </c>
      <c r="AC362" s="5">
        <v>0</v>
      </c>
      <c r="AD362" s="5"/>
      <c r="AE362" s="5"/>
      <c r="AF362" s="25" t="s">
        <v>662</v>
      </c>
    </row>
    <row r="363" spans="1:32" x14ac:dyDescent="0.3">
      <c r="A363" s="12">
        <v>45389</v>
      </c>
      <c r="B363" s="9" t="s">
        <v>45</v>
      </c>
      <c r="C363" s="6" t="s">
        <v>5</v>
      </c>
      <c r="D363" s="5">
        <v>7.5</v>
      </c>
      <c r="E363" s="9" t="s">
        <v>663</v>
      </c>
      <c r="F363" s="9" t="s">
        <v>449</v>
      </c>
      <c r="G363" s="9" t="s">
        <v>664</v>
      </c>
      <c r="H363" s="9" t="s">
        <v>661</v>
      </c>
      <c r="I363" s="9"/>
      <c r="J363" s="22">
        <v>0.35416666666666669</v>
      </c>
      <c r="K363" s="22"/>
      <c r="L363" s="22">
        <v>0.95833333333333337</v>
      </c>
      <c r="M363" s="28"/>
      <c r="N363" s="22"/>
      <c r="O363" s="5">
        <v>56</v>
      </c>
      <c r="P363" s="5">
        <v>19</v>
      </c>
      <c r="Q363" s="5">
        <v>0</v>
      </c>
      <c r="R363" s="5">
        <v>14</v>
      </c>
      <c r="S363" s="5">
        <f>SUM(Tableau3[[#This Row],[Snap]:[BeReal]])</f>
        <v>89</v>
      </c>
      <c r="T363" s="5" t="s">
        <v>201</v>
      </c>
      <c r="U363" s="5">
        <v>0</v>
      </c>
      <c r="V363" s="5" t="s">
        <v>665</v>
      </c>
      <c r="W363" s="5"/>
      <c r="X363" s="5"/>
      <c r="Y363" s="5">
        <f>IF(ISERROR(FIND("footing",Tableau3[[#This Row],[Résumé]])),0,1)</f>
        <v>0</v>
      </c>
      <c r="Z363" s="5">
        <f>IF(ISERROR(FIND("ciné",Tableau3[[#This Row],[Résumé]])),0,1)</f>
        <v>1</v>
      </c>
      <c r="AA363" s="5">
        <v>0</v>
      </c>
      <c r="AB363" s="5">
        <f>WEEKDAY(Tableau3[[#This Row],[Jour]],2)</f>
        <v>7</v>
      </c>
      <c r="AC363" s="5">
        <v>0</v>
      </c>
      <c r="AD363" s="5"/>
      <c r="AE363" s="5"/>
      <c r="AF363" s="25"/>
    </row>
    <row r="364" spans="1:32" x14ac:dyDescent="0.3">
      <c r="A364" s="12">
        <v>45390</v>
      </c>
      <c r="B364" s="9" t="s">
        <v>33</v>
      </c>
      <c r="C364" s="6" t="s">
        <v>5</v>
      </c>
      <c r="D364" s="5">
        <v>6</v>
      </c>
      <c r="E364" s="9" t="s">
        <v>666</v>
      </c>
      <c r="F364" s="9" t="s">
        <v>449</v>
      </c>
      <c r="G364" s="9" t="s">
        <v>201</v>
      </c>
      <c r="H364" s="9" t="s">
        <v>196</v>
      </c>
      <c r="I364" s="9"/>
      <c r="J364" s="22">
        <v>0.3125</v>
      </c>
      <c r="K364" s="22"/>
      <c r="L364" s="22">
        <v>0.98958333333333337</v>
      </c>
      <c r="M364" s="28"/>
      <c r="N364" s="22">
        <v>0.37638888888888888</v>
      </c>
      <c r="O364" s="5">
        <v>46</v>
      </c>
      <c r="P364" s="5">
        <v>14</v>
      </c>
      <c r="Q364" s="5">
        <v>0</v>
      </c>
      <c r="R364" s="5">
        <v>10</v>
      </c>
      <c r="S364" s="5">
        <f>SUM(Tableau3[[#This Row],[Snap]:[BeReal]])</f>
        <v>70</v>
      </c>
      <c r="T364" s="5" t="s">
        <v>165</v>
      </c>
      <c r="U364" s="5">
        <v>0</v>
      </c>
      <c r="V364" s="5"/>
      <c r="W364" s="5"/>
      <c r="X364" s="5"/>
      <c r="Y364" s="5">
        <f>IF(ISERROR(FIND("footing",Tableau3[[#This Row],[Résumé]])),0,1)</f>
        <v>0</v>
      </c>
      <c r="Z364" s="5">
        <f>IF(ISERROR(FIND("ciné",Tableau3[[#This Row],[Résumé]])),0,1)</f>
        <v>1</v>
      </c>
      <c r="AA364" s="5">
        <v>50</v>
      </c>
      <c r="AB364" s="5">
        <f>WEEKDAY(Tableau3[[#This Row],[Jour]],2)</f>
        <v>1</v>
      </c>
      <c r="AC364" s="5">
        <v>0</v>
      </c>
      <c r="AD364" s="5"/>
      <c r="AE364" s="5"/>
      <c r="AF364" s="25"/>
    </row>
    <row r="365" spans="1:32" x14ac:dyDescent="0.3">
      <c r="A365" s="12">
        <v>45391</v>
      </c>
      <c r="B365" s="9" t="s">
        <v>33</v>
      </c>
      <c r="C365" s="6" t="s">
        <v>5</v>
      </c>
      <c r="D365" s="5">
        <v>5</v>
      </c>
      <c r="E365" s="9" t="s">
        <v>667</v>
      </c>
      <c r="F365" s="9" t="s">
        <v>449</v>
      </c>
      <c r="G365" s="9" t="s">
        <v>664</v>
      </c>
      <c r="H365" s="9" t="s">
        <v>661</v>
      </c>
      <c r="I365" s="9"/>
      <c r="J365" s="22">
        <v>0.31597222222222221</v>
      </c>
      <c r="K365" s="22"/>
      <c r="L365" s="22">
        <v>1.7361111111111112E-2</v>
      </c>
      <c r="M365" s="28"/>
      <c r="N365" s="22">
        <v>0.37916666666666665</v>
      </c>
      <c r="O365" s="5">
        <v>45</v>
      </c>
      <c r="P365" s="5">
        <v>27</v>
      </c>
      <c r="Q365" s="5">
        <v>10</v>
      </c>
      <c r="R365" s="5">
        <v>8</v>
      </c>
      <c r="S365" s="5">
        <f>SUM(Tableau3[[#This Row],[Snap]:[BeReal]])</f>
        <v>90</v>
      </c>
      <c r="T365" s="5" t="s">
        <v>381</v>
      </c>
      <c r="U365" s="5">
        <v>0</v>
      </c>
      <c r="V365" s="5"/>
      <c r="W365" s="5"/>
      <c r="X365" s="5"/>
      <c r="Y365" s="5">
        <f>IF(ISERROR(FIND("footing",Tableau3[[#This Row],[Résumé]])),0,1)</f>
        <v>1</v>
      </c>
      <c r="Z365" s="5">
        <f>IF(ISERROR(FIND("ciné",Tableau3[[#This Row],[Résumé]])),0,1)</f>
        <v>0</v>
      </c>
      <c r="AA365" s="5">
        <v>60</v>
      </c>
      <c r="AB365" s="5">
        <f>WEEKDAY(Tableau3[[#This Row],[Jour]],2)</f>
        <v>2</v>
      </c>
      <c r="AC365" s="5">
        <v>10</v>
      </c>
      <c r="AD365" s="5"/>
      <c r="AE365" s="5"/>
      <c r="AF365" s="25" t="s">
        <v>675</v>
      </c>
    </row>
    <row r="366" spans="1:32" x14ac:dyDescent="0.3">
      <c r="A366" s="12">
        <v>45392</v>
      </c>
      <c r="B366" s="9" t="s">
        <v>33</v>
      </c>
      <c r="C366" s="6" t="s">
        <v>5</v>
      </c>
      <c r="D366" s="5">
        <v>7</v>
      </c>
      <c r="E366" s="9" t="s">
        <v>668</v>
      </c>
      <c r="F366" s="9" t="s">
        <v>657</v>
      </c>
      <c r="G366" s="9" t="s">
        <v>664</v>
      </c>
      <c r="H366" s="9" t="s">
        <v>661</v>
      </c>
      <c r="I366" s="9" t="s">
        <v>673</v>
      </c>
      <c r="J366" s="22">
        <v>0.32291666666666669</v>
      </c>
      <c r="K366" s="22"/>
      <c r="L366" s="22">
        <v>2.0833333333333332E-2</v>
      </c>
      <c r="M366" s="28"/>
      <c r="N366" s="22">
        <v>0.38680555555555557</v>
      </c>
      <c r="O366" s="5">
        <v>58</v>
      </c>
      <c r="P366" s="5">
        <v>32</v>
      </c>
      <c r="Q366" s="5">
        <v>10</v>
      </c>
      <c r="R366" s="5">
        <v>13</v>
      </c>
      <c r="S366" s="5">
        <f>SUM(Tableau3[[#This Row],[Snap]:[BeReal]])</f>
        <v>113</v>
      </c>
      <c r="T366" s="5" t="s">
        <v>196</v>
      </c>
      <c r="U366" s="5">
        <v>0</v>
      </c>
      <c r="V366" s="5"/>
      <c r="W366" s="5"/>
      <c r="X366" s="5"/>
      <c r="Y366" s="5">
        <f>IF(ISERROR(FIND("footing",Tableau3[[#This Row],[Résumé]])),0,1)</f>
        <v>0</v>
      </c>
      <c r="Z366" s="5">
        <f>IF(ISERROR(FIND("ciné",Tableau3[[#This Row],[Résumé]])),0,1)</f>
        <v>0</v>
      </c>
      <c r="AA366" s="5">
        <v>79</v>
      </c>
      <c r="AB366" s="5">
        <f>WEEKDAY(Tableau3[[#This Row],[Jour]],2)</f>
        <v>3</v>
      </c>
      <c r="AC366" s="5">
        <v>0</v>
      </c>
      <c r="AD366" s="5"/>
      <c r="AE366" s="5"/>
      <c r="AF366" s="25" t="s">
        <v>676</v>
      </c>
    </row>
    <row r="367" spans="1:32" x14ac:dyDescent="0.3">
      <c r="A367" s="12">
        <v>45393</v>
      </c>
      <c r="B367" s="9" t="s">
        <v>33</v>
      </c>
      <c r="C367" s="6" t="s">
        <v>5</v>
      </c>
      <c r="D367" s="5">
        <v>6.5</v>
      </c>
      <c r="E367" s="9" t="s">
        <v>669</v>
      </c>
      <c r="F367" s="9" t="s">
        <v>670</v>
      </c>
      <c r="G367" s="9" t="s">
        <v>671</v>
      </c>
      <c r="H367" s="9" t="s">
        <v>661</v>
      </c>
      <c r="I367" s="9" t="s">
        <v>674</v>
      </c>
      <c r="J367" s="22">
        <v>0.3263888888888889</v>
      </c>
      <c r="K367" s="22"/>
      <c r="L367" s="22">
        <v>0.99305555555555558</v>
      </c>
      <c r="M367" s="28"/>
      <c r="N367" s="22">
        <v>0.41666666666666669</v>
      </c>
      <c r="O367" s="5">
        <v>38</v>
      </c>
      <c r="P367" s="5">
        <v>21</v>
      </c>
      <c r="Q367" s="5">
        <v>0</v>
      </c>
      <c r="R367" s="5">
        <v>8</v>
      </c>
      <c r="S367" s="5">
        <f>SUM(Tableau3[[#This Row],[Snap]:[BeReal]])</f>
        <v>67</v>
      </c>
      <c r="T367" s="5" t="s">
        <v>308</v>
      </c>
      <c r="U367" s="5">
        <v>5</v>
      </c>
      <c r="V367" s="5" t="s">
        <v>678</v>
      </c>
      <c r="W367" s="5"/>
      <c r="X367" s="5"/>
      <c r="Y367" s="5">
        <f>IF(ISERROR(FIND("footing",Tableau3[[#This Row],[Résumé]])),0,1)</f>
        <v>1</v>
      </c>
      <c r="Z367" s="5">
        <f>IF(ISERROR(FIND("ciné",Tableau3[[#This Row],[Résumé]])),0,1)</f>
        <v>0</v>
      </c>
      <c r="AA367" s="5">
        <v>75</v>
      </c>
      <c r="AB367" s="5">
        <f>WEEKDAY(Tableau3[[#This Row],[Jour]],2)</f>
        <v>4</v>
      </c>
      <c r="AC367" s="5">
        <v>0</v>
      </c>
      <c r="AD367" s="5"/>
      <c r="AE367" s="5" t="s">
        <v>683</v>
      </c>
      <c r="AF367" s="25" t="s">
        <v>677</v>
      </c>
    </row>
    <row r="368" spans="1:32" x14ac:dyDescent="0.3">
      <c r="A368" s="12">
        <v>45394</v>
      </c>
      <c r="B368" s="9" t="s">
        <v>47</v>
      </c>
      <c r="C368" s="6" t="s">
        <v>5</v>
      </c>
      <c r="D368" s="5">
        <v>8</v>
      </c>
      <c r="E368" s="9" t="s">
        <v>679</v>
      </c>
      <c r="F368" s="9" t="s">
        <v>680</v>
      </c>
      <c r="G368" s="9" t="s">
        <v>681</v>
      </c>
      <c r="H368" s="9" t="s">
        <v>661</v>
      </c>
      <c r="I368" s="9" t="s">
        <v>684</v>
      </c>
      <c r="J368" s="22">
        <v>0.32291666666666669</v>
      </c>
      <c r="K368" s="22"/>
      <c r="L368" s="22">
        <v>6.25E-2</v>
      </c>
      <c r="M368" s="28"/>
      <c r="N368" s="22">
        <v>0.45347222222222222</v>
      </c>
      <c r="O368" s="5">
        <v>46</v>
      </c>
      <c r="P368" s="5">
        <v>17</v>
      </c>
      <c r="Q368" s="5">
        <v>0</v>
      </c>
      <c r="R368" s="5">
        <v>9</v>
      </c>
      <c r="S368" s="5">
        <f>SUM(Tableau3[[#This Row],[Snap]:[BeReal]])</f>
        <v>72</v>
      </c>
      <c r="T368" s="5" t="s">
        <v>166</v>
      </c>
      <c r="U368" s="5">
        <v>0</v>
      </c>
      <c r="V368" s="5"/>
      <c r="W368" s="5"/>
      <c r="X368" s="5"/>
      <c r="Y368" s="5">
        <f>IF(ISERROR(FIND("footing",Tableau3[[#This Row],[Résumé]])),0,1)</f>
        <v>1</v>
      </c>
      <c r="Z368" s="5">
        <f>IF(ISERROR(FIND("ciné",Tableau3[[#This Row],[Résumé]])),0,1)</f>
        <v>0</v>
      </c>
      <c r="AA368" s="5">
        <v>131</v>
      </c>
      <c r="AB368" s="5">
        <f>WEEKDAY(Tableau3[[#This Row],[Jour]],2)</f>
        <v>5</v>
      </c>
      <c r="AC368" s="5">
        <v>0</v>
      </c>
      <c r="AD368" s="5">
        <v>0</v>
      </c>
      <c r="AE368" s="5"/>
      <c r="AF368" s="25"/>
    </row>
    <row r="369" spans="1:32" x14ac:dyDescent="0.3">
      <c r="A369" s="12">
        <v>45395</v>
      </c>
      <c r="B369" s="9" t="s">
        <v>45</v>
      </c>
      <c r="C369" s="6" t="s">
        <v>5</v>
      </c>
      <c r="D369" s="5">
        <v>8.5</v>
      </c>
      <c r="E369" s="9" t="s">
        <v>687</v>
      </c>
      <c r="F369" s="9" t="s">
        <v>657</v>
      </c>
      <c r="G369" s="9" t="s">
        <v>681</v>
      </c>
      <c r="H369" s="9" t="s">
        <v>686</v>
      </c>
      <c r="I369" s="9" t="s">
        <v>685</v>
      </c>
      <c r="J369" s="22">
        <v>0.4375</v>
      </c>
      <c r="K369" s="22"/>
      <c r="L369" s="22">
        <v>0.11458333333333333</v>
      </c>
      <c r="M369" s="28"/>
      <c r="N369" s="22"/>
      <c r="O369" s="5">
        <v>79</v>
      </c>
      <c r="P369" s="5">
        <v>58</v>
      </c>
      <c r="Q369" s="5">
        <v>0</v>
      </c>
      <c r="R369" s="5">
        <v>14</v>
      </c>
      <c r="S369" s="5">
        <f>SUM(Tableau3[[#This Row],[Snap]:[BeReal]])</f>
        <v>151</v>
      </c>
      <c r="T369" s="5" t="s">
        <v>166</v>
      </c>
      <c r="U369" s="5">
        <v>15</v>
      </c>
      <c r="V369" s="5" t="s">
        <v>688</v>
      </c>
      <c r="W369" s="5"/>
      <c r="X369" s="5"/>
      <c r="Y369" s="5">
        <f>IF(ISERROR(FIND("footing",Tableau3[[#This Row],[Résumé]])),0,1)</f>
        <v>0</v>
      </c>
      <c r="Z369" s="5">
        <f>IF(ISERROR(FIND("ciné",Tableau3[[#This Row],[Résumé]])),0,1)</f>
        <v>0</v>
      </c>
      <c r="AA369" s="5">
        <v>0</v>
      </c>
      <c r="AB369" s="5">
        <f>WEEKDAY(Tableau3[[#This Row],[Jour]],2)</f>
        <v>6</v>
      </c>
      <c r="AC369" s="5">
        <v>5</v>
      </c>
      <c r="AD369" s="5">
        <v>0</v>
      </c>
      <c r="AE369" s="5"/>
      <c r="AF369" s="25" t="s">
        <v>682</v>
      </c>
    </row>
    <row r="370" spans="1:32" x14ac:dyDescent="0.3">
      <c r="A370" s="12">
        <v>45396</v>
      </c>
      <c r="B370" s="9" t="s">
        <v>45</v>
      </c>
      <c r="C370" s="6" t="s">
        <v>5</v>
      </c>
      <c r="D370" s="5">
        <v>7.5</v>
      </c>
      <c r="E370" s="9" t="s">
        <v>690</v>
      </c>
      <c r="F370" s="9" t="s">
        <v>670</v>
      </c>
      <c r="G370" s="9" t="s">
        <v>308</v>
      </c>
      <c r="H370" s="9" t="s">
        <v>686</v>
      </c>
      <c r="I370" s="9"/>
      <c r="J370" s="22">
        <v>0.3611111111111111</v>
      </c>
      <c r="K370" s="22"/>
      <c r="L370" s="22">
        <v>0.96527777777777779</v>
      </c>
      <c r="M370" s="28"/>
      <c r="N370" s="22"/>
      <c r="O370" s="5">
        <v>60</v>
      </c>
      <c r="P370" s="5">
        <v>12</v>
      </c>
      <c r="Q370" s="5">
        <v>0</v>
      </c>
      <c r="R370" s="5">
        <v>13</v>
      </c>
      <c r="S370" s="5">
        <f>SUM(Tableau3[[#This Row],[Snap]:[BeReal]])</f>
        <v>85</v>
      </c>
      <c r="T370" s="5" t="s">
        <v>196</v>
      </c>
      <c r="U370" s="5">
        <v>0</v>
      </c>
      <c r="V370" s="5"/>
      <c r="W370" s="5"/>
      <c r="X370" s="5"/>
      <c r="Y370" s="5">
        <f>IF(ISERROR(FIND("footing",Tableau3[[#This Row],[Résumé]])),0,1)</f>
        <v>1</v>
      </c>
      <c r="Z370" s="5">
        <f>IF(ISERROR(FIND("ciné",Tableau3[[#This Row],[Résumé]])),0,1)</f>
        <v>0</v>
      </c>
      <c r="AA370" s="5">
        <v>0</v>
      </c>
      <c r="AB370" s="5">
        <f>WEEKDAY(Tableau3[[#This Row],[Jour]],2)</f>
        <v>7</v>
      </c>
      <c r="AC370" s="5">
        <v>0</v>
      </c>
      <c r="AD370" s="5"/>
      <c r="AE370" s="5"/>
      <c r="AF370" s="25"/>
    </row>
    <row r="371" spans="1:32" x14ac:dyDescent="0.3">
      <c r="A371" s="12">
        <v>45397</v>
      </c>
      <c r="B371" s="9" t="s">
        <v>33</v>
      </c>
      <c r="C371" s="6" t="s">
        <v>5</v>
      </c>
      <c r="D371" s="5">
        <v>6.5</v>
      </c>
      <c r="E371" s="9" t="s">
        <v>691</v>
      </c>
      <c r="F371" s="9" t="s">
        <v>657</v>
      </c>
      <c r="G371" s="9" t="s">
        <v>308</v>
      </c>
      <c r="H371" s="9" t="s">
        <v>686</v>
      </c>
      <c r="I371" s="9"/>
      <c r="J371" s="22">
        <v>0.32291666666666669</v>
      </c>
      <c r="K371" s="22"/>
      <c r="L371" s="22">
        <v>2.0833333333333332E-2</v>
      </c>
      <c r="M371" s="28"/>
      <c r="N371" s="22">
        <v>0.4236111111111111</v>
      </c>
      <c r="O371" s="5">
        <v>49</v>
      </c>
      <c r="P371" s="5">
        <v>25</v>
      </c>
      <c r="Q371" s="5">
        <v>0</v>
      </c>
      <c r="R371" s="5">
        <v>20</v>
      </c>
      <c r="S371" s="5">
        <f>SUM(Tableau3[[#This Row],[Snap]:[BeReal]])</f>
        <v>94</v>
      </c>
      <c r="T371" s="5" t="s">
        <v>201</v>
      </c>
      <c r="U371" s="5">
        <v>0</v>
      </c>
      <c r="V371" s="5"/>
      <c r="W371" s="5"/>
      <c r="X371" s="5"/>
      <c r="Y371" s="5">
        <f>IF(ISERROR(FIND("footing",Tableau3[[#This Row],[Résumé]])),0,1)</f>
        <v>0</v>
      </c>
      <c r="Z371" s="5">
        <f>IF(ISERROR(FIND("ciné",Tableau3[[#This Row],[Résumé]])),0,1)</f>
        <v>0</v>
      </c>
      <c r="AA371" s="5">
        <v>126</v>
      </c>
      <c r="AB371" s="5">
        <f>WEEKDAY(Tableau3[[#This Row],[Jour]],2)</f>
        <v>1</v>
      </c>
      <c r="AC371" s="5">
        <v>0</v>
      </c>
      <c r="AD371" s="5"/>
      <c r="AE371" s="5"/>
      <c r="AF371" s="25"/>
    </row>
    <row r="372" spans="1:32" x14ac:dyDescent="0.3">
      <c r="A372" s="12">
        <v>45398</v>
      </c>
      <c r="B372" s="9" t="s">
        <v>33</v>
      </c>
      <c r="C372" s="6" t="s">
        <v>5</v>
      </c>
      <c r="D372" s="5">
        <v>6</v>
      </c>
      <c r="E372" s="9" t="s">
        <v>693</v>
      </c>
      <c r="F372" s="9" t="s">
        <v>692</v>
      </c>
      <c r="G372" s="9" t="s">
        <v>659</v>
      </c>
      <c r="H372" s="9" t="s">
        <v>661</v>
      </c>
      <c r="I372" s="9"/>
      <c r="J372" s="22">
        <v>8</v>
      </c>
      <c r="K372" s="22"/>
      <c r="L372" s="22">
        <v>1.0416666666666666E-2</v>
      </c>
      <c r="M372" s="28"/>
      <c r="N372" s="22">
        <v>0.40625</v>
      </c>
      <c r="O372" s="5">
        <v>59</v>
      </c>
      <c r="P372" s="5">
        <v>33</v>
      </c>
      <c r="Q372" s="5">
        <v>15</v>
      </c>
      <c r="R372" s="5">
        <v>12</v>
      </c>
      <c r="S372" s="5">
        <f>SUM(Tableau3[[#This Row],[Snap]:[BeReal]])</f>
        <v>119</v>
      </c>
      <c r="T372" s="5" t="s">
        <v>201</v>
      </c>
      <c r="U372" s="5">
        <v>0</v>
      </c>
      <c r="V372" s="5"/>
      <c r="W372" s="5"/>
      <c r="X372" s="5"/>
      <c r="Y372" s="5">
        <f>IF(ISERROR(FIND("footing",Tableau3[[#This Row],[Résumé]])),0,1)</f>
        <v>0</v>
      </c>
      <c r="Z372" s="5">
        <f>IF(ISERROR(FIND("ciné",Tableau3[[#This Row],[Résumé]])),0,1)</f>
        <v>0</v>
      </c>
      <c r="AA372" s="5">
        <v>35</v>
      </c>
      <c r="AB372" s="5">
        <f>WEEKDAY(Tableau3[[#This Row],[Jour]],2)</f>
        <v>2</v>
      </c>
      <c r="AC372" s="5">
        <v>0</v>
      </c>
      <c r="AD372" s="5"/>
      <c r="AE372" s="5"/>
      <c r="AF372" s="25"/>
    </row>
    <row r="373" spans="1:32" x14ac:dyDescent="0.3">
      <c r="A373" s="12">
        <v>45399</v>
      </c>
      <c r="B373" s="9" t="s">
        <v>33</v>
      </c>
      <c r="C373" s="6" t="s">
        <v>5</v>
      </c>
      <c r="D373" s="5">
        <v>6</v>
      </c>
      <c r="E373" s="9" t="s">
        <v>694</v>
      </c>
      <c r="F373" s="9" t="s">
        <v>670</v>
      </c>
      <c r="G373" s="9" t="s">
        <v>659</v>
      </c>
      <c r="H373" s="9" t="s">
        <v>661</v>
      </c>
      <c r="I373" s="9"/>
      <c r="J373" s="22">
        <v>0.33333333333333331</v>
      </c>
      <c r="K373" s="22"/>
      <c r="L373" s="22">
        <v>6.9444444444444441E-3</v>
      </c>
      <c r="M373" s="28"/>
      <c r="N373" s="22">
        <v>0.59583333333333333</v>
      </c>
      <c r="O373" s="5">
        <v>49</v>
      </c>
      <c r="P373" s="5">
        <v>28</v>
      </c>
      <c r="Q373" s="5">
        <v>10</v>
      </c>
      <c r="R373" s="5">
        <v>13</v>
      </c>
      <c r="S373" s="5">
        <f>SUM(Tableau3[[#This Row],[Snap]:[BeReal]])</f>
        <v>100</v>
      </c>
      <c r="T373" s="5" t="s">
        <v>201</v>
      </c>
      <c r="U373" s="5">
        <v>0</v>
      </c>
      <c r="V373" s="5"/>
      <c r="W373" s="5"/>
      <c r="X373" s="5"/>
      <c r="Y373" s="5">
        <f>IF(ISERROR(FIND("footing",Tableau3[[#This Row],[Résumé]])),0,1)</f>
        <v>1</v>
      </c>
      <c r="Z373" s="5">
        <f>IF(ISERROR(FIND("ciné",Tableau3[[#This Row],[Résumé]])),0,1)</f>
        <v>1</v>
      </c>
      <c r="AA373" s="5">
        <v>40</v>
      </c>
      <c r="AB373" s="5">
        <f>WEEKDAY(Tableau3[[#This Row],[Jour]],2)</f>
        <v>3</v>
      </c>
      <c r="AC373" s="5">
        <v>0</v>
      </c>
      <c r="AD373" s="5"/>
      <c r="AE373" s="5"/>
      <c r="AF373" s="25"/>
    </row>
    <row r="374" spans="1:32" x14ac:dyDescent="0.3">
      <c r="A374" s="12">
        <v>45400</v>
      </c>
      <c r="B374" s="9" t="s">
        <v>33</v>
      </c>
      <c r="C374" s="6" t="s">
        <v>5</v>
      </c>
      <c r="D374" s="5">
        <v>7</v>
      </c>
      <c r="E374" s="9" t="s">
        <v>695</v>
      </c>
      <c r="F374" s="9" t="s">
        <v>449</v>
      </c>
      <c r="G374" s="9" t="s">
        <v>308</v>
      </c>
      <c r="H374" s="9" t="s">
        <v>201</v>
      </c>
      <c r="I374" s="9"/>
      <c r="J374" s="22">
        <v>0.33333333333333331</v>
      </c>
      <c r="K374" s="22"/>
      <c r="L374" s="22">
        <v>0.99652777777777779</v>
      </c>
      <c r="M374" s="28"/>
      <c r="N374" s="22">
        <v>0.39930555555555558</v>
      </c>
      <c r="O374" s="5">
        <v>47</v>
      </c>
      <c r="P374" s="5">
        <v>23</v>
      </c>
      <c r="Q374" s="5">
        <v>0</v>
      </c>
      <c r="R374" s="5">
        <v>23</v>
      </c>
      <c r="S374" s="5">
        <f>SUM(Tableau3[[#This Row],[Snap]:[BeReal]])</f>
        <v>93</v>
      </c>
      <c r="T374" s="5" t="s">
        <v>196</v>
      </c>
      <c r="U374" s="5">
        <v>0</v>
      </c>
      <c r="V374" s="5"/>
      <c r="W374" s="5"/>
      <c r="X374" s="5"/>
      <c r="Y374" s="5">
        <f>IF(ISERROR(FIND("footing",Tableau3[[#This Row],[Résumé]])),0,1)</f>
        <v>0</v>
      </c>
      <c r="Z374" s="5">
        <f>IF(ISERROR(FIND("ciné",Tableau3[[#This Row],[Résumé]])),0,1)</f>
        <v>0</v>
      </c>
      <c r="AA374" s="5">
        <v>146</v>
      </c>
      <c r="AB374" s="5">
        <f>WEEKDAY(Tableau3[[#This Row],[Jour]],2)</f>
        <v>4</v>
      </c>
      <c r="AC374" s="5">
        <v>0</v>
      </c>
      <c r="AD374" s="5"/>
      <c r="AE374" s="5"/>
      <c r="AF374" s="25"/>
    </row>
    <row r="375" spans="1:32" x14ac:dyDescent="0.3">
      <c r="A375" s="12">
        <v>45401</v>
      </c>
      <c r="B375" s="9" t="s">
        <v>47</v>
      </c>
      <c r="C375" s="6" t="s">
        <v>5</v>
      </c>
      <c r="D375" s="5">
        <v>7</v>
      </c>
      <c r="E375" s="9" t="s">
        <v>696</v>
      </c>
      <c r="F375" s="9" t="s">
        <v>657</v>
      </c>
      <c r="G375" s="9" t="s">
        <v>308</v>
      </c>
      <c r="H375" s="9" t="s">
        <v>201</v>
      </c>
      <c r="I375" s="9"/>
      <c r="J375" s="22">
        <v>0.33333333333333331</v>
      </c>
      <c r="K375" s="22"/>
      <c r="L375" s="22">
        <v>4.1666666666666664E-2</v>
      </c>
      <c r="M375" s="28"/>
      <c r="N375" s="22">
        <v>0.40625</v>
      </c>
      <c r="O375" s="5">
        <v>54</v>
      </c>
      <c r="P375" s="5">
        <v>22</v>
      </c>
      <c r="Q375" s="5">
        <v>0</v>
      </c>
      <c r="R375" s="5">
        <v>13</v>
      </c>
      <c r="S375" s="5">
        <f>SUM(Tableau3[[#This Row],[Snap]:[BeReal]])</f>
        <v>89</v>
      </c>
      <c r="T375" s="5" t="s">
        <v>200</v>
      </c>
      <c r="U375" s="5">
        <v>0</v>
      </c>
      <c r="V375" s="5"/>
      <c r="W375" s="5"/>
      <c r="X375" s="5"/>
      <c r="Y375" s="5">
        <f>IF(ISERROR(FIND("footing",Tableau3[[#This Row],[Résumé]])),0,1)</f>
        <v>0</v>
      </c>
      <c r="Z375" s="5">
        <f>IF(ISERROR(FIND("ciné",Tableau3[[#This Row],[Résumé]])),0,1)</f>
        <v>0</v>
      </c>
      <c r="AA375" s="5">
        <v>56</v>
      </c>
      <c r="AB375" s="5">
        <f>WEEKDAY(Tableau3[[#This Row],[Jour]],2)</f>
        <v>5</v>
      </c>
      <c r="AC375" s="5">
        <v>0</v>
      </c>
      <c r="AD375" s="5"/>
      <c r="AE375" s="5"/>
      <c r="AF375" s="25"/>
    </row>
    <row r="376" spans="1:32" x14ac:dyDescent="0.3">
      <c r="A376" s="12">
        <v>45402</v>
      </c>
      <c r="B376" s="9" t="s">
        <v>45</v>
      </c>
      <c r="C376" s="6" t="s">
        <v>689</v>
      </c>
      <c r="D376" s="5">
        <v>9</v>
      </c>
      <c r="E376" s="9" t="s">
        <v>697</v>
      </c>
      <c r="F376" s="9" t="s">
        <v>201</v>
      </c>
      <c r="G376" s="9" t="s">
        <v>698</v>
      </c>
      <c r="H376" s="9" t="s">
        <v>652</v>
      </c>
      <c r="I376" s="9"/>
      <c r="J376" s="22">
        <v>0.36458333333333331</v>
      </c>
      <c r="K376" s="22"/>
      <c r="L376" s="22">
        <v>0.11458333333333333</v>
      </c>
      <c r="M376" s="28"/>
      <c r="N376" s="22"/>
      <c r="O376" s="5">
        <v>19</v>
      </c>
      <c r="P376" s="5">
        <v>19</v>
      </c>
      <c r="Q376" s="5">
        <v>0</v>
      </c>
      <c r="R376" s="5">
        <v>15</v>
      </c>
      <c r="S376" s="5">
        <f>SUM(Tableau3[[#This Row],[Snap]:[BeReal]])</f>
        <v>53</v>
      </c>
      <c r="T376" s="5" t="s">
        <v>308</v>
      </c>
      <c r="U376" s="5">
        <v>20</v>
      </c>
      <c r="V376" s="5" t="s">
        <v>699</v>
      </c>
      <c r="W376" s="5"/>
      <c r="X376" s="5"/>
      <c r="Y376" s="5">
        <f>IF(ISERROR(FIND("footing",Tableau3[[#This Row],[Résumé]])),0,1)</f>
        <v>0</v>
      </c>
      <c r="Z376" s="5">
        <f>IF(ISERROR(FIND("ciné",Tableau3[[#This Row],[Résumé]])),0,1)</f>
        <v>0</v>
      </c>
      <c r="AA376" s="5">
        <v>0</v>
      </c>
      <c r="AB376" s="5">
        <f>WEEKDAY(Tableau3[[#This Row],[Jour]],2)</f>
        <v>6</v>
      </c>
      <c r="AC376" s="5">
        <v>0</v>
      </c>
      <c r="AD376" s="5"/>
      <c r="AE376" s="5"/>
      <c r="AF376" s="25"/>
    </row>
    <row r="377" spans="1:32" x14ac:dyDescent="0.3">
      <c r="A377" s="12">
        <v>45403</v>
      </c>
      <c r="B377" s="9" t="s">
        <v>45</v>
      </c>
      <c r="C377" s="6" t="s">
        <v>561</v>
      </c>
      <c r="D377" s="5">
        <v>6</v>
      </c>
      <c r="E377" s="9" t="s">
        <v>700</v>
      </c>
      <c r="F377" s="9" t="s">
        <v>670</v>
      </c>
      <c r="G377" s="9" t="s">
        <v>308</v>
      </c>
      <c r="H377" s="9" t="s">
        <v>661</v>
      </c>
      <c r="I377" s="9"/>
      <c r="J377" s="22">
        <v>0.375</v>
      </c>
      <c r="K377" s="22"/>
      <c r="L377" s="22">
        <v>0.98958333333333337</v>
      </c>
      <c r="M377" s="28"/>
      <c r="N377" s="22"/>
      <c r="O377" s="5">
        <v>13</v>
      </c>
      <c r="P377" s="5">
        <v>14</v>
      </c>
      <c r="Q377" s="5">
        <v>0</v>
      </c>
      <c r="R377" s="5">
        <v>7</v>
      </c>
      <c r="S377" s="5">
        <f>SUM(Tableau3[[#This Row],[Snap]:[BeReal]])</f>
        <v>34</v>
      </c>
      <c r="T377" s="5" t="s">
        <v>308</v>
      </c>
      <c r="U377" s="5">
        <v>0</v>
      </c>
      <c r="V377" s="5"/>
      <c r="W377" s="5"/>
      <c r="X377" s="5"/>
      <c r="Y377" s="5">
        <f>IF(ISERROR(FIND("footing",Tableau3[[#This Row],[Résumé]])),0,1)</f>
        <v>1</v>
      </c>
      <c r="Z377" s="5">
        <f>IF(ISERROR(FIND("ciné",Tableau3[[#This Row],[Résumé]])),0,1)</f>
        <v>0</v>
      </c>
      <c r="AA377" s="5">
        <v>0</v>
      </c>
      <c r="AB377" s="5">
        <f>WEEKDAY(Tableau3[[#This Row],[Jour]],2)</f>
        <v>7</v>
      </c>
      <c r="AC377" s="5">
        <v>60</v>
      </c>
      <c r="AD377" s="5"/>
      <c r="AE377" s="5"/>
      <c r="AF377" s="25"/>
    </row>
    <row r="378" spans="1:32" x14ac:dyDescent="0.3">
      <c r="A378" s="12">
        <v>45404</v>
      </c>
      <c r="B378" s="9" t="s">
        <v>703</v>
      </c>
      <c r="C378" s="6" t="s">
        <v>5</v>
      </c>
      <c r="D378" s="5">
        <v>4</v>
      </c>
      <c r="E378" s="9" t="s">
        <v>701</v>
      </c>
      <c r="F378" s="9" t="s">
        <v>702</v>
      </c>
      <c r="G378" s="9" t="s">
        <v>659</v>
      </c>
      <c r="H378" s="9" t="s">
        <v>661</v>
      </c>
      <c r="I378" s="9"/>
      <c r="J378" s="22">
        <v>0.32291666666666669</v>
      </c>
      <c r="K378" s="22"/>
      <c r="L378" s="22">
        <v>0.98958333333333337</v>
      </c>
      <c r="M378" s="28"/>
      <c r="N378" s="22"/>
      <c r="O378" s="5">
        <v>14</v>
      </c>
      <c r="P378" s="5">
        <v>35</v>
      </c>
      <c r="Q378" s="5">
        <v>0</v>
      </c>
      <c r="R378" s="5">
        <v>6</v>
      </c>
      <c r="S378" s="5">
        <f>SUM(Tableau3[[#This Row],[Snap]:[BeReal]])</f>
        <v>55</v>
      </c>
      <c r="T378" s="5" t="s">
        <v>308</v>
      </c>
      <c r="U378" s="5">
        <v>3</v>
      </c>
      <c r="V378" s="5"/>
      <c r="W378" s="5"/>
      <c r="X378" s="5"/>
      <c r="Y378" s="5">
        <f>IF(ISERROR(FIND("footing",Tableau3[[#This Row],[Résumé]])),0,1)</f>
        <v>0</v>
      </c>
      <c r="Z378" s="5">
        <f>IF(ISERROR(FIND("ciné",Tableau3[[#This Row],[Résumé]])),0,1)</f>
        <v>0</v>
      </c>
      <c r="AA378" s="5">
        <v>0</v>
      </c>
      <c r="AB378" s="5">
        <f>WEEKDAY(Tableau3[[#This Row],[Jour]],2)</f>
        <v>1</v>
      </c>
      <c r="AC378" s="5">
        <v>120</v>
      </c>
      <c r="AD378" s="5"/>
      <c r="AE378" s="5"/>
      <c r="AF378" s="25"/>
    </row>
    <row r="379" spans="1:32" x14ac:dyDescent="0.3">
      <c r="A379" s="12">
        <v>45405</v>
      </c>
      <c r="B379" s="9" t="s">
        <v>703</v>
      </c>
      <c r="C379" s="6" t="s">
        <v>5</v>
      </c>
      <c r="D379" s="5">
        <v>6</v>
      </c>
      <c r="E379" s="9" t="s">
        <v>704</v>
      </c>
      <c r="F379" s="9" t="s">
        <v>702</v>
      </c>
      <c r="G379" s="9" t="s">
        <v>659</v>
      </c>
      <c r="H379" s="9" t="s">
        <v>661</v>
      </c>
      <c r="I379" s="9"/>
      <c r="J379" s="22">
        <v>0.41666666666666669</v>
      </c>
      <c r="K379" s="22"/>
      <c r="L379" s="22">
        <v>0.98263888888888884</v>
      </c>
      <c r="M379" s="28"/>
      <c r="N379" s="22"/>
      <c r="O379" s="5">
        <v>20</v>
      </c>
      <c r="P379" s="5">
        <v>32</v>
      </c>
      <c r="Q379" s="5">
        <v>0</v>
      </c>
      <c r="R379" s="5">
        <v>1</v>
      </c>
      <c r="S379" s="5">
        <f>SUM(Tableau3[[#This Row],[Snap]:[BeReal]])</f>
        <v>53</v>
      </c>
      <c r="T379" s="5" t="s">
        <v>574</v>
      </c>
      <c r="U379" s="5">
        <v>20</v>
      </c>
      <c r="V379" s="5"/>
      <c r="W379" s="5"/>
      <c r="X379" s="5"/>
      <c r="Y379" s="5">
        <f>IF(ISERROR(FIND("footing",Tableau3[[#This Row],[Résumé]])),0,1)</f>
        <v>0</v>
      </c>
      <c r="Z379" s="5">
        <f>IF(ISERROR(FIND("ciné",Tableau3[[#This Row],[Résumé]])),0,1)</f>
        <v>0</v>
      </c>
      <c r="AA379" s="5">
        <v>0</v>
      </c>
      <c r="AB379" s="5">
        <f>WEEKDAY(Tableau3[[#This Row],[Jour]],2)</f>
        <v>2</v>
      </c>
      <c r="AC379" s="5">
        <v>20</v>
      </c>
      <c r="AD379" s="5"/>
      <c r="AE379" s="5"/>
      <c r="AF379" s="25"/>
    </row>
    <row r="380" spans="1:32" x14ac:dyDescent="0.3">
      <c r="A380" s="12">
        <v>45406</v>
      </c>
      <c r="B380" s="9" t="s">
        <v>703</v>
      </c>
      <c r="C380" s="6" t="s">
        <v>5</v>
      </c>
      <c r="D380" s="5">
        <v>3</v>
      </c>
      <c r="E380" s="9" t="s">
        <v>705</v>
      </c>
      <c r="F380" s="9" t="s">
        <v>702</v>
      </c>
      <c r="G380" s="9" t="s">
        <v>659</v>
      </c>
      <c r="H380" s="9" t="s">
        <v>661</v>
      </c>
      <c r="I380" s="9"/>
      <c r="J380" s="22">
        <v>0.39583333333333331</v>
      </c>
      <c r="K380" s="22"/>
      <c r="L380" s="22">
        <v>0.96527777777777779</v>
      </c>
      <c r="M380" s="28"/>
      <c r="N380" s="22"/>
      <c r="O380" s="5">
        <v>42</v>
      </c>
      <c r="P380" s="5">
        <v>48</v>
      </c>
      <c r="Q380" s="5">
        <v>0</v>
      </c>
      <c r="R380" s="5">
        <v>0</v>
      </c>
      <c r="S380" s="5">
        <f>SUM(Tableau3[[#This Row],[Snap]:[BeReal]])</f>
        <v>90</v>
      </c>
      <c r="T380" s="5" t="s">
        <v>201</v>
      </c>
      <c r="U380" s="5">
        <v>30</v>
      </c>
      <c r="V380" s="5"/>
      <c r="W380" s="5"/>
      <c r="X380" s="5"/>
      <c r="Y380" s="5">
        <f>IF(ISERROR(FIND("footing",Tableau3[[#This Row],[Résumé]])),0,1)</f>
        <v>0</v>
      </c>
      <c r="Z380" s="5">
        <f>IF(ISERROR(FIND("ciné",Tableau3[[#This Row],[Résumé]])),0,1)</f>
        <v>0</v>
      </c>
      <c r="AA380" s="5">
        <v>0</v>
      </c>
      <c r="AB380" s="5">
        <f>WEEKDAY(Tableau3[[#This Row],[Jour]],2)</f>
        <v>3</v>
      </c>
      <c r="AC380" s="5">
        <v>60</v>
      </c>
      <c r="AD380" s="5"/>
      <c r="AE380" s="5"/>
      <c r="AF380" s="25"/>
    </row>
    <row r="381" spans="1:32" x14ac:dyDescent="0.3">
      <c r="A381" s="12">
        <v>45407</v>
      </c>
      <c r="B381" s="9" t="s">
        <v>703</v>
      </c>
      <c r="C381" s="6" t="s">
        <v>5</v>
      </c>
      <c r="D381" s="5">
        <v>6</v>
      </c>
      <c r="E381" s="9" t="s">
        <v>707</v>
      </c>
      <c r="F381" s="9" t="s">
        <v>670</v>
      </c>
      <c r="G381" s="9" t="s">
        <v>201</v>
      </c>
      <c r="H381" s="26" t="s">
        <v>661</v>
      </c>
      <c r="I381" s="9"/>
      <c r="J381" s="22">
        <v>0.40972222222222221</v>
      </c>
      <c r="K381" s="22"/>
      <c r="L381" s="22">
        <v>3.472222222222222E-3</v>
      </c>
      <c r="M381" s="28"/>
      <c r="N381" s="22"/>
      <c r="O381" s="5">
        <v>28</v>
      </c>
      <c r="P381" s="5">
        <v>33</v>
      </c>
      <c r="Q381" s="5">
        <v>0</v>
      </c>
      <c r="R381" s="5">
        <v>0</v>
      </c>
      <c r="S381" s="5">
        <f>SUM(Tableau3[[#This Row],[Snap]:[BeReal]])</f>
        <v>61</v>
      </c>
      <c r="T381" s="5" t="s">
        <v>196</v>
      </c>
      <c r="U381" s="5">
        <v>45</v>
      </c>
      <c r="V381" s="5"/>
      <c r="W381" s="5"/>
      <c r="X381" s="5"/>
      <c r="Y381" s="5">
        <f>IF(ISERROR(FIND("footing",Tableau3[[#This Row],[Résumé]])),0,1)</f>
        <v>0</v>
      </c>
      <c r="Z381" s="5">
        <f>IF(ISERROR(FIND("ciné",Tableau3[[#This Row],[Résumé]])),0,1)</f>
        <v>0</v>
      </c>
      <c r="AA381" s="5">
        <v>0</v>
      </c>
      <c r="AB381" s="5">
        <f>WEEKDAY(Tableau3[[#This Row],[Jour]],2)</f>
        <v>4</v>
      </c>
      <c r="AC381" s="5">
        <v>60</v>
      </c>
      <c r="AD381" s="5"/>
      <c r="AE381" s="5"/>
      <c r="AF381" s="25" t="s">
        <v>706</v>
      </c>
    </row>
    <row r="382" spans="1:32" x14ac:dyDescent="0.3">
      <c r="A382" s="12">
        <v>45408</v>
      </c>
      <c r="B382" s="9" t="s">
        <v>47</v>
      </c>
      <c r="C382" s="6" t="s">
        <v>5</v>
      </c>
      <c r="D382" s="5">
        <v>7.5</v>
      </c>
      <c r="E382" s="9" t="s">
        <v>708</v>
      </c>
      <c r="F382" s="9" t="s">
        <v>680</v>
      </c>
      <c r="G382" s="9" t="s">
        <v>201</v>
      </c>
      <c r="H382" s="26" t="s">
        <v>196</v>
      </c>
      <c r="I382" s="9" t="s">
        <v>709</v>
      </c>
      <c r="J382" s="22">
        <v>0.31597222222222221</v>
      </c>
      <c r="K382" s="22"/>
      <c r="L382" s="22">
        <v>8.6805555555555552E-2</v>
      </c>
      <c r="M382" s="28"/>
      <c r="N382" s="22">
        <v>0.62013888888888891</v>
      </c>
      <c r="O382" s="5">
        <v>37</v>
      </c>
      <c r="P382" s="5">
        <v>16</v>
      </c>
      <c r="Q382" s="5">
        <v>0</v>
      </c>
      <c r="R382" s="5">
        <v>13</v>
      </c>
      <c r="S382" s="5">
        <f>SUM(Tableau3[[#This Row],[Snap]:[BeReal]])</f>
        <v>66</v>
      </c>
      <c r="T382" s="5" t="s">
        <v>308</v>
      </c>
      <c r="U382" s="5">
        <v>0</v>
      </c>
      <c r="V382" s="5" t="s">
        <v>710</v>
      </c>
      <c r="W382" s="5"/>
      <c r="X382" s="5"/>
      <c r="Y382" s="5">
        <f>IF(ISERROR(FIND("footing",Tableau3[[#This Row],[Résumé]])),0,1)</f>
        <v>0</v>
      </c>
      <c r="Z382" s="5">
        <f>IF(ISERROR(FIND("ciné",Tableau3[[#This Row],[Résumé]])),0,1)</f>
        <v>1</v>
      </c>
      <c r="AA382" s="5">
        <v>20</v>
      </c>
      <c r="AB382" s="5">
        <f>WEEKDAY(Tableau3[[#This Row],[Jour]],2)</f>
        <v>5</v>
      </c>
      <c r="AC382" s="5">
        <v>0</v>
      </c>
      <c r="AD382" s="5"/>
      <c r="AE382" s="5"/>
      <c r="AF382" s="25"/>
    </row>
    <row r="383" spans="1:32" x14ac:dyDescent="0.3">
      <c r="A383" s="12">
        <v>45409</v>
      </c>
      <c r="B383" s="9" t="s">
        <v>45</v>
      </c>
      <c r="C383" s="6" t="s">
        <v>68</v>
      </c>
      <c r="D383" s="5">
        <v>8</v>
      </c>
      <c r="E383" s="9" t="s">
        <v>711</v>
      </c>
      <c r="F383" s="9" t="s">
        <v>657</v>
      </c>
      <c r="G383" s="9" t="s">
        <v>712</v>
      </c>
      <c r="H383" s="26" t="s">
        <v>686</v>
      </c>
      <c r="I383" s="9"/>
      <c r="J383" s="22">
        <v>0.45833333333333331</v>
      </c>
      <c r="K383" s="22"/>
      <c r="L383" s="22">
        <v>0.1388888888888889</v>
      </c>
      <c r="M383" s="28"/>
      <c r="N383" s="22"/>
      <c r="O383" s="5">
        <v>65</v>
      </c>
      <c r="P383" s="5">
        <v>26</v>
      </c>
      <c r="Q383" s="5">
        <v>0</v>
      </c>
      <c r="R383" s="5">
        <v>7</v>
      </c>
      <c r="S383" s="5">
        <f>SUM(Tableau3[[#This Row],[Snap]:[BeReal]])</f>
        <v>98</v>
      </c>
      <c r="T383" s="5" t="s">
        <v>200</v>
      </c>
      <c r="U383" s="5">
        <v>90</v>
      </c>
      <c r="V383" s="5"/>
      <c r="W383" s="5"/>
      <c r="X383" s="5"/>
      <c r="Y383" s="5">
        <f>IF(ISERROR(FIND("footing",Tableau3[[#This Row],[Résumé]])),0,1)</f>
        <v>0</v>
      </c>
      <c r="Z383" s="5">
        <f>IF(ISERROR(FIND("ciné",Tableau3[[#This Row],[Résumé]])),0,1)</f>
        <v>1</v>
      </c>
      <c r="AA383" s="5">
        <v>0</v>
      </c>
      <c r="AB383" s="5">
        <f>WEEKDAY(Tableau3[[#This Row],[Jour]],2)</f>
        <v>6</v>
      </c>
      <c r="AC383" s="5">
        <v>0</v>
      </c>
      <c r="AD383" s="5"/>
      <c r="AE383" s="5"/>
      <c r="AF383" s="25" t="s">
        <v>713</v>
      </c>
    </row>
    <row r="384" spans="1:32" x14ac:dyDescent="0.3">
      <c r="A384" s="12">
        <v>45410</v>
      </c>
      <c r="B384" s="9" t="s">
        <v>45</v>
      </c>
      <c r="C384" s="6" t="s">
        <v>68</v>
      </c>
      <c r="D384" s="5">
        <v>8</v>
      </c>
      <c r="E384" s="9" t="s">
        <v>714</v>
      </c>
      <c r="F384" s="9" t="s">
        <v>670</v>
      </c>
      <c r="G384" s="9" t="s">
        <v>659</v>
      </c>
      <c r="H384" s="26" t="s">
        <v>196</v>
      </c>
      <c r="I384" s="9"/>
      <c r="J384" s="22">
        <v>0.4375</v>
      </c>
      <c r="K384" s="22"/>
      <c r="L384" s="22">
        <v>0.98611111111111116</v>
      </c>
      <c r="M384" s="28"/>
      <c r="N384" s="22"/>
      <c r="O384" s="5">
        <v>50</v>
      </c>
      <c r="P384" s="5">
        <v>14</v>
      </c>
      <c r="Q384" s="5">
        <v>0</v>
      </c>
      <c r="R384" s="5">
        <v>11</v>
      </c>
      <c r="S384" s="5">
        <f>SUM(Tableau3[[#This Row],[Snap]:[BeReal]])</f>
        <v>75</v>
      </c>
      <c r="T384" s="5" t="s">
        <v>196</v>
      </c>
      <c r="U384" s="5">
        <v>70</v>
      </c>
      <c r="V384" s="5" t="s">
        <v>715</v>
      </c>
      <c r="W384" s="5"/>
      <c r="X384" s="5"/>
      <c r="Y384" s="5">
        <f>IF(ISERROR(FIND("footing",Tableau3[[#This Row],[Résumé]])),0,1)</f>
        <v>1</v>
      </c>
      <c r="Z384" s="5">
        <f>IF(ISERROR(FIND("ciné",Tableau3[[#This Row],[Résumé]])),0,1)</f>
        <v>1</v>
      </c>
      <c r="AA384" s="5">
        <v>0</v>
      </c>
      <c r="AB384" s="5">
        <f>WEEKDAY(Tableau3[[#This Row],[Jour]],2)</f>
        <v>7</v>
      </c>
      <c r="AC384" s="5">
        <v>0</v>
      </c>
      <c r="AD384" s="5"/>
      <c r="AE384" s="5" t="s">
        <v>716</v>
      </c>
      <c r="AF384" s="25"/>
    </row>
    <row r="385" spans="1:32" x14ac:dyDescent="0.3">
      <c r="A385" s="12">
        <v>45411</v>
      </c>
      <c r="B385" s="9" t="s">
        <v>33</v>
      </c>
      <c r="C385" s="6" t="s">
        <v>5</v>
      </c>
      <c r="D385" s="5">
        <v>7</v>
      </c>
      <c r="E385" s="9" t="s">
        <v>717</v>
      </c>
      <c r="F385" s="9" t="s">
        <v>692</v>
      </c>
      <c r="G385" s="9" t="s">
        <v>659</v>
      </c>
      <c r="H385" s="26" t="s">
        <v>661</v>
      </c>
      <c r="I385" s="9"/>
      <c r="J385" s="22">
        <v>0.3298611111111111</v>
      </c>
      <c r="K385" s="22"/>
      <c r="L385" s="22">
        <v>0</v>
      </c>
      <c r="M385" s="28"/>
      <c r="N385" s="22">
        <v>0.41736111111111113</v>
      </c>
      <c r="O385" s="5">
        <v>50</v>
      </c>
      <c r="P385" s="5">
        <v>30</v>
      </c>
      <c r="Q385" s="5">
        <v>0</v>
      </c>
      <c r="R385" s="5">
        <v>10</v>
      </c>
      <c r="S385" s="5">
        <f>SUM(Tableau3[[#This Row],[Snap]:[BeReal]])</f>
        <v>90</v>
      </c>
      <c r="T385" s="5" t="s">
        <v>196</v>
      </c>
      <c r="U385" s="5">
        <v>25</v>
      </c>
      <c r="V385" s="5"/>
      <c r="W385" s="5"/>
      <c r="X385" s="5"/>
      <c r="Y385" s="5">
        <f>IF(ISERROR(FIND("footing",Tableau3[[#This Row],[Résumé]])),0,1)</f>
        <v>0</v>
      </c>
      <c r="Z385" s="5">
        <f>IF(ISERROR(FIND("ciné",Tableau3[[#This Row],[Résumé]])),0,1)</f>
        <v>1</v>
      </c>
      <c r="AA385" s="5">
        <v>76</v>
      </c>
      <c r="AB385" s="5">
        <f>WEEKDAY(Tableau3[[#This Row],[Jour]],2)</f>
        <v>1</v>
      </c>
      <c r="AC385" s="5">
        <v>0</v>
      </c>
      <c r="AD385" s="5"/>
      <c r="AE385" s="5"/>
      <c r="AF385" s="25" t="s">
        <v>719</v>
      </c>
    </row>
    <row r="386" spans="1:32" x14ac:dyDescent="0.3">
      <c r="A386" s="12">
        <v>45412</v>
      </c>
      <c r="B386" s="9" t="s">
        <v>33</v>
      </c>
      <c r="C386" s="6" t="s">
        <v>5</v>
      </c>
      <c r="D386" s="5">
        <v>5.5</v>
      </c>
      <c r="E386" s="9" t="s">
        <v>718</v>
      </c>
      <c r="F386" s="9" t="s">
        <v>670</v>
      </c>
      <c r="G386" s="9" t="s">
        <v>664</v>
      </c>
      <c r="H386" s="26" t="s">
        <v>686</v>
      </c>
      <c r="I386" s="9"/>
      <c r="J386" s="22">
        <v>0.3263888888888889</v>
      </c>
      <c r="K386" s="22"/>
      <c r="L386" s="22">
        <v>0.92708333333333337</v>
      </c>
      <c r="M386" s="28"/>
      <c r="N386" s="22">
        <v>0.3888888888888889</v>
      </c>
      <c r="O386" s="5">
        <v>42</v>
      </c>
      <c r="P386" s="5">
        <v>20</v>
      </c>
      <c r="Q386" s="5">
        <v>0</v>
      </c>
      <c r="R386" s="5">
        <v>9</v>
      </c>
      <c r="S386" s="5">
        <f>SUM(Tableau3[[#This Row],[Snap]:[BeReal]])</f>
        <v>71</v>
      </c>
      <c r="T386" s="5" t="s">
        <v>201</v>
      </c>
      <c r="U386" s="5">
        <v>0</v>
      </c>
      <c r="V386" s="5"/>
      <c r="W386" s="5"/>
      <c r="X386" s="5"/>
      <c r="Y386" s="5">
        <f>IF(ISERROR(FIND("footing",Tableau3[[#This Row],[Résumé]])),0,1)</f>
        <v>1</v>
      </c>
      <c r="Z386" s="5">
        <f>IF(ISERROR(FIND("ciné",Tableau3[[#This Row],[Résumé]])),0,1)</f>
        <v>0</v>
      </c>
      <c r="AA386" s="5">
        <v>120</v>
      </c>
      <c r="AB386" s="5">
        <f>WEEKDAY(Tableau3[[#This Row],[Jour]],2)</f>
        <v>2</v>
      </c>
      <c r="AC386" s="5">
        <v>0</v>
      </c>
      <c r="AD386" s="5"/>
      <c r="AE386" s="5"/>
      <c r="AF386" s="25"/>
    </row>
    <row r="387" spans="1:32" x14ac:dyDescent="0.3">
      <c r="A387" s="12">
        <v>45413</v>
      </c>
      <c r="B387" s="9" t="s">
        <v>45</v>
      </c>
      <c r="C387" s="6" t="s">
        <v>5</v>
      </c>
      <c r="D387" s="5">
        <v>8</v>
      </c>
      <c r="E387" s="9" t="s">
        <v>720</v>
      </c>
      <c r="F387" s="9" t="s">
        <v>722</v>
      </c>
      <c r="G387" s="9" t="s">
        <v>659</v>
      </c>
      <c r="H387" s="26" t="s">
        <v>196</v>
      </c>
      <c r="I387" s="9"/>
      <c r="J387" s="22">
        <v>0.375</v>
      </c>
      <c r="K387" s="22"/>
      <c r="L387" s="22">
        <v>0.97569444444444442</v>
      </c>
      <c r="M387" s="28"/>
      <c r="N387" s="22"/>
      <c r="O387" s="5">
        <v>51</v>
      </c>
      <c r="P387" s="5">
        <v>26</v>
      </c>
      <c r="Q387" s="5">
        <v>0</v>
      </c>
      <c r="R387" s="5">
        <v>8</v>
      </c>
      <c r="S387" s="5">
        <f>SUM(Tableau3[[#This Row],[Snap]:[BeReal]])</f>
        <v>85</v>
      </c>
      <c r="T387" s="5" t="s">
        <v>201</v>
      </c>
      <c r="U387" s="5">
        <v>75</v>
      </c>
      <c r="V387" s="5"/>
      <c r="W387" s="5"/>
      <c r="X387" s="5"/>
      <c r="Y387" s="5">
        <f>IF(ISERROR(FIND("footing",Tableau3[[#This Row],[Résumé]])),0,1)</f>
        <v>0</v>
      </c>
      <c r="Z387" s="5">
        <f>IF(ISERROR(FIND("ciné",Tableau3[[#This Row],[Résumé]])),0,1)</f>
        <v>1</v>
      </c>
      <c r="AA387" s="5">
        <v>0</v>
      </c>
      <c r="AB387" s="5">
        <f>WEEKDAY(Tableau3[[#This Row],[Jour]],2)</f>
        <v>3</v>
      </c>
      <c r="AC387" s="5">
        <v>0</v>
      </c>
      <c r="AD387" s="5"/>
      <c r="AE387" s="5"/>
      <c r="AF387" s="25" t="s">
        <v>724</v>
      </c>
    </row>
    <row r="388" spans="1:32" x14ac:dyDescent="0.3">
      <c r="A388" s="12">
        <v>45414</v>
      </c>
      <c r="B388" s="9" t="s">
        <v>33</v>
      </c>
      <c r="C388" s="6" t="s">
        <v>5</v>
      </c>
      <c r="D388" s="5">
        <v>6.5</v>
      </c>
      <c r="E388" s="9" t="s">
        <v>721</v>
      </c>
      <c r="F388" s="9" t="s">
        <v>722</v>
      </c>
      <c r="G388" s="9" t="s">
        <v>681</v>
      </c>
      <c r="H388" s="26" t="s">
        <v>661</v>
      </c>
      <c r="I388" s="9"/>
      <c r="J388" s="22">
        <v>0.31597222222222221</v>
      </c>
      <c r="K388" s="22">
        <v>0.33333333333333331</v>
      </c>
      <c r="L388" s="22">
        <v>0.97916666666666663</v>
      </c>
      <c r="M388" s="28"/>
      <c r="N388" s="22">
        <v>0.39305555555555555</v>
      </c>
      <c r="O388" s="5">
        <v>41</v>
      </c>
      <c r="P388" s="5">
        <v>19</v>
      </c>
      <c r="Q388" s="5">
        <v>0</v>
      </c>
      <c r="R388" s="5">
        <v>6</v>
      </c>
      <c r="S388" s="5">
        <f>SUM(Tableau3[[#This Row],[Snap]:[BeReal]])</f>
        <v>66</v>
      </c>
      <c r="T388" s="5" t="s">
        <v>381</v>
      </c>
      <c r="U388" s="5">
        <v>0</v>
      </c>
      <c r="V388" s="5"/>
      <c r="W388" s="5"/>
      <c r="X388" s="5"/>
      <c r="Y388" s="5">
        <f>IF(ISERROR(FIND("footing",Tableau3[[#This Row],[Résumé]])),0,1)</f>
        <v>0</v>
      </c>
      <c r="Z388" s="5">
        <f>IF(ISERROR(FIND("ciné",Tableau3[[#This Row],[Résumé]])),0,1)</f>
        <v>1</v>
      </c>
      <c r="AA388" s="5">
        <v>141</v>
      </c>
      <c r="AB388" s="5">
        <f>WEEKDAY(Tableau3[[#This Row],[Jour]],2)</f>
        <v>4</v>
      </c>
      <c r="AC388" s="5">
        <v>0</v>
      </c>
      <c r="AD388" s="5"/>
      <c r="AE388" s="5"/>
      <c r="AF388" s="25" t="s">
        <v>725</v>
      </c>
    </row>
    <row r="389" spans="1:32" x14ac:dyDescent="0.3">
      <c r="A389" s="12">
        <v>45415</v>
      </c>
      <c r="B389" s="9" t="s">
        <v>47</v>
      </c>
      <c r="C389" s="6" t="s">
        <v>5</v>
      </c>
      <c r="D389" s="5">
        <v>6</v>
      </c>
      <c r="E389" s="9" t="s">
        <v>726</v>
      </c>
      <c r="F389" s="9" t="s">
        <v>692</v>
      </c>
      <c r="G389" s="9" t="s">
        <v>659</v>
      </c>
      <c r="H389" s="26" t="s">
        <v>661</v>
      </c>
      <c r="I389" s="9"/>
      <c r="J389" s="22">
        <v>0.3125</v>
      </c>
      <c r="K389" s="22">
        <v>0.34027777777777779</v>
      </c>
      <c r="L389" s="22">
        <v>0.90972222222222221</v>
      </c>
      <c r="M389" s="28"/>
      <c r="N389" s="22">
        <v>0.45624999999999999</v>
      </c>
      <c r="O389" s="5">
        <v>39</v>
      </c>
      <c r="P389" s="5">
        <v>16</v>
      </c>
      <c r="Q389" s="5">
        <v>0</v>
      </c>
      <c r="R389" s="5">
        <v>7</v>
      </c>
      <c r="S389" s="5">
        <f>SUM(Tableau3[[#This Row],[Snap]:[BeReal]])</f>
        <v>62</v>
      </c>
      <c r="T389" s="5" t="s">
        <v>196</v>
      </c>
      <c r="U389" s="5">
        <v>50</v>
      </c>
      <c r="V389" s="5"/>
      <c r="W389" s="5"/>
      <c r="X389" s="5"/>
      <c r="Y389" s="5">
        <f>IF(ISERROR(FIND("footing",Tableau3[[#This Row],[Résumé]])),0,1)</f>
        <v>0</v>
      </c>
      <c r="Z389" s="5">
        <f>IF(ISERROR(FIND("ciné",Tableau3[[#This Row],[Résumé]])),0,1)</f>
        <v>0</v>
      </c>
      <c r="AA389" s="5">
        <v>60</v>
      </c>
      <c r="AB389" s="5">
        <f>WEEKDAY(Tableau3[[#This Row],[Jour]],2)</f>
        <v>5</v>
      </c>
      <c r="AC389" s="5">
        <v>0</v>
      </c>
      <c r="AD389" s="5"/>
      <c r="AE389" s="5"/>
      <c r="AF389" s="25" t="s">
        <v>731</v>
      </c>
    </row>
    <row r="390" spans="1:32" x14ac:dyDescent="0.3">
      <c r="A390" s="12">
        <v>45416</v>
      </c>
      <c r="B390" s="9" t="s">
        <v>45</v>
      </c>
      <c r="C390" s="6" t="s">
        <v>5</v>
      </c>
      <c r="D390" s="5">
        <v>8.5</v>
      </c>
      <c r="E390" s="9" t="s">
        <v>728</v>
      </c>
      <c r="F390" s="9" t="s">
        <v>680</v>
      </c>
      <c r="G390" s="9" t="s">
        <v>698</v>
      </c>
      <c r="H390" s="26" t="s">
        <v>661</v>
      </c>
      <c r="I390" s="9" t="s">
        <v>733</v>
      </c>
      <c r="J390" s="22">
        <v>0.32083333333333336</v>
      </c>
      <c r="K390" s="22">
        <v>0.32569444444444445</v>
      </c>
      <c r="L390" s="22">
        <v>0.1423611111111111</v>
      </c>
      <c r="M390" s="28">
        <v>65</v>
      </c>
      <c r="N390" s="22"/>
      <c r="O390" s="5">
        <v>52</v>
      </c>
      <c r="P390" s="5">
        <v>31</v>
      </c>
      <c r="Q390" s="5">
        <v>0</v>
      </c>
      <c r="R390" s="5">
        <v>11</v>
      </c>
      <c r="S390" s="5">
        <f>SUM(Tableau3[[#This Row],[Snap]:[BeReal]])</f>
        <v>94</v>
      </c>
      <c r="T390" s="5" t="s">
        <v>308</v>
      </c>
      <c r="U390" s="5">
        <v>50</v>
      </c>
      <c r="V390" s="5" t="s">
        <v>730</v>
      </c>
      <c r="W390" s="5"/>
      <c r="X390" s="5"/>
      <c r="Y390" s="5">
        <f>IF(ISERROR(FIND("footing",Tableau3[[#This Row],[Résumé]])),0,1)</f>
        <v>0</v>
      </c>
      <c r="Z390" s="5">
        <f>IF(ISERROR(FIND("ciné",Tableau3[[#This Row],[Résumé]])),0,1)</f>
        <v>1</v>
      </c>
      <c r="AA390" s="5">
        <v>0</v>
      </c>
      <c r="AB390" s="5">
        <f>WEEKDAY(Tableau3[[#This Row],[Jour]],2)</f>
        <v>6</v>
      </c>
      <c r="AC390" s="5">
        <v>5</v>
      </c>
      <c r="AD390" s="5"/>
      <c r="AE390" s="5"/>
      <c r="AF390" s="25" t="s">
        <v>732</v>
      </c>
    </row>
    <row r="391" spans="1:32" x14ac:dyDescent="0.3">
      <c r="A391" s="12">
        <v>45417</v>
      </c>
      <c r="B391" s="9" t="s">
        <v>45</v>
      </c>
      <c r="C391" s="6" t="s">
        <v>5</v>
      </c>
      <c r="D391" s="5">
        <v>7</v>
      </c>
      <c r="E391" s="9" t="s">
        <v>727</v>
      </c>
      <c r="F391" s="9" t="s">
        <v>702</v>
      </c>
      <c r="G391" s="9" t="s">
        <v>681</v>
      </c>
      <c r="H391" s="26" t="s">
        <v>661</v>
      </c>
      <c r="I391" s="9"/>
      <c r="J391" s="22">
        <v>0.46527777777777779</v>
      </c>
      <c r="K391" s="22">
        <v>0.47916666666666669</v>
      </c>
      <c r="L391" s="22">
        <v>0.95486111111111116</v>
      </c>
      <c r="M391" s="28"/>
      <c r="N391" s="22"/>
      <c r="O391" s="5">
        <v>71</v>
      </c>
      <c r="P391" s="5">
        <v>19</v>
      </c>
      <c r="Q391" s="5">
        <v>0</v>
      </c>
      <c r="R391" s="5">
        <v>6</v>
      </c>
      <c r="S391" s="5">
        <f>SUM(Tableau3[[#This Row],[Snap]:[BeReal]])</f>
        <v>96</v>
      </c>
      <c r="T391" s="5" t="s">
        <v>201</v>
      </c>
      <c r="U391" s="5">
        <v>0</v>
      </c>
      <c r="V391" s="5"/>
      <c r="W391" s="5"/>
      <c r="X391" s="5"/>
      <c r="Y391" s="5">
        <f>IF(ISERROR(FIND("footing",Tableau3[[#This Row],[Résumé]])),0,1)</f>
        <v>1</v>
      </c>
      <c r="Z391" s="5">
        <f>IF(ISERROR(FIND("ciné",Tableau3[[#This Row],[Résumé]])),0,1)</f>
        <v>0</v>
      </c>
      <c r="AA391" s="5">
        <v>0</v>
      </c>
      <c r="AB391" s="5">
        <f>WEEKDAY(Tableau3[[#This Row],[Jour]],2)</f>
        <v>7</v>
      </c>
      <c r="AC391" s="5">
        <v>0</v>
      </c>
      <c r="AD391" s="5"/>
      <c r="AE391" s="5"/>
      <c r="AF391" s="25"/>
    </row>
    <row r="392" spans="1:32" x14ac:dyDescent="0.3">
      <c r="A392" s="12">
        <v>45418</v>
      </c>
      <c r="B392" s="9" t="s">
        <v>33</v>
      </c>
      <c r="C392" s="6" t="s">
        <v>5</v>
      </c>
      <c r="D392" s="5">
        <v>5.5</v>
      </c>
      <c r="E392" s="9" t="s">
        <v>734</v>
      </c>
      <c r="F392" s="9" t="s">
        <v>692</v>
      </c>
      <c r="G392" s="9" t="s">
        <v>681</v>
      </c>
      <c r="H392" s="26" t="s">
        <v>661</v>
      </c>
      <c r="I392" s="9"/>
      <c r="J392" s="22">
        <v>0.30555555555555558</v>
      </c>
      <c r="K392" s="22">
        <v>0.3298611111111111</v>
      </c>
      <c r="L392" s="22">
        <v>23</v>
      </c>
      <c r="M392" s="28"/>
      <c r="N392" s="22">
        <v>0.4375</v>
      </c>
      <c r="O392" s="5">
        <v>33</v>
      </c>
      <c r="P392" s="5">
        <v>14</v>
      </c>
      <c r="Q392" s="5">
        <v>0</v>
      </c>
      <c r="R392" s="5">
        <v>11</v>
      </c>
      <c r="S392" s="5">
        <f>SUM(Tableau3[[#This Row],[Snap]:[BeReal]])</f>
        <v>58</v>
      </c>
      <c r="T392" s="5" t="s">
        <v>196</v>
      </c>
      <c r="U392" s="5">
        <v>25</v>
      </c>
      <c r="V392" s="5"/>
      <c r="W392" s="5"/>
      <c r="X392" s="5"/>
      <c r="Y392" s="5">
        <f>IF(ISERROR(FIND("footing",Tableau3[[#This Row],[Résumé]])),0,1)</f>
        <v>0</v>
      </c>
      <c r="Z392" s="5">
        <f>IF(ISERROR(FIND("ciné",Tableau3[[#This Row],[Résumé]])),0,1)</f>
        <v>0</v>
      </c>
      <c r="AA392" s="5">
        <v>68</v>
      </c>
      <c r="AB392" s="5">
        <f>WEEKDAY(Tableau3[[#This Row],[Jour]],2)</f>
        <v>1</v>
      </c>
      <c r="AC392" s="5">
        <v>35</v>
      </c>
      <c r="AD392" s="5"/>
      <c r="AE392" s="5"/>
      <c r="AF392" s="25" t="s">
        <v>738</v>
      </c>
    </row>
    <row r="393" spans="1:32" x14ac:dyDescent="0.3">
      <c r="A393" s="12">
        <v>45419</v>
      </c>
      <c r="B393" s="9" t="s">
        <v>33</v>
      </c>
      <c r="C393" s="6" t="s">
        <v>5</v>
      </c>
      <c r="D393" s="5">
        <v>6.5</v>
      </c>
      <c r="E393" s="9" t="s">
        <v>736</v>
      </c>
      <c r="F393" s="9" t="s">
        <v>692</v>
      </c>
      <c r="G393" s="9" t="s">
        <v>664</v>
      </c>
      <c r="H393" s="26" t="s">
        <v>686</v>
      </c>
      <c r="I393" s="9"/>
      <c r="J393" s="22">
        <v>0.32291666666666669</v>
      </c>
      <c r="K393" s="22">
        <v>0.32291666666666669</v>
      </c>
      <c r="L393" s="22">
        <v>0.99305555555555558</v>
      </c>
      <c r="M393" s="28"/>
      <c r="N393" s="22">
        <v>0.39930555555555558</v>
      </c>
      <c r="O393" s="5">
        <v>62</v>
      </c>
      <c r="P393" s="5">
        <v>16</v>
      </c>
      <c r="Q393" s="5">
        <v>0</v>
      </c>
      <c r="R393" s="5">
        <v>3</v>
      </c>
      <c r="S393" s="5">
        <f>SUM(Tableau3[[#This Row],[Snap]:[BeReal]])</f>
        <v>81</v>
      </c>
      <c r="T393" s="5" t="s">
        <v>308</v>
      </c>
      <c r="U393" s="5">
        <v>10</v>
      </c>
      <c r="V393" s="5" t="s">
        <v>740</v>
      </c>
      <c r="W393" s="5"/>
      <c r="X393" s="5"/>
      <c r="Y393" s="5">
        <f>IF(ISERROR(FIND("footing",Tableau3[[#This Row],[Résumé]])),0,1)</f>
        <v>0</v>
      </c>
      <c r="Z393" s="5">
        <f>IF(ISERROR(FIND("ciné",Tableau3[[#This Row],[Résumé]])),0,1)</f>
        <v>1</v>
      </c>
      <c r="AA393" s="5">
        <v>41</v>
      </c>
      <c r="AB393" s="5">
        <f>WEEKDAY(Tableau3[[#This Row],[Jour]],2)</f>
        <v>2</v>
      </c>
      <c r="AC393" s="5">
        <v>0</v>
      </c>
      <c r="AD393" s="5"/>
      <c r="AE393" s="5"/>
      <c r="AF393" s="25"/>
    </row>
    <row r="394" spans="1:32" x14ac:dyDescent="0.3">
      <c r="A394" s="12">
        <v>45420</v>
      </c>
      <c r="B394" s="9" t="s">
        <v>45</v>
      </c>
      <c r="C394" s="6" t="s">
        <v>735</v>
      </c>
      <c r="D394" s="5">
        <v>7.5</v>
      </c>
      <c r="E394" s="9" t="s">
        <v>737</v>
      </c>
      <c r="F394" s="9" t="s">
        <v>722</v>
      </c>
      <c r="G394" s="9" t="s">
        <v>381</v>
      </c>
      <c r="H394" s="26" t="s">
        <v>652</v>
      </c>
      <c r="I394" s="9"/>
      <c r="J394" s="22">
        <v>0.28819444444444442</v>
      </c>
      <c r="K394" s="22">
        <v>0.30208333333333331</v>
      </c>
      <c r="L394" s="22">
        <v>0.98263888888888884</v>
      </c>
      <c r="M394" s="28">
        <v>35</v>
      </c>
      <c r="N394" s="22"/>
      <c r="O394" s="5">
        <v>31</v>
      </c>
      <c r="P394" s="5">
        <v>11</v>
      </c>
      <c r="Q394" s="5">
        <v>10</v>
      </c>
      <c r="R394" s="5">
        <v>5</v>
      </c>
      <c r="S394" s="5">
        <f>SUM(Tableau3[[#This Row],[Snap]:[BeReal]])</f>
        <v>57</v>
      </c>
      <c r="T394" s="5" t="s">
        <v>201</v>
      </c>
      <c r="U394" s="5">
        <v>45</v>
      </c>
      <c r="V394" s="5"/>
      <c r="W394" s="5"/>
      <c r="X394" s="5"/>
      <c r="Y394" s="5">
        <f>IF(ISERROR(FIND("footing",Tableau3[[#This Row],[Résumé]])),0,1)</f>
        <v>0</v>
      </c>
      <c r="Z394" s="5">
        <f>IF(ISERROR(FIND("ciné",Tableau3[[#This Row],[Résumé]])),0,1)</f>
        <v>1</v>
      </c>
      <c r="AA394" s="5">
        <v>0</v>
      </c>
      <c r="AB394" s="5">
        <f>WEEKDAY(Tableau3[[#This Row],[Jour]],2)</f>
        <v>3</v>
      </c>
      <c r="AC394" s="5">
        <v>10</v>
      </c>
      <c r="AD394" s="5"/>
      <c r="AE394" s="5"/>
      <c r="AF394" s="25" t="s">
        <v>739</v>
      </c>
    </row>
    <row r="395" spans="1:32" x14ac:dyDescent="0.3">
      <c r="A395" s="12">
        <v>45421</v>
      </c>
      <c r="B395" s="9" t="s">
        <v>45</v>
      </c>
      <c r="C395" s="6" t="s">
        <v>561</v>
      </c>
      <c r="D395" s="5">
        <v>8</v>
      </c>
      <c r="E395" s="9" t="s">
        <v>742</v>
      </c>
      <c r="F395" s="9" t="s">
        <v>722</v>
      </c>
      <c r="G395" s="9" t="s">
        <v>659</v>
      </c>
      <c r="H395" s="26" t="s">
        <v>196</v>
      </c>
      <c r="I395" s="9"/>
      <c r="J395" s="22">
        <v>0.33333333333333331</v>
      </c>
      <c r="K395" s="22">
        <v>0.35069444444444442</v>
      </c>
      <c r="L395" s="22">
        <v>1.3888888888888888E-2</v>
      </c>
      <c r="M395" s="28"/>
      <c r="N395" s="22"/>
      <c r="O395" s="5">
        <v>24</v>
      </c>
      <c r="P395" s="5">
        <v>8</v>
      </c>
      <c r="Q395" s="5">
        <v>0</v>
      </c>
      <c r="R395" s="5">
        <v>5</v>
      </c>
      <c r="S395" s="5">
        <f>SUM(Tableau3[[#This Row],[Snap]:[BeReal]])</f>
        <v>37</v>
      </c>
      <c r="T395" s="5" t="s">
        <v>165</v>
      </c>
      <c r="U395" s="5">
        <v>105</v>
      </c>
      <c r="V395" s="5"/>
      <c r="W395" s="5"/>
      <c r="X395" s="5"/>
      <c r="Y395" s="5">
        <f>IF(ISERROR(FIND("footing",Tableau3[[#This Row],[Résumé]])),0,1)</f>
        <v>1</v>
      </c>
      <c r="Z395" s="5">
        <f>IF(ISERROR(FIND("ciné",Tableau3[[#This Row],[Résumé]])),0,1)</f>
        <v>0</v>
      </c>
      <c r="AA395" s="5">
        <v>0</v>
      </c>
      <c r="AB395" s="5">
        <f>WEEKDAY(Tableau3[[#This Row],[Jour]],2)</f>
        <v>4</v>
      </c>
      <c r="AC395" s="5">
        <v>0</v>
      </c>
      <c r="AD395" s="5"/>
      <c r="AE395" s="5"/>
      <c r="AF395" s="25"/>
    </row>
    <row r="396" spans="1:32" x14ac:dyDescent="0.3">
      <c r="A396" s="12">
        <v>45422</v>
      </c>
      <c r="B396" s="9" t="s">
        <v>45</v>
      </c>
      <c r="C396" s="6" t="s">
        <v>741</v>
      </c>
      <c r="D396" s="5">
        <v>8</v>
      </c>
      <c r="E396" s="9" t="s">
        <v>743</v>
      </c>
      <c r="F396" s="9" t="s">
        <v>657</v>
      </c>
      <c r="G396" s="9" t="s">
        <v>201</v>
      </c>
      <c r="H396" s="26" t="s">
        <v>652</v>
      </c>
      <c r="I396" s="9"/>
      <c r="J396" s="22">
        <v>0.33333333333333331</v>
      </c>
      <c r="K396" s="22">
        <v>0.34583333333333333</v>
      </c>
      <c r="L396" s="22">
        <v>0</v>
      </c>
      <c r="M396" s="28"/>
      <c r="N396" s="22"/>
      <c r="O396" s="5">
        <v>20</v>
      </c>
      <c r="P396" s="5">
        <v>17</v>
      </c>
      <c r="Q396" s="5">
        <v>0</v>
      </c>
      <c r="R396" s="5">
        <v>7</v>
      </c>
      <c r="S396" s="5">
        <f>SUM(Tableau3[[#This Row],[Snap]:[BeReal]])</f>
        <v>44</v>
      </c>
      <c r="T396" s="5" t="s">
        <v>166</v>
      </c>
      <c r="U396" s="5">
        <v>0</v>
      </c>
      <c r="V396" s="5"/>
      <c r="W396" s="5"/>
      <c r="X396" s="5"/>
      <c r="Y396" s="5">
        <f>IF(ISERROR(FIND("footing",Tableau3[[#This Row],[Résumé]])),0,1)</f>
        <v>0</v>
      </c>
      <c r="Z396" s="5">
        <f>IF(ISERROR(FIND("ciné",Tableau3[[#This Row],[Résumé]])),0,1)</f>
        <v>0</v>
      </c>
      <c r="AA396" s="5">
        <v>0</v>
      </c>
      <c r="AB396" s="5">
        <f>WEEKDAY(Tableau3[[#This Row],[Jour]],2)</f>
        <v>5</v>
      </c>
      <c r="AC396" s="5">
        <v>0</v>
      </c>
      <c r="AD396" s="5"/>
      <c r="AE396" s="5"/>
      <c r="AF396" s="25"/>
    </row>
    <row r="397" spans="1:32" x14ac:dyDescent="0.3">
      <c r="A397" s="12">
        <v>45423</v>
      </c>
      <c r="B397" s="9" t="s">
        <v>45</v>
      </c>
      <c r="C397" s="6" t="s">
        <v>66</v>
      </c>
      <c r="D397" s="5">
        <v>8</v>
      </c>
      <c r="E397" s="9" t="s">
        <v>744</v>
      </c>
      <c r="F397" s="9" t="s">
        <v>657</v>
      </c>
      <c r="G397" s="9" t="s">
        <v>712</v>
      </c>
      <c r="H397" s="26" t="s">
        <v>652</v>
      </c>
      <c r="I397" s="9" t="s">
        <v>745</v>
      </c>
      <c r="J397" s="22">
        <v>0.34027777777777779</v>
      </c>
      <c r="K397" s="22">
        <v>0.3923611111111111</v>
      </c>
      <c r="L397" s="22">
        <v>7.2916666666666671E-2</v>
      </c>
      <c r="M397" s="28"/>
      <c r="N397" s="22"/>
      <c r="O397" s="5">
        <v>33</v>
      </c>
      <c r="P397" s="5">
        <v>19</v>
      </c>
      <c r="Q397" s="5">
        <v>0</v>
      </c>
      <c r="R397" s="5">
        <v>8</v>
      </c>
      <c r="S397" s="5">
        <f>SUM(Tableau3[[#This Row],[Snap]:[BeReal]])</f>
        <v>60</v>
      </c>
      <c r="T397" s="5" t="s">
        <v>166</v>
      </c>
      <c r="U397" s="5">
        <v>20</v>
      </c>
      <c r="V397" s="5"/>
      <c r="W397" s="5"/>
      <c r="X397" s="5"/>
      <c r="Y397" s="5">
        <f>IF(ISERROR(FIND("footing",Tableau3[[#This Row],[Résumé]])),0,1)</f>
        <v>1</v>
      </c>
      <c r="Z397" s="5">
        <f>IF(ISERROR(FIND("ciné",Tableau3[[#This Row],[Résumé]])),0,1)</f>
        <v>0</v>
      </c>
      <c r="AA397" s="5">
        <v>0</v>
      </c>
      <c r="AB397" s="5">
        <f>WEEKDAY(Tableau3[[#This Row],[Jour]],2)</f>
        <v>6</v>
      </c>
      <c r="AC397" s="5">
        <v>0</v>
      </c>
      <c r="AD397" s="5"/>
      <c r="AE397" s="5"/>
      <c r="AF397" s="25"/>
    </row>
    <row r="398" spans="1:32" x14ac:dyDescent="0.3">
      <c r="A398" s="12">
        <v>45424</v>
      </c>
      <c r="B398" s="9" t="s">
        <v>45</v>
      </c>
      <c r="C398" s="6" t="s">
        <v>52</v>
      </c>
      <c r="D398" s="5">
        <v>8</v>
      </c>
      <c r="E398" s="9" t="s">
        <v>746</v>
      </c>
      <c r="F398" s="9" t="s">
        <v>657</v>
      </c>
      <c r="G398" s="9" t="s">
        <v>659</v>
      </c>
      <c r="H398" s="26" t="s">
        <v>196</v>
      </c>
      <c r="I398" s="9"/>
      <c r="J398" s="22">
        <v>0.39583333333333331</v>
      </c>
      <c r="K398" s="22">
        <v>0.40972222222222221</v>
      </c>
      <c r="L398" s="22">
        <v>0.98958333333333337</v>
      </c>
      <c r="M398" s="28">
        <v>15</v>
      </c>
      <c r="N398" s="22"/>
      <c r="O398" s="5">
        <v>17</v>
      </c>
      <c r="P398" s="5">
        <v>42</v>
      </c>
      <c r="Q398" s="5">
        <v>0</v>
      </c>
      <c r="R398" s="5">
        <v>5</v>
      </c>
      <c r="S398" s="5">
        <f>SUM(Tableau3[[#This Row],[Snap]:[BeReal]])</f>
        <v>64</v>
      </c>
      <c r="T398" s="5" t="s">
        <v>747</v>
      </c>
      <c r="U398" s="5">
        <v>30</v>
      </c>
      <c r="V398" s="5" t="s">
        <v>749</v>
      </c>
      <c r="W398" s="5"/>
      <c r="X398" s="5"/>
      <c r="Y398" s="5">
        <f>IF(ISERROR(FIND("footing",Tableau3[[#This Row],[Résumé]])),0,1)</f>
        <v>1</v>
      </c>
      <c r="Z398" s="5">
        <f>IF(ISERROR(FIND("ciné",Tableau3[[#This Row],[Résumé]])),0,1)</f>
        <v>0</v>
      </c>
      <c r="AA398" s="5">
        <v>0</v>
      </c>
      <c r="AB398" s="5">
        <f>WEEKDAY(Tableau3[[#This Row],[Jour]],2)</f>
        <v>7</v>
      </c>
      <c r="AC398" s="5">
        <v>10</v>
      </c>
      <c r="AD398" s="5"/>
      <c r="AE398" s="5"/>
      <c r="AF398" s="25" t="s">
        <v>748</v>
      </c>
    </row>
    <row r="399" spans="1:32" x14ac:dyDescent="0.3">
      <c r="A399" s="12">
        <v>45425</v>
      </c>
      <c r="B399" s="9" t="s">
        <v>33</v>
      </c>
      <c r="C399" s="6" t="s">
        <v>5</v>
      </c>
      <c r="D399" s="5">
        <v>7.5</v>
      </c>
      <c r="E399" s="9" t="s">
        <v>750</v>
      </c>
      <c r="F399" s="9" t="s">
        <v>692</v>
      </c>
      <c r="G399" s="9" t="s">
        <v>659</v>
      </c>
      <c r="H399" s="26" t="s">
        <v>661</v>
      </c>
      <c r="I399" s="9"/>
      <c r="J399" s="22">
        <v>0.2673611111111111</v>
      </c>
      <c r="K399" s="22">
        <v>0.2673611111111111</v>
      </c>
      <c r="L399" s="22">
        <v>3.472222222222222E-3</v>
      </c>
      <c r="M399" s="28"/>
      <c r="N399" s="22">
        <v>0.41388888888888886</v>
      </c>
      <c r="O399" s="5">
        <v>24</v>
      </c>
      <c r="P399" s="5">
        <v>19</v>
      </c>
      <c r="Q399" s="5">
        <v>0</v>
      </c>
      <c r="R399" s="5">
        <v>9</v>
      </c>
      <c r="S399" s="5">
        <f>SUM(Tableau3[[#This Row],[Snap]:[BeReal]])</f>
        <v>52</v>
      </c>
      <c r="T399" s="5" t="s">
        <v>196</v>
      </c>
      <c r="U399" s="5">
        <v>50</v>
      </c>
      <c r="V399" s="5" t="s">
        <v>751</v>
      </c>
      <c r="W399" s="5"/>
      <c r="X399" s="5"/>
      <c r="Y399" s="5">
        <f>IF(ISERROR(FIND("footing",Tableau3[[#This Row],[Résumé]])),0,1)</f>
        <v>0</v>
      </c>
      <c r="Z399" s="5">
        <f>IF(ISERROR(FIND("ciné",Tableau3[[#This Row],[Résumé]])),0,1)</f>
        <v>1</v>
      </c>
      <c r="AA399" s="5">
        <v>67</v>
      </c>
      <c r="AB399" s="5">
        <f>WEEKDAY(Tableau3[[#This Row],[Jour]],2)</f>
        <v>1</v>
      </c>
      <c r="AC399" s="5">
        <v>10</v>
      </c>
      <c r="AD399" s="5"/>
      <c r="AE399" s="5"/>
      <c r="AF399" s="25"/>
    </row>
    <row r="400" spans="1:32" x14ac:dyDescent="0.3">
      <c r="A400" s="12">
        <v>45426</v>
      </c>
      <c r="B400" s="9" t="s">
        <v>33</v>
      </c>
      <c r="C400" s="6" t="s">
        <v>5</v>
      </c>
      <c r="D400" s="5">
        <v>6.5</v>
      </c>
      <c r="E400" s="9" t="s">
        <v>752</v>
      </c>
      <c r="F400" s="9" t="s">
        <v>657</v>
      </c>
      <c r="G400" s="9" t="s">
        <v>659</v>
      </c>
      <c r="H400" s="26" t="s">
        <v>661</v>
      </c>
      <c r="I400" s="9"/>
      <c r="J400" s="22">
        <v>0.33333333333333331</v>
      </c>
      <c r="K400" s="22">
        <v>0.33333333333333331</v>
      </c>
      <c r="L400" s="22">
        <v>0.97916666666666663</v>
      </c>
      <c r="M400" s="28"/>
      <c r="N400" s="22">
        <v>0.44583333333333336</v>
      </c>
      <c r="O400" s="5">
        <v>36</v>
      </c>
      <c r="P400" s="5">
        <v>25</v>
      </c>
      <c r="Q400" s="5">
        <v>0</v>
      </c>
      <c r="R400" s="5">
        <v>5</v>
      </c>
      <c r="S400" s="5">
        <f>SUM(Tableau3[[#This Row],[Snap]:[BeReal]])</f>
        <v>66</v>
      </c>
      <c r="T400" s="5" t="s">
        <v>308</v>
      </c>
      <c r="U400" s="5">
        <v>0</v>
      </c>
      <c r="V400" s="5"/>
      <c r="W400" s="5"/>
      <c r="X400" s="5"/>
      <c r="Y400" s="5">
        <f>IF(ISERROR(FIND("footing",Tableau3[[#This Row],[Résumé]])),0,1)</f>
        <v>0</v>
      </c>
      <c r="Z400" s="5">
        <f>IF(ISERROR(FIND("ciné",Tableau3[[#This Row],[Résumé]])),0,1)</f>
        <v>1</v>
      </c>
      <c r="AA400" s="5">
        <v>86</v>
      </c>
      <c r="AB400" s="5">
        <f>WEEKDAY(Tableau3[[#This Row],[Jour]],2)</f>
        <v>2</v>
      </c>
      <c r="AC400" s="5">
        <v>0</v>
      </c>
      <c r="AD400" s="5"/>
      <c r="AE400" s="5"/>
      <c r="AF400" s="25"/>
    </row>
    <row r="401" spans="1:32" x14ac:dyDescent="0.3">
      <c r="A401" s="12">
        <v>45427</v>
      </c>
      <c r="B401" s="9" t="s">
        <v>33</v>
      </c>
      <c r="C401" s="6" t="s">
        <v>5</v>
      </c>
      <c r="D401" s="5">
        <v>6.5</v>
      </c>
      <c r="E401" s="9" t="s">
        <v>753</v>
      </c>
      <c r="F401" s="9" t="s">
        <v>680</v>
      </c>
      <c r="G401" s="9" t="s">
        <v>659</v>
      </c>
      <c r="H401" s="26" t="s">
        <v>196</v>
      </c>
      <c r="I401" s="9"/>
      <c r="J401" s="22">
        <v>0.3125</v>
      </c>
      <c r="K401" s="22">
        <v>0.33680555555555558</v>
      </c>
      <c r="L401" s="22">
        <v>0.97569444444444442</v>
      </c>
      <c r="M401" s="28"/>
      <c r="N401" s="22">
        <v>0.59930555555555554</v>
      </c>
      <c r="O401" s="5">
        <v>22</v>
      </c>
      <c r="P401" s="5">
        <v>20</v>
      </c>
      <c r="Q401" s="5">
        <v>0</v>
      </c>
      <c r="R401" s="5">
        <v>0</v>
      </c>
      <c r="S401" s="5">
        <f>SUM(Tableau3[[#This Row],[Snap]:[BeReal]])</f>
        <v>42</v>
      </c>
      <c r="T401" s="5" t="s">
        <v>201</v>
      </c>
      <c r="U401" s="5">
        <v>40</v>
      </c>
      <c r="V401" s="5" t="s">
        <v>755</v>
      </c>
      <c r="W401" s="5"/>
      <c r="X401" s="5"/>
      <c r="Y401" s="5">
        <f>IF(ISERROR(FIND("footing",Tableau3[[#This Row],[Résumé]])),0,1)</f>
        <v>0</v>
      </c>
      <c r="Z401" s="5">
        <f>IF(ISERROR(FIND("ciné",Tableau3[[#This Row],[Résumé]])),0,1)</f>
        <v>1</v>
      </c>
      <c r="AA401" s="5">
        <v>110</v>
      </c>
      <c r="AB401" s="5">
        <f>WEEKDAY(Tableau3[[#This Row],[Jour]],2)</f>
        <v>3</v>
      </c>
      <c r="AC401" s="5">
        <v>0</v>
      </c>
      <c r="AD401" s="5"/>
      <c r="AE401" s="5" t="s">
        <v>754</v>
      </c>
      <c r="AF401" s="25"/>
    </row>
    <row r="402" spans="1:32" x14ac:dyDescent="0.3">
      <c r="A402" s="12">
        <v>45428</v>
      </c>
      <c r="B402" s="9" t="s">
        <v>33</v>
      </c>
      <c r="C402" s="6" t="s">
        <v>5</v>
      </c>
      <c r="D402" s="5">
        <v>6</v>
      </c>
      <c r="E402" s="9" t="s">
        <v>756</v>
      </c>
      <c r="F402" s="9" t="s">
        <v>680</v>
      </c>
      <c r="G402" s="9" t="s">
        <v>201</v>
      </c>
      <c r="H402" s="26" t="s">
        <v>686</v>
      </c>
      <c r="I402" s="9"/>
      <c r="J402" s="22">
        <v>0.2986111111111111</v>
      </c>
      <c r="K402" s="22">
        <v>0.30208333333333331</v>
      </c>
      <c r="L402" s="22">
        <v>2.0833333333333332E-2</v>
      </c>
      <c r="M402" s="28"/>
      <c r="N402" s="22">
        <v>0.41736111111111113</v>
      </c>
      <c r="O402" s="5">
        <v>27</v>
      </c>
      <c r="P402" s="5">
        <v>20</v>
      </c>
      <c r="Q402" s="5">
        <v>0</v>
      </c>
      <c r="R402" s="5">
        <v>6</v>
      </c>
      <c r="S402" s="5">
        <f>SUM(Tableau3[[#This Row],[Snap]:[BeReal]])</f>
        <v>53</v>
      </c>
      <c r="T402" s="5" t="s">
        <v>196</v>
      </c>
      <c r="U402" s="29">
        <v>15</v>
      </c>
      <c r="V402" s="5"/>
      <c r="W402" s="5"/>
      <c r="X402" s="5"/>
      <c r="Y402" s="5">
        <f>IF(ISERROR(FIND("footing",Tableau3[[#This Row],[Résumé]])),0,1)</f>
        <v>0</v>
      </c>
      <c r="Z402" s="5">
        <f>IF(ISERROR(FIND("ciné",Tableau3[[#This Row],[Résumé]])),0,1)</f>
        <v>1</v>
      </c>
      <c r="AA402" s="5">
        <v>195</v>
      </c>
      <c r="AB402" s="5">
        <f>WEEKDAY(Tableau3[[#This Row],[Jour]],2)</f>
        <v>4</v>
      </c>
      <c r="AC402" s="5">
        <v>0</v>
      </c>
      <c r="AD402" s="5"/>
      <c r="AE402" s="5"/>
      <c r="AF402" s="25"/>
    </row>
    <row r="403" spans="1:32" x14ac:dyDescent="0.3">
      <c r="A403" s="12">
        <v>45429</v>
      </c>
      <c r="B403" s="9" t="s">
        <v>47</v>
      </c>
      <c r="C403" s="6" t="s">
        <v>5</v>
      </c>
      <c r="D403" s="5">
        <v>6</v>
      </c>
      <c r="E403" s="9" t="s">
        <v>757</v>
      </c>
      <c r="F403" s="9" t="s">
        <v>657</v>
      </c>
      <c r="G403" s="9" t="s">
        <v>308</v>
      </c>
      <c r="H403" s="26" t="s">
        <v>686</v>
      </c>
      <c r="I403" s="9"/>
      <c r="J403" s="22">
        <v>0.3125</v>
      </c>
      <c r="K403" s="22">
        <v>0.32291666666666669</v>
      </c>
      <c r="L403" s="22">
        <v>3.4722222222222224E-2</v>
      </c>
      <c r="M403" s="28"/>
      <c r="N403" s="22">
        <v>0.40347222222222223</v>
      </c>
      <c r="O403" s="5">
        <v>23</v>
      </c>
      <c r="P403" s="5">
        <v>14</v>
      </c>
      <c r="Q403" s="5">
        <v>5</v>
      </c>
      <c r="R403" s="5">
        <v>2</v>
      </c>
      <c r="S403" s="5">
        <f>SUM(Tableau3[[#This Row],[Snap]:[BeReal]])</f>
        <v>44</v>
      </c>
      <c r="T403" s="5" t="s">
        <v>308</v>
      </c>
      <c r="U403" s="5">
        <v>15</v>
      </c>
      <c r="V403" s="5"/>
      <c r="W403" s="5"/>
      <c r="X403" s="5"/>
      <c r="Y403" s="5">
        <f>IF(ISERROR(FIND("footing",Tableau3[[#This Row],[Résumé]])),0,1)</f>
        <v>1</v>
      </c>
      <c r="Z403" s="5">
        <f>IF(ISERROR(FIND("ciné",Tableau3[[#This Row],[Résumé]])),0,1)</f>
        <v>1</v>
      </c>
      <c r="AA403" s="5">
        <v>243</v>
      </c>
      <c r="AB403" s="5">
        <f>WEEKDAY(Tableau3[[#This Row],[Jour]],2)</f>
        <v>5</v>
      </c>
      <c r="AC403" s="5">
        <v>20</v>
      </c>
      <c r="AD403" s="5"/>
      <c r="AE403" s="5"/>
      <c r="AF403" s="25"/>
    </row>
    <row r="404" spans="1:32" x14ac:dyDescent="0.3">
      <c r="A404" s="12">
        <v>45430</v>
      </c>
      <c r="B404" s="9" t="s">
        <v>45</v>
      </c>
      <c r="C404" s="6" t="s">
        <v>689</v>
      </c>
      <c r="D404" s="5">
        <v>8</v>
      </c>
      <c r="E404" s="9" t="s">
        <v>758</v>
      </c>
      <c r="F404" s="9" t="s">
        <v>449</v>
      </c>
      <c r="G404" s="9" t="s">
        <v>712</v>
      </c>
      <c r="H404" s="26" t="s">
        <v>686</v>
      </c>
      <c r="I404" s="9" t="s">
        <v>759</v>
      </c>
      <c r="J404" s="22">
        <v>0.36805555555555558</v>
      </c>
      <c r="K404" s="22">
        <v>0.38541666666666669</v>
      </c>
      <c r="L404" s="22">
        <v>0.22222222222222221</v>
      </c>
      <c r="M404" s="28"/>
      <c r="N404" s="22">
        <v>0.54652777777777772</v>
      </c>
      <c r="O404" s="5">
        <v>25</v>
      </c>
      <c r="P404" s="5">
        <v>18</v>
      </c>
      <c r="Q404" s="5">
        <v>0</v>
      </c>
      <c r="R404" s="5">
        <v>11</v>
      </c>
      <c r="S404" s="5">
        <f>SUM(Tableau3[[#This Row],[Snap]:[BeReal]])</f>
        <v>54</v>
      </c>
      <c r="T404" s="5" t="s">
        <v>196</v>
      </c>
      <c r="U404" s="5">
        <v>50</v>
      </c>
      <c r="V404" s="5"/>
      <c r="W404" s="5"/>
      <c r="X404" s="5"/>
      <c r="Y404" s="5">
        <f>IF(ISERROR(FIND("footing",Tableau3[[#This Row],[Résumé]])),0,1)</f>
        <v>0</v>
      </c>
      <c r="Z404" s="5">
        <f>IF(ISERROR(FIND("ciné",Tableau3[[#This Row],[Résumé]])),0,1)</f>
        <v>0</v>
      </c>
      <c r="AA404" s="5">
        <v>50</v>
      </c>
      <c r="AB404" s="5">
        <f>WEEKDAY(Tableau3[[#This Row],[Jour]],2)</f>
        <v>6</v>
      </c>
      <c r="AC404" s="5">
        <v>0</v>
      </c>
      <c r="AD404" s="5"/>
      <c r="AE404" s="5"/>
      <c r="AF404" s="25"/>
    </row>
    <row r="405" spans="1:32" x14ac:dyDescent="0.3">
      <c r="A405" s="12">
        <v>45431</v>
      </c>
      <c r="B405" s="9" t="s">
        <v>45</v>
      </c>
      <c r="C405" s="6" t="s">
        <v>157</v>
      </c>
      <c r="D405" s="5">
        <v>6</v>
      </c>
      <c r="E405" s="9" t="s">
        <v>760</v>
      </c>
      <c r="F405" s="9" t="s">
        <v>702</v>
      </c>
      <c r="G405" s="9" t="s">
        <v>664</v>
      </c>
      <c r="H405" s="26" t="s">
        <v>686</v>
      </c>
      <c r="I405" s="9"/>
      <c r="J405" s="22">
        <v>0.4513888888888889</v>
      </c>
      <c r="K405" s="22">
        <v>0.45833333333333331</v>
      </c>
      <c r="L405" s="22">
        <v>4.1666666666666664E-2</v>
      </c>
      <c r="M405" s="28"/>
      <c r="N405" s="22">
        <v>0.7944444444444444</v>
      </c>
      <c r="O405" s="5">
        <v>14</v>
      </c>
      <c r="P405" s="5">
        <v>12</v>
      </c>
      <c r="Q405" s="5">
        <v>0</v>
      </c>
      <c r="R405" s="5">
        <v>4</v>
      </c>
      <c r="S405" s="5">
        <f>SUM(Tableau3[[#This Row],[Snap]:[BeReal]])</f>
        <v>30</v>
      </c>
      <c r="T405" s="5" t="s">
        <v>196</v>
      </c>
      <c r="U405" s="5">
        <v>0</v>
      </c>
      <c r="V405" s="5"/>
      <c r="W405" s="5"/>
      <c r="X405" s="5"/>
      <c r="Y405" s="5">
        <f>IF(ISERROR(FIND("footing",Tableau3[[#This Row],[Résumé]])),0,1)</f>
        <v>0</v>
      </c>
      <c r="Z405" s="5">
        <f>IF(ISERROR(FIND("ciné",Tableau3[[#This Row],[Résumé]])),0,1)</f>
        <v>0</v>
      </c>
      <c r="AA405" s="5">
        <v>145</v>
      </c>
      <c r="AB405" s="5">
        <f>WEEKDAY(Tableau3[[#This Row],[Jour]],2)</f>
        <v>7</v>
      </c>
      <c r="AC405" s="5">
        <v>60</v>
      </c>
      <c r="AD405" s="5"/>
      <c r="AE405" s="5"/>
      <c r="AF405" s="25"/>
    </row>
    <row r="406" spans="1:32" x14ac:dyDescent="0.3">
      <c r="A406" s="12">
        <v>45432</v>
      </c>
      <c r="B406" s="9" t="s">
        <v>45</v>
      </c>
      <c r="C406" s="6" t="s">
        <v>52</v>
      </c>
      <c r="D406" s="5">
        <v>6.5</v>
      </c>
      <c r="E406" s="9" t="s">
        <v>762</v>
      </c>
      <c r="F406" s="9" t="s">
        <v>657</v>
      </c>
      <c r="G406" s="9" t="s">
        <v>664</v>
      </c>
      <c r="H406" s="26" t="s">
        <v>686</v>
      </c>
      <c r="I406" s="9"/>
      <c r="J406" s="22">
        <v>0.40277777777777779</v>
      </c>
      <c r="K406" s="22">
        <v>0.40972222222222221</v>
      </c>
      <c r="L406" s="22">
        <v>0.94444444444444442</v>
      </c>
      <c r="M406" s="28"/>
      <c r="N406" s="22">
        <v>0.4375</v>
      </c>
      <c r="O406" s="5">
        <v>13</v>
      </c>
      <c r="P406" s="5">
        <v>17</v>
      </c>
      <c r="Q406" s="5">
        <v>0</v>
      </c>
      <c r="R406" s="5">
        <v>0</v>
      </c>
      <c r="S406" s="5">
        <f>SUM(Tableau3[[#This Row],[Snap]:[BeReal]])</f>
        <v>30</v>
      </c>
      <c r="T406" s="5" t="s">
        <v>188</v>
      </c>
      <c r="U406" s="5">
        <v>20</v>
      </c>
      <c r="V406" s="5"/>
      <c r="W406" s="5"/>
      <c r="X406" s="5"/>
      <c r="Y406" s="5">
        <f>IF(ISERROR(FIND("footing",Tableau3[[#This Row],[Résumé]])),0,1)</f>
        <v>1</v>
      </c>
      <c r="Z406" s="5">
        <f>IF(ISERROR(FIND("ciné",Tableau3[[#This Row],[Résumé]])),0,1)</f>
        <v>0</v>
      </c>
      <c r="AA406" s="5">
        <v>65</v>
      </c>
      <c r="AB406" s="5">
        <f>WEEKDAY(Tableau3[[#This Row],[Jour]],2)</f>
        <v>1</v>
      </c>
      <c r="AC406" s="5">
        <v>0</v>
      </c>
      <c r="AD406" s="5"/>
      <c r="AE406" s="5"/>
      <c r="AF406" s="25"/>
    </row>
    <row r="407" spans="1:32" x14ac:dyDescent="0.3">
      <c r="A407" s="12">
        <v>45433</v>
      </c>
      <c r="B407" s="9" t="s">
        <v>33</v>
      </c>
      <c r="C407" s="6" t="s">
        <v>5</v>
      </c>
      <c r="D407" s="5">
        <v>6.5</v>
      </c>
      <c r="E407" s="9" t="s">
        <v>763</v>
      </c>
      <c r="F407" s="9" t="s">
        <v>692</v>
      </c>
      <c r="G407" s="9" t="s">
        <v>659</v>
      </c>
      <c r="H407" s="26" t="s">
        <v>661</v>
      </c>
      <c r="I407" s="9" t="s">
        <v>765</v>
      </c>
      <c r="J407" s="22">
        <v>0.27083333333333331</v>
      </c>
      <c r="K407" s="22">
        <v>0.27083333333333331</v>
      </c>
      <c r="L407" s="22">
        <v>0.99305555555555558</v>
      </c>
      <c r="M407" s="28">
        <v>20</v>
      </c>
      <c r="N407" s="22">
        <v>0.42499999999999999</v>
      </c>
      <c r="O407" s="5">
        <v>61</v>
      </c>
      <c r="P407" s="5">
        <v>33</v>
      </c>
      <c r="Q407" s="5">
        <v>0</v>
      </c>
      <c r="R407" s="5">
        <v>12</v>
      </c>
      <c r="S407" s="5">
        <f>SUM(Tableau3[[#This Row],[Snap]:[BeReal]])</f>
        <v>106</v>
      </c>
      <c r="T407" s="5" t="s">
        <v>308</v>
      </c>
      <c r="U407" s="5">
        <v>0</v>
      </c>
      <c r="V407" s="5"/>
      <c r="W407" s="5"/>
      <c r="X407" s="5"/>
      <c r="Y407" s="5">
        <f>IF(ISERROR(FIND("footing",Tableau3[[#This Row],[Résumé]])),0,1)</f>
        <v>0</v>
      </c>
      <c r="Z407" s="5">
        <f>IF(ISERROR(FIND("ciné",Tableau3[[#This Row],[Résumé]])),0,1)</f>
        <v>0</v>
      </c>
      <c r="AA407" s="5">
        <v>76</v>
      </c>
      <c r="AB407" s="5">
        <f>WEEKDAY(Tableau3[[#This Row],[Jour]],2)</f>
        <v>2</v>
      </c>
      <c r="AC407" s="5">
        <v>0</v>
      </c>
      <c r="AD407" s="5"/>
      <c r="AE407" s="5"/>
      <c r="AF407" s="25"/>
    </row>
    <row r="408" spans="1:32" x14ac:dyDescent="0.3">
      <c r="A408" s="12">
        <v>45434</v>
      </c>
      <c r="B408" s="9" t="s">
        <v>33</v>
      </c>
      <c r="C408" s="6" t="s">
        <v>5</v>
      </c>
      <c r="D408" s="5">
        <v>7</v>
      </c>
      <c r="E408" s="9" t="s">
        <v>764</v>
      </c>
      <c r="F408" s="9" t="s">
        <v>722</v>
      </c>
      <c r="G408" s="9" t="s">
        <v>659</v>
      </c>
      <c r="H408" s="26" t="s">
        <v>661</v>
      </c>
      <c r="I408" s="9" t="s">
        <v>765</v>
      </c>
      <c r="J408" s="22">
        <v>0.33333333333333331</v>
      </c>
      <c r="K408" s="22">
        <v>0.3611111111111111</v>
      </c>
      <c r="L408" s="22">
        <v>5.5555555555555552E-2</v>
      </c>
      <c r="M408" s="28"/>
      <c r="N408" s="22">
        <v>0.41597222222222224</v>
      </c>
      <c r="O408" s="5">
        <v>25</v>
      </c>
      <c r="P408" s="5">
        <v>29</v>
      </c>
      <c r="Q408" s="5">
        <v>0</v>
      </c>
      <c r="R408" s="5">
        <v>4</v>
      </c>
      <c r="S408" s="5">
        <f>SUM(Tableau3[[#This Row],[Snap]:[BeReal]])</f>
        <v>58</v>
      </c>
      <c r="T408" s="5" t="s">
        <v>201</v>
      </c>
      <c r="U408" s="5">
        <v>45</v>
      </c>
      <c r="V408" s="5"/>
      <c r="W408" s="5"/>
      <c r="X408" s="5"/>
      <c r="Y408" s="5">
        <f>IF(ISERROR(FIND("footing",Tableau3[[#This Row],[Résumé]])),0,1)</f>
        <v>0</v>
      </c>
      <c r="Z408" s="5">
        <f>IF(ISERROR(FIND("ciné",Tableau3[[#This Row],[Résumé]])),0,1)</f>
        <v>0</v>
      </c>
      <c r="AA408" s="5">
        <v>135</v>
      </c>
      <c r="AB408" s="5">
        <f>WEEKDAY(Tableau3[[#This Row],[Jour]],2)</f>
        <v>3</v>
      </c>
      <c r="AC408" s="5">
        <v>0</v>
      </c>
      <c r="AD408" s="5"/>
      <c r="AE408" s="5"/>
      <c r="AF408" s="25"/>
    </row>
    <row r="409" spans="1:32" x14ac:dyDescent="0.3">
      <c r="A409" s="12">
        <v>45435</v>
      </c>
      <c r="B409" s="9" t="s">
        <v>33</v>
      </c>
      <c r="C409" s="6" t="s">
        <v>5</v>
      </c>
      <c r="D409" s="5">
        <v>7.5</v>
      </c>
      <c r="E409" s="9" t="s">
        <v>761</v>
      </c>
      <c r="F409" s="9" t="s">
        <v>670</v>
      </c>
      <c r="G409" s="9" t="s">
        <v>681</v>
      </c>
      <c r="H409" s="26" t="s">
        <v>661</v>
      </c>
      <c r="I409" s="9"/>
      <c r="J409" s="22">
        <v>0.34722222222222221</v>
      </c>
      <c r="K409" s="22">
        <v>0.34722222222222221</v>
      </c>
      <c r="L409" s="22">
        <v>0.98611111111111116</v>
      </c>
      <c r="M409" s="28"/>
      <c r="N409" s="22">
        <v>0.41319444444444442</v>
      </c>
      <c r="O409" s="5">
        <v>27</v>
      </c>
      <c r="P409" s="5">
        <v>14</v>
      </c>
      <c r="Q409" s="5">
        <v>0</v>
      </c>
      <c r="R409" s="5">
        <v>13</v>
      </c>
      <c r="S409" s="5">
        <f>SUM(Tableau3[[#This Row],[Snap]:[BeReal]])</f>
        <v>54</v>
      </c>
      <c r="T409" s="5" t="s">
        <v>767</v>
      </c>
      <c r="U409" s="5">
        <v>15</v>
      </c>
      <c r="V409" s="5"/>
      <c r="W409" s="5"/>
      <c r="X409" s="5"/>
      <c r="Y409" s="5">
        <f>IF(ISERROR(FIND("footing",Tableau3[[#This Row],[Résumé]])),0,1)</f>
        <v>0</v>
      </c>
      <c r="Z409" s="5">
        <f>IF(ISERROR(FIND("ciné",Tableau3[[#This Row],[Résumé]])),0,1)</f>
        <v>0</v>
      </c>
      <c r="AA409" s="5">
        <v>55</v>
      </c>
      <c r="AB409" s="5">
        <f>WEEKDAY(Tableau3[[#This Row],[Jour]],2)</f>
        <v>4</v>
      </c>
      <c r="AC409" s="5">
        <v>0</v>
      </c>
      <c r="AD409" s="5"/>
      <c r="AE409" s="5"/>
      <c r="AF409" s="25"/>
    </row>
    <row r="410" spans="1:32" x14ac:dyDescent="0.3">
      <c r="A410" s="12">
        <v>45436</v>
      </c>
      <c r="B410" s="9" t="s">
        <v>47</v>
      </c>
      <c r="C410" s="6" t="s">
        <v>5</v>
      </c>
      <c r="D410" s="5">
        <v>7.5</v>
      </c>
      <c r="E410" s="9" t="s">
        <v>766</v>
      </c>
      <c r="F410" s="9" t="s">
        <v>722</v>
      </c>
      <c r="G410" s="9" t="s">
        <v>664</v>
      </c>
      <c r="H410" s="26" t="s">
        <v>686</v>
      </c>
      <c r="I410" s="9"/>
      <c r="J410" s="22">
        <v>0.34722222222222221</v>
      </c>
      <c r="K410" s="22">
        <v>0.3576388888888889</v>
      </c>
      <c r="L410" s="22">
        <v>5.5555555555555552E-2</v>
      </c>
      <c r="M410" s="28"/>
      <c r="N410" s="22">
        <v>0.46111111111111114</v>
      </c>
      <c r="O410" s="5">
        <v>31</v>
      </c>
      <c r="P410" s="5">
        <v>5</v>
      </c>
      <c r="Q410" s="5">
        <v>0</v>
      </c>
      <c r="R410" s="5">
        <v>0</v>
      </c>
      <c r="S410" s="5">
        <f>SUM(Tableau3[[#This Row],[Snap]:[BeReal]])</f>
        <v>36</v>
      </c>
      <c r="T410" s="5" t="s">
        <v>196</v>
      </c>
      <c r="U410" s="5">
        <v>35</v>
      </c>
      <c r="V410" s="5"/>
      <c r="W410" s="5"/>
      <c r="X410" s="5"/>
      <c r="Y410" s="5">
        <f>IF(ISERROR(FIND("footing",Tableau3[[#This Row],[Résumé]])),0,1)</f>
        <v>0</v>
      </c>
      <c r="Z410" s="5">
        <f>IF(ISERROR(FIND("ciné",Tableau3[[#This Row],[Résumé]])),0,1)</f>
        <v>1</v>
      </c>
      <c r="AA410" s="5">
        <v>144</v>
      </c>
      <c r="AB410" s="5">
        <f>WEEKDAY(Tableau3[[#This Row],[Jour]],2)</f>
        <v>5</v>
      </c>
      <c r="AC410" s="5">
        <v>0</v>
      </c>
      <c r="AD410" s="5"/>
      <c r="AE410" s="5"/>
      <c r="AF410" s="25"/>
    </row>
    <row r="411" spans="1:32" x14ac:dyDescent="0.3">
      <c r="A411" s="12">
        <v>45437</v>
      </c>
      <c r="B411" s="9" t="s">
        <v>45</v>
      </c>
      <c r="C411" s="6" t="s">
        <v>5</v>
      </c>
      <c r="D411" s="5">
        <v>8</v>
      </c>
      <c r="E411" s="9" t="s">
        <v>769</v>
      </c>
      <c r="F411" s="9" t="s">
        <v>722</v>
      </c>
      <c r="G411" s="9" t="s">
        <v>664</v>
      </c>
      <c r="H411" s="26" t="s">
        <v>686</v>
      </c>
      <c r="I411" s="9" t="s">
        <v>768</v>
      </c>
      <c r="J411" s="22">
        <v>0.38541666666666669</v>
      </c>
      <c r="K411" s="22">
        <v>0.39583333333333331</v>
      </c>
      <c r="L411" s="22">
        <v>0.1111111111111111</v>
      </c>
      <c r="M411" s="28"/>
      <c r="N411" s="22"/>
      <c r="O411" s="5">
        <v>30</v>
      </c>
      <c r="P411" s="5">
        <v>26</v>
      </c>
      <c r="Q411" s="5">
        <v>0</v>
      </c>
      <c r="R411" s="5">
        <v>5</v>
      </c>
      <c r="S411" s="5">
        <f>SUM(Tableau3[[#This Row],[Snap]:[BeReal]])</f>
        <v>61</v>
      </c>
      <c r="T411" s="5" t="s">
        <v>165</v>
      </c>
      <c r="U411" s="5">
        <v>70</v>
      </c>
      <c r="V411" s="5"/>
      <c r="W411" s="5"/>
      <c r="X411" s="5"/>
      <c r="Y411" s="5">
        <f>IF(ISERROR(FIND("footing",Tableau3[[#This Row],[Résumé]])),0,1)</f>
        <v>0</v>
      </c>
      <c r="Z411" s="5">
        <f>IF(ISERROR(FIND("ciné",Tableau3[[#This Row],[Résumé]])),0,1)</f>
        <v>0</v>
      </c>
      <c r="AA411" s="5">
        <v>0</v>
      </c>
      <c r="AB411" s="5">
        <f>WEEKDAY(Tableau3[[#This Row],[Jour]],2)</f>
        <v>6</v>
      </c>
      <c r="AC411" s="5">
        <v>0</v>
      </c>
      <c r="AD411" s="5"/>
      <c r="AE411" s="5"/>
      <c r="AF411" s="25"/>
    </row>
    <row r="412" spans="1:32" x14ac:dyDescent="0.3">
      <c r="A412" s="12">
        <v>45438</v>
      </c>
      <c r="B412" s="9" t="s">
        <v>45</v>
      </c>
      <c r="C412" s="6" t="s">
        <v>5</v>
      </c>
      <c r="D412" s="5">
        <v>6.5</v>
      </c>
      <c r="E412" s="9" t="s">
        <v>770</v>
      </c>
      <c r="F412" s="9" t="s">
        <v>657</v>
      </c>
      <c r="G412" s="9" t="s">
        <v>308</v>
      </c>
      <c r="H412" s="26" t="s">
        <v>196</v>
      </c>
      <c r="I412" s="9"/>
      <c r="J412" s="22">
        <v>0.44444444444444442</v>
      </c>
      <c r="K412" s="22">
        <v>0.4548611111111111</v>
      </c>
      <c r="L412" s="22">
        <v>0.99305555555555558</v>
      </c>
      <c r="M412" s="28"/>
      <c r="N412" s="22"/>
      <c r="O412" s="5">
        <v>28</v>
      </c>
      <c r="P412" s="5">
        <v>25</v>
      </c>
      <c r="Q412" s="5">
        <v>0</v>
      </c>
      <c r="R412" s="5">
        <v>2</v>
      </c>
      <c r="S412" s="5">
        <f>SUM(Tableau3[[#This Row],[Snap]:[BeReal]])</f>
        <v>55</v>
      </c>
      <c r="T412" s="5" t="s">
        <v>771</v>
      </c>
      <c r="U412" s="5">
        <v>110</v>
      </c>
      <c r="V412" s="5" t="s">
        <v>772</v>
      </c>
      <c r="W412" s="5"/>
      <c r="X412" s="5"/>
      <c r="Y412" s="5">
        <f>IF(ISERROR(FIND("footing",Tableau3[[#This Row],[Résumé]])),0,1)</f>
        <v>1</v>
      </c>
      <c r="Z412" s="5">
        <f>IF(ISERROR(FIND("ciné",Tableau3[[#This Row],[Résumé]])),0,1)</f>
        <v>0</v>
      </c>
      <c r="AA412" s="5">
        <v>0</v>
      </c>
      <c r="AB412" s="5">
        <f>WEEKDAY(Tableau3[[#This Row],[Jour]],2)</f>
        <v>7</v>
      </c>
      <c r="AC412" s="5">
        <v>30</v>
      </c>
      <c r="AD412" s="5"/>
      <c r="AE412" s="5"/>
      <c r="AF412" s="25"/>
    </row>
    <row r="413" spans="1:32" x14ac:dyDescent="0.3">
      <c r="A413" s="12">
        <v>45439</v>
      </c>
      <c r="B413" s="9" t="s">
        <v>33</v>
      </c>
      <c r="C413" s="6" t="s">
        <v>5</v>
      </c>
      <c r="D413" s="5">
        <v>7.5</v>
      </c>
      <c r="E413" s="9" t="s">
        <v>774</v>
      </c>
      <c r="F413" s="9" t="s">
        <v>722</v>
      </c>
      <c r="G413" s="9" t="s">
        <v>201</v>
      </c>
      <c r="H413" s="26" t="s">
        <v>686</v>
      </c>
      <c r="I413" s="9" t="s">
        <v>773</v>
      </c>
      <c r="J413" s="22">
        <v>0.3263888888888889</v>
      </c>
      <c r="K413" s="22">
        <v>0.34027777777777779</v>
      </c>
      <c r="L413" s="22">
        <v>0</v>
      </c>
      <c r="M413" s="28"/>
      <c r="N413" s="22">
        <v>0.38958333333333334</v>
      </c>
      <c r="O413" s="5">
        <v>31</v>
      </c>
      <c r="P413" s="5">
        <v>18</v>
      </c>
      <c r="Q413" s="5">
        <v>0</v>
      </c>
      <c r="R413" s="5">
        <v>0</v>
      </c>
      <c r="S413" s="5">
        <f>SUM(Tableau3[[#This Row],[Snap]:[BeReal]])</f>
        <v>49</v>
      </c>
      <c r="T413" s="5" t="s">
        <v>201</v>
      </c>
      <c r="U413" s="5">
        <v>2</v>
      </c>
      <c r="V413" s="5"/>
      <c r="W413" s="5"/>
      <c r="X413" s="5"/>
      <c r="Y413" s="5">
        <f>IF(ISERROR(FIND("footing",Tableau3[[#This Row],[Résumé]])),0,1)</f>
        <v>0</v>
      </c>
      <c r="Z413" s="5">
        <f>IF(ISERROR(FIND("ciné",Tableau3[[#This Row],[Résumé]])),0,1)</f>
        <v>0</v>
      </c>
      <c r="AA413" s="5">
        <v>151</v>
      </c>
      <c r="AB413" s="5">
        <f>WEEKDAY(Tableau3[[#This Row],[Jour]],2)</f>
        <v>1</v>
      </c>
      <c r="AC413" s="5">
        <v>0</v>
      </c>
      <c r="AD413" s="5"/>
      <c r="AE413" s="5"/>
      <c r="AF413" s="25" t="s">
        <v>775</v>
      </c>
    </row>
    <row r="414" spans="1:32" x14ac:dyDescent="0.3">
      <c r="A414" s="12">
        <v>45440</v>
      </c>
      <c r="B414" s="9" t="s">
        <v>33</v>
      </c>
      <c r="C414" s="6" t="s">
        <v>5</v>
      </c>
      <c r="D414" s="5">
        <v>6.5</v>
      </c>
      <c r="E414" s="9" t="s">
        <v>777</v>
      </c>
      <c r="F414" s="9" t="s">
        <v>722</v>
      </c>
      <c r="G414" s="9" t="s">
        <v>308</v>
      </c>
      <c r="H414" s="26" t="s">
        <v>661</v>
      </c>
      <c r="I414" s="9"/>
      <c r="J414" s="22">
        <v>0.33333333333333331</v>
      </c>
      <c r="K414" s="22">
        <v>0.33333333333333331</v>
      </c>
      <c r="L414" s="22">
        <v>3.472222222222222E-3</v>
      </c>
      <c r="M414" s="28"/>
      <c r="N414" s="22">
        <v>0.41875000000000001</v>
      </c>
      <c r="O414" s="5">
        <v>39</v>
      </c>
      <c r="P414" s="5">
        <v>57</v>
      </c>
      <c r="Q414" s="5">
        <v>0</v>
      </c>
      <c r="R414" s="5">
        <v>0</v>
      </c>
      <c r="S414" s="5">
        <f>SUM(Tableau3[[#This Row],[Snap]:[BeReal]])</f>
        <v>96</v>
      </c>
      <c r="T414" s="5" t="s">
        <v>381</v>
      </c>
      <c r="U414" s="5">
        <v>15</v>
      </c>
      <c r="V414" s="5" t="s">
        <v>778</v>
      </c>
      <c r="W414" s="5"/>
      <c r="X414" s="5"/>
      <c r="Y414" s="5">
        <f>IF(ISERROR(FIND("footing",Tableau3[[#This Row],[Résumé]])),0,1)</f>
        <v>0</v>
      </c>
      <c r="Z414" s="5">
        <f>IF(ISERROR(FIND("ciné",Tableau3[[#This Row],[Résumé]])),0,1)</f>
        <v>1</v>
      </c>
      <c r="AA414" s="5">
        <v>130</v>
      </c>
      <c r="AB414" s="5">
        <f>WEEKDAY(Tableau3[[#This Row],[Jour]],2)</f>
        <v>2</v>
      </c>
      <c r="AC414" s="5">
        <v>0</v>
      </c>
      <c r="AD414" s="5"/>
      <c r="AE414" s="5"/>
      <c r="AF414" s="25" t="s">
        <v>776</v>
      </c>
    </row>
    <row r="415" spans="1:32" x14ac:dyDescent="0.3">
      <c r="A415" s="12">
        <v>45441</v>
      </c>
      <c r="B415" s="9" t="s">
        <v>33</v>
      </c>
      <c r="C415" s="6" t="s">
        <v>5</v>
      </c>
      <c r="D415" s="5">
        <v>6.5</v>
      </c>
      <c r="E415" s="9" t="s">
        <v>779</v>
      </c>
      <c r="F415" s="9" t="s">
        <v>722</v>
      </c>
      <c r="G415" s="9" t="s">
        <v>659</v>
      </c>
      <c r="H415" s="26" t="s">
        <v>686</v>
      </c>
      <c r="I415" s="9"/>
      <c r="J415" s="22">
        <v>0.3263888888888889</v>
      </c>
      <c r="K415" s="22">
        <v>0.33333333333333331</v>
      </c>
      <c r="L415" s="22">
        <v>1.7361111111111112E-2</v>
      </c>
      <c r="M415" s="28"/>
      <c r="N415" s="22">
        <v>0.40208333333333335</v>
      </c>
      <c r="O415" s="5">
        <v>48</v>
      </c>
      <c r="P415" s="5">
        <v>35</v>
      </c>
      <c r="Q415" s="5">
        <v>0</v>
      </c>
      <c r="R415" s="5">
        <v>0</v>
      </c>
      <c r="S415" s="5">
        <f>SUM(Tableau3[[#This Row],[Snap]:[BeReal]])</f>
        <v>83</v>
      </c>
      <c r="T415" s="5" t="s">
        <v>200</v>
      </c>
      <c r="U415" s="5">
        <v>0</v>
      </c>
      <c r="V415" s="5"/>
      <c r="W415" s="5"/>
      <c r="X415" s="5"/>
      <c r="Y415" s="5">
        <f>IF(ISERROR(FIND("footing",Tableau3[[#This Row],[Résumé]])),0,1)</f>
        <v>0</v>
      </c>
      <c r="Z415" s="5">
        <f>IF(ISERROR(FIND("ciné",Tableau3[[#This Row],[Résumé]])),0,1)</f>
        <v>1</v>
      </c>
      <c r="AA415" s="5">
        <v>77</v>
      </c>
      <c r="AB415" s="5">
        <f>WEEKDAY(Tableau3[[#This Row],[Jour]],2)</f>
        <v>3</v>
      </c>
      <c r="AC415" s="5">
        <v>0</v>
      </c>
      <c r="AD415" s="5"/>
      <c r="AE415" s="5"/>
      <c r="AF415" s="25" t="s">
        <v>780</v>
      </c>
    </row>
    <row r="416" spans="1:32" x14ac:dyDescent="0.3">
      <c r="A416" s="12">
        <v>45442</v>
      </c>
      <c r="B416" s="9" t="s">
        <v>33</v>
      </c>
      <c r="C416" s="6" t="s">
        <v>5</v>
      </c>
      <c r="D416" s="5">
        <v>7.5</v>
      </c>
      <c r="E416" s="9" t="s">
        <v>781</v>
      </c>
      <c r="F416" s="9" t="s">
        <v>657</v>
      </c>
      <c r="G416" s="9" t="s">
        <v>308</v>
      </c>
      <c r="H416" s="26" t="s">
        <v>196</v>
      </c>
      <c r="I416" s="9"/>
      <c r="J416" s="22">
        <v>0.33333333333333331</v>
      </c>
      <c r="K416" s="22">
        <v>0.34027777777777779</v>
      </c>
      <c r="L416" s="22">
        <v>1.3888888888888888E-2</v>
      </c>
      <c r="M416" s="28"/>
      <c r="N416" s="22">
        <v>0.43263888888888891</v>
      </c>
      <c r="O416" s="5">
        <v>27</v>
      </c>
      <c r="P416" s="5">
        <v>24</v>
      </c>
      <c r="Q416" s="5">
        <v>0</v>
      </c>
      <c r="R416" s="5">
        <v>0</v>
      </c>
      <c r="S416" s="5">
        <f>SUM(Tableau3[[#This Row],[Snap]:[BeReal]])</f>
        <v>51</v>
      </c>
      <c r="T416" s="5" t="s">
        <v>788</v>
      </c>
      <c r="U416" s="5">
        <v>2</v>
      </c>
      <c r="V416" s="5"/>
      <c r="W416" s="5"/>
      <c r="X416" s="5"/>
      <c r="Y416" s="5">
        <f>IF(ISERROR(FIND("footing",Tableau3[[#This Row],[Résumé]])),0,1)</f>
        <v>0</v>
      </c>
      <c r="Z416" s="5">
        <f>IF(ISERROR(FIND("ciné",Tableau3[[#This Row],[Résumé]])),0,1)</f>
        <v>1</v>
      </c>
      <c r="AA416" s="5">
        <v>82</v>
      </c>
      <c r="AB416" s="5">
        <f>WEEKDAY(Tableau3[[#This Row],[Jour]],2)</f>
        <v>4</v>
      </c>
      <c r="AC416" s="5">
        <v>0</v>
      </c>
      <c r="AD416" s="5"/>
      <c r="AE416" s="5"/>
      <c r="AF416" s="25"/>
    </row>
    <row r="417" spans="1:32" x14ac:dyDescent="0.3">
      <c r="A417" s="12">
        <v>45443</v>
      </c>
      <c r="B417" s="9" t="s">
        <v>47</v>
      </c>
      <c r="C417" s="6" t="s">
        <v>5</v>
      </c>
      <c r="D417" s="5">
        <v>7.5</v>
      </c>
      <c r="E417" s="9" t="s">
        <v>782</v>
      </c>
      <c r="F417" s="9" t="s">
        <v>657</v>
      </c>
      <c r="G417" s="9" t="s">
        <v>308</v>
      </c>
      <c r="H417" s="26" t="s">
        <v>686</v>
      </c>
      <c r="I417" s="9" t="s">
        <v>783</v>
      </c>
      <c r="J417" s="22">
        <v>0.33333333333333331</v>
      </c>
      <c r="K417" s="22">
        <v>0.34375</v>
      </c>
      <c r="L417" s="22">
        <v>7.2916666666666671E-2</v>
      </c>
      <c r="M417" s="28"/>
      <c r="N417" s="22">
        <v>0.45694444444444443</v>
      </c>
      <c r="O417" s="5">
        <v>27</v>
      </c>
      <c r="P417" s="5">
        <v>14</v>
      </c>
      <c r="Q417" s="5">
        <v>0</v>
      </c>
      <c r="R417" s="5">
        <v>0</v>
      </c>
      <c r="S417" s="5">
        <f>SUM(Tableau3[[#This Row],[Snap]:[BeReal]])</f>
        <v>41</v>
      </c>
      <c r="T417" s="5" t="s">
        <v>200</v>
      </c>
      <c r="U417" s="5">
        <v>0</v>
      </c>
      <c r="V417" s="5"/>
      <c r="W417" s="5"/>
      <c r="X417" s="5"/>
      <c r="Y417" s="5">
        <f>IF(ISERROR(FIND("footing",Tableau3[[#This Row],[Résumé]])),0,1)</f>
        <v>0</v>
      </c>
      <c r="Z417" s="5">
        <f>IF(ISERROR(FIND("ciné",Tableau3[[#This Row],[Résumé]])),0,1)</f>
        <v>1</v>
      </c>
      <c r="AA417" s="5">
        <v>76</v>
      </c>
      <c r="AB417" s="5">
        <f>WEEKDAY(Tableau3[[#This Row],[Jour]],2)</f>
        <v>5</v>
      </c>
      <c r="AC417" s="5">
        <v>0</v>
      </c>
      <c r="AD417" s="5"/>
      <c r="AE417" s="5"/>
      <c r="AF417" s="25" t="s">
        <v>784</v>
      </c>
    </row>
    <row r="418" spans="1:32" x14ac:dyDescent="0.3">
      <c r="A418" s="12">
        <v>45444</v>
      </c>
      <c r="B418" s="9" t="s">
        <v>45</v>
      </c>
      <c r="C418" s="6" t="s">
        <v>73</v>
      </c>
      <c r="D418" s="5">
        <v>7</v>
      </c>
      <c r="E418" s="9" t="s">
        <v>785</v>
      </c>
      <c r="F418" s="9" t="s">
        <v>657</v>
      </c>
      <c r="G418" s="9" t="s">
        <v>659</v>
      </c>
      <c r="H418" s="26" t="s">
        <v>196</v>
      </c>
      <c r="I418" s="9"/>
      <c r="J418" s="22">
        <v>0.3888888888888889</v>
      </c>
      <c r="K418" s="22">
        <v>0.39583333333333331</v>
      </c>
      <c r="L418" s="22">
        <v>0.99305555555555558</v>
      </c>
      <c r="M418" s="28"/>
      <c r="N418" s="22">
        <v>0.70763888888888893</v>
      </c>
      <c r="O418" s="5">
        <v>33</v>
      </c>
      <c r="P418" s="5">
        <v>15</v>
      </c>
      <c r="Q418" s="5">
        <v>20</v>
      </c>
      <c r="R418" s="5">
        <v>0</v>
      </c>
      <c r="S418" s="5">
        <f>SUM(Tableau3[[#This Row],[Snap]:[BeReal]])</f>
        <v>68</v>
      </c>
      <c r="T418" s="5" t="s">
        <v>200</v>
      </c>
      <c r="U418" s="5">
        <v>10</v>
      </c>
      <c r="V418" s="5"/>
      <c r="W418" s="5"/>
      <c r="X418" s="5"/>
      <c r="Y418" s="5">
        <f>IF(ISERROR(FIND("footing",Tableau3[[#This Row],[Résumé]])),0,1)</f>
        <v>0</v>
      </c>
      <c r="Z418" s="5">
        <f>IF(ISERROR(FIND("ciné",Tableau3[[#This Row],[Résumé]])),0,1)</f>
        <v>1</v>
      </c>
      <c r="AA418" s="5">
        <v>25</v>
      </c>
      <c r="AB418" s="5">
        <f>WEEKDAY(Tableau3[[#This Row],[Jour]],2)</f>
        <v>6</v>
      </c>
      <c r="AC418" s="5">
        <v>15</v>
      </c>
      <c r="AD418" s="5"/>
      <c r="AE418" s="5"/>
      <c r="AF418" s="25"/>
    </row>
    <row r="419" spans="1:32" x14ac:dyDescent="0.3">
      <c r="A419" s="12">
        <v>45445</v>
      </c>
      <c r="B419" s="9" t="s">
        <v>45</v>
      </c>
      <c r="C419" s="6" t="s">
        <v>561</v>
      </c>
      <c r="D419" s="5">
        <v>7.5</v>
      </c>
      <c r="E419" s="9" t="s">
        <v>790</v>
      </c>
      <c r="F419" s="9" t="s">
        <v>722</v>
      </c>
      <c r="G419" s="9" t="s">
        <v>659</v>
      </c>
      <c r="H419" s="26" t="s">
        <v>652</v>
      </c>
      <c r="I419" s="9"/>
      <c r="J419" s="22">
        <v>0.40972222222222221</v>
      </c>
      <c r="K419" s="22">
        <v>0.40972222222222221</v>
      </c>
      <c r="L419" s="22">
        <v>3.4722222222222224E-2</v>
      </c>
      <c r="M419" s="28"/>
      <c r="N419" s="22"/>
      <c r="O419" s="5">
        <v>28</v>
      </c>
      <c r="P419" s="5">
        <v>17</v>
      </c>
      <c r="Q419" s="5">
        <v>0</v>
      </c>
      <c r="R419" s="5">
        <v>5</v>
      </c>
      <c r="S419" s="5">
        <f>SUM(Tableau3[[#This Row],[Snap]:[BeReal]])</f>
        <v>50</v>
      </c>
      <c r="T419" s="5" t="s">
        <v>308</v>
      </c>
      <c r="U419" s="5">
        <v>0</v>
      </c>
      <c r="V419" s="5"/>
      <c r="W419" s="5"/>
      <c r="X419" s="5"/>
      <c r="Y419" s="5">
        <f>IF(ISERROR(FIND("footing",Tableau3[[#This Row],[Résumé]])),0,1)</f>
        <v>0</v>
      </c>
      <c r="Z419" s="5">
        <f>IF(ISERROR(FIND("ciné",Tableau3[[#This Row],[Résumé]])),0,1)</f>
        <v>1</v>
      </c>
      <c r="AA419" s="5">
        <v>0</v>
      </c>
      <c r="AB419" s="5">
        <f>WEEKDAY(Tableau3[[#This Row],[Jour]],2)</f>
        <v>7</v>
      </c>
      <c r="AC419" s="5">
        <v>0</v>
      </c>
      <c r="AD419" s="5"/>
      <c r="AE419" s="5"/>
      <c r="AF419" s="25" t="s">
        <v>786</v>
      </c>
    </row>
    <row r="420" spans="1:32" x14ac:dyDescent="0.3">
      <c r="A420" s="12">
        <v>45446</v>
      </c>
      <c r="B420" s="9" t="s">
        <v>33</v>
      </c>
      <c r="C420" s="6" t="s">
        <v>5</v>
      </c>
      <c r="D420" s="5">
        <v>7.5</v>
      </c>
      <c r="E420" s="9" t="s">
        <v>789</v>
      </c>
      <c r="F420" s="9" t="s">
        <v>722</v>
      </c>
      <c r="G420" s="9" t="s">
        <v>664</v>
      </c>
      <c r="H420" s="26" t="s">
        <v>196</v>
      </c>
      <c r="I420" s="9"/>
      <c r="J420" s="22">
        <v>0.33333333333333331</v>
      </c>
      <c r="K420" s="22">
        <v>0.3576388888888889</v>
      </c>
      <c r="L420" s="22">
        <v>2.0833333333333332E-2</v>
      </c>
      <c r="M420" s="28"/>
      <c r="N420" s="22">
        <v>0.44930555555555557</v>
      </c>
      <c r="O420" s="5">
        <v>41</v>
      </c>
      <c r="P420" s="5">
        <v>18</v>
      </c>
      <c r="Q420" s="5">
        <v>0</v>
      </c>
      <c r="R420" s="5">
        <v>0</v>
      </c>
      <c r="S420" s="5">
        <f>SUM(Tableau3[[#This Row],[Snap]:[BeReal]])</f>
        <v>59</v>
      </c>
      <c r="T420" s="5" t="s">
        <v>165</v>
      </c>
      <c r="U420" s="5">
        <v>0</v>
      </c>
      <c r="V420" s="5"/>
      <c r="W420" s="5"/>
      <c r="X420" s="5"/>
      <c r="Y420" s="5">
        <f>IF(ISERROR(FIND("footing",Tableau3[[#This Row],[Résumé]])),0,1)</f>
        <v>1</v>
      </c>
      <c r="Z420" s="5">
        <f>IF(ISERROR(FIND("ciné",Tableau3[[#This Row],[Résumé]])),0,1)</f>
        <v>1</v>
      </c>
      <c r="AA420" s="5">
        <v>146</v>
      </c>
      <c r="AB420" s="5">
        <f>WEEKDAY(Tableau3[[#This Row],[Jour]],2)</f>
        <v>1</v>
      </c>
      <c r="AC420" s="5">
        <v>0</v>
      </c>
      <c r="AD420" s="5"/>
      <c r="AE420" s="5"/>
      <c r="AF420" s="25" t="s">
        <v>787</v>
      </c>
    </row>
  </sheetData>
  <phoneticPr fontId="4" type="noConversion"/>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55FDEC9-1501-4871-8698-8C8994ACB12A}">
          <x14:formula1>
            <xm:f>Catégories!$A$1:$A$11</xm:f>
          </x14:formula1>
          <xm:sqref>B2:B377</xm:sqref>
        </x14:dataValidation>
        <x14:dataValidation type="list" allowBlank="1" showInputMessage="1" showErrorMessage="1" xr:uid="{8524317F-0533-441F-B55D-A671CA0167CF}">
          <x14:formula1>
            <xm:f>Catégories!$A$1:$A$13</xm:f>
          </x14:formula1>
          <xm:sqref>B378:B4643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6627C-A48D-4363-9077-A278D4D9B928}">
  <dimension ref="A1:G29"/>
  <sheetViews>
    <sheetView workbookViewId="0">
      <selection activeCell="H9" sqref="H9"/>
    </sheetView>
  </sheetViews>
  <sheetFormatPr baseColWidth="10" defaultRowHeight="14.4" x14ac:dyDescent="0.3"/>
  <cols>
    <col min="1" max="1" width="17.21875" bestFit="1" customWidth="1"/>
    <col min="2" max="2" width="12" bestFit="1" customWidth="1"/>
    <col min="3" max="3" width="11" bestFit="1" customWidth="1"/>
    <col min="5" max="5" width="24.88671875" bestFit="1" customWidth="1"/>
    <col min="7" max="7" width="14" bestFit="1" customWidth="1"/>
  </cols>
  <sheetData>
    <row r="1" spans="1:7" x14ac:dyDescent="0.3">
      <c r="B1" t="s">
        <v>583</v>
      </c>
      <c r="C1" t="s">
        <v>584</v>
      </c>
      <c r="D1" t="s">
        <v>585</v>
      </c>
      <c r="E1" t="s">
        <v>586</v>
      </c>
      <c r="F1" t="s">
        <v>598</v>
      </c>
      <c r="G1" t="s">
        <v>620</v>
      </c>
    </row>
    <row r="2" spans="1:7" x14ac:dyDescent="0.3">
      <c r="A2" s="21">
        <v>45363</v>
      </c>
      <c r="B2">
        <v>1</v>
      </c>
      <c r="C2">
        <v>0</v>
      </c>
      <c r="D2">
        <v>0</v>
      </c>
      <c r="E2">
        <v>0</v>
      </c>
      <c r="F2">
        <v>0</v>
      </c>
    </row>
    <row r="3" spans="1:7" x14ac:dyDescent="0.3">
      <c r="A3" s="21">
        <v>45364</v>
      </c>
      <c r="B3">
        <v>1</v>
      </c>
      <c r="C3">
        <v>0</v>
      </c>
      <c r="D3">
        <v>0</v>
      </c>
      <c r="E3">
        <v>0</v>
      </c>
      <c r="F3">
        <v>1</v>
      </c>
      <c r="G3">
        <v>0</v>
      </c>
    </row>
    <row r="4" spans="1:7" x14ac:dyDescent="0.3">
      <c r="A4" s="21">
        <v>45365</v>
      </c>
      <c r="B4">
        <v>1</v>
      </c>
      <c r="C4">
        <v>0</v>
      </c>
      <c r="D4">
        <v>0</v>
      </c>
      <c r="E4">
        <v>0</v>
      </c>
      <c r="F4">
        <v>0</v>
      </c>
      <c r="G4">
        <v>1</v>
      </c>
    </row>
    <row r="5" spans="1:7" x14ac:dyDescent="0.3">
      <c r="A5" s="21">
        <v>45366</v>
      </c>
      <c r="B5">
        <v>1</v>
      </c>
      <c r="C5">
        <v>1</v>
      </c>
      <c r="D5">
        <v>1</v>
      </c>
      <c r="E5">
        <v>0</v>
      </c>
      <c r="F5">
        <v>0</v>
      </c>
      <c r="G5">
        <v>1</v>
      </c>
    </row>
    <row r="6" spans="1:7" x14ac:dyDescent="0.3">
      <c r="A6" s="21">
        <v>45367</v>
      </c>
      <c r="B6">
        <v>0</v>
      </c>
      <c r="C6">
        <v>1</v>
      </c>
      <c r="D6">
        <v>1</v>
      </c>
      <c r="F6">
        <v>1</v>
      </c>
      <c r="G6">
        <v>1</v>
      </c>
    </row>
    <row r="7" spans="1:7" x14ac:dyDescent="0.3">
      <c r="A7" s="21">
        <v>45368</v>
      </c>
      <c r="B7">
        <v>1</v>
      </c>
      <c r="D7">
        <v>1</v>
      </c>
      <c r="F7">
        <v>0</v>
      </c>
      <c r="G7">
        <v>1</v>
      </c>
    </row>
    <row r="8" spans="1:7" x14ac:dyDescent="0.3">
      <c r="A8" s="21">
        <v>45369</v>
      </c>
      <c r="B8">
        <v>1</v>
      </c>
      <c r="C8">
        <v>1</v>
      </c>
      <c r="D8">
        <v>1</v>
      </c>
      <c r="E8">
        <v>1</v>
      </c>
      <c r="F8">
        <v>0</v>
      </c>
      <c r="G8">
        <v>0</v>
      </c>
    </row>
    <row r="9" spans="1:7" x14ac:dyDescent="0.3">
      <c r="A9" s="21">
        <v>45370</v>
      </c>
      <c r="B9">
        <v>1</v>
      </c>
      <c r="C9">
        <v>0</v>
      </c>
      <c r="D9">
        <v>0</v>
      </c>
      <c r="E9">
        <v>0</v>
      </c>
      <c r="F9">
        <v>0</v>
      </c>
      <c r="G9">
        <v>1</v>
      </c>
    </row>
    <row r="10" spans="1:7" x14ac:dyDescent="0.3">
      <c r="A10" s="21">
        <v>45371</v>
      </c>
    </row>
    <row r="11" spans="1:7" x14ac:dyDescent="0.3">
      <c r="A11" s="21">
        <v>45372</v>
      </c>
    </row>
    <row r="12" spans="1:7" x14ac:dyDescent="0.3">
      <c r="A12" s="21">
        <v>45373</v>
      </c>
    </row>
    <row r="13" spans="1:7" x14ac:dyDescent="0.3">
      <c r="A13" s="21">
        <v>45374</v>
      </c>
    </row>
    <row r="14" spans="1:7" x14ac:dyDescent="0.3">
      <c r="A14" s="21">
        <v>45375</v>
      </c>
    </row>
    <row r="15" spans="1:7" x14ac:dyDescent="0.3">
      <c r="A15" s="21">
        <v>45376</v>
      </c>
    </row>
    <row r="16" spans="1:7" x14ac:dyDescent="0.3">
      <c r="A16" s="21">
        <v>45377</v>
      </c>
    </row>
    <row r="17" spans="1:1" x14ac:dyDescent="0.3">
      <c r="A17" s="21">
        <v>45378</v>
      </c>
    </row>
    <row r="18" spans="1:1" x14ac:dyDescent="0.3">
      <c r="A18" s="21">
        <v>45379</v>
      </c>
    </row>
    <row r="19" spans="1:1" x14ac:dyDescent="0.3">
      <c r="A19" s="21">
        <v>45380</v>
      </c>
    </row>
    <row r="20" spans="1:1" x14ac:dyDescent="0.3">
      <c r="A20" s="21">
        <v>45381</v>
      </c>
    </row>
    <row r="21" spans="1:1" x14ac:dyDescent="0.3">
      <c r="A21" s="21">
        <v>45382</v>
      </c>
    </row>
    <row r="22" spans="1:1" x14ac:dyDescent="0.3">
      <c r="A22" s="21">
        <v>45383</v>
      </c>
    </row>
    <row r="23" spans="1:1" x14ac:dyDescent="0.3">
      <c r="A23" s="21">
        <v>45384</v>
      </c>
    </row>
    <row r="24" spans="1:1" x14ac:dyDescent="0.3">
      <c r="A24" s="21">
        <v>45385</v>
      </c>
    </row>
    <row r="25" spans="1:1" x14ac:dyDescent="0.3">
      <c r="A25" s="21">
        <v>45386</v>
      </c>
    </row>
    <row r="26" spans="1:1" x14ac:dyDescent="0.3">
      <c r="A26" s="21">
        <v>45387</v>
      </c>
    </row>
    <row r="27" spans="1:1" x14ac:dyDescent="0.3">
      <c r="A27" s="21">
        <v>45388</v>
      </c>
    </row>
    <row r="28" spans="1:1" x14ac:dyDescent="0.3">
      <c r="A28" s="21">
        <v>45389</v>
      </c>
    </row>
    <row r="29" spans="1:1" x14ac:dyDescent="0.3">
      <c r="A29" s="21">
        <v>45390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38A9F-27DE-4E92-8A03-B0D5D2A9D4D7}">
  <dimension ref="A1:F3"/>
  <sheetViews>
    <sheetView workbookViewId="0">
      <selection activeCell="A4" sqref="A4"/>
    </sheetView>
  </sheetViews>
  <sheetFormatPr baseColWidth="10" defaultRowHeight="14.4" x14ac:dyDescent="0.3"/>
  <cols>
    <col min="1" max="1" width="15" bestFit="1" customWidth="1"/>
    <col min="2" max="2" width="15" style="24" customWidth="1"/>
    <col min="3" max="3" width="14.88671875" bestFit="1" customWidth="1"/>
    <col min="4" max="4" width="91.21875" bestFit="1" customWidth="1"/>
    <col min="5" max="5" width="58.77734375" bestFit="1" customWidth="1"/>
  </cols>
  <sheetData>
    <row r="1" spans="1:6" x14ac:dyDescent="0.3">
      <c r="C1" t="s">
        <v>603</v>
      </c>
      <c r="E1" t="s">
        <v>602</v>
      </c>
      <c r="F1" t="s">
        <v>604</v>
      </c>
    </row>
    <row r="2" spans="1:6" x14ac:dyDescent="0.3">
      <c r="A2" s="21">
        <v>45363</v>
      </c>
      <c r="B2" s="23">
        <v>0.57291666666666663</v>
      </c>
      <c r="C2" t="s">
        <v>599</v>
      </c>
      <c r="D2" t="s">
        <v>600</v>
      </c>
      <c r="E2" t="s">
        <v>601</v>
      </c>
      <c r="F2" t="s">
        <v>605</v>
      </c>
    </row>
    <row r="3" spans="1:6" x14ac:dyDescent="0.3">
      <c r="A3" s="21">
        <v>45364</v>
      </c>
      <c r="B3" s="23">
        <v>0.57986111111111116</v>
      </c>
      <c r="C3" t="s">
        <v>599</v>
      </c>
      <c r="D3" t="s">
        <v>606</v>
      </c>
      <c r="E3" t="s">
        <v>607</v>
      </c>
      <c r="F3" t="s">
        <v>608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48786-7F6B-46CA-8421-CEB3C1D122B4}">
  <dimension ref="A1:E6"/>
  <sheetViews>
    <sheetView workbookViewId="0">
      <selection activeCell="C16" sqref="C16"/>
    </sheetView>
  </sheetViews>
  <sheetFormatPr baseColWidth="10" defaultRowHeight="14.4" x14ac:dyDescent="0.3"/>
  <cols>
    <col min="1" max="1" width="24.44140625" style="20" bestFit="1" customWidth="1"/>
    <col min="3" max="3" width="16.44140625" bestFit="1" customWidth="1"/>
    <col min="4" max="4" width="13.44140625" bestFit="1" customWidth="1"/>
    <col min="5" max="5" width="17.44140625" bestFit="1" customWidth="1"/>
  </cols>
  <sheetData>
    <row r="1" spans="1:5" x14ac:dyDescent="0.3">
      <c r="A1" s="20" t="s">
        <v>42</v>
      </c>
      <c r="B1" s="19" t="s">
        <v>43</v>
      </c>
      <c r="C1" s="19" t="s">
        <v>247</v>
      </c>
      <c r="D1" s="19" t="s">
        <v>245</v>
      </c>
      <c r="E1" s="19" t="s">
        <v>246</v>
      </c>
    </row>
    <row r="2" spans="1:5" x14ac:dyDescent="0.3">
      <c r="A2" s="20">
        <v>45194</v>
      </c>
      <c r="B2" s="19" t="s">
        <v>248</v>
      </c>
      <c r="C2" s="19"/>
      <c r="D2" s="19"/>
      <c r="E2" s="19"/>
    </row>
    <row r="3" spans="1:5" x14ac:dyDescent="0.3">
      <c r="A3" s="20">
        <v>45195</v>
      </c>
      <c r="B3" s="19" t="s">
        <v>249</v>
      </c>
      <c r="C3" s="19"/>
      <c r="D3" s="19"/>
      <c r="E3" s="19"/>
    </row>
    <row r="4" spans="1:5" x14ac:dyDescent="0.3">
      <c r="A4" s="20">
        <v>45196</v>
      </c>
      <c r="B4" s="19" t="s">
        <v>250</v>
      </c>
      <c r="C4" s="19"/>
      <c r="D4" s="19"/>
      <c r="E4" s="19"/>
    </row>
    <row r="5" spans="1:5" x14ac:dyDescent="0.3">
      <c r="A5" s="20">
        <v>45197</v>
      </c>
      <c r="B5" s="19" t="s">
        <v>248</v>
      </c>
      <c r="C5" s="19"/>
      <c r="D5" s="19"/>
      <c r="E5" s="19"/>
    </row>
    <row r="6" spans="1:5" x14ac:dyDescent="0.3">
      <c r="A6" s="20">
        <v>45198</v>
      </c>
      <c r="B6" s="19"/>
      <c r="C6" s="19"/>
      <c r="D6" s="19"/>
      <c r="E6" s="19"/>
    </row>
  </sheetData>
  <phoneticPr fontId="4"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45D6-D140-4108-95CF-63799791660E}">
  <dimension ref="B1:C20"/>
  <sheetViews>
    <sheetView workbookViewId="0">
      <selection activeCell="C12" sqref="C12"/>
    </sheetView>
  </sheetViews>
  <sheetFormatPr baseColWidth="10" defaultRowHeight="14.4" x14ac:dyDescent="0.3"/>
  <cols>
    <col min="3" max="3" width="27.6640625" bestFit="1" customWidth="1"/>
  </cols>
  <sheetData>
    <row r="1" spans="2:3" x14ac:dyDescent="0.3">
      <c r="B1">
        <v>0.5</v>
      </c>
      <c r="C1" t="s">
        <v>385</v>
      </c>
    </row>
    <row r="2" spans="2:3" x14ac:dyDescent="0.3">
      <c r="B2">
        <v>1</v>
      </c>
      <c r="C2" t="s">
        <v>384</v>
      </c>
    </row>
    <row r="3" spans="2:3" x14ac:dyDescent="0.3">
      <c r="B3">
        <v>1.5</v>
      </c>
    </row>
    <row r="4" spans="2:3" x14ac:dyDescent="0.3">
      <c r="B4">
        <v>2</v>
      </c>
      <c r="C4" t="s">
        <v>383</v>
      </c>
    </row>
    <row r="5" spans="2:3" x14ac:dyDescent="0.3">
      <c r="B5">
        <v>2.5</v>
      </c>
    </row>
    <row r="6" spans="2:3" x14ac:dyDescent="0.3">
      <c r="B6">
        <v>3</v>
      </c>
      <c r="C6" t="s">
        <v>382</v>
      </c>
    </row>
    <row r="7" spans="2:3" x14ac:dyDescent="0.3">
      <c r="B7">
        <v>3.5</v>
      </c>
    </row>
    <row r="8" spans="2:3" x14ac:dyDescent="0.3">
      <c r="B8">
        <v>4</v>
      </c>
      <c r="C8" t="s">
        <v>381</v>
      </c>
    </row>
    <row r="9" spans="2:3" x14ac:dyDescent="0.3">
      <c r="B9">
        <v>4.5</v>
      </c>
    </row>
    <row r="10" spans="2:3" x14ac:dyDescent="0.3">
      <c r="B10">
        <v>5</v>
      </c>
      <c r="C10" t="s">
        <v>201</v>
      </c>
    </row>
    <row r="11" spans="2:3" x14ac:dyDescent="0.3">
      <c r="B11">
        <v>5.5</v>
      </c>
      <c r="C11" t="s">
        <v>387</v>
      </c>
    </row>
    <row r="12" spans="2:3" x14ac:dyDescent="0.3">
      <c r="B12">
        <v>6</v>
      </c>
      <c r="C12" t="s">
        <v>388</v>
      </c>
    </row>
    <row r="13" spans="2:3" x14ac:dyDescent="0.3">
      <c r="B13">
        <v>6.5</v>
      </c>
      <c r="C13" t="s">
        <v>196</v>
      </c>
    </row>
    <row r="14" spans="2:3" x14ac:dyDescent="0.3">
      <c r="B14">
        <v>7</v>
      </c>
      <c r="C14" t="s">
        <v>377</v>
      </c>
    </row>
    <row r="15" spans="2:3" x14ac:dyDescent="0.3">
      <c r="B15">
        <v>7.5</v>
      </c>
      <c r="C15" t="s">
        <v>386</v>
      </c>
    </row>
    <row r="16" spans="2:3" x14ac:dyDescent="0.3">
      <c r="B16">
        <v>8</v>
      </c>
      <c r="C16" t="s">
        <v>378</v>
      </c>
    </row>
    <row r="17" spans="2:3" x14ac:dyDescent="0.3">
      <c r="B17">
        <v>8.5</v>
      </c>
      <c r="C17" t="s">
        <v>379</v>
      </c>
    </row>
    <row r="18" spans="2:3" x14ac:dyDescent="0.3">
      <c r="B18">
        <v>9</v>
      </c>
      <c r="C18" t="s">
        <v>380</v>
      </c>
    </row>
    <row r="19" spans="2:3" x14ac:dyDescent="0.3">
      <c r="B19">
        <v>9.5</v>
      </c>
      <c r="C19" t="s">
        <v>471</v>
      </c>
    </row>
    <row r="20" spans="2:3" x14ac:dyDescent="0.3">
      <c r="B20">
        <v>10</v>
      </c>
      <c r="C20" t="s">
        <v>472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2E7A2-F37B-44E5-A809-9B83C5797412}">
  <dimension ref="A1:C13"/>
  <sheetViews>
    <sheetView workbookViewId="0">
      <selection activeCell="A14" sqref="A14"/>
    </sheetView>
  </sheetViews>
  <sheetFormatPr baseColWidth="10" defaultRowHeight="14.4" x14ac:dyDescent="0.3"/>
  <cols>
    <col min="1" max="1" width="22.33203125" bestFit="1" customWidth="1"/>
    <col min="3" max="3" width="19.109375" bestFit="1" customWidth="1"/>
  </cols>
  <sheetData>
    <row r="1" spans="1:3" x14ac:dyDescent="0.3">
      <c r="A1" s="2" t="s">
        <v>7</v>
      </c>
      <c r="C1" t="s">
        <v>285</v>
      </c>
    </row>
    <row r="2" spans="1:3" x14ac:dyDescent="0.3">
      <c r="A2" s="2" t="s">
        <v>33</v>
      </c>
      <c r="C2" t="s">
        <v>200</v>
      </c>
    </row>
    <row r="3" spans="1:3" x14ac:dyDescent="0.3">
      <c r="A3" s="4" t="s">
        <v>45</v>
      </c>
      <c r="C3" t="s">
        <v>381</v>
      </c>
    </row>
    <row r="4" spans="1:3" x14ac:dyDescent="0.3">
      <c r="A4" s="4" t="s">
        <v>9</v>
      </c>
      <c r="C4" t="s">
        <v>188</v>
      </c>
    </row>
    <row r="5" spans="1:3" x14ac:dyDescent="0.3">
      <c r="A5" s="4" t="s">
        <v>46</v>
      </c>
      <c r="C5" t="s">
        <v>201</v>
      </c>
    </row>
    <row r="6" spans="1:3" x14ac:dyDescent="0.3">
      <c r="A6" s="6" t="s">
        <v>47</v>
      </c>
      <c r="C6" t="s">
        <v>435</v>
      </c>
    </row>
    <row r="7" spans="1:3" x14ac:dyDescent="0.3">
      <c r="A7" s="4" t="s">
        <v>48</v>
      </c>
      <c r="C7" t="s">
        <v>308</v>
      </c>
    </row>
    <row r="8" spans="1:3" x14ac:dyDescent="0.3">
      <c r="A8" s="6" t="s">
        <v>49</v>
      </c>
      <c r="C8" t="s">
        <v>368</v>
      </c>
    </row>
    <row r="9" spans="1:3" x14ac:dyDescent="0.3">
      <c r="A9" s="4" t="s">
        <v>223</v>
      </c>
      <c r="C9" t="s">
        <v>196</v>
      </c>
    </row>
    <row r="10" spans="1:3" x14ac:dyDescent="0.3">
      <c r="A10" s="6" t="s">
        <v>224</v>
      </c>
      <c r="C10" t="s">
        <v>400</v>
      </c>
    </row>
    <row r="11" spans="1:3" x14ac:dyDescent="0.3">
      <c r="A11" s="6" t="s">
        <v>531</v>
      </c>
      <c r="C11" t="s">
        <v>165</v>
      </c>
    </row>
    <row r="12" spans="1:3" x14ac:dyDescent="0.3">
      <c r="A12" s="6" t="s">
        <v>532</v>
      </c>
      <c r="C12" t="s">
        <v>361</v>
      </c>
    </row>
    <row r="13" spans="1:3" x14ac:dyDescent="0.3">
      <c r="A13" s="6" t="s">
        <v>703</v>
      </c>
      <c r="C13" t="s">
        <v>442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Notes</vt:lpstr>
      <vt:lpstr>Habitudes</vt:lpstr>
      <vt:lpstr>Procrastination log</vt:lpstr>
      <vt:lpstr>Feuil1</vt:lpstr>
      <vt:lpstr>Feuil2</vt:lpstr>
      <vt:lpstr>Catégories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Aldric Bahna</dc:creator>
  <cp:keywords/>
  <dc:description/>
  <cp:lastModifiedBy>Aldric Bahna</cp:lastModifiedBy>
  <cp:revision/>
  <dcterms:created xsi:type="dcterms:W3CDTF">2023-04-19T12:20:29Z</dcterms:created>
  <dcterms:modified xsi:type="dcterms:W3CDTF">2024-06-22T17:41:22Z</dcterms:modified>
  <cp:category/>
  <cp:contentStatus/>
</cp:coreProperties>
</file>