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e600fadf6b75e2/Desktop/GitHub/personal_website/modules/"/>
    </mc:Choice>
  </mc:AlternateContent>
  <xr:revisionPtr revIDLastSave="0" documentId="8_{2CF815FD-17CA-4FDF-B2E3-5AEA5E6378B6}" xr6:coauthVersionLast="47" xr6:coauthVersionMax="47" xr10:uidLastSave="{00000000-0000-0000-0000-000000000000}"/>
  <bookViews>
    <workbookView xWindow="-120" yWindow="-120" windowWidth="20730" windowHeight="11040" xr2:uid="{13130296-A880-4C03-AA8B-0F4F03731418}"/>
  </bookViews>
  <sheets>
    <sheet name="Cap. 18 (iii)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1" l="1"/>
  <c r="K94" i="1"/>
  <c r="E94" i="1"/>
  <c r="K93" i="1"/>
  <c r="I93" i="1"/>
  <c r="F93" i="1"/>
  <c r="G93" i="1" s="1"/>
  <c r="E93" i="1"/>
  <c r="I92" i="1"/>
  <c r="F92" i="1"/>
  <c r="G92" i="1" s="1"/>
  <c r="E92" i="1"/>
  <c r="K91" i="1"/>
  <c r="I91" i="1"/>
  <c r="F91" i="1"/>
  <c r="G91" i="1" s="1"/>
  <c r="E91" i="1"/>
  <c r="K90" i="1"/>
  <c r="I90" i="1"/>
  <c r="E90" i="1"/>
  <c r="F90" i="1" s="1"/>
  <c r="G90" i="1" s="1"/>
  <c r="K89" i="1"/>
  <c r="I89" i="1"/>
  <c r="F89" i="1"/>
  <c r="G89" i="1" s="1"/>
  <c r="E89" i="1"/>
  <c r="I88" i="1"/>
  <c r="F88" i="1"/>
  <c r="G88" i="1" s="1"/>
  <c r="E88" i="1"/>
  <c r="K87" i="1"/>
  <c r="I87" i="1"/>
  <c r="F87" i="1"/>
  <c r="G87" i="1" s="1"/>
  <c r="E87" i="1"/>
  <c r="K86" i="1"/>
  <c r="I86" i="1"/>
  <c r="E86" i="1"/>
  <c r="F86" i="1" s="1"/>
  <c r="G86" i="1" s="1"/>
  <c r="K85" i="1"/>
  <c r="I85" i="1"/>
  <c r="F85" i="1"/>
  <c r="G85" i="1" s="1"/>
  <c r="E85" i="1"/>
  <c r="I84" i="1"/>
  <c r="F84" i="1"/>
  <c r="G84" i="1" s="1"/>
  <c r="N78" i="1" s="1"/>
  <c r="E84" i="1"/>
  <c r="K83" i="1"/>
  <c r="I83" i="1"/>
  <c r="F83" i="1"/>
  <c r="G83" i="1" s="1"/>
  <c r="N77" i="1" s="1"/>
  <c r="E83" i="1"/>
  <c r="K82" i="1"/>
  <c r="I82" i="1"/>
  <c r="E82" i="1"/>
  <c r="F82" i="1" s="1"/>
  <c r="G82" i="1" s="1"/>
  <c r="N76" i="1" s="1"/>
  <c r="K81" i="1"/>
  <c r="I81" i="1"/>
  <c r="E81" i="1"/>
  <c r="F81" i="1" s="1"/>
  <c r="G81" i="1" s="1"/>
  <c r="K80" i="1"/>
  <c r="I80" i="1"/>
  <c r="E80" i="1"/>
  <c r="F80" i="1" s="1"/>
  <c r="G80" i="1" s="1"/>
  <c r="N80" i="1" s="1"/>
  <c r="K79" i="1"/>
  <c r="I79" i="1"/>
  <c r="E79" i="1"/>
  <c r="F79" i="1" s="1"/>
  <c r="G79" i="1" s="1"/>
  <c r="N79" i="1" s="1"/>
  <c r="K78" i="1"/>
  <c r="I78" i="1"/>
  <c r="K77" i="1"/>
  <c r="I77" i="1"/>
  <c r="I76" i="1"/>
  <c r="C73" i="1"/>
  <c r="K99" i="1" s="1"/>
  <c r="O61" i="1"/>
  <c r="K59" i="1"/>
  <c r="H59" i="1"/>
  <c r="K58" i="1"/>
  <c r="H58" i="1"/>
  <c r="H57" i="1"/>
  <c r="H56" i="1"/>
  <c r="H55" i="1"/>
  <c r="K54" i="1"/>
  <c r="H54" i="1"/>
  <c r="D54" i="1"/>
  <c r="K53" i="1"/>
  <c r="H53" i="1"/>
  <c r="E53" i="1"/>
  <c r="F53" i="1" s="1"/>
  <c r="D53" i="1"/>
  <c r="H52" i="1"/>
  <c r="E52" i="1"/>
  <c r="F52" i="1" s="1"/>
  <c r="D52" i="1"/>
  <c r="K51" i="1"/>
  <c r="H51" i="1"/>
  <c r="E51" i="1"/>
  <c r="F51" i="1" s="1"/>
  <c r="D51" i="1"/>
  <c r="K50" i="1"/>
  <c r="H50" i="1"/>
  <c r="F50" i="1"/>
  <c r="E50" i="1"/>
  <c r="D50" i="1"/>
  <c r="K49" i="1"/>
  <c r="H49" i="1"/>
  <c r="E49" i="1"/>
  <c r="F49" i="1" s="1"/>
  <c r="D49" i="1"/>
  <c r="H48" i="1"/>
  <c r="E48" i="1"/>
  <c r="F48" i="1" s="1"/>
  <c r="D48" i="1"/>
  <c r="K47" i="1"/>
  <c r="H47" i="1"/>
  <c r="E47" i="1"/>
  <c r="F47" i="1" s="1"/>
  <c r="D47" i="1"/>
  <c r="K46" i="1"/>
  <c r="H46" i="1"/>
  <c r="F46" i="1"/>
  <c r="E46" i="1"/>
  <c r="D46" i="1"/>
  <c r="K45" i="1"/>
  <c r="H45" i="1"/>
  <c r="E45" i="1"/>
  <c r="F45" i="1" s="1"/>
  <c r="D45" i="1"/>
  <c r="H44" i="1"/>
  <c r="E44" i="1"/>
  <c r="F44" i="1" s="1"/>
  <c r="D44" i="1"/>
  <c r="K43" i="1"/>
  <c r="H43" i="1"/>
  <c r="E43" i="1"/>
  <c r="F43" i="1" s="1"/>
  <c r="D43" i="1"/>
  <c r="K42" i="1"/>
  <c r="H42" i="1"/>
  <c r="F42" i="1"/>
  <c r="E42" i="1"/>
  <c r="D42" i="1"/>
  <c r="K41" i="1"/>
  <c r="H41" i="1"/>
  <c r="E41" i="1"/>
  <c r="F41" i="1" s="1"/>
  <c r="O64" i="1" s="1"/>
  <c r="D41" i="1"/>
  <c r="H40" i="1"/>
  <c r="E40" i="1"/>
  <c r="F40" i="1" s="1"/>
  <c r="O63" i="1" s="1"/>
  <c r="D40" i="1"/>
  <c r="K39" i="1"/>
  <c r="H39" i="1"/>
  <c r="E39" i="1"/>
  <c r="F39" i="1" s="1"/>
  <c r="O62" i="1" s="1"/>
  <c r="D39" i="1"/>
  <c r="K38" i="1"/>
  <c r="H38" i="1"/>
  <c r="F38" i="1"/>
  <c r="E38" i="1"/>
  <c r="D38" i="1"/>
  <c r="K37" i="1"/>
  <c r="H37" i="1"/>
  <c r="E37" i="1"/>
  <c r="F37" i="1" s="1"/>
  <c r="O60" i="1" s="1"/>
  <c r="D37" i="1"/>
  <c r="H36" i="1"/>
  <c r="E36" i="1"/>
  <c r="F36" i="1" s="1"/>
  <c r="O59" i="1" s="1"/>
  <c r="D36" i="1"/>
  <c r="K35" i="1"/>
  <c r="H35" i="1"/>
  <c r="E35" i="1"/>
  <c r="F35" i="1" s="1"/>
  <c r="O70" i="1" s="1"/>
  <c r="D35" i="1"/>
  <c r="K34" i="1"/>
  <c r="H34" i="1"/>
  <c r="F34" i="1"/>
  <c r="O69" i="1" s="1"/>
  <c r="E34" i="1"/>
  <c r="D34" i="1"/>
  <c r="K33" i="1"/>
  <c r="H33" i="1"/>
  <c r="E33" i="1"/>
  <c r="F33" i="1" s="1"/>
  <c r="O68" i="1" s="1"/>
  <c r="D33" i="1"/>
  <c r="H32" i="1"/>
  <c r="E32" i="1"/>
  <c r="F32" i="1" s="1"/>
  <c r="O67" i="1" s="1"/>
  <c r="D32" i="1"/>
  <c r="K31" i="1"/>
  <c r="H31" i="1"/>
  <c r="E31" i="1"/>
  <c r="F31" i="1" s="1"/>
  <c r="O66" i="1" s="1"/>
  <c r="D31" i="1"/>
  <c r="K30" i="1"/>
  <c r="H30" i="1"/>
  <c r="F30" i="1"/>
  <c r="O65" i="1" s="1"/>
  <c r="E30" i="1"/>
  <c r="D30" i="1"/>
  <c r="K29" i="1"/>
  <c r="H29" i="1"/>
  <c r="H28" i="1"/>
  <c r="H27" i="1"/>
  <c r="H26" i="1"/>
  <c r="K25" i="1"/>
  <c r="H25" i="1"/>
  <c r="H21" i="1" s="1"/>
  <c r="H24" i="1"/>
  <c r="I21" i="1"/>
  <c r="K57" i="1" s="1"/>
  <c r="I15" i="1"/>
  <c r="K14" i="1"/>
  <c r="H14" i="1"/>
  <c r="K13" i="1"/>
  <c r="H13" i="1"/>
  <c r="D13" i="1"/>
  <c r="A13" i="1"/>
  <c r="K12" i="1"/>
  <c r="H12" i="1"/>
  <c r="E12" i="1"/>
  <c r="F12" i="1" s="1"/>
  <c r="D12" i="1"/>
  <c r="K11" i="1"/>
  <c r="H11" i="1"/>
  <c r="D11" i="1"/>
  <c r="E10" i="1" s="1"/>
  <c r="F10" i="1" s="1"/>
  <c r="K10" i="1"/>
  <c r="H10" i="1"/>
  <c r="D10" i="1"/>
  <c r="A10" i="1"/>
  <c r="A14" i="1" s="1"/>
  <c r="K9" i="1"/>
  <c r="H9" i="1"/>
  <c r="D9" i="1"/>
  <c r="E8" i="1" s="1"/>
  <c r="F8" i="1" s="1"/>
  <c r="B18" i="1" s="1"/>
  <c r="A9" i="1"/>
  <c r="K8" i="1"/>
  <c r="H8" i="1"/>
  <c r="D8" i="1"/>
  <c r="A8" i="1"/>
  <c r="A12" i="1" s="1"/>
  <c r="K7" i="1"/>
  <c r="H7" i="1"/>
  <c r="F7" i="1"/>
  <c r="E7" i="1"/>
  <c r="D7" i="1"/>
  <c r="A7" i="1"/>
  <c r="A11" i="1" s="1"/>
  <c r="K6" i="1"/>
  <c r="H6" i="1"/>
  <c r="E6" i="1"/>
  <c r="F6" i="1" s="1"/>
  <c r="D6" i="1"/>
  <c r="K5" i="1"/>
  <c r="H5" i="1"/>
  <c r="H15" i="1" s="1"/>
  <c r="E5" i="1"/>
  <c r="F5" i="1" s="1"/>
  <c r="D5" i="1"/>
  <c r="K4" i="1"/>
  <c r="H4" i="1"/>
  <c r="K3" i="1"/>
  <c r="K15" i="1" s="1"/>
  <c r="H3" i="1"/>
  <c r="J9" i="1" l="1"/>
  <c r="J10" i="1"/>
  <c r="J4" i="1"/>
  <c r="J14" i="1"/>
  <c r="J11" i="1"/>
  <c r="J3" i="1"/>
  <c r="J13" i="1"/>
  <c r="J7" i="1"/>
  <c r="P66" i="1"/>
  <c r="J33" i="1"/>
  <c r="J37" i="1"/>
  <c r="J8" i="1"/>
  <c r="N81" i="1"/>
  <c r="J90" i="1"/>
  <c r="J92" i="1"/>
  <c r="P69" i="1"/>
  <c r="B17" i="1"/>
  <c r="P59" i="1"/>
  <c r="O71" i="1"/>
  <c r="J30" i="1"/>
  <c r="J32" i="1"/>
  <c r="J34" i="1"/>
  <c r="J36" i="1"/>
  <c r="J38" i="1"/>
  <c r="J40" i="1"/>
  <c r="J42" i="1"/>
  <c r="J44" i="1"/>
  <c r="J46" i="1"/>
  <c r="J48" i="1"/>
  <c r="J50" i="1"/>
  <c r="J52" i="1"/>
  <c r="J84" i="1"/>
  <c r="J57" i="1"/>
  <c r="J28" i="1"/>
  <c r="J54" i="1"/>
  <c r="J51" i="1"/>
  <c r="J47" i="1"/>
  <c r="J43" i="1"/>
  <c r="J39" i="1"/>
  <c r="J35" i="1"/>
  <c r="J31" i="1"/>
  <c r="J25" i="1"/>
  <c r="J24" i="1"/>
  <c r="J59" i="1"/>
  <c r="J55" i="1"/>
  <c r="J26" i="1"/>
  <c r="J88" i="1"/>
  <c r="P65" i="1"/>
  <c r="P63" i="1"/>
  <c r="P61" i="1"/>
  <c r="B20" i="1"/>
  <c r="J27" i="1"/>
  <c r="J56" i="1"/>
  <c r="J89" i="1"/>
  <c r="P67" i="1"/>
  <c r="J6" i="1"/>
  <c r="P68" i="1"/>
  <c r="P60" i="1"/>
  <c r="P64" i="1"/>
  <c r="J77" i="1"/>
  <c r="J12" i="1"/>
  <c r="J29" i="1"/>
  <c r="P70" i="1"/>
  <c r="P62" i="1"/>
  <c r="J41" i="1"/>
  <c r="J45" i="1"/>
  <c r="J49" i="1"/>
  <c r="J53" i="1"/>
  <c r="J58" i="1"/>
  <c r="I73" i="1"/>
  <c r="E11" i="1"/>
  <c r="F11" i="1" s="1"/>
  <c r="K26" i="1"/>
  <c r="K55" i="1"/>
  <c r="K97" i="1"/>
  <c r="J5" i="1"/>
  <c r="E9" i="1"/>
  <c r="F9" i="1" s="1"/>
  <c r="B19" i="1" s="1"/>
  <c r="K24" i="1"/>
  <c r="J93" i="1"/>
  <c r="K95" i="1"/>
  <c r="K27" i="1"/>
  <c r="K32" i="1"/>
  <c r="K36" i="1"/>
  <c r="K40" i="1"/>
  <c r="K44" i="1"/>
  <c r="K48" i="1"/>
  <c r="K52" i="1"/>
  <c r="K56" i="1"/>
  <c r="J76" i="1"/>
  <c r="K84" i="1"/>
  <c r="K75" i="1" s="1"/>
  <c r="K88" i="1"/>
  <c r="K92" i="1"/>
  <c r="K96" i="1"/>
  <c r="K28" i="1"/>
  <c r="K76" i="1"/>
  <c r="J83" i="1"/>
  <c r="J87" i="1"/>
  <c r="J91" i="1"/>
  <c r="J15" i="1" l="1"/>
  <c r="K2" i="1" s="1"/>
  <c r="K1" i="1" s="1"/>
  <c r="J23" i="1"/>
  <c r="B21" i="1"/>
  <c r="C18" i="1" s="1"/>
  <c r="J82" i="1"/>
  <c r="J81" i="1"/>
  <c r="J80" i="1"/>
  <c r="J79" i="1"/>
  <c r="J78" i="1"/>
  <c r="N82" i="1"/>
  <c r="K23" i="1"/>
  <c r="J85" i="1"/>
  <c r="J86" i="1"/>
  <c r="O76" i="1" l="1"/>
  <c r="O80" i="1"/>
  <c r="O77" i="1"/>
  <c r="O78" i="1"/>
  <c r="O79" i="1"/>
  <c r="C17" i="1"/>
  <c r="K22" i="1"/>
  <c r="K21" i="1" s="1"/>
  <c r="H19" i="1"/>
  <c r="J19" i="1" s="1"/>
  <c r="H17" i="1"/>
  <c r="J17" i="1" s="1"/>
  <c r="H16" i="1"/>
  <c r="H18" i="1"/>
  <c r="O81" i="1"/>
  <c r="J75" i="1"/>
  <c r="K74" i="1" s="1"/>
  <c r="K73" i="1" s="1"/>
  <c r="C20" i="1"/>
  <c r="C19" i="1"/>
  <c r="J71" i="1" l="1"/>
  <c r="L71" i="1" s="1"/>
  <c r="J69" i="1"/>
  <c r="L69" i="1" s="1"/>
  <c r="J67" i="1"/>
  <c r="L67" i="1" s="1"/>
  <c r="J65" i="1"/>
  <c r="L65" i="1" s="1"/>
  <c r="J63" i="1"/>
  <c r="L63" i="1" s="1"/>
  <c r="J61" i="1"/>
  <c r="L61" i="1" s="1"/>
  <c r="J70" i="1"/>
  <c r="L70" i="1" s="1"/>
  <c r="J68" i="1"/>
  <c r="L68" i="1" s="1"/>
  <c r="J66" i="1"/>
  <c r="L66" i="1" s="1"/>
  <c r="J64" i="1"/>
  <c r="L64" i="1" s="1"/>
  <c r="J62" i="1"/>
  <c r="L62" i="1" s="1"/>
  <c r="J60" i="1"/>
  <c r="L60" i="1" s="1"/>
  <c r="I97" i="1"/>
  <c r="J97" i="1" s="1"/>
  <c r="I94" i="1"/>
  <c r="J94" i="1" s="1"/>
  <c r="I99" i="1"/>
  <c r="J99" i="1" s="1"/>
  <c r="I96" i="1"/>
  <c r="J96" i="1" s="1"/>
  <c r="I98" i="1"/>
  <c r="J98" i="1" s="1"/>
  <c r="I95" i="1"/>
  <c r="J95" i="1" s="1"/>
  <c r="J16" i="1"/>
  <c r="J18" i="1"/>
</calcChain>
</file>

<file path=xl/sharedStrings.xml><?xml version="1.0" encoding="utf-8"?>
<sst xmlns="http://schemas.openxmlformats.org/spreadsheetml/2006/main" count="134" uniqueCount="48">
  <si>
    <t>Ej. 35</t>
  </si>
  <si>
    <t>y (i):</t>
  </si>
  <si>
    <t>x (i):</t>
  </si>
  <si>
    <t>b (0):</t>
  </si>
  <si>
    <t>Año</t>
  </si>
  <si>
    <t>Q</t>
  </si>
  <si>
    <t>Ventas</t>
  </si>
  <si>
    <t>PM</t>
  </si>
  <si>
    <t>PMC</t>
  </si>
  <si>
    <t>V. Est. Irr.</t>
  </si>
  <si>
    <t>Índ. Est. Ajus.</t>
  </si>
  <si>
    <t>Ventas dest.</t>
  </si>
  <si>
    <t>Periodo</t>
  </si>
  <si>
    <t>b (1):</t>
  </si>
  <si>
    <t>Índ. Est.</t>
  </si>
  <si>
    <t>Ej. 38</t>
  </si>
  <si>
    <t>Mes</t>
  </si>
  <si>
    <t>Gastos</t>
  </si>
  <si>
    <t>Comp. Est. Irr.</t>
  </si>
  <si>
    <t>Gastos dest.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</si>
  <si>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</si>
  <si>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</si>
  <si>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</si>
  <si>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</si>
  <si>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</si>
  <si>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</si>
  <si>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</si>
  <si>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</si>
  <si>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</si>
  <si>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</si>
  <si>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</si>
  <si>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</si>
  <si>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Ind. Est. Ajus.</t>
  </si>
  <si>
    <t>Pronóstico</t>
  </si>
  <si>
    <t>Ej. 40</t>
  </si>
  <si>
    <t>Día</t>
  </si>
  <si>
    <t>Horario</t>
  </si>
  <si>
    <t>Kilowatts-horas</t>
  </si>
  <si>
    <t>Lunes</t>
  </si>
  <si>
    <t>0 - 4</t>
  </si>
  <si>
    <t>4 - 8</t>
  </si>
  <si>
    <t>8 - 12</t>
  </si>
  <si>
    <t>12 - 16</t>
  </si>
  <si>
    <t>16 - 20</t>
  </si>
  <si>
    <t>20 - 24</t>
  </si>
  <si>
    <t>Martes</t>
  </si>
  <si>
    <t>Miércoles</t>
  </si>
  <si>
    <t>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</si>
</sst>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_-;\-* #,##0.000_-;_-* &quot;-&quot;??_-;_-@"/>
    <numFmt numFmtId="165" formatCode="_-* #,##0.00_-;\-* #,##0.00_-;_-* &quot;-&quot;??_-;_-@"/>
    <numFmt numFmtId="166" formatCode="_-* #,##0.000_-;\-* #,##0.000_-;_-* &quot;-&quot;???_-;_-@"/>
    <numFmt numFmtId="167" formatCode="_-* #,##0_-;\-* #,##0_-;_-* &quot;-&quot;??_-;_-@"/>
  </numFmts>
  <fonts count="3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167" fontId="0" fillId="0" borderId="1" xfId="0" applyNumberFormat="1" applyBorder="1"/>
    <xf numFmtId="167" fontId="0" fillId="0" borderId="2" xfId="0" applyNumberFormat="1" applyBorder="1"/>
    <xf numFmtId="16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987-D62F-4FF2-8DEC-6ED55F646AED}">
  <dimension ref="A1:P1000"/>
  <sheetViews>
    <sheetView showGridLines="0" tabSelected="1" workbookViewId="0">
      <selection activeCell="B17" sqref="B17"/>
    </sheetView>
  </sheetViews>
  <sheetFormatPr defaultColWidth="14.42578125" defaultRowHeight="15" customHeight="1" x14ac:dyDescent="0.25"/>
  <cols>
    <col min="1" max="2" width="11.42578125" customWidth="1"/>
    <col min="3" max="3" width="14.140625" customWidth="1"/>
    <col min="4" max="5" width="11.42578125" customWidth="1"/>
    <col min="6" max="6" width="14.28515625" customWidth="1"/>
    <col min="7" max="8" width="13.42578125" customWidth="1"/>
    <col min="9" max="16" width="11.42578125" customWidth="1"/>
    <col min="17" max="26" width="10.7109375" customWidth="1"/>
  </cols>
  <sheetData>
    <row r="1" spans="1:11" x14ac:dyDescent="0.25">
      <c r="A1" s="1" t="s">
        <v>0</v>
      </c>
      <c r="H1" s="2" t="s">
        <v>1</v>
      </c>
      <c r="I1" s="2" t="s">
        <v>2</v>
      </c>
      <c r="J1" s="2" t="s">
        <v>3</v>
      </c>
      <c r="K1" s="3">
        <f>+H15-K2*I15</f>
        <v>2.4235875440610331</v>
      </c>
    </row>
    <row r="2" spans="1:11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2" t="s">
        <v>11</v>
      </c>
      <c r="I2" s="2" t="s">
        <v>12</v>
      </c>
      <c r="J2" s="2" t="s">
        <v>13</v>
      </c>
      <c r="K2" s="3">
        <f>+J15/K15</f>
        <v>0.42155032386013858</v>
      </c>
    </row>
    <row r="3" spans="1:11" x14ac:dyDescent="0.25">
      <c r="A3" s="2">
        <v>1</v>
      </c>
      <c r="B3" s="2">
        <v>1</v>
      </c>
      <c r="C3" s="5">
        <v>4</v>
      </c>
      <c r="G3" s="6">
        <v>1.2050104754151778</v>
      </c>
      <c r="H3" s="6">
        <f t="shared" ref="H3:H14" si="0">+C3/G3</f>
        <v>3.3194732175434645</v>
      </c>
      <c r="I3" s="2">
        <v>1</v>
      </c>
      <c r="J3" s="6">
        <f t="shared" ref="J3:J14" si="1">+(H3-$H$15)*(I3-$I$15)</f>
        <v>10.143052873846582</v>
      </c>
      <c r="K3" s="4">
        <f t="shared" ref="K3:K14" si="2">+(I3-$I$15)^2</f>
        <v>30.25</v>
      </c>
    </row>
    <row r="4" spans="1:11" x14ac:dyDescent="0.25">
      <c r="A4" s="2">
        <v>1</v>
      </c>
      <c r="B4" s="2">
        <v>2</v>
      </c>
      <c r="C4" s="5">
        <v>2</v>
      </c>
      <c r="G4" s="6">
        <v>0.74621905551501666</v>
      </c>
      <c r="H4" s="6">
        <f t="shared" si="0"/>
        <v>2.6801781396746343</v>
      </c>
      <c r="I4" s="2">
        <v>2</v>
      </c>
      <c r="J4" s="6">
        <f t="shared" si="1"/>
        <v>11.175689292647847</v>
      </c>
      <c r="K4" s="4">
        <f t="shared" si="2"/>
        <v>20.25</v>
      </c>
    </row>
    <row r="5" spans="1:11" x14ac:dyDescent="0.25">
      <c r="A5" s="2">
        <v>1</v>
      </c>
      <c r="B5" s="2">
        <v>3</v>
      </c>
      <c r="C5" s="5">
        <v>3</v>
      </c>
      <c r="D5" s="5">
        <f t="shared" ref="D5:D13" si="3">+AVERAGE(C3:C6)</f>
        <v>3.5</v>
      </c>
      <c r="E5" s="3">
        <f t="shared" ref="E5:E12" si="4">+AVERAGE(D5:D6)</f>
        <v>3.75</v>
      </c>
      <c r="F5" s="3">
        <f t="shared" ref="F5:F12" si="5">+C5/E5</f>
        <v>0.8</v>
      </c>
      <c r="G5" s="6">
        <v>0.85751908250475439</v>
      </c>
      <c r="H5" s="6">
        <f t="shared" si="0"/>
        <v>3.4984644204502202</v>
      </c>
      <c r="I5" s="2">
        <v>3</v>
      </c>
      <c r="J5" s="6">
        <f t="shared" si="1"/>
        <v>5.8282008004559973</v>
      </c>
      <c r="K5" s="4">
        <f t="shared" si="2"/>
        <v>12.25</v>
      </c>
    </row>
    <row r="6" spans="1:11" x14ac:dyDescent="0.25">
      <c r="A6" s="2">
        <v>1</v>
      </c>
      <c r="B6" s="2">
        <v>4</v>
      </c>
      <c r="C6" s="5">
        <v>5</v>
      </c>
      <c r="D6" s="5">
        <f t="shared" si="3"/>
        <v>4</v>
      </c>
      <c r="E6" s="3">
        <f t="shared" si="4"/>
        <v>4.125</v>
      </c>
      <c r="F6" s="3">
        <f t="shared" si="5"/>
        <v>1.2121212121212122</v>
      </c>
      <c r="G6" s="6">
        <v>1.1912513865650511</v>
      </c>
      <c r="H6" s="6">
        <f t="shared" si="0"/>
        <v>4.1972668879046573</v>
      </c>
      <c r="I6" s="2">
        <v>4</v>
      </c>
      <c r="J6" s="6">
        <f t="shared" si="1"/>
        <v>2.4159944031181912</v>
      </c>
      <c r="K6" s="4">
        <f t="shared" si="2"/>
        <v>6.25</v>
      </c>
    </row>
    <row r="7" spans="1:11" x14ac:dyDescent="0.25">
      <c r="A7" s="2">
        <f t="shared" ref="A7:A14" si="6">+A3+1</f>
        <v>2</v>
      </c>
      <c r="B7" s="2">
        <v>1</v>
      </c>
      <c r="C7" s="5">
        <v>6</v>
      </c>
      <c r="D7" s="5">
        <f t="shared" si="3"/>
        <v>4.25</v>
      </c>
      <c r="E7" s="3">
        <f t="shared" si="4"/>
        <v>4.5</v>
      </c>
      <c r="F7" s="3">
        <f t="shared" si="5"/>
        <v>1.3333333333333333</v>
      </c>
      <c r="G7" s="6">
        <v>1.2050104754151778</v>
      </c>
      <c r="H7" s="6">
        <f t="shared" si="0"/>
        <v>4.9792098263151967</v>
      </c>
      <c r="I7" s="2">
        <v>5</v>
      </c>
      <c r="J7" s="6">
        <f t="shared" si="1"/>
        <v>0.27668223425510563</v>
      </c>
      <c r="K7" s="4">
        <f t="shared" si="2"/>
        <v>2.25</v>
      </c>
    </row>
    <row r="8" spans="1:11" x14ac:dyDescent="0.25">
      <c r="A8" s="2">
        <f t="shared" si="6"/>
        <v>2</v>
      </c>
      <c r="B8" s="2">
        <v>2</v>
      </c>
      <c r="C8" s="5">
        <v>3</v>
      </c>
      <c r="D8" s="5">
        <f t="shared" si="3"/>
        <v>4.75</v>
      </c>
      <c r="E8" s="3">
        <f t="shared" si="4"/>
        <v>5</v>
      </c>
      <c r="F8" s="3">
        <f t="shared" si="5"/>
        <v>0.6</v>
      </c>
      <c r="G8" s="6">
        <v>0.74621905551501666</v>
      </c>
      <c r="H8" s="6">
        <f t="shared" si="0"/>
        <v>4.0202672095119514</v>
      </c>
      <c r="I8" s="2">
        <v>6</v>
      </c>
      <c r="J8" s="6">
        <f t="shared" si="1"/>
        <v>0.57169871981999121</v>
      </c>
      <c r="K8" s="4">
        <f t="shared" si="2"/>
        <v>0.25</v>
      </c>
    </row>
    <row r="9" spans="1:11" x14ac:dyDescent="0.25">
      <c r="A9" s="2">
        <f t="shared" si="6"/>
        <v>2</v>
      </c>
      <c r="B9" s="2">
        <v>3</v>
      </c>
      <c r="C9" s="5">
        <v>5</v>
      </c>
      <c r="D9" s="5">
        <f t="shared" si="3"/>
        <v>5.25</v>
      </c>
      <c r="E9" s="3">
        <f t="shared" si="4"/>
        <v>5.375</v>
      </c>
      <c r="F9" s="3">
        <f t="shared" si="5"/>
        <v>0.93023255813953487</v>
      </c>
      <c r="G9" s="6">
        <v>0.85751908250475439</v>
      </c>
      <c r="H9" s="6">
        <f t="shared" si="0"/>
        <v>5.8307740340837002</v>
      </c>
      <c r="I9" s="2">
        <v>7</v>
      </c>
      <c r="J9" s="6">
        <f t="shared" si="1"/>
        <v>0.33355469246588321</v>
      </c>
      <c r="K9" s="4">
        <f t="shared" si="2"/>
        <v>0.25</v>
      </c>
    </row>
    <row r="10" spans="1:11" x14ac:dyDescent="0.25">
      <c r="A10" s="2">
        <f t="shared" si="6"/>
        <v>2</v>
      </c>
      <c r="B10" s="2">
        <v>4</v>
      </c>
      <c r="C10" s="5">
        <v>7</v>
      </c>
      <c r="D10" s="5">
        <f t="shared" si="3"/>
        <v>5.5</v>
      </c>
      <c r="E10" s="3">
        <f t="shared" si="4"/>
        <v>5.875</v>
      </c>
      <c r="F10" s="3">
        <f t="shared" si="5"/>
        <v>1.1914893617021276</v>
      </c>
      <c r="G10" s="6">
        <v>1.1912513865650511</v>
      </c>
      <c r="H10" s="6">
        <f t="shared" si="0"/>
        <v>5.8761736430665197</v>
      </c>
      <c r="I10" s="2">
        <v>8</v>
      </c>
      <c r="J10" s="6">
        <f t="shared" si="1"/>
        <v>1.0687634908718788</v>
      </c>
      <c r="K10" s="4">
        <f t="shared" si="2"/>
        <v>2.25</v>
      </c>
    </row>
    <row r="11" spans="1:11" x14ac:dyDescent="0.25">
      <c r="A11" s="2">
        <f t="shared" si="6"/>
        <v>3</v>
      </c>
      <c r="B11" s="2">
        <v>1</v>
      </c>
      <c r="C11" s="5">
        <v>7</v>
      </c>
      <c r="D11" s="5">
        <f t="shared" si="3"/>
        <v>6.25</v>
      </c>
      <c r="E11" s="3">
        <f t="shared" si="4"/>
        <v>6.375</v>
      </c>
      <c r="F11" s="3">
        <f t="shared" si="5"/>
        <v>1.0980392156862746</v>
      </c>
      <c r="G11" s="6">
        <v>1.2050104754151778</v>
      </c>
      <c r="H11" s="6">
        <f t="shared" si="0"/>
        <v>5.8090781307010628</v>
      </c>
      <c r="I11" s="2">
        <v>9</v>
      </c>
      <c r="J11" s="6">
        <f t="shared" si="1"/>
        <v>1.6135337038728226</v>
      </c>
      <c r="K11" s="4">
        <f t="shared" si="2"/>
        <v>6.25</v>
      </c>
    </row>
    <row r="12" spans="1:11" x14ac:dyDescent="0.25">
      <c r="A12" s="2">
        <f t="shared" si="6"/>
        <v>3</v>
      </c>
      <c r="B12" s="2">
        <v>2</v>
      </c>
      <c r="C12" s="5">
        <v>6</v>
      </c>
      <c r="D12" s="5">
        <f t="shared" si="3"/>
        <v>6.5</v>
      </c>
      <c r="E12" s="3">
        <f t="shared" si="4"/>
        <v>6.625</v>
      </c>
      <c r="F12" s="3">
        <f t="shared" si="5"/>
        <v>0.90566037735849059</v>
      </c>
      <c r="G12" s="6">
        <v>0.74621905551501666</v>
      </c>
      <c r="H12" s="6">
        <f t="shared" si="0"/>
        <v>8.0405344190239028</v>
      </c>
      <c r="I12" s="2">
        <v>10</v>
      </c>
      <c r="J12" s="6">
        <f t="shared" si="1"/>
        <v>10.069044194551891</v>
      </c>
      <c r="K12" s="4">
        <f t="shared" si="2"/>
        <v>12.25</v>
      </c>
    </row>
    <row r="13" spans="1:11" x14ac:dyDescent="0.25">
      <c r="A13" s="2">
        <f t="shared" si="6"/>
        <v>3</v>
      </c>
      <c r="B13" s="2">
        <v>3</v>
      </c>
      <c r="C13" s="5">
        <v>6</v>
      </c>
      <c r="D13" s="5">
        <f t="shared" si="3"/>
        <v>6.75</v>
      </c>
      <c r="G13" s="6">
        <v>0.85751908250475439</v>
      </c>
      <c r="H13" s="6">
        <f t="shared" si="0"/>
        <v>6.9969288409004404</v>
      </c>
      <c r="I13" s="2">
        <v>11</v>
      </c>
      <c r="J13" s="6">
        <f t="shared" si="1"/>
        <v>8.249688862868279</v>
      </c>
      <c r="K13" s="4">
        <f t="shared" si="2"/>
        <v>20.25</v>
      </c>
    </row>
    <row r="14" spans="1:11" x14ac:dyDescent="0.25">
      <c r="A14" s="2">
        <f t="shared" si="6"/>
        <v>3</v>
      </c>
      <c r="B14" s="2">
        <v>4</v>
      </c>
      <c r="C14" s="5">
        <v>8</v>
      </c>
      <c r="G14" s="6">
        <v>1.1912513865650511</v>
      </c>
      <c r="H14" s="6">
        <f t="shared" si="0"/>
        <v>6.7156270206474513</v>
      </c>
      <c r="I14" s="2">
        <v>12</v>
      </c>
      <c r="J14" s="6">
        <f t="shared" si="1"/>
        <v>8.5357930432253468</v>
      </c>
      <c r="K14" s="4">
        <f t="shared" si="2"/>
        <v>30.25</v>
      </c>
    </row>
    <row r="15" spans="1:11" x14ac:dyDescent="0.25">
      <c r="H15" s="6">
        <f t="shared" ref="H15:I15" si="7">+AVERAGE(H3:H14)</f>
        <v>5.1636646491519338</v>
      </c>
      <c r="I15" s="6">
        <f t="shared" si="7"/>
        <v>6.5</v>
      </c>
      <c r="J15" s="6">
        <f t="shared" ref="J15:K15" si="8">+SUM(J3:J14)</f>
        <v>60.281696311999816</v>
      </c>
      <c r="K15" s="6">
        <f t="shared" si="8"/>
        <v>143</v>
      </c>
    </row>
    <row r="16" spans="1:11" x14ac:dyDescent="0.25">
      <c r="A16" s="2" t="s">
        <v>5</v>
      </c>
      <c r="B16" s="2" t="s">
        <v>14</v>
      </c>
      <c r="C16" s="4" t="s">
        <v>10</v>
      </c>
      <c r="H16" s="6">
        <f t="shared" ref="H16:H19" si="9">+$K$1+$K$2*I16</f>
        <v>7.9037417542428345</v>
      </c>
      <c r="I16" s="2">
        <v>13</v>
      </c>
      <c r="J16" s="6">
        <f t="shared" ref="J16:J19" si="10">+H16*C17</f>
        <v>9.5240916088389493</v>
      </c>
    </row>
    <row r="17" spans="1:11" x14ac:dyDescent="0.25">
      <c r="A17" s="2">
        <v>1</v>
      </c>
      <c r="B17" s="3">
        <f t="shared" ref="B17:B20" si="11">+AVERAGEIF($B$3:$B$14,A17,$F$3:$F$14)</f>
        <v>1.215686274509804</v>
      </c>
      <c r="C17" s="6">
        <f t="shared" ref="C17:C20" si="12">+B17*$B$21</f>
        <v>1.2050104754151778</v>
      </c>
      <c r="H17" s="6">
        <f t="shared" si="9"/>
        <v>8.3252920781029722</v>
      </c>
      <c r="I17" s="2">
        <v>14</v>
      </c>
      <c r="J17" s="6">
        <f t="shared" si="10"/>
        <v>6.21249159140865</v>
      </c>
    </row>
    <row r="18" spans="1:11" x14ac:dyDescent="0.25">
      <c r="A18" s="2">
        <v>2</v>
      </c>
      <c r="B18" s="3">
        <f t="shared" si="11"/>
        <v>0.75283018867924523</v>
      </c>
      <c r="C18" s="6">
        <f t="shared" si="12"/>
        <v>0.74621905551501666</v>
      </c>
      <c r="H18" s="6">
        <f t="shared" si="9"/>
        <v>8.7468424019631108</v>
      </c>
      <c r="I18" s="2">
        <v>15</v>
      </c>
      <c r="J18" s="6">
        <f t="shared" si="10"/>
        <v>7.5005842713450885</v>
      </c>
    </row>
    <row r="19" spans="1:11" x14ac:dyDescent="0.25">
      <c r="A19" s="2">
        <v>3</v>
      </c>
      <c r="B19" s="3">
        <f t="shared" si="11"/>
        <v>0.86511627906976751</v>
      </c>
      <c r="C19" s="6">
        <f t="shared" si="12"/>
        <v>0.85751908250475439</v>
      </c>
      <c r="H19" s="6">
        <f t="shared" si="9"/>
        <v>9.1683927258232494</v>
      </c>
      <c r="I19" s="2">
        <v>16</v>
      </c>
      <c r="J19" s="6">
        <f t="shared" si="10"/>
        <v>10.921860547209874</v>
      </c>
    </row>
    <row r="20" spans="1:11" x14ac:dyDescent="0.25">
      <c r="A20" s="2">
        <v>4</v>
      </c>
      <c r="B20" s="3">
        <f t="shared" si="11"/>
        <v>1.2018052869116698</v>
      </c>
      <c r="C20" s="6">
        <f t="shared" si="12"/>
        <v>1.1912513865650511</v>
      </c>
    </row>
    <row r="21" spans="1:11" ht="15.75" customHeight="1" x14ac:dyDescent="0.25">
      <c r="B21" s="3">
        <f>+COUNT(B17:B20)/SUM(B17:B20)</f>
        <v>0.99121829429313002</v>
      </c>
      <c r="H21" s="6">
        <f t="shared" ref="H21:I21" si="13">+AVERAGE(H24:H59)</f>
        <v>264.9464123929086</v>
      </c>
      <c r="I21" s="6">
        <f t="shared" si="13"/>
        <v>18.5</v>
      </c>
      <c r="J21" s="2" t="s">
        <v>3</v>
      </c>
      <c r="K21" s="7">
        <f>+H21-K22*I21</f>
        <v>228.8315510674594</v>
      </c>
    </row>
    <row r="22" spans="1:11" ht="15.75" customHeight="1" x14ac:dyDescent="0.25">
      <c r="A22" s="1" t="s">
        <v>15</v>
      </c>
      <c r="H22" s="2" t="s">
        <v>1</v>
      </c>
      <c r="I22" s="2" t="s">
        <v>2</v>
      </c>
      <c r="J22" s="2" t="s">
        <v>13</v>
      </c>
      <c r="K22" s="6">
        <f>+J23/K23</f>
        <v>1.9521546662404969</v>
      </c>
    </row>
    <row r="23" spans="1:11" ht="15.75" customHeight="1" x14ac:dyDescent="0.25">
      <c r="A23" s="2" t="s">
        <v>4</v>
      </c>
      <c r="B23" s="2" t="s">
        <v>16</v>
      </c>
      <c r="C23" s="2" t="s">
        <v>17</v>
      </c>
      <c r="D23" s="2" t="s">
        <v>7</v>
      </c>
      <c r="E23" s="2" t="s">
        <v>8</v>
      </c>
      <c r="F23" s="2" t="s">
        <v>18</v>
      </c>
      <c r="G23" s="4" t="s">
        <v>10</v>
      </c>
      <c r="H23" s="2" t="s">
        <v>19</v>
      </c>
      <c r="I23" s="2" t="s">
        <v>12</v>
      </c>
      <c r="J23" s="6">
        <f t="shared" ref="J23:K23" si="14">+SUM(J24:J59)</f>
        <v>7584.1208783443308</v>
      </c>
      <c r="K23" s="6">
        <f t="shared" si="14"/>
        <v>3885</v>
      </c>
    </row>
    <row r="24" spans="1:11" ht="15.75" customHeight="1" x14ac:dyDescent="0.25">
      <c r="A24" s="8">
        <v>1</v>
      </c>
      <c r="B24" s="2" t="s">
        <v>20</v>
      </c>
      <c r="C24" s="9">
        <v>170</v>
      </c>
      <c r="G24" s="3">
        <v>0.70711359127060924</v>
      </c>
      <c r="H24" s="6">
        <f t="shared" ref="H24:H59" si="15">+C24/G24</f>
        <v>240.41399019714464</v>
      </c>
      <c r="I24" s="2">
        <v>1</v>
      </c>
      <c r="J24" s="6">
        <f t="shared" ref="J24:J59" si="16">+(H24-$H$21)*(I24-$I$21)</f>
        <v>429.31738842586924</v>
      </c>
      <c r="K24" s="4">
        <f t="shared" ref="K24:K59" si="17">+(I24-$I$21)^2</f>
        <v>306.25</v>
      </c>
    </row>
    <row r="25" spans="1:11" ht="15.75" customHeight="1" x14ac:dyDescent="0.25">
      <c r="A25" s="10"/>
      <c r="B25" s="2" t="s">
        <v>21</v>
      </c>
      <c r="C25" s="9">
        <v>180</v>
      </c>
      <c r="G25" s="3">
        <v>0.77717092051472336</v>
      </c>
      <c r="H25" s="6">
        <f t="shared" si="15"/>
        <v>231.60928342607735</v>
      </c>
      <c r="I25" s="2">
        <v>2</v>
      </c>
      <c r="J25" s="6">
        <f t="shared" si="16"/>
        <v>550.0626279527155</v>
      </c>
      <c r="K25" s="4">
        <f t="shared" si="17"/>
        <v>272.25</v>
      </c>
    </row>
    <row r="26" spans="1:11" ht="15.75" customHeight="1" x14ac:dyDescent="0.25">
      <c r="A26" s="10"/>
      <c r="B26" s="2" t="s">
        <v>22</v>
      </c>
      <c r="C26" s="9">
        <v>205</v>
      </c>
      <c r="G26" s="3">
        <v>0.82656143416734784</v>
      </c>
      <c r="H26" s="6">
        <f t="shared" si="15"/>
        <v>248.0154426833507</v>
      </c>
      <c r="I26" s="2">
        <v>3</v>
      </c>
      <c r="J26" s="6">
        <f t="shared" si="16"/>
        <v>262.43003049814746</v>
      </c>
      <c r="K26" s="4">
        <f t="shared" si="17"/>
        <v>240.25</v>
      </c>
    </row>
    <row r="27" spans="1:11" ht="15.75" customHeight="1" x14ac:dyDescent="0.25">
      <c r="A27" s="10"/>
      <c r="B27" s="2" t="s">
        <v>23</v>
      </c>
      <c r="C27" s="9">
        <v>230</v>
      </c>
      <c r="G27" s="3">
        <v>0.96593012936289457</v>
      </c>
      <c r="H27" s="6">
        <f t="shared" si="15"/>
        <v>238.11246073430047</v>
      </c>
      <c r="I27" s="2">
        <v>4</v>
      </c>
      <c r="J27" s="6">
        <f t="shared" si="16"/>
        <v>389.09229904981788</v>
      </c>
      <c r="K27" s="4">
        <f t="shared" si="17"/>
        <v>210.25</v>
      </c>
    </row>
    <row r="28" spans="1:11" ht="15.75" customHeight="1" x14ac:dyDescent="0.25">
      <c r="A28" s="10"/>
      <c r="B28" s="2" t="s">
        <v>24</v>
      </c>
      <c r="C28" s="9">
        <v>240</v>
      </c>
      <c r="G28" s="3">
        <v>1.0138616426088898</v>
      </c>
      <c r="H28" s="6">
        <f t="shared" si="15"/>
        <v>236.71869011872965</v>
      </c>
      <c r="I28" s="2">
        <v>5</v>
      </c>
      <c r="J28" s="6">
        <f t="shared" si="16"/>
        <v>381.07425070141574</v>
      </c>
      <c r="K28" s="4">
        <f t="shared" si="17"/>
        <v>182.25</v>
      </c>
    </row>
    <row r="29" spans="1:11" ht="15.75" customHeight="1" x14ac:dyDescent="0.25">
      <c r="A29" s="10"/>
      <c r="B29" s="2" t="s">
        <v>25</v>
      </c>
      <c r="C29" s="9">
        <v>315</v>
      </c>
      <c r="G29" s="3">
        <v>1.3027389948981107</v>
      </c>
      <c r="H29" s="6">
        <f t="shared" si="15"/>
        <v>241.79824295858791</v>
      </c>
      <c r="I29" s="2">
        <v>6</v>
      </c>
      <c r="J29" s="6">
        <f t="shared" si="16"/>
        <v>289.35211792900867</v>
      </c>
      <c r="K29" s="4">
        <f t="shared" si="17"/>
        <v>156.25</v>
      </c>
    </row>
    <row r="30" spans="1:11" ht="15.75" customHeight="1" x14ac:dyDescent="0.25">
      <c r="A30" s="10"/>
      <c r="B30" s="2" t="s">
        <v>26</v>
      </c>
      <c r="C30" s="9">
        <v>360</v>
      </c>
      <c r="D30" s="9">
        <f t="shared" ref="D30:D54" si="18">+AVERAGE(C24:C35)</f>
        <v>241.25</v>
      </c>
      <c r="E30" s="9">
        <f t="shared" ref="E30:E53" si="19">+AVERAGE(D30:D31)</f>
        <v>241.66666666666669</v>
      </c>
      <c r="F30" s="3">
        <f t="shared" ref="F30:F53" si="20">+C30/E30</f>
        <v>1.489655172413793</v>
      </c>
      <c r="G30" s="3">
        <v>1.495925814310425</v>
      </c>
      <c r="H30" s="6">
        <f t="shared" si="15"/>
        <v>240.65364509131672</v>
      </c>
      <c r="I30" s="2">
        <v>7</v>
      </c>
      <c r="J30" s="6">
        <f t="shared" si="16"/>
        <v>279.36682396830662</v>
      </c>
      <c r="K30" s="4">
        <f t="shared" si="17"/>
        <v>132.25</v>
      </c>
    </row>
    <row r="31" spans="1:11" ht="15.75" customHeight="1" x14ac:dyDescent="0.25">
      <c r="A31" s="10"/>
      <c r="B31" s="2" t="s">
        <v>27</v>
      </c>
      <c r="C31" s="9">
        <v>290</v>
      </c>
      <c r="D31" s="9">
        <f t="shared" si="18"/>
        <v>242.08333333333334</v>
      </c>
      <c r="E31" s="9">
        <f t="shared" si="19"/>
        <v>243.125</v>
      </c>
      <c r="F31" s="3">
        <f t="shared" si="20"/>
        <v>1.1928020565552699</v>
      </c>
      <c r="G31" s="3">
        <v>1.2235097969067119</v>
      </c>
      <c r="H31" s="6">
        <f t="shared" si="15"/>
        <v>237.02303057415685</v>
      </c>
      <c r="I31" s="2">
        <v>8</v>
      </c>
      <c r="J31" s="6">
        <f t="shared" si="16"/>
        <v>293.19550909689337</v>
      </c>
      <c r="K31" s="4">
        <f t="shared" si="17"/>
        <v>110.25</v>
      </c>
    </row>
    <row r="32" spans="1:11" ht="15.75" customHeight="1" x14ac:dyDescent="0.25">
      <c r="A32" s="10"/>
      <c r="B32" s="2" t="s">
        <v>28</v>
      </c>
      <c r="C32" s="9">
        <v>240</v>
      </c>
      <c r="D32" s="9">
        <f t="shared" si="18"/>
        <v>244.16666666666666</v>
      </c>
      <c r="E32" s="9">
        <f t="shared" si="19"/>
        <v>244.58333333333331</v>
      </c>
      <c r="F32" s="3">
        <f t="shared" si="20"/>
        <v>0.98126064735945495</v>
      </c>
      <c r="G32" s="3">
        <v>0.97578826709302102</v>
      </c>
      <c r="H32" s="6">
        <f t="shared" si="15"/>
        <v>245.95499668692062</v>
      </c>
      <c r="I32" s="2">
        <v>9</v>
      </c>
      <c r="J32" s="6">
        <f t="shared" si="16"/>
        <v>180.41844920688578</v>
      </c>
      <c r="K32" s="4">
        <f t="shared" si="17"/>
        <v>90.25</v>
      </c>
    </row>
    <row r="33" spans="1:11" ht="15.75" customHeight="1" x14ac:dyDescent="0.25">
      <c r="A33" s="10"/>
      <c r="B33" s="2" t="s">
        <v>29</v>
      </c>
      <c r="C33" s="9">
        <v>240</v>
      </c>
      <c r="D33" s="9">
        <f t="shared" si="18"/>
        <v>245</v>
      </c>
      <c r="E33" s="9">
        <f t="shared" si="19"/>
        <v>245.625</v>
      </c>
      <c r="F33" s="3">
        <f t="shared" si="20"/>
        <v>0.97709923664122134</v>
      </c>
      <c r="G33" s="3">
        <v>0.98849191039574746</v>
      </c>
      <c r="H33" s="6">
        <f t="shared" si="15"/>
        <v>242.79409621462136</v>
      </c>
      <c r="I33" s="2">
        <v>10</v>
      </c>
      <c r="J33" s="6">
        <f t="shared" si="16"/>
        <v>188.29468751544152</v>
      </c>
      <c r="K33" s="4">
        <f t="shared" si="17"/>
        <v>72.25</v>
      </c>
    </row>
    <row r="34" spans="1:11" ht="15.75" customHeight="1" x14ac:dyDescent="0.25">
      <c r="A34" s="10"/>
      <c r="B34" s="2" t="s">
        <v>30</v>
      </c>
      <c r="C34" s="9">
        <v>230</v>
      </c>
      <c r="D34" s="9">
        <f t="shared" si="18"/>
        <v>246.25</v>
      </c>
      <c r="E34" s="9">
        <f t="shared" si="19"/>
        <v>247.29166666666669</v>
      </c>
      <c r="F34" s="3">
        <f t="shared" si="20"/>
        <v>0.93007582139848355</v>
      </c>
      <c r="G34" s="3">
        <v>0.9328541717034472</v>
      </c>
      <c r="H34" s="6">
        <f t="shared" si="15"/>
        <v>246.55514975079794</v>
      </c>
      <c r="I34" s="2">
        <v>11</v>
      </c>
      <c r="J34" s="6">
        <f t="shared" si="16"/>
        <v>137.93446981582997</v>
      </c>
      <c r="K34" s="4">
        <f t="shared" si="17"/>
        <v>56.25</v>
      </c>
    </row>
    <row r="35" spans="1:11" ht="15.75" customHeight="1" x14ac:dyDescent="0.25">
      <c r="A35" s="10"/>
      <c r="B35" s="2" t="s">
        <v>31</v>
      </c>
      <c r="C35" s="9">
        <v>195</v>
      </c>
      <c r="D35" s="9">
        <f t="shared" si="18"/>
        <v>248.33333333333334</v>
      </c>
      <c r="E35" s="9">
        <f t="shared" si="19"/>
        <v>248.95833333333334</v>
      </c>
      <c r="F35" s="3">
        <f t="shared" si="20"/>
        <v>0.78326359832635983</v>
      </c>
      <c r="G35" s="3">
        <v>0.79005332676807261</v>
      </c>
      <c r="H35" s="6">
        <f t="shared" si="15"/>
        <v>246.81878221777811</v>
      </c>
      <c r="I35" s="2">
        <v>12</v>
      </c>
      <c r="J35" s="6">
        <f t="shared" si="16"/>
        <v>117.82959613834819</v>
      </c>
      <c r="K35" s="4">
        <f t="shared" si="17"/>
        <v>42.25</v>
      </c>
    </row>
    <row r="36" spans="1:11" ht="15.75" customHeight="1" x14ac:dyDescent="0.25">
      <c r="A36" s="8">
        <v>2</v>
      </c>
      <c r="B36" s="2" t="s">
        <v>20</v>
      </c>
      <c r="C36" s="9">
        <v>180</v>
      </c>
      <c r="D36" s="9">
        <f t="shared" si="18"/>
        <v>249.58333333333334</v>
      </c>
      <c r="E36" s="9">
        <f t="shared" si="19"/>
        <v>251.25</v>
      </c>
      <c r="F36" s="3">
        <f t="shared" si="20"/>
        <v>0.71641791044776115</v>
      </c>
      <c r="G36" s="3">
        <v>0.70711359127060924</v>
      </c>
      <c r="H36" s="6">
        <f t="shared" si="15"/>
        <v>254.5559896205061</v>
      </c>
      <c r="I36" s="2">
        <v>13</v>
      </c>
      <c r="J36" s="6">
        <f t="shared" si="16"/>
        <v>57.147325248213761</v>
      </c>
      <c r="K36" s="4">
        <f t="shared" si="17"/>
        <v>30.25</v>
      </c>
    </row>
    <row r="37" spans="1:11" ht="15.75" customHeight="1" x14ac:dyDescent="0.25">
      <c r="A37" s="10"/>
      <c r="B37" s="2" t="s">
        <v>21</v>
      </c>
      <c r="C37" s="9">
        <v>205</v>
      </c>
      <c r="D37" s="9">
        <f t="shared" si="18"/>
        <v>252.91666666666666</v>
      </c>
      <c r="E37" s="9">
        <f t="shared" si="19"/>
        <v>254.79166666666669</v>
      </c>
      <c r="F37" s="3">
        <f t="shared" si="20"/>
        <v>0.80457890433360579</v>
      </c>
      <c r="G37" s="3">
        <v>0.77717092051472336</v>
      </c>
      <c r="H37" s="6">
        <f t="shared" si="15"/>
        <v>263.77723945747698</v>
      </c>
      <c r="I37" s="2">
        <v>14</v>
      </c>
      <c r="J37" s="6">
        <f t="shared" si="16"/>
        <v>5.2612782094422812</v>
      </c>
      <c r="K37" s="4">
        <f t="shared" si="17"/>
        <v>20.25</v>
      </c>
    </row>
    <row r="38" spans="1:11" ht="15.75" customHeight="1" x14ac:dyDescent="0.25">
      <c r="A38" s="10"/>
      <c r="B38" s="2" t="s">
        <v>22</v>
      </c>
      <c r="C38" s="9">
        <v>215</v>
      </c>
      <c r="D38" s="9">
        <f t="shared" si="18"/>
        <v>256.66666666666669</v>
      </c>
      <c r="E38" s="9">
        <f t="shared" si="19"/>
        <v>257.5</v>
      </c>
      <c r="F38" s="3">
        <f t="shared" si="20"/>
        <v>0.83495145631067957</v>
      </c>
      <c r="G38" s="3">
        <v>0.82656143416734784</v>
      </c>
      <c r="H38" s="6">
        <f t="shared" si="15"/>
        <v>260.1137569605873</v>
      </c>
      <c r="I38" s="2">
        <v>15</v>
      </c>
      <c r="J38" s="6">
        <f t="shared" si="16"/>
        <v>16.914294013124561</v>
      </c>
      <c r="K38" s="4">
        <f t="shared" si="17"/>
        <v>12.25</v>
      </c>
    </row>
    <row r="39" spans="1:11" ht="15.75" customHeight="1" x14ac:dyDescent="0.25">
      <c r="A39" s="10"/>
      <c r="B39" s="2" t="s">
        <v>23</v>
      </c>
      <c r="C39" s="9">
        <v>245</v>
      </c>
      <c r="D39" s="9">
        <f t="shared" si="18"/>
        <v>258.33333333333331</v>
      </c>
      <c r="E39" s="9">
        <f t="shared" si="19"/>
        <v>259.58333333333331</v>
      </c>
      <c r="F39" s="3">
        <f t="shared" si="20"/>
        <v>0.94382022471910121</v>
      </c>
      <c r="G39" s="3">
        <v>0.96593012936289457</v>
      </c>
      <c r="H39" s="6">
        <f t="shared" si="15"/>
        <v>253.6415342604505</v>
      </c>
      <c r="I39" s="2">
        <v>16</v>
      </c>
      <c r="J39" s="6">
        <f t="shared" si="16"/>
        <v>28.26219533114525</v>
      </c>
      <c r="K39" s="4">
        <f t="shared" si="17"/>
        <v>6.25</v>
      </c>
    </row>
    <row r="40" spans="1:11" ht="15.75" customHeight="1" x14ac:dyDescent="0.25">
      <c r="A40" s="10"/>
      <c r="B40" s="2" t="s">
        <v>24</v>
      </c>
      <c r="C40" s="9">
        <v>265</v>
      </c>
      <c r="D40" s="9">
        <f t="shared" si="18"/>
        <v>260.83333333333331</v>
      </c>
      <c r="E40" s="9">
        <f t="shared" si="19"/>
        <v>261.875</v>
      </c>
      <c r="F40" s="3">
        <f t="shared" si="20"/>
        <v>1.0119331742243436</v>
      </c>
      <c r="G40" s="3">
        <v>1.0138616426088898</v>
      </c>
      <c r="H40" s="6">
        <f t="shared" si="15"/>
        <v>261.37688700609732</v>
      </c>
      <c r="I40" s="2">
        <v>17</v>
      </c>
      <c r="J40" s="6">
        <f t="shared" si="16"/>
        <v>5.3542880802169179</v>
      </c>
      <c r="K40" s="4">
        <f t="shared" si="17"/>
        <v>2.25</v>
      </c>
    </row>
    <row r="41" spans="1:11" ht="15.75" customHeight="1" x14ac:dyDescent="0.25">
      <c r="A41" s="10"/>
      <c r="B41" s="2" t="s">
        <v>25</v>
      </c>
      <c r="C41" s="9">
        <v>330</v>
      </c>
      <c r="D41" s="9">
        <f t="shared" si="18"/>
        <v>262.91666666666669</v>
      </c>
      <c r="E41" s="9">
        <f t="shared" si="19"/>
        <v>263.95833333333337</v>
      </c>
      <c r="F41" s="3">
        <f t="shared" si="20"/>
        <v>1.2501973164956588</v>
      </c>
      <c r="G41" s="3">
        <v>1.3027389948981107</v>
      </c>
      <c r="H41" s="6">
        <f t="shared" si="15"/>
        <v>253.31244500423495</v>
      </c>
      <c r="I41" s="2">
        <v>18</v>
      </c>
      <c r="J41" s="6">
        <f t="shared" si="16"/>
        <v>5.8169836943368267</v>
      </c>
      <c r="K41" s="4">
        <f t="shared" si="17"/>
        <v>0.25</v>
      </c>
    </row>
    <row r="42" spans="1:11" ht="15.75" customHeight="1" x14ac:dyDescent="0.25">
      <c r="A42" s="10"/>
      <c r="B42" s="2" t="s">
        <v>26</v>
      </c>
      <c r="C42" s="9">
        <v>400</v>
      </c>
      <c r="D42" s="9">
        <f t="shared" si="18"/>
        <v>265</v>
      </c>
      <c r="E42" s="9">
        <f t="shared" si="19"/>
        <v>265.625</v>
      </c>
      <c r="F42" s="3">
        <f t="shared" si="20"/>
        <v>1.5058823529411764</v>
      </c>
      <c r="G42" s="3">
        <v>1.495925814310425</v>
      </c>
      <c r="H42" s="6">
        <f t="shared" si="15"/>
        <v>267.39293899035192</v>
      </c>
      <c r="I42" s="2">
        <v>19</v>
      </c>
      <c r="J42" s="6">
        <f t="shared" si="16"/>
        <v>1.2232632987216618</v>
      </c>
      <c r="K42" s="4">
        <f t="shared" si="17"/>
        <v>0.25</v>
      </c>
    </row>
    <row r="43" spans="1:11" ht="15.75" customHeight="1" x14ac:dyDescent="0.25">
      <c r="A43" s="10"/>
      <c r="B43" s="2" t="s">
        <v>27</v>
      </c>
      <c r="C43" s="9">
        <v>335</v>
      </c>
      <c r="D43" s="9">
        <f t="shared" si="18"/>
        <v>266.25</v>
      </c>
      <c r="E43" s="9">
        <f t="shared" si="19"/>
        <v>266.45833333333337</v>
      </c>
      <c r="F43" s="3">
        <f t="shared" si="20"/>
        <v>1.2572322126661453</v>
      </c>
      <c r="G43" s="3">
        <v>1.2235097969067119</v>
      </c>
      <c r="H43" s="6">
        <f t="shared" si="15"/>
        <v>273.8024663529053</v>
      </c>
      <c r="I43" s="2">
        <v>20</v>
      </c>
      <c r="J43" s="6">
        <f t="shared" si="16"/>
        <v>13.28408093999505</v>
      </c>
      <c r="K43" s="4">
        <f t="shared" si="17"/>
        <v>2.25</v>
      </c>
    </row>
    <row r="44" spans="1:11" ht="15.75" customHeight="1" x14ac:dyDescent="0.25">
      <c r="A44" s="10"/>
      <c r="B44" s="2" t="s">
        <v>28</v>
      </c>
      <c r="C44" s="9">
        <v>260</v>
      </c>
      <c r="D44" s="9">
        <f t="shared" si="18"/>
        <v>266.66666666666669</v>
      </c>
      <c r="E44" s="9">
        <f t="shared" si="19"/>
        <v>267.29166666666669</v>
      </c>
      <c r="F44" s="3">
        <f t="shared" si="20"/>
        <v>0.97272018706157437</v>
      </c>
      <c r="G44" s="3">
        <v>0.97578826709302102</v>
      </c>
      <c r="H44" s="6">
        <f t="shared" si="15"/>
        <v>266.45124641083066</v>
      </c>
      <c r="I44" s="2">
        <v>21</v>
      </c>
      <c r="J44" s="6">
        <f t="shared" si="16"/>
        <v>3.7620850448051613</v>
      </c>
      <c r="K44" s="4">
        <f t="shared" si="17"/>
        <v>6.25</v>
      </c>
    </row>
    <row r="45" spans="1:11" ht="15.75" customHeight="1" x14ac:dyDescent="0.25">
      <c r="A45" s="10"/>
      <c r="B45" s="2" t="s">
        <v>29</v>
      </c>
      <c r="C45" s="9">
        <v>270</v>
      </c>
      <c r="D45" s="9">
        <f t="shared" si="18"/>
        <v>267.91666666666669</v>
      </c>
      <c r="E45" s="9">
        <f t="shared" si="19"/>
        <v>269.375</v>
      </c>
      <c r="F45" s="3">
        <f t="shared" si="20"/>
        <v>1.0023201856148491</v>
      </c>
      <c r="G45" s="3">
        <v>0.98849191039574746</v>
      </c>
      <c r="H45" s="6">
        <f t="shared" si="15"/>
        <v>273.14335824144905</v>
      </c>
      <c r="I45" s="2">
        <v>22</v>
      </c>
      <c r="J45" s="6">
        <f t="shared" si="16"/>
        <v>28.689310469891581</v>
      </c>
      <c r="K45" s="4">
        <f t="shared" si="17"/>
        <v>12.25</v>
      </c>
    </row>
    <row r="46" spans="1:11" ht="15.75" customHeight="1" x14ac:dyDescent="0.25">
      <c r="A46" s="10"/>
      <c r="B46" s="2" t="s">
        <v>30</v>
      </c>
      <c r="C46" s="9">
        <v>255</v>
      </c>
      <c r="D46" s="9">
        <f t="shared" si="18"/>
        <v>270.83333333333331</v>
      </c>
      <c r="E46" s="9">
        <f t="shared" si="19"/>
        <v>271.875</v>
      </c>
      <c r="F46" s="3">
        <f t="shared" si="20"/>
        <v>0.93793103448275861</v>
      </c>
      <c r="G46" s="3">
        <v>0.9328541717034472</v>
      </c>
      <c r="H46" s="6">
        <f t="shared" si="15"/>
        <v>273.35462254979774</v>
      </c>
      <c r="I46" s="2">
        <v>23</v>
      </c>
      <c r="J46" s="6">
        <f t="shared" si="16"/>
        <v>37.836945706001131</v>
      </c>
      <c r="K46" s="4">
        <f t="shared" si="17"/>
        <v>20.25</v>
      </c>
    </row>
    <row r="47" spans="1:11" ht="15.75" customHeight="1" x14ac:dyDescent="0.25">
      <c r="A47" s="10"/>
      <c r="B47" s="2" t="s">
        <v>31</v>
      </c>
      <c r="C47" s="9">
        <v>220</v>
      </c>
      <c r="D47" s="9">
        <f t="shared" si="18"/>
        <v>272.91666666666669</v>
      </c>
      <c r="E47" s="9">
        <f t="shared" si="19"/>
        <v>275.41666666666669</v>
      </c>
      <c r="F47" s="3">
        <f t="shared" si="20"/>
        <v>0.79878971255673215</v>
      </c>
      <c r="G47" s="3">
        <v>0.79005332676807261</v>
      </c>
      <c r="H47" s="6">
        <f t="shared" si="15"/>
        <v>278.46221583544195</v>
      </c>
      <c r="I47" s="2">
        <v>24</v>
      </c>
      <c r="J47" s="6">
        <f t="shared" si="16"/>
        <v>74.336918933933447</v>
      </c>
      <c r="K47" s="4">
        <f t="shared" si="17"/>
        <v>30.25</v>
      </c>
    </row>
    <row r="48" spans="1:11" ht="15.75" customHeight="1" x14ac:dyDescent="0.25">
      <c r="A48" s="8">
        <v>3</v>
      </c>
      <c r="B48" s="2" t="s">
        <v>20</v>
      </c>
      <c r="C48" s="9">
        <v>195</v>
      </c>
      <c r="D48" s="9">
        <f t="shared" si="18"/>
        <v>277.91666666666669</v>
      </c>
      <c r="E48" s="9">
        <f t="shared" si="19"/>
        <v>278.75</v>
      </c>
      <c r="F48" s="3">
        <f t="shared" si="20"/>
        <v>0.69955156950672648</v>
      </c>
      <c r="G48" s="3">
        <v>0.70711359127060924</v>
      </c>
      <c r="H48" s="6">
        <f t="shared" si="15"/>
        <v>275.76898875554826</v>
      </c>
      <c r="I48" s="2">
        <v>25</v>
      </c>
      <c r="J48" s="6">
        <f t="shared" si="16"/>
        <v>70.346746357157826</v>
      </c>
      <c r="K48" s="4">
        <f t="shared" si="17"/>
        <v>42.25</v>
      </c>
    </row>
    <row r="49" spans="1:16" ht="15.75" customHeight="1" x14ac:dyDescent="0.25">
      <c r="A49" s="10"/>
      <c r="B49" s="2" t="s">
        <v>21</v>
      </c>
      <c r="C49" s="9">
        <v>210</v>
      </c>
      <c r="D49" s="9">
        <f t="shared" si="18"/>
        <v>279.58333333333331</v>
      </c>
      <c r="E49" s="9">
        <f t="shared" si="19"/>
        <v>279.375</v>
      </c>
      <c r="F49" s="3">
        <f t="shared" si="20"/>
        <v>0.75167785234899331</v>
      </c>
      <c r="G49" s="3">
        <v>0.77717092051472336</v>
      </c>
      <c r="H49" s="6">
        <f t="shared" si="15"/>
        <v>270.21083066375689</v>
      </c>
      <c r="I49" s="2">
        <v>26</v>
      </c>
      <c r="J49" s="6">
        <f t="shared" si="16"/>
        <v>39.483137031362219</v>
      </c>
      <c r="K49" s="4">
        <f t="shared" si="17"/>
        <v>56.25</v>
      </c>
    </row>
    <row r="50" spans="1:16" ht="15.75" customHeight="1" x14ac:dyDescent="0.25">
      <c r="A50" s="10"/>
      <c r="B50" s="2" t="s">
        <v>22</v>
      </c>
      <c r="C50" s="9">
        <v>230</v>
      </c>
      <c r="D50" s="9">
        <f t="shared" si="18"/>
        <v>279.16666666666669</v>
      </c>
      <c r="E50" s="9">
        <f t="shared" si="19"/>
        <v>280.41666666666669</v>
      </c>
      <c r="F50" s="3">
        <f t="shared" si="20"/>
        <v>0.82020802377414559</v>
      </c>
      <c r="G50" s="3">
        <v>0.82656143416734784</v>
      </c>
      <c r="H50" s="6">
        <f t="shared" si="15"/>
        <v>278.26122837644226</v>
      </c>
      <c r="I50" s="2">
        <v>27</v>
      </c>
      <c r="J50" s="6">
        <f t="shared" si="16"/>
        <v>113.17593586003613</v>
      </c>
      <c r="K50" s="4">
        <f t="shared" si="17"/>
        <v>72.25</v>
      </c>
    </row>
    <row r="51" spans="1:16" ht="15.75" customHeight="1" x14ac:dyDescent="0.25">
      <c r="A51" s="10"/>
      <c r="B51" s="2" t="s">
        <v>23</v>
      </c>
      <c r="C51" s="9">
        <v>280</v>
      </c>
      <c r="D51" s="9">
        <f t="shared" si="18"/>
        <v>281.66666666666669</v>
      </c>
      <c r="E51" s="9">
        <f t="shared" si="19"/>
        <v>282.70833333333337</v>
      </c>
      <c r="F51" s="3">
        <f t="shared" si="20"/>
        <v>0.99042004421518037</v>
      </c>
      <c r="G51" s="3">
        <v>0.96593012936289457</v>
      </c>
      <c r="H51" s="6">
        <f t="shared" si="15"/>
        <v>289.87603915480054</v>
      </c>
      <c r="I51" s="2">
        <v>28</v>
      </c>
      <c r="J51" s="6">
        <f t="shared" si="16"/>
        <v>236.83145423797342</v>
      </c>
      <c r="K51" s="4">
        <f t="shared" si="17"/>
        <v>90.25</v>
      </c>
    </row>
    <row r="52" spans="1:16" ht="15.75" customHeight="1" x14ac:dyDescent="0.25">
      <c r="A52" s="10"/>
      <c r="B52" s="2" t="s">
        <v>24</v>
      </c>
      <c r="C52" s="9">
        <v>290</v>
      </c>
      <c r="D52" s="9">
        <f t="shared" si="18"/>
        <v>283.75</v>
      </c>
      <c r="E52" s="9">
        <f t="shared" si="19"/>
        <v>284.79166666666663</v>
      </c>
      <c r="F52" s="3">
        <f t="shared" si="20"/>
        <v>1.0182882223847842</v>
      </c>
      <c r="G52" s="3">
        <v>1.0138616426088898</v>
      </c>
      <c r="H52" s="6">
        <f t="shared" si="15"/>
        <v>286.03508389346496</v>
      </c>
      <c r="I52" s="2">
        <v>29</v>
      </c>
      <c r="J52" s="6">
        <f t="shared" si="16"/>
        <v>221.43105075584177</v>
      </c>
      <c r="K52" s="4">
        <f t="shared" si="17"/>
        <v>110.25</v>
      </c>
    </row>
    <row r="53" spans="1:16" ht="15.75" customHeight="1" x14ac:dyDescent="0.25">
      <c r="A53" s="10"/>
      <c r="B53" s="2" t="s">
        <v>25</v>
      </c>
      <c r="C53" s="9">
        <v>390</v>
      </c>
      <c r="D53" s="9">
        <f t="shared" si="18"/>
        <v>285.83333333333331</v>
      </c>
      <c r="E53" s="9">
        <f t="shared" si="19"/>
        <v>287.08333333333331</v>
      </c>
      <c r="F53" s="3">
        <f t="shared" si="20"/>
        <v>1.358490566037736</v>
      </c>
      <c r="G53" s="3">
        <v>1.3027389948981107</v>
      </c>
      <c r="H53" s="6">
        <f t="shared" si="15"/>
        <v>299.36925318682313</v>
      </c>
      <c r="I53" s="2">
        <v>30</v>
      </c>
      <c r="J53" s="6">
        <f t="shared" si="16"/>
        <v>395.86266913001714</v>
      </c>
      <c r="K53" s="4">
        <f t="shared" si="17"/>
        <v>132.25</v>
      </c>
    </row>
    <row r="54" spans="1:16" ht="15.75" customHeight="1" x14ac:dyDescent="0.25">
      <c r="A54" s="10"/>
      <c r="B54" s="2" t="s">
        <v>26</v>
      </c>
      <c r="C54" s="9">
        <v>420</v>
      </c>
      <c r="D54" s="9">
        <f t="shared" si="18"/>
        <v>288.33333333333331</v>
      </c>
      <c r="G54" s="3">
        <v>1.495925814310425</v>
      </c>
      <c r="H54" s="6">
        <f t="shared" si="15"/>
        <v>280.7625859398695</v>
      </c>
      <c r="I54" s="2">
        <v>31</v>
      </c>
      <c r="J54" s="6">
        <f t="shared" si="16"/>
        <v>197.70216933701121</v>
      </c>
      <c r="K54" s="4">
        <f t="shared" si="17"/>
        <v>156.25</v>
      </c>
    </row>
    <row r="55" spans="1:16" ht="15.75" customHeight="1" x14ac:dyDescent="0.25">
      <c r="A55" s="10"/>
      <c r="B55" s="2" t="s">
        <v>27</v>
      </c>
      <c r="C55" s="9">
        <v>330</v>
      </c>
      <c r="G55" s="3">
        <v>1.2235097969067119</v>
      </c>
      <c r="H55" s="6">
        <f t="shared" si="15"/>
        <v>269.7158623774888</v>
      </c>
      <c r="I55" s="2">
        <v>32</v>
      </c>
      <c r="J55" s="6">
        <f t="shared" si="16"/>
        <v>64.387574791832776</v>
      </c>
      <c r="K55" s="4">
        <f t="shared" si="17"/>
        <v>182.25</v>
      </c>
    </row>
    <row r="56" spans="1:16" ht="15.75" customHeight="1" x14ac:dyDescent="0.25">
      <c r="A56" s="10"/>
      <c r="B56" s="2" t="s">
        <v>28</v>
      </c>
      <c r="C56" s="9">
        <v>290</v>
      </c>
      <c r="G56" s="3">
        <v>0.97578826709302102</v>
      </c>
      <c r="H56" s="6">
        <f t="shared" si="15"/>
        <v>297.19562099669577</v>
      </c>
      <c r="I56" s="2">
        <v>33</v>
      </c>
      <c r="J56" s="6">
        <f t="shared" si="16"/>
        <v>467.6135247549139</v>
      </c>
      <c r="K56" s="4">
        <f t="shared" si="17"/>
        <v>210.25</v>
      </c>
    </row>
    <row r="57" spans="1:16" ht="15.75" customHeight="1" x14ac:dyDescent="0.25">
      <c r="A57" s="10"/>
      <c r="B57" s="2" t="s">
        <v>29</v>
      </c>
      <c r="C57" s="9">
        <v>295</v>
      </c>
      <c r="G57" s="3">
        <v>0.98849191039574746</v>
      </c>
      <c r="H57" s="6">
        <f t="shared" si="15"/>
        <v>298.4344099304721</v>
      </c>
      <c r="I57" s="2">
        <v>34</v>
      </c>
      <c r="J57" s="6">
        <f t="shared" si="16"/>
        <v>519.06396183223433</v>
      </c>
      <c r="K57" s="4">
        <f t="shared" si="17"/>
        <v>240.25</v>
      </c>
    </row>
    <row r="58" spans="1:16" ht="15.75" customHeight="1" x14ac:dyDescent="0.25">
      <c r="A58" s="10"/>
      <c r="B58" s="2" t="s">
        <v>30</v>
      </c>
      <c r="C58" s="9">
        <v>280</v>
      </c>
      <c r="G58" s="3">
        <v>0.9328541717034472</v>
      </c>
      <c r="H58" s="6">
        <f t="shared" si="15"/>
        <v>300.15409534879751</v>
      </c>
      <c r="I58" s="2">
        <v>35</v>
      </c>
      <c r="J58" s="6">
        <f t="shared" si="16"/>
        <v>580.92676877216707</v>
      </c>
      <c r="K58" s="4">
        <f t="shared" si="17"/>
        <v>272.25</v>
      </c>
      <c r="N58" s="2" t="s">
        <v>16</v>
      </c>
      <c r="O58" s="2" t="s">
        <v>14</v>
      </c>
      <c r="P58" s="2" t="s">
        <v>32</v>
      </c>
    </row>
    <row r="59" spans="1:16" ht="15.75" customHeight="1" x14ac:dyDescent="0.25">
      <c r="A59" s="10"/>
      <c r="B59" s="2" t="s">
        <v>31</v>
      </c>
      <c r="C59" s="9">
        <v>250</v>
      </c>
      <c r="G59" s="3">
        <v>0.79005332676807261</v>
      </c>
      <c r="H59" s="6">
        <f t="shared" si="15"/>
        <v>316.43433617663862</v>
      </c>
      <c r="I59" s="2">
        <v>36</v>
      </c>
      <c r="J59" s="6">
        <f t="shared" si="16"/>
        <v>901.0386662152755</v>
      </c>
      <c r="K59" s="4">
        <f t="shared" si="17"/>
        <v>306.25</v>
      </c>
      <c r="L59" s="4" t="s">
        <v>33</v>
      </c>
      <c r="N59" s="2" t="s">
        <v>20</v>
      </c>
      <c r="O59" s="3">
        <f t="shared" ref="O59:O70" si="21">+AVERAGEIF($B$24:$B$59,N59,$F$24:$F$59)</f>
        <v>0.70798473997724387</v>
      </c>
      <c r="P59" s="3">
        <f t="shared" ref="P59:P70" si="22">+O59*$O$71</f>
        <v>0.70711359127060924</v>
      </c>
    </row>
    <row r="60" spans="1:16" ht="15.75" customHeight="1" x14ac:dyDescent="0.25">
      <c r="I60" s="2">
        <v>37</v>
      </c>
      <c r="J60" s="6">
        <f t="shared" ref="J60:J71" si="23">+$K$21+$K$22*I60</f>
        <v>301.06127371835777</v>
      </c>
      <c r="K60" s="4">
        <v>0.70711359127060924</v>
      </c>
      <c r="L60" s="5">
        <f t="shared" ref="L60:L71" si="24">+J60*K60</f>
        <v>212.88451845149186</v>
      </c>
      <c r="N60" s="2" t="s">
        <v>21</v>
      </c>
      <c r="O60" s="3">
        <f t="shared" si="21"/>
        <v>0.77812837834129955</v>
      </c>
      <c r="P60" s="3">
        <f t="shared" si="22"/>
        <v>0.77717092051472336</v>
      </c>
    </row>
    <row r="61" spans="1:16" ht="15.75" customHeight="1" x14ac:dyDescent="0.25">
      <c r="I61" s="2">
        <v>38</v>
      </c>
      <c r="J61" s="6">
        <f t="shared" si="23"/>
        <v>303.01342838459828</v>
      </c>
      <c r="K61" s="4">
        <v>0.77717092051472336</v>
      </c>
      <c r="L61" s="5">
        <f t="shared" si="24"/>
        <v>235.49322506598045</v>
      </c>
      <c r="N61" s="2" t="s">
        <v>22</v>
      </c>
      <c r="O61" s="3">
        <f t="shared" si="21"/>
        <v>0.82757974004241253</v>
      </c>
      <c r="P61" s="3">
        <f t="shared" si="22"/>
        <v>0.82656143416734784</v>
      </c>
    </row>
    <row r="62" spans="1:16" ht="15.75" customHeight="1" x14ac:dyDescent="0.25">
      <c r="I62" s="2">
        <v>39</v>
      </c>
      <c r="J62" s="6">
        <f t="shared" si="23"/>
        <v>304.9655830508388</v>
      </c>
      <c r="K62" s="4">
        <v>0.82656143416734784</v>
      </c>
      <c r="L62" s="5">
        <f t="shared" si="24"/>
        <v>252.07278969818276</v>
      </c>
      <c r="N62" s="2" t="s">
        <v>23</v>
      </c>
      <c r="O62" s="3">
        <f t="shared" si="21"/>
        <v>0.96712013446714074</v>
      </c>
      <c r="P62" s="3">
        <f t="shared" si="22"/>
        <v>0.96593012936289457</v>
      </c>
    </row>
    <row r="63" spans="1:16" ht="15.75" customHeight="1" x14ac:dyDescent="0.25">
      <c r="I63" s="2">
        <v>40</v>
      </c>
      <c r="J63" s="6">
        <f t="shared" si="23"/>
        <v>306.91773771707926</v>
      </c>
      <c r="K63" s="4">
        <v>0.96593012936289457</v>
      </c>
      <c r="L63" s="5">
        <f t="shared" si="24"/>
        <v>296.46109009682533</v>
      </c>
      <c r="N63" s="2" t="s">
        <v>24</v>
      </c>
      <c r="O63" s="3">
        <f t="shared" si="21"/>
        <v>1.0151106983045639</v>
      </c>
      <c r="P63" s="3">
        <f t="shared" si="22"/>
        <v>1.0138616426088898</v>
      </c>
    </row>
    <row r="64" spans="1:16" ht="15.75" customHeight="1" x14ac:dyDescent="0.25">
      <c r="I64" s="2">
        <v>41</v>
      </c>
      <c r="J64" s="6">
        <f t="shared" si="23"/>
        <v>308.86989238331978</v>
      </c>
      <c r="K64" s="4">
        <v>1.0138616426088898</v>
      </c>
      <c r="L64" s="5">
        <f t="shared" si="24"/>
        <v>313.15133644418358</v>
      </c>
      <c r="N64" s="2" t="s">
        <v>25</v>
      </c>
      <c r="O64" s="3">
        <f t="shared" si="21"/>
        <v>1.3043439412666973</v>
      </c>
      <c r="P64" s="3">
        <f t="shared" si="22"/>
        <v>1.3027389948981107</v>
      </c>
    </row>
    <row r="65" spans="1:16" ht="15.75" customHeight="1" x14ac:dyDescent="0.25">
      <c r="I65" s="2">
        <v>42</v>
      </c>
      <c r="J65" s="6">
        <f t="shared" si="23"/>
        <v>310.8220470495603</v>
      </c>
      <c r="K65" s="4">
        <v>1.3027389948981107</v>
      </c>
      <c r="L65" s="5">
        <f t="shared" si="24"/>
        <v>404.92000116551748</v>
      </c>
      <c r="N65" s="2" t="s">
        <v>26</v>
      </c>
      <c r="O65" s="3">
        <f t="shared" si="21"/>
        <v>1.4977687626774847</v>
      </c>
      <c r="P65" s="3">
        <f t="shared" si="22"/>
        <v>1.495925814310425</v>
      </c>
    </row>
    <row r="66" spans="1:16" ht="15.75" customHeight="1" x14ac:dyDescent="0.25">
      <c r="I66" s="2">
        <v>43</v>
      </c>
      <c r="J66" s="6">
        <f t="shared" si="23"/>
        <v>312.77420171580076</v>
      </c>
      <c r="K66" s="4">
        <v>1.495925814310425</v>
      </c>
      <c r="L66" s="5">
        <f t="shared" si="24"/>
        <v>467.88700239700239</v>
      </c>
      <c r="N66" s="2" t="s">
        <v>27</v>
      </c>
      <c r="O66" s="3">
        <f t="shared" si="21"/>
        <v>1.2250171346107077</v>
      </c>
      <c r="P66" s="3">
        <f t="shared" si="22"/>
        <v>1.2235097969067119</v>
      </c>
    </row>
    <row r="67" spans="1:16" ht="15.75" customHeight="1" x14ac:dyDescent="0.25">
      <c r="I67" s="2">
        <v>44</v>
      </c>
      <c r="J67" s="6">
        <f t="shared" si="23"/>
        <v>314.72635638204127</v>
      </c>
      <c r="K67" s="4">
        <v>1.2235097969067119</v>
      </c>
      <c r="L67" s="5">
        <f t="shared" si="24"/>
        <v>385.07078037818076</v>
      </c>
      <c r="N67" s="2" t="s">
        <v>28</v>
      </c>
      <c r="O67" s="3">
        <f t="shared" si="21"/>
        <v>0.97699041721051461</v>
      </c>
      <c r="P67" s="3">
        <f t="shared" si="22"/>
        <v>0.97578826709302102</v>
      </c>
    </row>
    <row r="68" spans="1:16" ht="15.75" customHeight="1" x14ac:dyDescent="0.25">
      <c r="I68" s="2">
        <v>45</v>
      </c>
      <c r="J68" s="6">
        <f t="shared" si="23"/>
        <v>316.67851104828173</v>
      </c>
      <c r="K68" s="4">
        <v>0.97578826709302102</v>
      </c>
      <c r="L68" s="5">
        <f t="shared" si="24"/>
        <v>309.01117552140096</v>
      </c>
      <c r="N68" s="2" t="s">
        <v>29</v>
      </c>
      <c r="O68" s="3">
        <f t="shared" si="21"/>
        <v>0.9897097111280353</v>
      </c>
      <c r="P68" s="3">
        <f t="shared" si="22"/>
        <v>0.98849191039574746</v>
      </c>
    </row>
    <row r="69" spans="1:16" ht="15.75" customHeight="1" x14ac:dyDescent="0.25">
      <c r="I69" s="2">
        <v>46</v>
      </c>
      <c r="J69" s="6">
        <f t="shared" si="23"/>
        <v>318.63066571452225</v>
      </c>
      <c r="K69" s="4">
        <v>0.98849191039574746</v>
      </c>
      <c r="L69" s="5">
        <f t="shared" si="24"/>
        <v>314.96383546281692</v>
      </c>
      <c r="N69" s="2" t="s">
        <v>30</v>
      </c>
      <c r="O69" s="3">
        <f t="shared" si="21"/>
        <v>0.93400342794062108</v>
      </c>
      <c r="P69" s="3">
        <f t="shared" si="22"/>
        <v>0.9328541717034472</v>
      </c>
    </row>
    <row r="70" spans="1:16" ht="15.75" customHeight="1" x14ac:dyDescent="0.25">
      <c r="I70" s="2">
        <v>47</v>
      </c>
      <c r="J70" s="6">
        <f t="shared" si="23"/>
        <v>320.58282038076277</v>
      </c>
      <c r="K70" s="4">
        <v>0.9328541717034472</v>
      </c>
      <c r="L70" s="5">
        <f t="shared" si="24"/>
        <v>299.05702136865142</v>
      </c>
      <c r="N70" s="2" t="s">
        <v>31</v>
      </c>
      <c r="O70" s="3">
        <f t="shared" si="21"/>
        <v>0.79102665544154593</v>
      </c>
      <c r="P70" s="3">
        <f t="shared" si="22"/>
        <v>0.79005332676807261</v>
      </c>
    </row>
    <row r="71" spans="1:16" ht="15.75" customHeight="1" x14ac:dyDescent="0.25">
      <c r="I71" s="2">
        <v>48</v>
      </c>
      <c r="J71" s="6">
        <f t="shared" si="23"/>
        <v>322.53497504700329</v>
      </c>
      <c r="K71" s="4">
        <v>0.79005332676807261</v>
      </c>
      <c r="L71" s="5">
        <f t="shared" si="24"/>
        <v>254.81983003494224</v>
      </c>
      <c r="O71" s="3">
        <f>+COUNT(O59:O70)/SUM(O59:O70)</f>
        <v>0.99876953745265384</v>
      </c>
      <c r="P71" s="3"/>
    </row>
    <row r="72" spans="1:16" ht="15.75" customHeight="1" x14ac:dyDescent="0.25"/>
    <row r="73" spans="1:16" ht="15.75" customHeight="1" x14ac:dyDescent="0.25">
      <c r="B73" s="3"/>
      <c r="C73" s="4">
        <f>+AVERAGE(C76:C93)</f>
        <v>9.5</v>
      </c>
      <c r="I73" s="4">
        <f>+AVERAGE(I76:I93)</f>
        <v>67607.27306373071</v>
      </c>
      <c r="J73" s="2" t="s">
        <v>3</v>
      </c>
      <c r="K73" s="5">
        <f>+I73-K74*C73</f>
        <v>36921.498072746428</v>
      </c>
    </row>
    <row r="74" spans="1:16" ht="15.75" customHeight="1" x14ac:dyDescent="0.25">
      <c r="A74" s="11" t="s">
        <v>34</v>
      </c>
      <c r="C74" s="2" t="s">
        <v>2</v>
      </c>
      <c r="I74" s="2" t="s">
        <v>1</v>
      </c>
      <c r="J74" s="2" t="s">
        <v>13</v>
      </c>
      <c r="K74" s="5">
        <f>+J75/K75</f>
        <v>3230.0815779983454</v>
      </c>
    </row>
    <row r="75" spans="1:16" ht="15.75" customHeight="1" x14ac:dyDescent="0.25">
      <c r="A75" s="2" t="s">
        <v>35</v>
      </c>
      <c r="B75" s="2" t="s">
        <v>36</v>
      </c>
      <c r="C75" s="2" t="s">
        <v>12</v>
      </c>
      <c r="D75" s="4" t="s">
        <v>37</v>
      </c>
      <c r="E75" s="2" t="s">
        <v>7</v>
      </c>
      <c r="F75" s="2" t="s">
        <v>8</v>
      </c>
      <c r="G75" s="2" t="s">
        <v>18</v>
      </c>
      <c r="H75" s="4" t="s">
        <v>10</v>
      </c>
      <c r="I75" s="2" t="s">
        <v>19</v>
      </c>
      <c r="J75" s="2">
        <f t="shared" ref="J75:K75" si="25">+SUM(J79:J93)</f>
        <v>1013438.0950969809</v>
      </c>
      <c r="K75" s="2">
        <f t="shared" si="25"/>
        <v>313.75</v>
      </c>
      <c r="M75" s="2" t="s">
        <v>36</v>
      </c>
      <c r="N75" s="12" t="s">
        <v>14</v>
      </c>
      <c r="O75" s="4" t="s">
        <v>10</v>
      </c>
    </row>
    <row r="76" spans="1:16" ht="15.75" customHeight="1" x14ac:dyDescent="0.25">
      <c r="A76" s="8" t="s">
        <v>38</v>
      </c>
      <c r="B76" s="12" t="s">
        <v>39</v>
      </c>
      <c r="C76" s="2">
        <v>1</v>
      </c>
      <c r="D76" s="9">
        <v>0</v>
      </c>
      <c r="H76" s="4">
        <v>0.30020365551307526</v>
      </c>
      <c r="I76" s="4">
        <f t="shared" ref="I76:I93" si="26">+D76/H76</f>
        <v>0</v>
      </c>
      <c r="J76" s="4">
        <f t="shared" ref="J76:J99" si="27">+(C76-$C$73)*(I76-$I$73)</f>
        <v>574661.82104171102</v>
      </c>
      <c r="K76" s="4">
        <f t="shared" ref="K76:K99" si="28">+(C76-$C$73)^2</f>
        <v>72.25</v>
      </c>
      <c r="M76" s="12" t="s">
        <v>39</v>
      </c>
      <c r="N76" s="5">
        <f t="shared" ref="N76:N81" si="29">+AVERAGEIF($B$76:$B$96,M76,$G$76:$G$96)</f>
        <v>0.32617265160911563</v>
      </c>
      <c r="O76" s="5">
        <f t="shared" ref="O76:O81" si="30">+N76*$N$82</f>
        <v>0.30020365551307526</v>
      </c>
    </row>
    <row r="77" spans="1:16" ht="15.75" customHeight="1" x14ac:dyDescent="0.25">
      <c r="A77" s="10"/>
      <c r="B77" s="12" t="s">
        <v>40</v>
      </c>
      <c r="C77" s="2">
        <v>2</v>
      </c>
      <c r="D77" s="9">
        <v>0</v>
      </c>
      <c r="H77" s="4">
        <v>0.41272090786962745</v>
      </c>
      <c r="I77" s="4">
        <f t="shared" si="26"/>
        <v>0</v>
      </c>
      <c r="J77" s="4">
        <f t="shared" si="27"/>
        <v>507054.54797798034</v>
      </c>
      <c r="K77" s="4">
        <f t="shared" si="28"/>
        <v>56.25</v>
      </c>
      <c r="M77" s="12" t="s">
        <v>40</v>
      </c>
      <c r="N77" s="5">
        <f t="shared" si="29"/>
        <v>0.44842316348307976</v>
      </c>
      <c r="O77" s="5">
        <f t="shared" si="30"/>
        <v>0.41272090786962745</v>
      </c>
    </row>
    <row r="78" spans="1:16" ht="15.75" customHeight="1" x14ac:dyDescent="0.25">
      <c r="A78" s="10"/>
      <c r="B78" s="12" t="s">
        <v>41</v>
      </c>
      <c r="C78" s="2">
        <v>3</v>
      </c>
      <c r="D78" s="9">
        <v>0</v>
      </c>
      <c r="H78" s="4">
        <v>1.256107561995276</v>
      </c>
      <c r="I78" s="4">
        <f t="shared" si="26"/>
        <v>0</v>
      </c>
      <c r="J78" s="4">
        <f t="shared" si="27"/>
        <v>439447.2749142496</v>
      </c>
      <c r="K78" s="4">
        <f t="shared" si="28"/>
        <v>42.25</v>
      </c>
      <c r="M78" s="12" t="s">
        <v>41</v>
      </c>
      <c r="N78" s="5">
        <f t="shared" si="29"/>
        <v>1.3647666398399871</v>
      </c>
      <c r="O78" s="5">
        <f t="shared" si="30"/>
        <v>1.256107561995276</v>
      </c>
    </row>
    <row r="79" spans="1:16" ht="15.75" customHeight="1" x14ac:dyDescent="0.25">
      <c r="A79" s="10"/>
      <c r="B79" s="12" t="s">
        <v>42</v>
      </c>
      <c r="C79" s="2">
        <v>4</v>
      </c>
      <c r="D79" s="9">
        <v>124299</v>
      </c>
      <c r="E79" s="9">
        <f t="shared" ref="E79:E94" si="31">+AVERAGE(D76:D81)</f>
        <v>46524</v>
      </c>
      <c r="F79" s="9">
        <f t="shared" ref="F79:F93" si="32">+AVERAGE(E79:E80)</f>
        <v>48130.75</v>
      </c>
      <c r="G79" s="3">
        <f t="shared" ref="G79:G93" si="33">+D79/F79</f>
        <v>2.5825278018730229</v>
      </c>
      <c r="H79" s="4">
        <v>1.834884054555084</v>
      </c>
      <c r="I79" s="4">
        <f t="shared" si="26"/>
        <v>67742.154983269269</v>
      </c>
      <c r="J79" s="4">
        <f t="shared" si="27"/>
        <v>-741.85055746207217</v>
      </c>
      <c r="K79" s="4">
        <f t="shared" si="28"/>
        <v>30.25</v>
      </c>
      <c r="M79" s="12" t="s">
        <v>42</v>
      </c>
      <c r="N79" s="5">
        <f t="shared" si="29"/>
        <v>1.9936099593678998</v>
      </c>
      <c r="O79" s="5">
        <f t="shared" si="30"/>
        <v>1.834884054555084</v>
      </c>
    </row>
    <row r="80" spans="1:16" ht="15.75" customHeight="1" x14ac:dyDescent="0.25">
      <c r="A80" s="10"/>
      <c r="B80" s="12" t="s">
        <v>43</v>
      </c>
      <c r="C80" s="2">
        <v>5</v>
      </c>
      <c r="D80" s="9">
        <v>113545</v>
      </c>
      <c r="E80" s="9">
        <f t="shared" si="31"/>
        <v>49737.5</v>
      </c>
      <c r="F80" s="9">
        <f t="shared" si="32"/>
        <v>52503.75</v>
      </c>
      <c r="G80" s="3">
        <f t="shared" si="33"/>
        <v>2.1626074328024187</v>
      </c>
      <c r="H80" s="4">
        <v>1.559692692256295</v>
      </c>
      <c r="I80" s="4">
        <f t="shared" si="26"/>
        <v>72799.597358978863</v>
      </c>
      <c r="J80" s="4">
        <f t="shared" si="27"/>
        <v>-23365.459328616686</v>
      </c>
      <c r="K80" s="4">
        <f t="shared" si="28"/>
        <v>20.25</v>
      </c>
      <c r="M80" s="12" t="s">
        <v>43</v>
      </c>
      <c r="N80" s="5">
        <f t="shared" si="29"/>
        <v>1.6946132793057831</v>
      </c>
      <c r="O80" s="5">
        <f t="shared" si="30"/>
        <v>1.559692692256295</v>
      </c>
    </row>
    <row r="81" spans="1:15" ht="15.75" customHeight="1" x14ac:dyDescent="0.25">
      <c r="A81" s="10"/>
      <c r="B81" s="12" t="s">
        <v>44</v>
      </c>
      <c r="C81" s="2">
        <v>6</v>
      </c>
      <c r="D81" s="9">
        <v>41300</v>
      </c>
      <c r="E81" s="9">
        <f t="shared" si="31"/>
        <v>55270</v>
      </c>
      <c r="F81" s="9">
        <f t="shared" si="32"/>
        <v>63563</v>
      </c>
      <c r="G81" s="3">
        <f t="shared" si="33"/>
        <v>0.64974906785394015</v>
      </c>
      <c r="H81" s="4">
        <v>0.63639112781064155</v>
      </c>
      <c r="I81" s="4">
        <f t="shared" si="26"/>
        <v>64897.196386258911</v>
      </c>
      <c r="J81" s="4">
        <f t="shared" si="27"/>
        <v>9485.2683711512982</v>
      </c>
      <c r="K81" s="4">
        <f t="shared" si="28"/>
        <v>12.25</v>
      </c>
      <c r="M81" s="12" t="s">
        <v>44</v>
      </c>
      <c r="N81" s="5">
        <f t="shared" si="29"/>
        <v>0.6914418855551604</v>
      </c>
      <c r="O81" s="5">
        <f t="shared" si="30"/>
        <v>0.63639112781064155</v>
      </c>
    </row>
    <row r="82" spans="1:15" ht="15.75" customHeight="1" x14ac:dyDescent="0.25">
      <c r="A82" s="8" t="s">
        <v>45</v>
      </c>
      <c r="B82" s="12" t="s">
        <v>39</v>
      </c>
      <c r="C82" s="2">
        <v>7</v>
      </c>
      <c r="D82" s="9">
        <v>19281</v>
      </c>
      <c r="E82" s="9">
        <f t="shared" si="31"/>
        <v>71856</v>
      </c>
      <c r="F82" s="9">
        <f t="shared" si="32"/>
        <v>71803.25</v>
      </c>
      <c r="G82" s="3">
        <f t="shared" si="33"/>
        <v>0.26852544975331899</v>
      </c>
      <c r="H82" s="4">
        <v>0.30020365551307526</v>
      </c>
      <c r="I82" s="4">
        <f t="shared" si="26"/>
        <v>64226.39979865343</v>
      </c>
      <c r="J82" s="4">
        <f t="shared" si="27"/>
        <v>8452.1831626931998</v>
      </c>
      <c r="K82" s="4">
        <f t="shared" si="28"/>
        <v>6.25</v>
      </c>
      <c r="N82" s="5">
        <f>+COUNT(N76:N81)/SUM(N76:N81)</f>
        <v>0.9203826686022667</v>
      </c>
      <c r="O82" s="5"/>
    </row>
    <row r="83" spans="1:15" ht="15.75" customHeight="1" x14ac:dyDescent="0.25">
      <c r="A83" s="10"/>
      <c r="B83" s="12" t="s">
        <v>40</v>
      </c>
      <c r="C83" s="2">
        <v>8</v>
      </c>
      <c r="D83" s="9">
        <v>33195</v>
      </c>
      <c r="E83" s="9">
        <f t="shared" si="31"/>
        <v>71750.5</v>
      </c>
      <c r="F83" s="9">
        <f t="shared" si="32"/>
        <v>71598.166666666657</v>
      </c>
      <c r="G83" s="3">
        <f t="shared" si="33"/>
        <v>0.46362918976044554</v>
      </c>
      <c r="H83" s="4">
        <v>0.41272090786962745</v>
      </c>
      <c r="I83" s="4">
        <f t="shared" si="26"/>
        <v>80429.654439716003</v>
      </c>
      <c r="J83" s="4">
        <f t="shared" si="27"/>
        <v>-19233.572063977939</v>
      </c>
      <c r="K83" s="4">
        <f t="shared" si="28"/>
        <v>2.25</v>
      </c>
    </row>
    <row r="84" spans="1:15" ht="15.75" customHeight="1" x14ac:dyDescent="0.25">
      <c r="A84" s="10"/>
      <c r="B84" s="12" t="s">
        <v>41</v>
      </c>
      <c r="C84" s="2">
        <v>9</v>
      </c>
      <c r="D84" s="9">
        <v>99516</v>
      </c>
      <c r="E84" s="9">
        <f t="shared" si="31"/>
        <v>71445.833333333328</v>
      </c>
      <c r="F84" s="9">
        <f t="shared" si="32"/>
        <v>72013.5</v>
      </c>
      <c r="G84" s="3">
        <f t="shared" si="33"/>
        <v>1.3819075589993544</v>
      </c>
      <c r="H84" s="4">
        <v>1.256107561995276</v>
      </c>
      <c r="I84" s="4">
        <f t="shared" si="26"/>
        <v>79225.699303905843</v>
      </c>
      <c r="J84" s="4">
        <f t="shared" si="27"/>
        <v>-5809.2131200875665</v>
      </c>
      <c r="K84" s="4">
        <f t="shared" si="28"/>
        <v>0.25</v>
      </c>
    </row>
    <row r="85" spans="1:15" ht="15.75" customHeight="1" x14ac:dyDescent="0.25">
      <c r="A85" s="10"/>
      <c r="B85" s="12" t="s">
        <v>42</v>
      </c>
      <c r="C85" s="2">
        <v>10</v>
      </c>
      <c r="D85" s="9">
        <v>123666</v>
      </c>
      <c r="E85" s="9">
        <f t="shared" si="31"/>
        <v>72581.166666666672</v>
      </c>
      <c r="F85" s="9">
        <f t="shared" si="32"/>
        <v>73575.166666666672</v>
      </c>
      <c r="G85" s="3">
        <f t="shared" si="33"/>
        <v>1.6808116869142893</v>
      </c>
      <c r="H85" s="4">
        <v>1.834884054555084</v>
      </c>
      <c r="I85" s="4">
        <f t="shared" si="26"/>
        <v>67397.174057401731</v>
      </c>
      <c r="J85" s="4">
        <f t="shared" si="27"/>
        <v>-105.04950316448958</v>
      </c>
      <c r="K85" s="4">
        <f t="shared" si="28"/>
        <v>0.25</v>
      </c>
    </row>
    <row r="86" spans="1:15" ht="15.75" customHeight="1" x14ac:dyDescent="0.25">
      <c r="A86" s="10"/>
      <c r="B86" s="12" t="s">
        <v>43</v>
      </c>
      <c r="C86" s="2">
        <v>11</v>
      </c>
      <c r="D86" s="9">
        <v>111717</v>
      </c>
      <c r="E86" s="9">
        <f t="shared" si="31"/>
        <v>74569.166666666672</v>
      </c>
      <c r="F86" s="9">
        <f t="shared" si="32"/>
        <v>74887.416666666672</v>
      </c>
      <c r="G86" s="3">
        <f t="shared" si="33"/>
        <v>1.4917993565897252</v>
      </c>
      <c r="H86" s="4">
        <v>1.559692692256295</v>
      </c>
      <c r="I86" s="4">
        <f t="shared" si="26"/>
        <v>71627.571607319042</v>
      </c>
      <c r="J86" s="4">
        <f t="shared" si="27"/>
        <v>6030.4478153824966</v>
      </c>
      <c r="K86" s="4">
        <f t="shared" si="28"/>
        <v>2.25</v>
      </c>
    </row>
    <row r="87" spans="1:15" ht="15.75" customHeight="1" x14ac:dyDescent="0.25">
      <c r="A87" s="10"/>
      <c r="B87" s="12" t="s">
        <v>44</v>
      </c>
      <c r="C87" s="2">
        <v>12</v>
      </c>
      <c r="D87" s="9">
        <v>48112</v>
      </c>
      <c r="E87" s="9">
        <f t="shared" si="31"/>
        <v>75205.666666666672</v>
      </c>
      <c r="F87" s="9">
        <f t="shared" si="32"/>
        <v>76910</v>
      </c>
      <c r="G87" s="3">
        <f t="shared" si="33"/>
        <v>0.62556234559875179</v>
      </c>
      <c r="H87" s="4">
        <v>0.63639112781064155</v>
      </c>
      <c r="I87" s="4">
        <f t="shared" si="26"/>
        <v>75601.305388273337</v>
      </c>
      <c r="J87" s="4">
        <f t="shared" si="27"/>
        <v>19985.080811356565</v>
      </c>
      <c r="K87" s="4">
        <f t="shared" si="28"/>
        <v>6.25</v>
      </c>
    </row>
    <row r="88" spans="1:15" ht="15.75" customHeight="1" x14ac:dyDescent="0.25">
      <c r="A88" s="8" t="s">
        <v>46</v>
      </c>
      <c r="B88" s="12" t="s">
        <v>39</v>
      </c>
      <c r="C88" s="2">
        <v>13</v>
      </c>
      <c r="D88" s="9">
        <v>31209</v>
      </c>
      <c r="E88" s="9">
        <f t="shared" si="31"/>
        <v>78614.333333333328</v>
      </c>
      <c r="F88" s="9">
        <f t="shared" si="32"/>
        <v>81311.583333333328</v>
      </c>
      <c r="G88" s="3">
        <f t="shared" si="33"/>
        <v>0.38381985346491226</v>
      </c>
      <c r="H88" s="4">
        <v>0.30020365551307526</v>
      </c>
      <c r="I88" s="4">
        <f t="shared" si="26"/>
        <v>103959.42696520797</v>
      </c>
      <c r="J88" s="4">
        <f t="shared" si="27"/>
        <v>127232.5386551704</v>
      </c>
      <c r="K88" s="4">
        <f t="shared" si="28"/>
        <v>12.25</v>
      </c>
    </row>
    <row r="89" spans="1:15" ht="15.75" customHeight="1" x14ac:dyDescent="0.25">
      <c r="A89" s="10"/>
      <c r="B89" s="12" t="s">
        <v>40</v>
      </c>
      <c r="C89" s="2">
        <v>14</v>
      </c>
      <c r="D89" s="9">
        <v>37014</v>
      </c>
      <c r="E89" s="9">
        <f t="shared" si="31"/>
        <v>84008.833333333328</v>
      </c>
      <c r="F89" s="9">
        <f t="shared" si="32"/>
        <v>85439.833333333328</v>
      </c>
      <c r="G89" s="3">
        <f t="shared" si="33"/>
        <v>0.43321713720571398</v>
      </c>
      <c r="H89" s="4">
        <v>0.41272090786962745</v>
      </c>
      <c r="I89" s="4">
        <f t="shared" si="26"/>
        <v>89682.880838428915</v>
      </c>
      <c r="J89" s="4">
        <f t="shared" si="27"/>
        <v>99340.234986141921</v>
      </c>
      <c r="K89" s="4">
        <f t="shared" si="28"/>
        <v>20.25</v>
      </c>
    </row>
    <row r="90" spans="1:15" ht="15.75" customHeight="1" x14ac:dyDescent="0.25">
      <c r="A90" s="10"/>
      <c r="B90" s="12" t="s">
        <v>41</v>
      </c>
      <c r="C90" s="2">
        <v>15</v>
      </c>
      <c r="D90" s="9">
        <v>119968</v>
      </c>
      <c r="E90" s="9">
        <f t="shared" si="31"/>
        <v>86870.833333333328</v>
      </c>
      <c r="F90" s="9">
        <f t="shared" si="32"/>
        <v>89021.75</v>
      </c>
      <c r="G90" s="3">
        <f t="shared" si="33"/>
        <v>1.3476257206806201</v>
      </c>
      <c r="H90" s="4">
        <v>1.256107561995276</v>
      </c>
      <c r="I90" s="4">
        <f t="shared" si="26"/>
        <v>95507.74442392154</v>
      </c>
      <c r="J90" s="4">
        <f t="shared" si="27"/>
        <v>153452.59248104956</v>
      </c>
      <c r="K90" s="4">
        <f t="shared" si="28"/>
        <v>30.25</v>
      </c>
    </row>
    <row r="91" spans="1:15" ht="15.75" customHeight="1" x14ac:dyDescent="0.25">
      <c r="A91" s="10"/>
      <c r="B91" s="12" t="s">
        <v>42</v>
      </c>
      <c r="C91" s="2">
        <v>16</v>
      </c>
      <c r="D91" s="9">
        <v>156033</v>
      </c>
      <c r="E91" s="9">
        <f t="shared" si="31"/>
        <v>91172.666666666672</v>
      </c>
      <c r="F91" s="9">
        <f t="shared" si="32"/>
        <v>90849.416666666672</v>
      </c>
      <c r="G91" s="3">
        <f t="shared" si="33"/>
        <v>1.7174903893163871</v>
      </c>
      <c r="H91" s="4">
        <v>1.834884054555084</v>
      </c>
      <c r="I91" s="4">
        <f t="shared" si="26"/>
        <v>85036.980736003141</v>
      </c>
      <c r="J91" s="4">
        <f t="shared" si="27"/>
        <v>113293.0998697708</v>
      </c>
      <c r="K91" s="4">
        <f t="shared" si="28"/>
        <v>42.25</v>
      </c>
    </row>
    <row r="92" spans="1:15" ht="15.75" customHeight="1" x14ac:dyDescent="0.25">
      <c r="A92" s="10"/>
      <c r="B92" s="12" t="s">
        <v>43</v>
      </c>
      <c r="C92" s="2">
        <v>17</v>
      </c>
      <c r="D92" s="9">
        <v>128889</v>
      </c>
      <c r="E92" s="9">
        <f t="shared" si="31"/>
        <v>90526.166666666672</v>
      </c>
      <c r="F92" s="9">
        <f t="shared" si="32"/>
        <v>90167.916666666672</v>
      </c>
      <c r="G92" s="3">
        <f t="shared" si="33"/>
        <v>1.4294330485252051</v>
      </c>
      <c r="H92" s="4">
        <v>1.559692692256295</v>
      </c>
      <c r="I92" s="4">
        <f t="shared" si="26"/>
        <v>82637.432771160558</v>
      </c>
      <c r="J92" s="4">
        <f t="shared" si="27"/>
        <v>112726.19780572386</v>
      </c>
      <c r="K92" s="4">
        <f t="shared" si="28"/>
        <v>56.25</v>
      </c>
    </row>
    <row r="93" spans="1:15" ht="15.75" customHeight="1" x14ac:dyDescent="0.25">
      <c r="A93" s="10"/>
      <c r="B93" s="12" t="s">
        <v>44</v>
      </c>
      <c r="C93" s="2">
        <v>18</v>
      </c>
      <c r="D93" s="9">
        <v>73923</v>
      </c>
      <c r="E93" s="9">
        <f t="shared" si="31"/>
        <v>89809.666666666672</v>
      </c>
      <c r="F93" s="9">
        <f t="shared" si="32"/>
        <v>92517.75</v>
      </c>
      <c r="G93" s="3">
        <f t="shared" si="33"/>
        <v>0.79901424321278891</v>
      </c>
      <c r="H93" s="4">
        <v>0.63639112781064155</v>
      </c>
      <c r="I93" s="4">
        <f t="shared" si="26"/>
        <v>116159.69608865418</v>
      </c>
      <c r="J93" s="4">
        <f t="shared" si="27"/>
        <v>412695.59571184946</v>
      </c>
      <c r="K93" s="4">
        <f t="shared" si="28"/>
        <v>72.25</v>
      </c>
    </row>
    <row r="94" spans="1:15" ht="15.75" customHeight="1" x14ac:dyDescent="0.25">
      <c r="A94" s="8" t="s">
        <v>47</v>
      </c>
      <c r="B94" s="12" t="s">
        <v>39</v>
      </c>
      <c r="C94" s="2">
        <v>19</v>
      </c>
      <c r="D94" s="9">
        <v>27330</v>
      </c>
      <c r="E94" s="9">
        <f t="shared" si="31"/>
        <v>95225.833333333328</v>
      </c>
      <c r="H94" s="4">
        <v>0.30020365551307526</v>
      </c>
      <c r="I94" s="13">
        <f t="shared" ref="I94:I99" si="34">+$K$73+$K$74*C94</f>
        <v>98293.048054714993</v>
      </c>
      <c r="J94" s="4">
        <f t="shared" si="27"/>
        <v>291514.86241435067</v>
      </c>
      <c r="K94" s="4">
        <f t="shared" si="28"/>
        <v>90.25</v>
      </c>
    </row>
    <row r="95" spans="1:15" ht="15.75" customHeight="1" x14ac:dyDescent="0.25">
      <c r="A95" s="10"/>
      <c r="B95" s="12" t="s">
        <v>40</v>
      </c>
      <c r="C95" s="2">
        <v>20</v>
      </c>
      <c r="D95" s="9">
        <v>32715</v>
      </c>
      <c r="H95" s="4">
        <v>0.41272090786962745</v>
      </c>
      <c r="I95" s="14">
        <f t="shared" si="34"/>
        <v>101523.12963271333</v>
      </c>
      <c r="J95" s="4">
        <f t="shared" si="27"/>
        <v>356116.49397431751</v>
      </c>
      <c r="K95" s="4">
        <f t="shared" si="28"/>
        <v>110.25</v>
      </c>
    </row>
    <row r="96" spans="1:15" ht="15.75" customHeight="1" x14ac:dyDescent="0.25">
      <c r="A96" s="10"/>
      <c r="B96" s="12" t="s">
        <v>41</v>
      </c>
      <c r="C96" s="2">
        <v>21</v>
      </c>
      <c r="D96" s="9">
        <v>152465</v>
      </c>
      <c r="H96" s="4">
        <v>1.256107561995276</v>
      </c>
      <c r="I96" s="15">
        <f t="shared" si="34"/>
        <v>104753.21121071168</v>
      </c>
      <c r="J96" s="4">
        <f t="shared" si="27"/>
        <v>427178.28869028122</v>
      </c>
      <c r="K96" s="4">
        <f t="shared" si="28"/>
        <v>132.25</v>
      </c>
    </row>
    <row r="97" spans="1:12" ht="15.75" customHeight="1" x14ac:dyDescent="0.25">
      <c r="A97" s="10"/>
      <c r="B97" s="12" t="s">
        <v>42</v>
      </c>
      <c r="C97" s="2">
        <v>22</v>
      </c>
      <c r="D97" s="9"/>
      <c r="H97" s="4">
        <v>1.834884054555084</v>
      </c>
      <c r="I97" s="9">
        <f t="shared" si="34"/>
        <v>107983.29278871002</v>
      </c>
      <c r="J97" s="4">
        <f t="shared" si="27"/>
        <v>504700.2465622414</v>
      </c>
      <c r="K97" s="4">
        <f t="shared" si="28"/>
        <v>156.25</v>
      </c>
    </row>
    <row r="98" spans="1:12" ht="15.75" customHeight="1" x14ac:dyDescent="0.25">
      <c r="A98" s="10"/>
      <c r="B98" s="12" t="s">
        <v>43</v>
      </c>
      <c r="C98" s="2">
        <v>23</v>
      </c>
      <c r="D98" s="9"/>
      <c r="H98" s="4">
        <v>1.559692692256295</v>
      </c>
      <c r="I98" s="9">
        <f t="shared" si="34"/>
        <v>111213.37436670838</v>
      </c>
      <c r="J98" s="4">
        <f t="shared" si="27"/>
        <v>588682.36759019853</v>
      </c>
      <c r="K98" s="4">
        <f t="shared" si="28"/>
        <v>182.25</v>
      </c>
    </row>
    <row r="99" spans="1:12" ht="15.75" customHeight="1" x14ac:dyDescent="0.25">
      <c r="A99" s="10"/>
      <c r="B99" s="12" t="s">
        <v>44</v>
      </c>
      <c r="C99" s="2">
        <v>24</v>
      </c>
      <c r="D99" s="9"/>
      <c r="H99" s="4">
        <v>0.63639112781064155</v>
      </c>
      <c r="I99" s="9">
        <f t="shared" si="34"/>
        <v>114443.45594470671</v>
      </c>
      <c r="J99" s="4">
        <f t="shared" si="27"/>
        <v>679124.65177415207</v>
      </c>
      <c r="K99" s="4">
        <f t="shared" si="28"/>
        <v>210.25</v>
      </c>
    </row>
    <row r="100" spans="1:12" ht="15.75" hidden="1" customHeight="1" x14ac:dyDescent="0.25">
      <c r="C100" s="2"/>
      <c r="I100" s="5"/>
      <c r="L100" s="9"/>
    </row>
    <row r="101" spans="1:12" ht="15.75" hidden="1" customHeight="1" x14ac:dyDescent="0.25">
      <c r="C101" s="2"/>
      <c r="I101" s="5"/>
      <c r="L101" s="9"/>
    </row>
    <row r="102" spans="1:12" ht="15.75" hidden="1" customHeight="1" x14ac:dyDescent="0.25">
      <c r="C102" s="2"/>
      <c r="I102" s="5"/>
      <c r="L102" s="9"/>
    </row>
    <row r="103" spans="1:12" ht="15.75" hidden="1" customHeight="1" x14ac:dyDescent="0.25">
      <c r="C103" s="2"/>
      <c r="I103" s="5"/>
      <c r="L103" s="9"/>
    </row>
    <row r="104" spans="1:12" ht="15.75" hidden="1" customHeight="1" x14ac:dyDescent="0.25">
      <c r="C104" s="2"/>
      <c r="I104" s="5"/>
      <c r="L104" s="9"/>
    </row>
    <row r="105" spans="1:12" ht="15.75" hidden="1" customHeight="1" x14ac:dyDescent="0.25">
      <c r="C105" s="2"/>
      <c r="I105" s="5"/>
      <c r="L105" s="9"/>
    </row>
    <row r="106" spans="1:12" ht="15.75" hidden="1" customHeight="1" x14ac:dyDescent="0.25"/>
    <row r="107" spans="1:12" ht="15.75" hidden="1" customHeight="1" x14ac:dyDescent="0.25"/>
    <row r="108" spans="1:12" ht="15.75" hidden="1" customHeight="1" x14ac:dyDescent="0.25"/>
    <row r="109" spans="1:12" ht="15.75" hidden="1" customHeight="1" x14ac:dyDescent="0.25"/>
    <row r="110" spans="1:12" ht="15.75" hidden="1" customHeight="1" x14ac:dyDescent="0.25"/>
    <row r="111" spans="1:12" ht="15.75" customHeight="1" x14ac:dyDescent="0.25"/>
    <row r="112" spans="1: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94:A99"/>
    <mergeCell ref="A24:A35"/>
    <mergeCell ref="A36:A47"/>
    <mergeCell ref="A48:A59"/>
    <mergeCell ref="A76:A81"/>
    <mergeCell ref="A82:A87"/>
    <mergeCell ref="A88:A9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Cap. 18 (iii)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Camerlengo</dc:creator>
  <cp:lastModifiedBy>Alejandro Camerlengo</cp:lastModifiedBy>
  <dcterms:created xsi:type="dcterms:W3CDTF">2024-09-06T20:26:36Z</dcterms:created>
  <dcterms:modified xsi:type="dcterms:W3CDTF">2024-09-06T20:26:54Z</dcterms:modified>
</cp:coreProperties>
</file>