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Z:\Kunden\BAUHAUS\Inbetriebnahme\_14 Umstellung 9120 + 9124\614 Mainz v17.06.04\"/>
    </mc:Choice>
  </mc:AlternateContent>
  <xr:revisionPtr revIDLastSave="0" documentId="13_ncr:1_{C007E5B1-1327-4193-BE45-2BECC77F5E3C}" xr6:coauthVersionLast="47" xr6:coauthVersionMax="47" xr10:uidLastSave="{00000000-0000-0000-0000-000000000000}"/>
  <bookViews>
    <workbookView xWindow="-28920" yWindow="-1860" windowWidth="29040" windowHeight="17640" tabRatio="838" firstSheet="2" activeTab="5" xr2:uid="{00000000-000D-0000-FFFF-FFFF00000000}"/>
  </bookViews>
  <sheets>
    <sheet name="Release Notes" sheetId="23" r:id="rId1"/>
    <sheet name="SCRIPT_DB" sheetId="7" state="hidden" r:id="rId2"/>
    <sheet name="DATA" sheetId="3" r:id="rId3"/>
    <sheet name="AP-LIST_ctvm" sheetId="43" r:id="rId4"/>
    <sheet name="AP-LIST_c9800" sheetId="8" r:id="rId5"/>
    <sheet name="AP-LIST_FINAL" sheetId="44" r:id="rId6"/>
    <sheet name="0.1_c9800_live-wlc_init" sheetId="37" r:id="rId7"/>
    <sheet name="1.0_sw-route01" sheetId="9" r:id="rId8"/>
    <sheet name="1.1_c9800_autoconf_01" sheetId="52" r:id="rId9"/>
    <sheet name="2.2_c9800_autoconf_02" sheetId="48" r:id="rId10"/>
    <sheet name="3.1_c9800_live-wlc" sheetId="32" r:id="rId11"/>
    <sheet name="3.2_c9800_live-wlc" sheetId="33" r:id="rId12"/>
    <sheet name="4.1_c9800_ap-auth" sheetId="31" r:id="rId13"/>
    <sheet name="4.2_c9800_ap-tags" sheetId="30" r:id="rId14"/>
    <sheet name="3.3_c9800_live-wlc_license" sheetId="36" r:id="rId15"/>
    <sheet name="3.4_c9800_live-wlc" sheetId="34" r:id="rId16"/>
    <sheet name="5.1_c9800_rollout-wlc" sheetId="49" r:id="rId17"/>
    <sheet name="5.2_c9800_rollout-wlc" sheetId="50" r:id="rId18"/>
    <sheet name="5.3_c9800_rollout-wlc" sheetId="51" r:id="rId19"/>
    <sheet name="6.1_c9800_ap-name" sheetId="11" r:id="rId20"/>
    <sheet name="6.2_c9800_ap-ip" sheetId="13" r:id="rId21"/>
    <sheet name="6.3_c9800_ap-ha" sheetId="26" r:id="rId22"/>
    <sheet name="6.4_c9800_ap-domain" sheetId="39" r:id="rId23"/>
    <sheet name="6.5_c9800_ap-dns" sheetId="40" r:id="rId24"/>
    <sheet name="7.1_live-ctvm_ap-ha" sheetId="42" r:id="rId25"/>
  </sheets>
  <definedNames>
    <definedName name="_xlnm._FilterDatabase" localSheetId="4" hidden="1">'AP-LIST_c9800'!$A$3:$J$257</definedName>
    <definedName name="_xlnm._FilterDatabase" localSheetId="3" hidden="1">'AP-LIST_ctvm'!$A$3:$J$257</definedName>
    <definedName name="_xlnm._FilterDatabase" localSheetId="5" hidden="1">'AP-LIST_FINAL'!$A$3:$J$257</definedName>
    <definedName name="list_ap_ant_c9120AXI">"(intern)"</definedName>
    <definedName name="list_ap_ant_type">SCRIPT_DB!$H$6:$H$8</definedName>
    <definedName name="list_ap_mount">SCRIPT_DB!$G$6:$G$7</definedName>
    <definedName name="list_ap_type_c9800">SCRIPT_DB!$E$6:$E$9</definedName>
    <definedName name="list_ap_type_ctvm">SCRIPT_DB!$F$6:$F$12</definedName>
    <definedName name="list_net_oct2_v1">SCRIPT_DB!$B$6:$B$7</definedName>
    <definedName name="list_net_oct2_v512">SCRIPT_DB!$C$6:$C$7</definedName>
    <definedName name="list_net_oct3">SCRIPT_DB!$D$6:$D$260</definedName>
    <definedName name="list_nl">SCRIPT_DB!$A$6:$A$1004</definedName>
    <definedName name="list_note">SCRIPT_DB!$N$6</definedName>
    <definedName name="list_on_off">SCRIPT_DB!$L$6:$L$7</definedName>
    <definedName name="list_vlans">SCRIPT_DB!$M$6:$M$12</definedName>
    <definedName name="list_wlc_c9800_version">SCRIPT_DB!$J$6:$J$7</definedName>
    <definedName name="list_wlc_ctvm_version">SCRIPT_DB!$K$6</definedName>
    <definedName name="list_wlc_type">SCRIPT_DB!$I$6</definedName>
    <definedName name="range_ap1_count">DATA!$R$11-DATA!$P$11+1</definedName>
    <definedName name="range_ap1_end">DATA!$R$11</definedName>
    <definedName name="range_ap1_start">DATA!$P$11</definedName>
    <definedName name="range_ap2_count">DATA!$U$11-DATA!$S$11+1</definedName>
    <definedName name="range_ap2_end">DATA!$U$11</definedName>
    <definedName name="range_ap2_start">DATA!$S$11</definedName>
    <definedName name="tag_policy_default">"bahag-policy-tag"</definedName>
    <definedName name="tag_policy_sh">"bahag-policy-tag_SmartHome"</definedName>
    <definedName name="tag_rf_indoor">"indoor"</definedName>
    <definedName name="tag_rf_outdoor">"outdoor"</definedName>
    <definedName name="tag_site_default">"flex-site-tag"</definedName>
    <definedName name="var_dns_ap">CONCATENATE("de0",var_nl,"ncap")</definedName>
    <definedName name="var_dns_dc">CONCATENATE("de0",var_nl,"sadc20001")</definedName>
    <definedName name="var_dns_radius">CONCATENATE("de0",var_nl,"srad20001")</definedName>
    <definedName name="var_dns_wlc1">CONCATENATE("de0",var_nl,"swlc20001")</definedName>
    <definedName name="var_dns_wlc2">CONCATENATE("de0",var_nl,"swlc20002")</definedName>
    <definedName name="var_dns_wws">CONCATENATE("de0",var_nl,"swws20001")</definedName>
    <definedName name="var_domain_hq">DATA!$B$6</definedName>
    <definedName name="var_domain_nl">CONCATENATE("fc.",var_domain_hq)</definedName>
    <definedName name="var_eap_local_guest">"Bauhaus_Guest"</definedName>
    <definedName name="var_eap_local_tls">"Local_EAP-TLS"</definedName>
    <definedName name="var_file_cert_radius">"server.pfx"</definedName>
    <definedName name="var_gw_v1">CONCATENATE(DATA!$C$11,DATA!$D$11,DATA!$E$11,DATA!$F$11,".",DATA!$H$11)</definedName>
    <definedName name="var_gw_v511">CONCATENATE(DATA!$C$12,DATA!$D$12,DATA!$E$12,DATA!$F$12,".",DATA!$H$12)</definedName>
    <definedName name="var_gw_v512">CONCATENATE(DATA!$C$13,DATA!$D$13,DATA!$E$13,DATA!$F$13,".",DATA!$H$13)</definedName>
    <definedName name="var_gw_v513">CONCATENATE(DATA!$C$14,DATA!$D$14,DATA!$E$14,DATA!$F$14,".",DATA!$H$14)</definedName>
    <definedName name="var_gw_v514">CONCATENATE(DATA!$C$15,DATA!$D$15,DATA!$E$15,DATA!$F$15,".",DATA!$H$15)</definedName>
    <definedName name="var_if_wlc_mgmt">"gigabitEthernet 2"</definedName>
    <definedName name="var_if_wlc_mgmt_wlan">"gigabitEthernet 2"</definedName>
    <definedName name="var_ip_dhcp">CONCATENATE(var_net_v1,".",DATA!$L$13)</definedName>
    <definedName name="var_ip_dns1">CONCATENATE(var_net_v512,DATA!$M$13)</definedName>
    <definedName name="var_ip_dns2">DATA!$B$7</definedName>
    <definedName name="var_ip_ntp">CONCATENATE(var_net_v512,DATA!$K$13)</definedName>
    <definedName name="var_ip_wlc1">CONCATENATE(DATA!$C$11,DATA!$D$11,DATA!$E$11,DATA!$F$11,".",DATA!$N$11)</definedName>
    <definedName name="var_ip_wlc2">CONCATENATE(DATA!$C$11,DATA!$D$11,DATA!$E$11,DATA!$F$11,".",DATA!$O$11)</definedName>
    <definedName name="var_ip_wws">CONCATENATE(DATA!$C$13,DATA!$D$13,DATA!$E$13,DATA!$F$13,".",DATA!$J$13)</definedName>
    <definedName name="var_mask_v1">"255.255.255.0"</definedName>
    <definedName name="var_mask_v511">"255.255.255.0"</definedName>
    <definedName name="var_mask_v512">"255.255.255.0"</definedName>
    <definedName name="var_mask_v513">"255.255.255.0"</definedName>
    <definedName name="var_mask_v514">"255.255.255.0"</definedName>
    <definedName name="var_mcast_wlc1">CONCATENATE("239.",DATA!$D$11,DATA!$E$11,DATA!$F$11,".",DATA!$N$11)</definedName>
    <definedName name="var_mcast_wlc2">CONCATENATE("239.",DATA!$D$11,DATA!$E$11,DATA!$F$11,".",DATA!$O$11)</definedName>
    <definedName name="var_name_v1">DATA!$A$11</definedName>
    <definedName name="var_name_v222">DATA!$A$16</definedName>
    <definedName name="var_name_v333">DATA!$A$17</definedName>
    <definedName name="var_name_v511">DATA!$A$12</definedName>
    <definedName name="var_name_v512">DATA!$A$13</definedName>
    <definedName name="var_name_v513">DATA!$A$14</definedName>
    <definedName name="var_name_v514">DATA!$A$15</definedName>
    <definedName name="var_net_v1">CONCATENATE(DATA!$C$11,DATA!$D$11,DATA!$E$11,DATA!$F$11,".")</definedName>
    <definedName name="var_net_v511">CONCATENATE(DATA!$C$12,DATA!$D$12,DATA!$E$12,DATA!$F$12,".")</definedName>
    <definedName name="var_net_v512">CONCATENATE(DATA!$C$13,DATA!$D$13,DATA!$E$13,DATA!$F$13,".")</definedName>
    <definedName name="var_net_v513">CONCATENATE(DATA!$C$14,DATA!$D$14,DATA!$E$14,DATA!$F$14,".")</definedName>
    <definedName name="var_net_v514">CONCATENATE(DATA!$C$15,DATA!$D$15,DATA!$E$15,DATA!$F$15,".")</definedName>
    <definedName name="var_nl">DATA!$D$2</definedName>
    <definedName name="var_pw_admin">"NwadmiN68167"</definedName>
    <definedName name="var_pw_admin_secret">var_pw_admin</definedName>
    <definedName name="var_pw_ap">var_pw_admin</definedName>
    <definedName name="var_pw_ap_secret">var_pw_admin</definedName>
    <definedName name="var_pw_cert">"xdgp0"</definedName>
    <definedName name="var_pw_guest">DATA!$P$21</definedName>
    <definedName name="var_pw_secret">"NwadmiN68167"</definedName>
    <definedName name="var_pw_temp">"Bauhaus_01"</definedName>
    <definedName name="var_pw_xnet">"xnet&amp;ALLE&amp;14"</definedName>
    <definedName name="var_tftp_ip_rollout">DATA!$Q$31</definedName>
    <definedName name="var_tftp_ip_vdi">DATA!$Q$33</definedName>
    <definedName name="var_tftp_path_base">DATA!$Q$29</definedName>
    <definedName name="var_tftp_path_base_nl">CONCATENATE(var_tftp_path_base,"/",var_nl)</definedName>
    <definedName name="var_tftp_path_rollout">CONCATENATE(DATA!$Q$32,DATA!$Q$29,"/")</definedName>
    <definedName name="var_tftp_path_rollout_nl">CONCATENATE(DATA!$Q$32,DATA!$Q$29,"/",var_nl,"/")</definedName>
    <definedName name="var_tftp_path_vdi">CONCATENATE(DATA!$Q$34,"/")</definedName>
    <definedName name="var_tftp_path_vdi_nl">CONCATENATE(DATA!$Q$34,DATA!$Q$29,"/",var_nl,"/")</definedName>
    <definedName name="var_trustpoint_radius">"server.pfx"</definedName>
    <definedName name="var_user_ap">"admin"</definedName>
    <definedName name="var_user_guest">"Bauhaus_Guest"</definedName>
    <definedName name="var_version_wlc">DATA!$N$3</definedName>
    <definedName name="var_vlan_mgmt">DATA!$B$11</definedName>
    <definedName name="var_wlc_type">DATA!$N$2</definedName>
    <definedName name="var_wlc_version">DATA!$N$3</definedName>
    <definedName name="wlan_id17_descript">DATA!$A$21</definedName>
    <definedName name="wlan_id17_eap_local">var_eap_local_guest</definedName>
    <definedName name="wlan_id17_profile_policy">CONCATENATE("flex_vlan",DATA!$C$21)</definedName>
    <definedName name="wlan_id17_profile_wlan">DATA!$E$21</definedName>
    <definedName name="wlan_id17_ssid">DATA!$J$21</definedName>
    <definedName name="wlan_id17_state">DATA!$O$21</definedName>
    <definedName name="wlan_id17_vlan">DATA!$C$21</definedName>
    <definedName name="wlan_id18_descript">DATA!$A$22</definedName>
    <definedName name="wlan_id18_eap_local">var_eap_local_tls</definedName>
    <definedName name="wlan_id18_profile_policy">CONCATENATE("flex_vlan",DATA!$C$22)</definedName>
    <definedName name="wlan_id18_profile_wlan">DATA!$E$22</definedName>
    <definedName name="wlan_id18_ssid">DATA!$J$22</definedName>
    <definedName name="wlan_id18_state">DATA!$O$22</definedName>
    <definedName name="wlan_id18_vlan">DATA!$C$22</definedName>
    <definedName name="wlan_id19_descript">DATA!$A$23</definedName>
    <definedName name="wlan_id19_eap_local">var_eap_local_tls</definedName>
    <definedName name="wlan_id19_profile_policy">CONCATENATE("flex_vlan",DATA!$C$23)</definedName>
    <definedName name="wlan_id19_profile_wlan">DATA!$E$23</definedName>
    <definedName name="wlan_id19_ssid">DATA!$J$23</definedName>
    <definedName name="wlan_id19_state">DATA!$O$23</definedName>
    <definedName name="wlan_id19_vlan">DATA!$C$23</definedName>
    <definedName name="wlan_id20_descript">DATA!$A$24</definedName>
    <definedName name="wlan_id20_profile_policy">CONCATENATE("flex_vlan",DATA!$C$24)</definedName>
    <definedName name="wlan_id20_profile_wlan">DATA!$E$24</definedName>
    <definedName name="wlan_id20_ssid">DATA!$J$24</definedName>
    <definedName name="wlan_id20_state">DATA!$O$24</definedName>
    <definedName name="wlan_id20_vlan">DATA!$C$24</definedName>
    <definedName name="wlan_id33_descript">DATA!$A$25</definedName>
    <definedName name="wlan_id33_profile_policy">CONCATENATE("flex_vlan",DATA!$C$25)</definedName>
    <definedName name="wlan_id33_profile_wlan">DATA!$E$25</definedName>
    <definedName name="wlan_id33_psk">CONCATENATE("$",var_nl,"Smar7hau$")</definedName>
    <definedName name="wlan_id33_ssid">DATA!$J$25</definedName>
    <definedName name="wlan_id33_state">DATA!$O$25</definedName>
    <definedName name="wlan_id33_vlan">DATA!$C$25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44" l="1"/>
  <c r="E37" i="44"/>
  <c r="G62" i="8"/>
  <c r="A393" i="30"/>
  <c r="A395" i="30" s="1"/>
  <c r="A389" i="30"/>
  <c r="A391" i="30" s="1"/>
  <c r="A385" i="30"/>
  <c r="A387" i="30" s="1"/>
  <c r="A381" i="30"/>
  <c r="A384" i="30" s="1"/>
  <c r="A377" i="30"/>
  <c r="A378" i="30" s="1"/>
  <c r="A375" i="30"/>
  <c r="A373" i="30"/>
  <c r="A376" i="30" s="1"/>
  <c r="A369" i="30"/>
  <c r="A371" i="30" s="1"/>
  <c r="A365" i="30"/>
  <c r="A366" i="30" s="1"/>
  <c r="A361" i="30"/>
  <c r="A363" i="30" s="1"/>
  <c r="A357" i="30"/>
  <c r="A359" i="30" s="1"/>
  <c r="A355" i="30"/>
  <c r="A353" i="30"/>
  <c r="A354" i="30" s="1"/>
  <c r="A349" i="30"/>
  <c r="A352" i="30" s="1"/>
  <c r="A392" i="30"/>
  <c r="A345" i="30"/>
  <c r="A346" i="30" s="1"/>
  <c r="A341" i="30"/>
  <c r="A343" i="30" s="1"/>
  <c r="A337" i="30"/>
  <c r="A340" i="30" s="1"/>
  <c r="A333" i="30"/>
  <c r="A335" i="30" s="1"/>
  <c r="A329" i="30"/>
  <c r="A331" i="30" s="1"/>
  <c r="A325" i="30"/>
  <c r="A328" i="30" s="1"/>
  <c r="A321" i="30"/>
  <c r="A323" i="30" s="1"/>
  <c r="A317" i="30"/>
  <c r="A319" i="30" s="1"/>
  <c r="A313" i="30"/>
  <c r="A315" i="30" s="1"/>
  <c r="A309" i="30"/>
  <c r="A312" i="30" s="1"/>
  <c r="A307" i="30"/>
  <c r="A305" i="30"/>
  <c r="A306" i="30" s="1"/>
  <c r="A301" i="30"/>
  <c r="A303" i="30" s="1"/>
  <c r="A297" i="30"/>
  <c r="A300" i="30" s="1"/>
  <c r="A293" i="30"/>
  <c r="A295" i="30" s="1"/>
  <c r="A289" i="30"/>
  <c r="A290" i="30" s="1"/>
  <c r="A287" i="30"/>
  <c r="A285" i="30"/>
  <c r="A286" i="30" s="1"/>
  <c r="A281" i="30"/>
  <c r="A282" i="30" s="1"/>
  <c r="A277" i="30"/>
  <c r="A280" i="30" s="1"/>
  <c r="A273" i="30"/>
  <c r="A275" i="30" s="1"/>
  <c r="A288" i="30"/>
  <c r="A304" i="30"/>
  <c r="A269" i="30"/>
  <c r="A271" i="30" s="1"/>
  <c r="A265" i="30"/>
  <c r="A267" i="30" s="1"/>
  <c r="A261" i="30"/>
  <c r="A263" i="30" s="1"/>
  <c r="A257" i="30"/>
  <c r="A259" i="30" s="1"/>
  <c r="A253" i="30"/>
  <c r="A255" i="30" s="1"/>
  <c r="A249" i="30"/>
  <c r="A251" i="30" s="1"/>
  <c r="I4" i="43"/>
  <c r="A296" i="30" l="1"/>
  <c r="A262" i="30"/>
  <c r="A299" i="30"/>
  <c r="A318" i="30"/>
  <c r="A298" i="30"/>
  <c r="A347" i="30"/>
  <c r="A386" i="30"/>
  <c r="A250" i="30"/>
  <c r="A370" i="30"/>
  <c r="A374" i="30"/>
  <c r="A278" i="30"/>
  <c r="A380" i="30"/>
  <c r="A291" i="30"/>
  <c r="A302" i="30"/>
  <c r="A311" i="30"/>
  <c r="A322" i="30"/>
  <c r="A336" i="30"/>
  <c r="A360" i="30"/>
  <c r="A358" i="30"/>
  <c r="A379" i="30"/>
  <c r="A390" i="30"/>
  <c r="A310" i="30"/>
  <c r="A339" i="30"/>
  <c r="A367" i="30"/>
  <c r="A342" i="30"/>
  <c r="A254" i="30"/>
  <c r="A284" i="30"/>
  <c r="A258" i="30"/>
  <c r="A350" i="30"/>
  <c r="A330" i="30"/>
  <c r="A283" i="30"/>
  <c r="A294" i="30"/>
  <c r="A344" i="30"/>
  <c r="A314" i="30"/>
  <c r="A334" i="30"/>
  <c r="A382" i="30"/>
  <c r="A270" i="30"/>
  <c r="A274" i="30"/>
  <c r="A326" i="30"/>
  <c r="A351" i="30"/>
  <c r="A362" i="30"/>
  <c r="A383" i="30"/>
  <c r="A394" i="30"/>
  <c r="A338" i="30"/>
  <c r="A279" i="30"/>
  <c r="A266" i="30"/>
  <c r="A327" i="30"/>
  <c r="A396" i="30"/>
  <c r="A388" i="30"/>
  <c r="A372" i="30"/>
  <c r="A368" i="30"/>
  <c r="A364" i="30"/>
  <c r="A356" i="30"/>
  <c r="A348" i="30"/>
  <c r="A332" i="30"/>
  <c r="A324" i="30"/>
  <c r="A320" i="30"/>
  <c r="A316" i="30"/>
  <c r="A308" i="30"/>
  <c r="A292" i="30"/>
  <c r="A276" i="30"/>
  <c r="A272" i="30"/>
  <c r="A264" i="30"/>
  <c r="A256" i="30"/>
  <c r="A268" i="30"/>
  <c r="A260" i="30"/>
  <c r="A252" i="30"/>
  <c r="I5" i="43"/>
  <c r="I6" i="43"/>
  <c r="I7" i="43"/>
  <c r="I8" i="43"/>
  <c r="I9" i="43"/>
  <c r="I10" i="43"/>
  <c r="I11" i="43"/>
  <c r="I12" i="43"/>
  <c r="I13" i="43"/>
  <c r="I14" i="43"/>
  <c r="I15" i="43"/>
  <c r="I16" i="43"/>
  <c r="I17" i="43"/>
  <c r="I18" i="43"/>
  <c r="I19" i="43"/>
  <c r="I20" i="43"/>
  <c r="I21" i="43"/>
  <c r="I22" i="43"/>
  <c r="I23" i="43"/>
  <c r="I24" i="43"/>
  <c r="I25" i="43"/>
  <c r="I26" i="43"/>
  <c r="I27" i="43"/>
  <c r="I28" i="43"/>
  <c r="I29" i="43"/>
  <c r="I30" i="43"/>
  <c r="I31" i="43"/>
  <c r="I32" i="43"/>
  <c r="I33" i="43"/>
  <c r="I34" i="43"/>
  <c r="I35" i="43"/>
  <c r="I36" i="43"/>
  <c r="I37" i="43"/>
  <c r="I38" i="43"/>
  <c r="I39" i="43"/>
  <c r="I40" i="43"/>
  <c r="I41" i="43"/>
  <c r="I42" i="43"/>
  <c r="I43" i="43"/>
  <c r="I44" i="43"/>
  <c r="I45" i="43"/>
  <c r="I46" i="43"/>
  <c r="I47" i="43"/>
  <c r="I48" i="43"/>
  <c r="I49" i="43"/>
  <c r="I50" i="43"/>
  <c r="I51" i="43"/>
  <c r="I52" i="43"/>
  <c r="I53" i="43"/>
  <c r="I54" i="43"/>
  <c r="I55" i="43"/>
  <c r="I56" i="43"/>
  <c r="I57" i="43"/>
  <c r="I58" i="43"/>
  <c r="I59" i="43"/>
  <c r="I60" i="43"/>
  <c r="I61" i="43"/>
  <c r="I62" i="43"/>
  <c r="I63" i="43"/>
  <c r="I64" i="43"/>
  <c r="I65" i="43"/>
  <c r="I66" i="43"/>
  <c r="I67" i="43"/>
  <c r="I68" i="43"/>
  <c r="I69" i="43"/>
  <c r="I70" i="43"/>
  <c r="I71" i="43"/>
  <c r="I72" i="43"/>
  <c r="I73" i="43"/>
  <c r="I74" i="43"/>
  <c r="I75" i="43"/>
  <c r="I76" i="43"/>
  <c r="I77" i="43"/>
  <c r="I78" i="43"/>
  <c r="I79" i="43"/>
  <c r="I80" i="43"/>
  <c r="I81" i="43"/>
  <c r="I82" i="43"/>
  <c r="I83" i="43"/>
  <c r="I84" i="43"/>
  <c r="I85" i="43"/>
  <c r="I86" i="43"/>
  <c r="I87" i="43"/>
  <c r="I88" i="43"/>
  <c r="I89" i="43"/>
  <c r="I90" i="43"/>
  <c r="I91" i="43"/>
  <c r="I92" i="43"/>
  <c r="I93" i="43"/>
  <c r="I94" i="43"/>
  <c r="I95" i="43"/>
  <c r="I96" i="43"/>
  <c r="I97" i="43"/>
  <c r="I98" i="43"/>
  <c r="I99" i="43"/>
  <c r="I100" i="43"/>
  <c r="I101" i="43"/>
  <c r="I102" i="43"/>
  <c r="I103" i="43"/>
  <c r="I104" i="43"/>
  <c r="I105" i="43"/>
  <c r="I106" i="43"/>
  <c r="I107" i="43"/>
  <c r="I108" i="43"/>
  <c r="I109" i="43"/>
  <c r="I110" i="43"/>
  <c r="I111" i="43"/>
  <c r="I112" i="43"/>
  <c r="I113" i="43"/>
  <c r="I114" i="43"/>
  <c r="I115" i="43"/>
  <c r="I116" i="43"/>
  <c r="I117" i="43"/>
  <c r="I118" i="43"/>
  <c r="I119" i="43"/>
  <c r="I120" i="43"/>
  <c r="I121" i="43"/>
  <c r="I122" i="43"/>
  <c r="I123" i="43"/>
  <c r="I124" i="43"/>
  <c r="I125" i="43"/>
  <c r="I126" i="43"/>
  <c r="I127" i="43"/>
  <c r="I128" i="43"/>
  <c r="I129" i="43"/>
  <c r="I130" i="43"/>
  <c r="I131" i="43"/>
  <c r="I132" i="43"/>
  <c r="I133" i="43"/>
  <c r="I134" i="43"/>
  <c r="I135" i="43"/>
  <c r="I136" i="43"/>
  <c r="I137" i="43"/>
  <c r="I138" i="43"/>
  <c r="I139" i="43"/>
  <c r="I140" i="43"/>
  <c r="I141" i="43"/>
  <c r="I142" i="43"/>
  <c r="I143" i="43"/>
  <c r="I144" i="43"/>
  <c r="I145" i="43"/>
  <c r="I146" i="43"/>
  <c r="I147" i="43"/>
  <c r="I148" i="43"/>
  <c r="I149" i="43"/>
  <c r="I150" i="43"/>
  <c r="I151" i="43"/>
  <c r="I152" i="43"/>
  <c r="I153" i="43"/>
  <c r="I154" i="43"/>
  <c r="I155" i="43"/>
  <c r="I156" i="43"/>
  <c r="I157" i="43"/>
  <c r="I158" i="43"/>
  <c r="I159" i="43"/>
  <c r="I160" i="43"/>
  <c r="I161" i="43"/>
  <c r="I162" i="43"/>
  <c r="I163" i="43"/>
  <c r="I164" i="43"/>
  <c r="I165" i="43"/>
  <c r="I166" i="43"/>
  <c r="I167" i="43"/>
  <c r="I168" i="43"/>
  <c r="I169" i="43"/>
  <c r="I170" i="43"/>
  <c r="I171" i="43"/>
  <c r="I172" i="43"/>
  <c r="I173" i="43"/>
  <c r="I174" i="43"/>
  <c r="I175" i="43"/>
  <c r="I176" i="43"/>
  <c r="I177" i="43"/>
  <c r="I178" i="43"/>
  <c r="I179" i="43"/>
  <c r="I180" i="43"/>
  <c r="I181" i="43"/>
  <c r="I182" i="43"/>
  <c r="I183" i="43"/>
  <c r="I184" i="43"/>
  <c r="I185" i="43"/>
  <c r="I186" i="43"/>
  <c r="I187" i="43"/>
  <c r="I188" i="43"/>
  <c r="I189" i="43"/>
  <c r="I190" i="43"/>
  <c r="I191" i="43"/>
  <c r="I192" i="43"/>
  <c r="I193" i="43"/>
  <c r="I194" i="43"/>
  <c r="I195" i="43"/>
  <c r="I196" i="43"/>
  <c r="I197" i="43"/>
  <c r="I198" i="43"/>
  <c r="I199" i="43"/>
  <c r="I200" i="43"/>
  <c r="I201" i="43"/>
  <c r="I202" i="43"/>
  <c r="I203" i="43"/>
  <c r="I204" i="43"/>
  <c r="I205" i="43"/>
  <c r="I206" i="43"/>
  <c r="I207" i="43"/>
  <c r="I208" i="43"/>
  <c r="I209" i="43"/>
  <c r="I210" i="43"/>
  <c r="I211" i="43"/>
  <c r="I212" i="43"/>
  <c r="I213" i="43"/>
  <c r="I214" i="43"/>
  <c r="I215" i="43"/>
  <c r="I216" i="43"/>
  <c r="I217" i="43"/>
  <c r="I218" i="43"/>
  <c r="I219" i="43"/>
  <c r="I220" i="43"/>
  <c r="I221" i="43"/>
  <c r="I222" i="43"/>
  <c r="I223" i="43"/>
  <c r="I224" i="43"/>
  <c r="I225" i="43"/>
  <c r="I226" i="43"/>
  <c r="I227" i="43"/>
  <c r="I228" i="43"/>
  <c r="I229" i="43"/>
  <c r="I230" i="43"/>
  <c r="I231" i="43"/>
  <c r="I232" i="43"/>
  <c r="I233" i="43"/>
  <c r="I234" i="43"/>
  <c r="I235" i="43"/>
  <c r="I236" i="43"/>
  <c r="I237" i="43"/>
  <c r="I238" i="43"/>
  <c r="I239" i="43"/>
  <c r="I240" i="43"/>
  <c r="I241" i="43"/>
  <c r="I242" i="43"/>
  <c r="I243" i="43"/>
  <c r="I244" i="43"/>
  <c r="I245" i="43"/>
  <c r="I246" i="43"/>
  <c r="I247" i="43"/>
  <c r="I248" i="43"/>
  <c r="I249" i="43"/>
  <c r="I250" i="43"/>
  <c r="I251" i="43"/>
  <c r="I252" i="43"/>
  <c r="I253" i="43"/>
  <c r="I254" i="43"/>
  <c r="I255" i="43"/>
  <c r="I256" i="43"/>
  <c r="I257" i="43"/>
  <c r="A7" i="34"/>
  <c r="A18" i="36"/>
  <c r="A20" i="50"/>
  <c r="A19" i="50"/>
  <c r="A20" i="33"/>
  <c r="A41" i="9"/>
  <c r="D12" i="3"/>
  <c r="G12" i="3"/>
  <c r="F12" i="3"/>
  <c r="A40" i="9" s="1"/>
  <c r="A43" i="9" l="1"/>
  <c r="A8" i="9"/>
  <c r="A19" i="9"/>
  <c r="A20" i="9"/>
  <c r="A12" i="52"/>
  <c r="A16" i="49"/>
  <c r="A39" i="49"/>
  <c r="A338" i="50"/>
  <c r="A321" i="50"/>
  <c r="A319" i="50"/>
  <c r="A317" i="50"/>
  <c r="A315" i="50"/>
  <c r="A313" i="50"/>
  <c r="A311" i="50"/>
  <c r="A310" i="50"/>
  <c r="A304" i="50"/>
  <c r="A303" i="50"/>
  <c r="A295" i="50"/>
  <c r="A291" i="50"/>
  <c r="A286" i="50"/>
  <c r="A279" i="50"/>
  <c r="A274" i="50"/>
  <c r="A269" i="50"/>
  <c r="A262" i="50"/>
  <c r="A257" i="50"/>
  <c r="A252" i="50"/>
  <c r="A245" i="50"/>
  <c r="A241" i="50"/>
  <c r="A236" i="50"/>
  <c r="A229" i="50"/>
  <c r="A219" i="50"/>
  <c r="A216" i="50"/>
  <c r="A210" i="50"/>
  <c r="A201" i="50"/>
  <c r="A198" i="50"/>
  <c r="A197" i="50"/>
  <c r="A189" i="50"/>
  <c r="A188" i="50"/>
  <c r="A176" i="50"/>
  <c r="A175" i="50"/>
  <c r="A29" i="50"/>
  <c r="A27" i="50"/>
  <c r="A12" i="50"/>
  <c r="A8" i="50"/>
  <c r="A3" i="50"/>
  <c r="A37" i="49"/>
  <c r="A36" i="49"/>
  <c r="A35" i="49"/>
  <c r="A34" i="49"/>
  <c r="A24" i="49"/>
  <c r="A22" i="49"/>
  <c r="A21" i="49"/>
  <c r="A19" i="49"/>
  <c r="A18" i="49"/>
  <c r="A17" i="49"/>
  <c r="A13" i="49"/>
  <c r="A8" i="49"/>
  <c r="A1" i="48"/>
  <c r="A20" i="48"/>
  <c r="A14" i="48"/>
  <c r="A13" i="48"/>
  <c r="A8" i="48"/>
  <c r="A5" i="48"/>
  <c r="A3" i="48"/>
  <c r="A34" i="9"/>
  <c r="J6" i="44"/>
  <c r="J7" i="44"/>
  <c r="J8" i="44"/>
  <c r="J9" i="44"/>
  <c r="J10" i="44"/>
  <c r="J11" i="44"/>
  <c r="J12" i="44"/>
  <c r="J13" i="44"/>
  <c r="J14" i="44"/>
  <c r="J15" i="44"/>
  <c r="J16" i="44"/>
  <c r="J17" i="44"/>
  <c r="J18" i="44"/>
  <c r="J19" i="44"/>
  <c r="J20" i="44"/>
  <c r="J21" i="44"/>
  <c r="J22" i="44"/>
  <c r="J23" i="44"/>
  <c r="J24" i="44"/>
  <c r="J25" i="44"/>
  <c r="J26" i="44"/>
  <c r="J27" i="44"/>
  <c r="J28" i="44"/>
  <c r="J29" i="44"/>
  <c r="J30" i="44"/>
  <c r="J31" i="44"/>
  <c r="J32" i="44"/>
  <c r="J33" i="44"/>
  <c r="J34" i="44"/>
  <c r="J35" i="44"/>
  <c r="J36" i="44"/>
  <c r="J37" i="44"/>
  <c r="J38" i="44"/>
  <c r="J39" i="44"/>
  <c r="J40" i="44"/>
  <c r="J41" i="44"/>
  <c r="J42" i="44"/>
  <c r="J43" i="44"/>
  <c r="J44" i="44"/>
  <c r="J45" i="44"/>
  <c r="J46" i="44"/>
  <c r="J47" i="44"/>
  <c r="J48" i="44"/>
  <c r="J49" i="44"/>
  <c r="J50" i="44"/>
  <c r="J51" i="44"/>
  <c r="J52" i="44"/>
  <c r="J53" i="44"/>
  <c r="J54" i="44"/>
  <c r="J55" i="44"/>
  <c r="J56" i="44"/>
  <c r="J57" i="44"/>
  <c r="J58" i="44"/>
  <c r="J59" i="44"/>
  <c r="J60" i="44"/>
  <c r="J61" i="44"/>
  <c r="J62" i="44"/>
  <c r="J63" i="44"/>
  <c r="J64" i="44"/>
  <c r="J65" i="44"/>
  <c r="J66" i="44"/>
  <c r="J67" i="44"/>
  <c r="J68" i="44"/>
  <c r="J69" i="44"/>
  <c r="J70" i="44"/>
  <c r="J71" i="44"/>
  <c r="J72" i="44"/>
  <c r="J73" i="44"/>
  <c r="J74" i="44"/>
  <c r="J75" i="44"/>
  <c r="J76" i="44"/>
  <c r="J77" i="44"/>
  <c r="J78" i="44"/>
  <c r="J79" i="44"/>
  <c r="J80" i="44"/>
  <c r="J81" i="44"/>
  <c r="J82" i="44"/>
  <c r="J83" i="44"/>
  <c r="J84" i="44"/>
  <c r="J85" i="44"/>
  <c r="J86" i="44"/>
  <c r="J87" i="44"/>
  <c r="J88" i="44"/>
  <c r="J89" i="44"/>
  <c r="J90" i="44"/>
  <c r="J91" i="44"/>
  <c r="J92" i="44"/>
  <c r="J93" i="44"/>
  <c r="J94" i="44"/>
  <c r="J95" i="44"/>
  <c r="J96" i="44"/>
  <c r="J97" i="44"/>
  <c r="J98" i="44"/>
  <c r="J99" i="44"/>
  <c r="J100" i="44"/>
  <c r="J101" i="44"/>
  <c r="J102" i="44"/>
  <c r="J103" i="44"/>
  <c r="J104" i="44"/>
  <c r="J105" i="44"/>
  <c r="J106" i="44"/>
  <c r="J107" i="44"/>
  <c r="J108" i="44"/>
  <c r="J109" i="44"/>
  <c r="J110" i="44"/>
  <c r="J111" i="44"/>
  <c r="J112" i="44"/>
  <c r="J113" i="44"/>
  <c r="J114" i="44"/>
  <c r="J115" i="44"/>
  <c r="J116" i="44"/>
  <c r="J117" i="44"/>
  <c r="J118" i="44"/>
  <c r="J119" i="44"/>
  <c r="J120" i="44"/>
  <c r="J121" i="44"/>
  <c r="J122" i="44"/>
  <c r="J123" i="44"/>
  <c r="J124" i="44"/>
  <c r="J125" i="44"/>
  <c r="J126" i="44"/>
  <c r="J127" i="44"/>
  <c r="J128" i="44"/>
  <c r="J129" i="44"/>
  <c r="J130" i="44"/>
  <c r="J131" i="44"/>
  <c r="J132" i="44"/>
  <c r="J133" i="44"/>
  <c r="J134" i="44"/>
  <c r="J135" i="44"/>
  <c r="J136" i="44"/>
  <c r="J137" i="44"/>
  <c r="J138" i="44"/>
  <c r="J139" i="44"/>
  <c r="J140" i="44"/>
  <c r="J141" i="44"/>
  <c r="J142" i="44"/>
  <c r="J143" i="44"/>
  <c r="J144" i="44"/>
  <c r="J145" i="44"/>
  <c r="J146" i="44"/>
  <c r="J147" i="44"/>
  <c r="J148" i="44"/>
  <c r="J149" i="44"/>
  <c r="J150" i="44"/>
  <c r="J151" i="44"/>
  <c r="J152" i="44"/>
  <c r="J153" i="44"/>
  <c r="J154" i="44"/>
  <c r="J155" i="44"/>
  <c r="J156" i="44"/>
  <c r="J157" i="44"/>
  <c r="J158" i="44"/>
  <c r="J159" i="44"/>
  <c r="J160" i="44"/>
  <c r="J161" i="44"/>
  <c r="J162" i="44"/>
  <c r="J163" i="44"/>
  <c r="J164" i="44"/>
  <c r="J165" i="44"/>
  <c r="J166" i="44"/>
  <c r="J167" i="44"/>
  <c r="J168" i="44"/>
  <c r="J169" i="44"/>
  <c r="J170" i="44"/>
  <c r="J171" i="44"/>
  <c r="J172" i="44"/>
  <c r="J173" i="44"/>
  <c r="J174" i="44"/>
  <c r="J175" i="44"/>
  <c r="J176" i="44"/>
  <c r="J177" i="44"/>
  <c r="J178" i="44"/>
  <c r="J179" i="44"/>
  <c r="J180" i="44"/>
  <c r="J181" i="44"/>
  <c r="J182" i="44"/>
  <c r="J183" i="44"/>
  <c r="J184" i="44"/>
  <c r="J185" i="44"/>
  <c r="J186" i="44"/>
  <c r="J187" i="44"/>
  <c r="J188" i="44"/>
  <c r="J189" i="44"/>
  <c r="J190" i="44"/>
  <c r="J191" i="44"/>
  <c r="J192" i="44"/>
  <c r="J193" i="44"/>
  <c r="J194" i="44"/>
  <c r="J195" i="44"/>
  <c r="J196" i="44"/>
  <c r="J197" i="44"/>
  <c r="J198" i="44"/>
  <c r="J199" i="44"/>
  <c r="J200" i="44"/>
  <c r="J201" i="44"/>
  <c r="J202" i="44"/>
  <c r="J203" i="44"/>
  <c r="J204" i="44"/>
  <c r="J205" i="44"/>
  <c r="J206" i="44"/>
  <c r="J207" i="44"/>
  <c r="J208" i="44"/>
  <c r="J209" i="44"/>
  <c r="J210" i="44"/>
  <c r="J211" i="44"/>
  <c r="J212" i="44"/>
  <c r="J213" i="44"/>
  <c r="J214" i="44"/>
  <c r="J215" i="44"/>
  <c r="J216" i="44"/>
  <c r="J217" i="44"/>
  <c r="J218" i="44"/>
  <c r="J219" i="44"/>
  <c r="J220" i="44"/>
  <c r="J221" i="44"/>
  <c r="J222" i="44"/>
  <c r="J223" i="44"/>
  <c r="J224" i="44"/>
  <c r="J225" i="44"/>
  <c r="J226" i="44"/>
  <c r="J227" i="44"/>
  <c r="J228" i="44"/>
  <c r="J229" i="44"/>
  <c r="J230" i="44"/>
  <c r="J231" i="44"/>
  <c r="J232" i="44"/>
  <c r="J233" i="44"/>
  <c r="J234" i="44"/>
  <c r="J235" i="44"/>
  <c r="J236" i="44"/>
  <c r="J237" i="44"/>
  <c r="J238" i="44"/>
  <c r="J239" i="44"/>
  <c r="J240" i="44"/>
  <c r="J241" i="44"/>
  <c r="J242" i="44"/>
  <c r="J243" i="44"/>
  <c r="J244" i="44"/>
  <c r="J245" i="44"/>
  <c r="J246" i="44"/>
  <c r="J247" i="44"/>
  <c r="J248" i="44"/>
  <c r="J249" i="44"/>
  <c r="J250" i="44"/>
  <c r="J251" i="44"/>
  <c r="J252" i="44"/>
  <c r="J253" i="44"/>
  <c r="J254" i="44"/>
  <c r="J255" i="44"/>
  <c r="J256" i="44"/>
  <c r="J257" i="44"/>
  <c r="J5" i="44"/>
  <c r="J4" i="44"/>
  <c r="E5" i="44"/>
  <c r="F5" i="44"/>
  <c r="E6" i="44"/>
  <c r="F6" i="44"/>
  <c r="E7" i="44"/>
  <c r="F7" i="44"/>
  <c r="E8" i="44"/>
  <c r="F8" i="44"/>
  <c r="E9" i="44"/>
  <c r="F9" i="44"/>
  <c r="E10" i="44"/>
  <c r="F10" i="44"/>
  <c r="E11" i="44"/>
  <c r="F11" i="44"/>
  <c r="E12" i="44"/>
  <c r="F12" i="44"/>
  <c r="E13" i="44"/>
  <c r="F13" i="44"/>
  <c r="E14" i="44"/>
  <c r="F14" i="44"/>
  <c r="E15" i="44"/>
  <c r="F15" i="44"/>
  <c r="E16" i="44"/>
  <c r="F16" i="44"/>
  <c r="E17" i="44"/>
  <c r="M17" i="44" s="1"/>
  <c r="N17" i="44" s="1"/>
  <c r="F17" i="44"/>
  <c r="E18" i="44"/>
  <c r="F18" i="44"/>
  <c r="E19" i="44"/>
  <c r="M19" i="44" s="1"/>
  <c r="N19" i="44" s="1"/>
  <c r="F19" i="44"/>
  <c r="E20" i="44"/>
  <c r="F20" i="44"/>
  <c r="E21" i="44"/>
  <c r="F21" i="44"/>
  <c r="E22" i="44"/>
  <c r="F22" i="44"/>
  <c r="E23" i="44"/>
  <c r="F23" i="44"/>
  <c r="E24" i="44"/>
  <c r="F24" i="44"/>
  <c r="E25" i="44"/>
  <c r="F25" i="44"/>
  <c r="E26" i="44"/>
  <c r="F26" i="44"/>
  <c r="E27" i="44"/>
  <c r="F27" i="44"/>
  <c r="E28" i="44"/>
  <c r="F28" i="44"/>
  <c r="E29" i="44"/>
  <c r="F29" i="44"/>
  <c r="E30" i="44"/>
  <c r="F30" i="44"/>
  <c r="E31" i="44"/>
  <c r="F31" i="44"/>
  <c r="E32" i="44"/>
  <c r="L32" i="44" s="1"/>
  <c r="F32" i="44"/>
  <c r="E33" i="44"/>
  <c r="M33" i="44" s="1"/>
  <c r="N33" i="44" s="1"/>
  <c r="F33" i="44"/>
  <c r="E34" i="44"/>
  <c r="M34" i="44" s="1"/>
  <c r="N34" i="44" s="1"/>
  <c r="F34" i="44"/>
  <c r="E35" i="44"/>
  <c r="M35" i="44" s="1"/>
  <c r="N35" i="44" s="1"/>
  <c r="F35" i="44"/>
  <c r="E36" i="44"/>
  <c r="M36" i="44" s="1"/>
  <c r="N36" i="44" s="1"/>
  <c r="F36" i="44"/>
  <c r="M37" i="44"/>
  <c r="N37" i="44" s="1"/>
  <c r="F37" i="44"/>
  <c r="E38" i="44"/>
  <c r="M38" i="44" s="1"/>
  <c r="N38" i="44" s="1"/>
  <c r="F38" i="44"/>
  <c r="E39" i="44"/>
  <c r="M39" i="44" s="1"/>
  <c r="N39" i="44" s="1"/>
  <c r="F39" i="44"/>
  <c r="E40" i="44"/>
  <c r="M40" i="44" s="1"/>
  <c r="N40" i="44" s="1"/>
  <c r="F40" i="44"/>
  <c r="E41" i="44"/>
  <c r="L41" i="44" s="1"/>
  <c r="F41" i="44"/>
  <c r="E42" i="44"/>
  <c r="L42" i="44" s="1"/>
  <c r="F42" i="44"/>
  <c r="E43" i="44"/>
  <c r="M43" i="44" s="1"/>
  <c r="N43" i="44" s="1"/>
  <c r="F43" i="44"/>
  <c r="E44" i="44"/>
  <c r="L44" i="44" s="1"/>
  <c r="F44" i="44"/>
  <c r="E45" i="44"/>
  <c r="M45" i="44" s="1"/>
  <c r="N45" i="44" s="1"/>
  <c r="F45" i="44"/>
  <c r="E46" i="44"/>
  <c r="L46" i="44" s="1"/>
  <c r="F46" i="44"/>
  <c r="E47" i="44"/>
  <c r="L47" i="44" s="1"/>
  <c r="F47" i="44"/>
  <c r="E48" i="44"/>
  <c r="L48" i="44" s="1"/>
  <c r="F48" i="44"/>
  <c r="E49" i="44"/>
  <c r="M49" i="44" s="1"/>
  <c r="N49" i="44" s="1"/>
  <c r="F49" i="44"/>
  <c r="E50" i="44"/>
  <c r="M50" i="44" s="1"/>
  <c r="N50" i="44" s="1"/>
  <c r="F50" i="44"/>
  <c r="E51" i="44"/>
  <c r="M51" i="44" s="1"/>
  <c r="N51" i="44" s="1"/>
  <c r="F51" i="44"/>
  <c r="E52" i="44"/>
  <c r="M52" i="44" s="1"/>
  <c r="N52" i="44" s="1"/>
  <c r="F52" i="44"/>
  <c r="E53" i="44"/>
  <c r="M53" i="44" s="1"/>
  <c r="N53" i="44" s="1"/>
  <c r="F53" i="44"/>
  <c r="E54" i="44"/>
  <c r="L54" i="44" s="1"/>
  <c r="F54" i="44"/>
  <c r="E55" i="44"/>
  <c r="L55" i="44" s="1"/>
  <c r="F55" i="44"/>
  <c r="E56" i="44"/>
  <c r="L56" i="44" s="1"/>
  <c r="F56" i="44"/>
  <c r="E57" i="44"/>
  <c r="L57" i="44" s="1"/>
  <c r="F57" i="44"/>
  <c r="E58" i="44"/>
  <c r="M58" i="44" s="1"/>
  <c r="N58" i="44" s="1"/>
  <c r="F58" i="44"/>
  <c r="E59" i="44"/>
  <c r="L59" i="44" s="1"/>
  <c r="F59" i="44"/>
  <c r="E60" i="44"/>
  <c r="F60" i="44"/>
  <c r="E61" i="44"/>
  <c r="M61" i="44" s="1"/>
  <c r="N61" i="44" s="1"/>
  <c r="F61" i="44"/>
  <c r="E62" i="44"/>
  <c r="F62" i="44"/>
  <c r="E63" i="44"/>
  <c r="M63" i="44" s="1"/>
  <c r="N63" i="44" s="1"/>
  <c r="F63" i="44"/>
  <c r="E64" i="44"/>
  <c r="F64" i="44"/>
  <c r="E65" i="44"/>
  <c r="F65" i="44"/>
  <c r="E66" i="44"/>
  <c r="F66" i="44"/>
  <c r="E67" i="44"/>
  <c r="F67" i="44"/>
  <c r="E68" i="44"/>
  <c r="F68" i="44"/>
  <c r="E69" i="44"/>
  <c r="F69" i="44"/>
  <c r="E70" i="44"/>
  <c r="F70" i="44"/>
  <c r="E71" i="44"/>
  <c r="F71" i="44"/>
  <c r="E72" i="44"/>
  <c r="F72" i="44"/>
  <c r="E73" i="44"/>
  <c r="F73" i="44"/>
  <c r="E74" i="44"/>
  <c r="F74" i="44"/>
  <c r="E75" i="44"/>
  <c r="F75" i="44"/>
  <c r="E76" i="44"/>
  <c r="F76" i="44"/>
  <c r="E77" i="44"/>
  <c r="F77" i="44"/>
  <c r="E78" i="44"/>
  <c r="F78" i="44"/>
  <c r="E79" i="44"/>
  <c r="F79" i="44"/>
  <c r="E80" i="44"/>
  <c r="F80" i="44"/>
  <c r="E81" i="44"/>
  <c r="F81" i="44"/>
  <c r="E82" i="44"/>
  <c r="F82" i="44"/>
  <c r="E83" i="44"/>
  <c r="F83" i="44"/>
  <c r="E84" i="44"/>
  <c r="F84" i="44"/>
  <c r="E85" i="44"/>
  <c r="F85" i="44"/>
  <c r="E86" i="44"/>
  <c r="F86" i="44"/>
  <c r="E87" i="44"/>
  <c r="F87" i="44"/>
  <c r="E88" i="44"/>
  <c r="F88" i="44"/>
  <c r="E89" i="44"/>
  <c r="F89" i="44"/>
  <c r="E90" i="44"/>
  <c r="F90" i="44"/>
  <c r="E91" i="44"/>
  <c r="F91" i="44"/>
  <c r="E92" i="44"/>
  <c r="F92" i="44"/>
  <c r="E93" i="44"/>
  <c r="F93" i="44"/>
  <c r="E94" i="44"/>
  <c r="F94" i="44"/>
  <c r="E95" i="44"/>
  <c r="F95" i="44"/>
  <c r="E96" i="44"/>
  <c r="F96" i="44"/>
  <c r="E97" i="44"/>
  <c r="F97" i="44"/>
  <c r="E98" i="44"/>
  <c r="F98" i="44"/>
  <c r="E99" i="44"/>
  <c r="F99" i="44"/>
  <c r="E100" i="44"/>
  <c r="F100" i="44"/>
  <c r="E101" i="44"/>
  <c r="F101" i="44"/>
  <c r="E102" i="44"/>
  <c r="F102" i="44"/>
  <c r="E103" i="44"/>
  <c r="F103" i="44"/>
  <c r="E104" i="44"/>
  <c r="F104" i="44"/>
  <c r="E105" i="44"/>
  <c r="F105" i="44"/>
  <c r="E106" i="44"/>
  <c r="F106" i="44"/>
  <c r="E107" i="44"/>
  <c r="F107" i="44"/>
  <c r="E108" i="44"/>
  <c r="F108" i="44"/>
  <c r="E109" i="44"/>
  <c r="F109" i="44"/>
  <c r="E110" i="44"/>
  <c r="F110" i="44"/>
  <c r="E111" i="44"/>
  <c r="F111" i="44"/>
  <c r="E112" i="44"/>
  <c r="F112" i="44"/>
  <c r="E113" i="44"/>
  <c r="F113" i="44"/>
  <c r="E114" i="44"/>
  <c r="F114" i="44"/>
  <c r="E115" i="44"/>
  <c r="F115" i="44"/>
  <c r="E116" i="44"/>
  <c r="F116" i="44"/>
  <c r="E117" i="44"/>
  <c r="F117" i="44"/>
  <c r="E118" i="44"/>
  <c r="F118" i="44"/>
  <c r="E119" i="44"/>
  <c r="F119" i="44"/>
  <c r="E120" i="44"/>
  <c r="F120" i="44"/>
  <c r="E121" i="44"/>
  <c r="F121" i="44"/>
  <c r="E122" i="44"/>
  <c r="F122" i="44"/>
  <c r="E123" i="44"/>
  <c r="F123" i="44"/>
  <c r="E124" i="44"/>
  <c r="F124" i="44"/>
  <c r="E125" i="44"/>
  <c r="F125" i="44"/>
  <c r="E126" i="44"/>
  <c r="F126" i="44"/>
  <c r="E127" i="44"/>
  <c r="F127" i="44"/>
  <c r="E128" i="44"/>
  <c r="F128" i="44"/>
  <c r="E129" i="44"/>
  <c r="F129" i="44"/>
  <c r="E130" i="44"/>
  <c r="F130" i="44"/>
  <c r="E131" i="44"/>
  <c r="F131" i="44"/>
  <c r="E132" i="44"/>
  <c r="F132" i="44"/>
  <c r="E133" i="44"/>
  <c r="F133" i="44"/>
  <c r="E134" i="44"/>
  <c r="F134" i="44"/>
  <c r="E135" i="44"/>
  <c r="F135" i="44"/>
  <c r="E136" i="44"/>
  <c r="F136" i="44"/>
  <c r="E137" i="44"/>
  <c r="F137" i="44"/>
  <c r="E138" i="44"/>
  <c r="F138" i="44"/>
  <c r="E139" i="44"/>
  <c r="F139" i="44"/>
  <c r="E140" i="44"/>
  <c r="F140" i="44"/>
  <c r="E141" i="44"/>
  <c r="F141" i="44"/>
  <c r="E142" i="44"/>
  <c r="F142" i="44"/>
  <c r="E143" i="44"/>
  <c r="F143" i="44"/>
  <c r="E144" i="44"/>
  <c r="F144" i="44"/>
  <c r="E145" i="44"/>
  <c r="F145" i="44"/>
  <c r="E146" i="44"/>
  <c r="F146" i="44"/>
  <c r="E147" i="44"/>
  <c r="F147" i="44"/>
  <c r="E148" i="44"/>
  <c r="F148" i="44"/>
  <c r="E149" i="44"/>
  <c r="F149" i="44"/>
  <c r="E150" i="44"/>
  <c r="F150" i="44"/>
  <c r="E151" i="44"/>
  <c r="F151" i="44"/>
  <c r="E152" i="44"/>
  <c r="F152" i="44"/>
  <c r="E153" i="44"/>
  <c r="F153" i="44"/>
  <c r="E154" i="44"/>
  <c r="F154" i="44"/>
  <c r="E155" i="44"/>
  <c r="F155" i="44"/>
  <c r="E156" i="44"/>
  <c r="F156" i="44"/>
  <c r="E157" i="44"/>
  <c r="F157" i="44"/>
  <c r="E158" i="44"/>
  <c r="F158" i="44"/>
  <c r="E159" i="44"/>
  <c r="F159" i="44"/>
  <c r="E160" i="44"/>
  <c r="F160" i="44"/>
  <c r="E161" i="44"/>
  <c r="F161" i="44"/>
  <c r="E162" i="44"/>
  <c r="F162" i="44"/>
  <c r="E163" i="44"/>
  <c r="F163" i="44"/>
  <c r="E164" i="44"/>
  <c r="F164" i="44"/>
  <c r="E165" i="44"/>
  <c r="F165" i="44"/>
  <c r="E166" i="44"/>
  <c r="F166" i="44"/>
  <c r="E167" i="44"/>
  <c r="F167" i="44"/>
  <c r="E168" i="44"/>
  <c r="F168" i="44"/>
  <c r="E169" i="44"/>
  <c r="F169" i="44"/>
  <c r="E170" i="44"/>
  <c r="F170" i="44"/>
  <c r="E171" i="44"/>
  <c r="F171" i="44"/>
  <c r="E172" i="44"/>
  <c r="F172" i="44"/>
  <c r="E173" i="44"/>
  <c r="F173" i="44"/>
  <c r="E174" i="44"/>
  <c r="F174" i="44"/>
  <c r="E175" i="44"/>
  <c r="F175" i="44"/>
  <c r="E176" i="44"/>
  <c r="F176" i="44"/>
  <c r="E177" i="44"/>
  <c r="F177" i="44"/>
  <c r="E178" i="44"/>
  <c r="F178" i="44"/>
  <c r="E179" i="44"/>
  <c r="F179" i="44"/>
  <c r="E180" i="44"/>
  <c r="F180" i="44"/>
  <c r="E181" i="44"/>
  <c r="F181" i="44"/>
  <c r="E182" i="44"/>
  <c r="F182" i="44"/>
  <c r="E183" i="44"/>
  <c r="F183" i="44"/>
  <c r="E184" i="44"/>
  <c r="F184" i="44"/>
  <c r="E185" i="44"/>
  <c r="F185" i="44"/>
  <c r="E186" i="44"/>
  <c r="F186" i="44"/>
  <c r="E187" i="44"/>
  <c r="F187" i="44"/>
  <c r="E188" i="44"/>
  <c r="F188" i="44"/>
  <c r="E189" i="44"/>
  <c r="F189" i="44"/>
  <c r="E190" i="44"/>
  <c r="F190" i="44"/>
  <c r="E191" i="44"/>
  <c r="F191" i="44"/>
  <c r="E192" i="44"/>
  <c r="F192" i="44"/>
  <c r="E193" i="44"/>
  <c r="F193" i="44"/>
  <c r="E194" i="44"/>
  <c r="F194" i="44"/>
  <c r="E195" i="44"/>
  <c r="F195" i="44"/>
  <c r="E196" i="44"/>
  <c r="F196" i="44"/>
  <c r="E197" i="44"/>
  <c r="F197" i="44"/>
  <c r="E198" i="44"/>
  <c r="F198" i="44"/>
  <c r="E199" i="44"/>
  <c r="F199" i="44"/>
  <c r="E200" i="44"/>
  <c r="F200" i="44"/>
  <c r="E201" i="44"/>
  <c r="F201" i="44"/>
  <c r="E202" i="44"/>
  <c r="F202" i="44"/>
  <c r="E203" i="44"/>
  <c r="F203" i="44"/>
  <c r="E204" i="44"/>
  <c r="F204" i="44"/>
  <c r="E205" i="44"/>
  <c r="F205" i="44"/>
  <c r="E206" i="44"/>
  <c r="F206" i="44"/>
  <c r="E207" i="44"/>
  <c r="F207" i="44"/>
  <c r="E208" i="44"/>
  <c r="F208" i="44"/>
  <c r="E209" i="44"/>
  <c r="F209" i="44"/>
  <c r="E210" i="44"/>
  <c r="F210" i="44"/>
  <c r="E211" i="44"/>
  <c r="F211" i="44"/>
  <c r="E212" i="44"/>
  <c r="F212" i="44"/>
  <c r="E213" i="44"/>
  <c r="F213" i="44"/>
  <c r="E214" i="44"/>
  <c r="F214" i="44"/>
  <c r="E215" i="44"/>
  <c r="F215" i="44"/>
  <c r="E216" i="44"/>
  <c r="F216" i="44"/>
  <c r="E217" i="44"/>
  <c r="F217" i="44"/>
  <c r="E218" i="44"/>
  <c r="F218" i="44"/>
  <c r="E219" i="44"/>
  <c r="F219" i="44"/>
  <c r="E220" i="44"/>
  <c r="F220" i="44"/>
  <c r="E221" i="44"/>
  <c r="F221" i="44"/>
  <c r="E222" i="44"/>
  <c r="F222" i="44"/>
  <c r="E223" i="44"/>
  <c r="F223" i="44"/>
  <c r="E224" i="44"/>
  <c r="F224" i="44"/>
  <c r="E225" i="44"/>
  <c r="F225" i="44"/>
  <c r="E226" i="44"/>
  <c r="F226" i="44"/>
  <c r="E227" i="44"/>
  <c r="F227" i="44"/>
  <c r="E228" i="44"/>
  <c r="F228" i="44"/>
  <c r="E229" i="44"/>
  <c r="L229" i="44" s="1"/>
  <c r="F229" i="44"/>
  <c r="E230" i="44"/>
  <c r="F230" i="44"/>
  <c r="E231" i="44"/>
  <c r="F231" i="44"/>
  <c r="E232" i="44"/>
  <c r="F232" i="44"/>
  <c r="E233" i="44"/>
  <c r="L233" i="44" s="1"/>
  <c r="F233" i="44"/>
  <c r="E234" i="44"/>
  <c r="F234" i="44"/>
  <c r="E235" i="44"/>
  <c r="F235" i="44"/>
  <c r="E236" i="44"/>
  <c r="F236" i="44"/>
  <c r="E237" i="44"/>
  <c r="M237" i="44" s="1"/>
  <c r="N237" i="44" s="1"/>
  <c r="F237" i="44"/>
  <c r="E238" i="44"/>
  <c r="F238" i="44"/>
  <c r="E239" i="44"/>
  <c r="F239" i="44"/>
  <c r="E240" i="44"/>
  <c r="L240" i="44" s="1"/>
  <c r="F240" i="44"/>
  <c r="E241" i="44"/>
  <c r="L241" i="44" s="1"/>
  <c r="F241" i="44"/>
  <c r="E242" i="44"/>
  <c r="F242" i="44"/>
  <c r="E243" i="44"/>
  <c r="F243" i="44"/>
  <c r="E244" i="44"/>
  <c r="F244" i="44"/>
  <c r="E245" i="44"/>
  <c r="M245" i="44" s="1"/>
  <c r="N245" i="44" s="1"/>
  <c r="F245" i="44"/>
  <c r="E246" i="44"/>
  <c r="L246" i="44" s="1"/>
  <c r="F246" i="44"/>
  <c r="E247" i="44"/>
  <c r="F247" i="44"/>
  <c r="E248" i="44"/>
  <c r="F248" i="44"/>
  <c r="E249" i="44"/>
  <c r="M249" i="44" s="1"/>
  <c r="N249" i="44" s="1"/>
  <c r="F249" i="44"/>
  <c r="E250" i="44"/>
  <c r="L250" i="44" s="1"/>
  <c r="F250" i="44"/>
  <c r="E251" i="44"/>
  <c r="L251" i="44" s="1"/>
  <c r="F251" i="44"/>
  <c r="E252" i="44"/>
  <c r="F252" i="44"/>
  <c r="E253" i="44"/>
  <c r="L253" i="44" s="1"/>
  <c r="F253" i="44"/>
  <c r="E254" i="44"/>
  <c r="M254" i="44" s="1"/>
  <c r="N254" i="44" s="1"/>
  <c r="F254" i="44"/>
  <c r="E255" i="44"/>
  <c r="M255" i="44" s="1"/>
  <c r="N255" i="44" s="1"/>
  <c r="F255" i="44"/>
  <c r="E256" i="44"/>
  <c r="F256" i="44"/>
  <c r="E257" i="44"/>
  <c r="M257" i="44" s="1"/>
  <c r="N257" i="44" s="1"/>
  <c r="F257" i="44"/>
  <c r="F4" i="44"/>
  <c r="E4" i="44"/>
  <c r="L4" i="44" s="1"/>
  <c r="D5" i="44"/>
  <c r="D6" i="44"/>
  <c r="D7" i="44"/>
  <c r="D8" i="44"/>
  <c r="D9" i="44"/>
  <c r="D10" i="44"/>
  <c r="D11" i="44"/>
  <c r="D12" i="44"/>
  <c r="D13" i="44"/>
  <c r="D14" i="44"/>
  <c r="D15" i="44"/>
  <c r="D16" i="44"/>
  <c r="D17" i="44"/>
  <c r="D18" i="44"/>
  <c r="D19" i="44"/>
  <c r="D20" i="44"/>
  <c r="D21" i="44"/>
  <c r="D22" i="44"/>
  <c r="D23" i="44"/>
  <c r="D24" i="44"/>
  <c r="D25" i="44"/>
  <c r="D26" i="44"/>
  <c r="D27" i="44"/>
  <c r="D28" i="44"/>
  <c r="D29" i="44"/>
  <c r="D30" i="44"/>
  <c r="D31" i="44"/>
  <c r="D32" i="44"/>
  <c r="D33" i="44"/>
  <c r="D34" i="44"/>
  <c r="D35" i="44"/>
  <c r="D36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D65" i="44"/>
  <c r="D66" i="44"/>
  <c r="D67" i="44"/>
  <c r="D68" i="44"/>
  <c r="D69" i="44"/>
  <c r="D70" i="44"/>
  <c r="D71" i="44"/>
  <c r="D72" i="44"/>
  <c r="D73" i="44"/>
  <c r="D74" i="44"/>
  <c r="D75" i="44"/>
  <c r="D76" i="44"/>
  <c r="D77" i="44"/>
  <c r="D78" i="44"/>
  <c r="D79" i="44"/>
  <c r="D80" i="44"/>
  <c r="D81" i="44"/>
  <c r="D82" i="44"/>
  <c r="D83" i="44"/>
  <c r="D84" i="44"/>
  <c r="D85" i="44"/>
  <c r="D86" i="44"/>
  <c r="D87" i="44"/>
  <c r="D88" i="44"/>
  <c r="D89" i="44"/>
  <c r="D90" i="44"/>
  <c r="D91" i="44"/>
  <c r="D92" i="44"/>
  <c r="D93" i="44"/>
  <c r="D94" i="44"/>
  <c r="D95" i="44"/>
  <c r="D96" i="44"/>
  <c r="D97" i="44"/>
  <c r="D98" i="44"/>
  <c r="D99" i="44"/>
  <c r="D100" i="44"/>
  <c r="D101" i="44"/>
  <c r="D102" i="44"/>
  <c r="D103" i="44"/>
  <c r="D104" i="44"/>
  <c r="D105" i="44"/>
  <c r="D106" i="44"/>
  <c r="D107" i="44"/>
  <c r="D108" i="44"/>
  <c r="D109" i="44"/>
  <c r="D110" i="44"/>
  <c r="D111" i="44"/>
  <c r="D112" i="44"/>
  <c r="D113" i="44"/>
  <c r="D114" i="44"/>
  <c r="D115" i="44"/>
  <c r="D116" i="44"/>
  <c r="D117" i="44"/>
  <c r="D118" i="44"/>
  <c r="D119" i="44"/>
  <c r="D120" i="44"/>
  <c r="D121" i="44"/>
  <c r="D122" i="44"/>
  <c r="D123" i="44"/>
  <c r="D124" i="44"/>
  <c r="D125" i="44"/>
  <c r="D126" i="44"/>
  <c r="D127" i="44"/>
  <c r="D128" i="44"/>
  <c r="D129" i="44"/>
  <c r="D130" i="44"/>
  <c r="D131" i="44"/>
  <c r="D132" i="44"/>
  <c r="D133" i="44"/>
  <c r="D134" i="44"/>
  <c r="D135" i="44"/>
  <c r="D136" i="44"/>
  <c r="D137" i="44"/>
  <c r="D138" i="44"/>
  <c r="D139" i="44"/>
  <c r="D140" i="44"/>
  <c r="D141" i="44"/>
  <c r="D142" i="44"/>
  <c r="D143" i="44"/>
  <c r="D144" i="44"/>
  <c r="D145" i="44"/>
  <c r="D146" i="44"/>
  <c r="D147" i="44"/>
  <c r="D148" i="44"/>
  <c r="D149" i="44"/>
  <c r="D150" i="44"/>
  <c r="D151" i="44"/>
  <c r="D152" i="44"/>
  <c r="D153" i="44"/>
  <c r="D154" i="44"/>
  <c r="D155" i="44"/>
  <c r="D156" i="44"/>
  <c r="D157" i="44"/>
  <c r="D158" i="44"/>
  <c r="D159" i="44"/>
  <c r="D160" i="44"/>
  <c r="D161" i="44"/>
  <c r="D162" i="44"/>
  <c r="D163" i="44"/>
  <c r="D164" i="44"/>
  <c r="D165" i="44"/>
  <c r="D166" i="44"/>
  <c r="D167" i="44"/>
  <c r="D168" i="44"/>
  <c r="D169" i="44"/>
  <c r="D170" i="44"/>
  <c r="D171" i="44"/>
  <c r="D172" i="44"/>
  <c r="D173" i="44"/>
  <c r="D174" i="44"/>
  <c r="D175" i="44"/>
  <c r="D176" i="44"/>
  <c r="D177" i="44"/>
  <c r="D178" i="44"/>
  <c r="D179" i="44"/>
  <c r="D180" i="44"/>
  <c r="D181" i="44"/>
  <c r="D182" i="44"/>
  <c r="D183" i="44"/>
  <c r="D184" i="44"/>
  <c r="D185" i="44"/>
  <c r="D186" i="44"/>
  <c r="D187" i="44"/>
  <c r="D188" i="44"/>
  <c r="D189" i="44"/>
  <c r="D190" i="44"/>
  <c r="D191" i="44"/>
  <c r="D192" i="44"/>
  <c r="D193" i="44"/>
  <c r="D194" i="44"/>
  <c r="D195" i="44"/>
  <c r="D196" i="44"/>
  <c r="D197" i="44"/>
  <c r="D198" i="44"/>
  <c r="D199" i="44"/>
  <c r="D200" i="44"/>
  <c r="D201" i="44"/>
  <c r="D202" i="44"/>
  <c r="D203" i="44"/>
  <c r="D204" i="44"/>
  <c r="D205" i="44"/>
  <c r="D206" i="44"/>
  <c r="D207" i="44"/>
  <c r="D208" i="44"/>
  <c r="D209" i="44"/>
  <c r="D210" i="44"/>
  <c r="D211" i="44"/>
  <c r="D212" i="44"/>
  <c r="D213" i="44"/>
  <c r="D214" i="44"/>
  <c r="D215" i="44"/>
  <c r="D216" i="44"/>
  <c r="D217" i="44"/>
  <c r="D218" i="44"/>
  <c r="D219" i="44"/>
  <c r="D220" i="44"/>
  <c r="D221" i="44"/>
  <c r="D222" i="44"/>
  <c r="D223" i="44"/>
  <c r="D224" i="44"/>
  <c r="D225" i="44"/>
  <c r="D226" i="44"/>
  <c r="D227" i="44"/>
  <c r="D228" i="44"/>
  <c r="D229" i="44"/>
  <c r="D230" i="44"/>
  <c r="D231" i="44"/>
  <c r="D232" i="44"/>
  <c r="D233" i="44"/>
  <c r="D234" i="44"/>
  <c r="D235" i="44"/>
  <c r="D236" i="44"/>
  <c r="D237" i="44"/>
  <c r="D238" i="44"/>
  <c r="D239" i="44"/>
  <c r="D240" i="44"/>
  <c r="D241" i="44"/>
  <c r="D242" i="44"/>
  <c r="D243" i="44"/>
  <c r="D244" i="44"/>
  <c r="D245" i="44"/>
  <c r="D246" i="44"/>
  <c r="D247" i="44"/>
  <c r="D248" i="44"/>
  <c r="D249" i="44"/>
  <c r="D250" i="44"/>
  <c r="D251" i="44"/>
  <c r="D252" i="44"/>
  <c r="D253" i="44"/>
  <c r="D254" i="44"/>
  <c r="D255" i="44"/>
  <c r="D256" i="44"/>
  <c r="D257" i="44"/>
  <c r="D4" i="44"/>
  <c r="C5" i="44"/>
  <c r="I5" i="44" s="1"/>
  <c r="C6" i="44"/>
  <c r="I6" i="44" s="1"/>
  <c r="C7" i="44"/>
  <c r="C8" i="44"/>
  <c r="I8" i="44" s="1"/>
  <c r="C9" i="44"/>
  <c r="C10" i="44"/>
  <c r="C11" i="44"/>
  <c r="C12" i="44"/>
  <c r="I12" i="44" s="1"/>
  <c r="C13" i="44"/>
  <c r="C14" i="44"/>
  <c r="I14" i="44" s="1"/>
  <c r="C15" i="44"/>
  <c r="C16" i="44"/>
  <c r="I16" i="44" s="1"/>
  <c r="C17" i="44"/>
  <c r="I17" i="44" s="1"/>
  <c r="C18" i="44"/>
  <c r="C19" i="44"/>
  <c r="I19" i="44" s="1"/>
  <c r="C20" i="44"/>
  <c r="I20" i="44" s="1"/>
  <c r="C21" i="44"/>
  <c r="C22" i="44"/>
  <c r="I22" i="44" s="1"/>
  <c r="C23" i="44"/>
  <c r="C24" i="44"/>
  <c r="C25" i="44"/>
  <c r="C26" i="44"/>
  <c r="C27" i="44"/>
  <c r="C28" i="44"/>
  <c r="C29" i="44"/>
  <c r="C30" i="44"/>
  <c r="I30" i="44" s="1"/>
  <c r="C31" i="44"/>
  <c r="C32" i="44"/>
  <c r="I32" i="44" s="1"/>
  <c r="C33" i="44"/>
  <c r="C34" i="44"/>
  <c r="C35" i="44"/>
  <c r="I35" i="44" s="1"/>
  <c r="C36" i="44"/>
  <c r="C37" i="44"/>
  <c r="I37" i="44" s="1"/>
  <c r="C38" i="44"/>
  <c r="I38" i="44" s="1"/>
  <c r="C39" i="44"/>
  <c r="C40" i="44"/>
  <c r="C41" i="44"/>
  <c r="C42" i="44"/>
  <c r="C43" i="44"/>
  <c r="C44" i="44"/>
  <c r="I44" i="44" s="1"/>
  <c r="C45" i="44"/>
  <c r="C46" i="44"/>
  <c r="I46" i="44" s="1"/>
  <c r="C47" i="44"/>
  <c r="C48" i="44"/>
  <c r="I48" i="44" s="1"/>
  <c r="C49" i="44"/>
  <c r="C50" i="44"/>
  <c r="C51" i="44"/>
  <c r="C52" i="44"/>
  <c r="I52" i="44" s="1"/>
  <c r="C53" i="44"/>
  <c r="C54" i="44"/>
  <c r="I54" i="44" s="1"/>
  <c r="C55" i="44"/>
  <c r="I55" i="44" s="1"/>
  <c r="C56" i="44"/>
  <c r="C57" i="44"/>
  <c r="C58" i="44"/>
  <c r="I58" i="44" s="1"/>
  <c r="C59" i="44"/>
  <c r="I59" i="44" s="1"/>
  <c r="C60" i="44"/>
  <c r="I60" i="44" s="1"/>
  <c r="C61" i="44"/>
  <c r="C62" i="44"/>
  <c r="I62" i="44" s="1"/>
  <c r="C63" i="44"/>
  <c r="C64" i="44"/>
  <c r="C65" i="44"/>
  <c r="C66" i="44"/>
  <c r="C67" i="44"/>
  <c r="C68" i="44"/>
  <c r="I68" i="44" s="1"/>
  <c r="C69" i="44"/>
  <c r="C70" i="44"/>
  <c r="I70" i="44" s="1"/>
  <c r="C71" i="44"/>
  <c r="C72" i="44"/>
  <c r="C73" i="44"/>
  <c r="C74" i="44"/>
  <c r="C75" i="44"/>
  <c r="C76" i="44"/>
  <c r="I76" i="44" s="1"/>
  <c r="C77" i="44"/>
  <c r="C78" i="44"/>
  <c r="I78" i="44" s="1"/>
  <c r="C79" i="44"/>
  <c r="C80" i="44"/>
  <c r="C81" i="44"/>
  <c r="C82" i="44"/>
  <c r="C83" i="44"/>
  <c r="C84" i="44"/>
  <c r="I84" i="44" s="1"/>
  <c r="C85" i="44"/>
  <c r="C86" i="44"/>
  <c r="I86" i="44" s="1"/>
  <c r="C87" i="44"/>
  <c r="C88" i="44"/>
  <c r="C89" i="44"/>
  <c r="C90" i="44"/>
  <c r="C91" i="44"/>
  <c r="C92" i="44"/>
  <c r="I92" i="44" s="1"/>
  <c r="C93" i="44"/>
  <c r="C94" i="44"/>
  <c r="I94" i="44" s="1"/>
  <c r="C95" i="44"/>
  <c r="C96" i="44"/>
  <c r="C97" i="44"/>
  <c r="C98" i="44"/>
  <c r="C99" i="44"/>
  <c r="C100" i="44"/>
  <c r="I100" i="44" s="1"/>
  <c r="C101" i="44"/>
  <c r="C102" i="44"/>
  <c r="I102" i="44" s="1"/>
  <c r="C103" i="44"/>
  <c r="C104" i="44"/>
  <c r="C105" i="44"/>
  <c r="C106" i="44"/>
  <c r="C107" i="44"/>
  <c r="C108" i="44"/>
  <c r="I108" i="44" s="1"/>
  <c r="C109" i="44"/>
  <c r="C110" i="44"/>
  <c r="I110" i="44" s="1"/>
  <c r="C111" i="44"/>
  <c r="C112" i="44"/>
  <c r="C113" i="44"/>
  <c r="C114" i="44"/>
  <c r="C115" i="44"/>
  <c r="C116" i="44"/>
  <c r="I116" i="44" s="1"/>
  <c r="C117" i="44"/>
  <c r="C118" i="44"/>
  <c r="I118" i="44" s="1"/>
  <c r="C119" i="44"/>
  <c r="C120" i="44"/>
  <c r="C121" i="44"/>
  <c r="C122" i="44"/>
  <c r="C123" i="44"/>
  <c r="C124" i="44"/>
  <c r="I124" i="44" s="1"/>
  <c r="C125" i="44"/>
  <c r="C126" i="44"/>
  <c r="I126" i="44" s="1"/>
  <c r="C127" i="44"/>
  <c r="C128" i="44"/>
  <c r="C129" i="44"/>
  <c r="C130" i="44"/>
  <c r="C131" i="44"/>
  <c r="C132" i="44"/>
  <c r="I132" i="44" s="1"/>
  <c r="C133" i="44"/>
  <c r="C134" i="44"/>
  <c r="I134" i="44" s="1"/>
  <c r="C135" i="44"/>
  <c r="C136" i="44"/>
  <c r="C137" i="44"/>
  <c r="C138" i="44"/>
  <c r="C139" i="44"/>
  <c r="C140" i="44"/>
  <c r="I140" i="44" s="1"/>
  <c r="C141" i="44"/>
  <c r="C142" i="44"/>
  <c r="I142" i="44" s="1"/>
  <c r="C143" i="44"/>
  <c r="C144" i="44"/>
  <c r="C145" i="44"/>
  <c r="C146" i="44"/>
  <c r="C147" i="44"/>
  <c r="C148" i="44"/>
  <c r="C149" i="44"/>
  <c r="C150" i="44"/>
  <c r="I150" i="44" s="1"/>
  <c r="C151" i="44"/>
  <c r="C152" i="44"/>
  <c r="C153" i="44"/>
  <c r="C154" i="44"/>
  <c r="C155" i="44"/>
  <c r="C156" i="44"/>
  <c r="C157" i="44"/>
  <c r="C158" i="44"/>
  <c r="I158" i="44" s="1"/>
  <c r="C159" i="44"/>
  <c r="C160" i="44"/>
  <c r="C161" i="44"/>
  <c r="C162" i="44"/>
  <c r="C163" i="44"/>
  <c r="C164" i="44"/>
  <c r="C165" i="44"/>
  <c r="C166" i="44"/>
  <c r="I166" i="44" s="1"/>
  <c r="C167" i="44"/>
  <c r="C168" i="44"/>
  <c r="C169" i="44"/>
  <c r="C170" i="44"/>
  <c r="C171" i="44"/>
  <c r="C172" i="44"/>
  <c r="I172" i="44" s="1"/>
  <c r="C173" i="44"/>
  <c r="C174" i="44"/>
  <c r="I174" i="44" s="1"/>
  <c r="C175" i="44"/>
  <c r="C176" i="44"/>
  <c r="C177" i="44"/>
  <c r="C178" i="44"/>
  <c r="C179" i="44"/>
  <c r="C180" i="44"/>
  <c r="I180" i="44" s="1"/>
  <c r="C181" i="44"/>
  <c r="C182" i="44"/>
  <c r="I182" i="44" s="1"/>
  <c r="C183" i="44"/>
  <c r="C184" i="44"/>
  <c r="C185" i="44"/>
  <c r="C186" i="44"/>
  <c r="C187" i="44"/>
  <c r="I187" i="44" s="1"/>
  <c r="C188" i="44"/>
  <c r="I188" i="44" s="1"/>
  <c r="C189" i="44"/>
  <c r="C190" i="44"/>
  <c r="I190" i="44" s="1"/>
  <c r="C191" i="44"/>
  <c r="C192" i="44"/>
  <c r="C193" i="44"/>
  <c r="C194" i="44"/>
  <c r="C195" i="44"/>
  <c r="C196" i="44"/>
  <c r="I196" i="44" s="1"/>
  <c r="C197" i="44"/>
  <c r="C198" i="44"/>
  <c r="I198" i="44" s="1"/>
  <c r="C199" i="44"/>
  <c r="C200" i="44"/>
  <c r="C201" i="44"/>
  <c r="C202" i="44"/>
  <c r="C203" i="44"/>
  <c r="C204" i="44"/>
  <c r="I204" i="44" s="1"/>
  <c r="C205" i="44"/>
  <c r="C206" i="44"/>
  <c r="I206" i="44" s="1"/>
  <c r="C207" i="44"/>
  <c r="C208" i="44"/>
  <c r="C209" i="44"/>
  <c r="C210" i="44"/>
  <c r="C211" i="44"/>
  <c r="I211" i="44" s="1"/>
  <c r="C212" i="44"/>
  <c r="I212" i="44" s="1"/>
  <c r="C213" i="44"/>
  <c r="C214" i="44"/>
  <c r="I214" i="44" s="1"/>
  <c r="C215" i="44"/>
  <c r="C216" i="44"/>
  <c r="C217" i="44"/>
  <c r="C218" i="44"/>
  <c r="C219" i="44"/>
  <c r="I219" i="44" s="1"/>
  <c r="C220" i="44"/>
  <c r="I220" i="44" s="1"/>
  <c r="C221" i="44"/>
  <c r="I221" i="44" s="1"/>
  <c r="C222" i="44"/>
  <c r="I222" i="44" s="1"/>
  <c r="C223" i="44"/>
  <c r="C224" i="44"/>
  <c r="C225" i="44"/>
  <c r="I225" i="44" s="1"/>
  <c r="C226" i="44"/>
  <c r="C227" i="44"/>
  <c r="I227" i="44" s="1"/>
  <c r="C228" i="44"/>
  <c r="I228" i="44" s="1"/>
  <c r="C229" i="44"/>
  <c r="C230" i="44"/>
  <c r="I230" i="44" s="1"/>
  <c r="C231" i="44"/>
  <c r="C232" i="44"/>
  <c r="C233" i="44"/>
  <c r="C234" i="44"/>
  <c r="C235" i="44"/>
  <c r="I235" i="44" s="1"/>
  <c r="C236" i="44"/>
  <c r="I236" i="44" s="1"/>
  <c r="C237" i="44"/>
  <c r="I237" i="44" s="1"/>
  <c r="C238" i="44"/>
  <c r="I238" i="44" s="1"/>
  <c r="C239" i="44"/>
  <c r="C240" i="44"/>
  <c r="I240" i="44" s="1"/>
  <c r="C241" i="44"/>
  <c r="I241" i="44" s="1"/>
  <c r="C242" i="44"/>
  <c r="C243" i="44"/>
  <c r="I243" i="44" s="1"/>
  <c r="C244" i="44"/>
  <c r="I244" i="44" s="1"/>
  <c r="C245" i="44"/>
  <c r="I245" i="44" s="1"/>
  <c r="C246" i="44"/>
  <c r="I246" i="44" s="1"/>
  <c r="C247" i="44"/>
  <c r="I247" i="44" s="1"/>
  <c r="C248" i="44"/>
  <c r="C249" i="44"/>
  <c r="C250" i="44"/>
  <c r="C251" i="44"/>
  <c r="I251" i="44" s="1"/>
  <c r="C252" i="44"/>
  <c r="I252" i="44" s="1"/>
  <c r="C253" i="44"/>
  <c r="I253" i="44" s="1"/>
  <c r="C254" i="44"/>
  <c r="I254" i="44" s="1"/>
  <c r="C255" i="44"/>
  <c r="C256" i="44"/>
  <c r="I256" i="44" s="1"/>
  <c r="C257" i="44"/>
  <c r="I257" i="44" s="1"/>
  <c r="C4" i="44"/>
  <c r="I4" i="44" s="1"/>
  <c r="H4" i="44"/>
  <c r="M242" i="44"/>
  <c r="N242" i="44" s="1"/>
  <c r="I248" i="44"/>
  <c r="I250" i="44"/>
  <c r="H257" i="44"/>
  <c r="G257" i="44"/>
  <c r="B257" i="44"/>
  <c r="M256" i="44"/>
  <c r="N256" i="44" s="1"/>
  <c r="L256" i="44"/>
  <c r="H256" i="44"/>
  <c r="G256" i="44"/>
  <c r="B256" i="44"/>
  <c r="I255" i="44"/>
  <c r="H255" i="44"/>
  <c r="G255" i="44"/>
  <c r="B255" i="44"/>
  <c r="H254" i="44"/>
  <c r="G254" i="44"/>
  <c r="B254" i="44"/>
  <c r="H253" i="44"/>
  <c r="G253" i="44"/>
  <c r="B253" i="44"/>
  <c r="M252" i="44"/>
  <c r="N252" i="44" s="1"/>
  <c r="L252" i="44"/>
  <c r="H252" i="44"/>
  <c r="G252" i="44"/>
  <c r="B252" i="44"/>
  <c r="M251" i="44"/>
  <c r="N251" i="44" s="1"/>
  <c r="H251" i="44"/>
  <c r="G251" i="44"/>
  <c r="B251" i="44"/>
  <c r="H250" i="44"/>
  <c r="G250" i="44"/>
  <c r="B250" i="44"/>
  <c r="I249" i="44"/>
  <c r="H249" i="44"/>
  <c r="G249" i="44"/>
  <c r="B249" i="44"/>
  <c r="M248" i="44"/>
  <c r="N248" i="44" s="1"/>
  <c r="L248" i="44"/>
  <c r="H248" i="44"/>
  <c r="G248" i="44"/>
  <c r="B248" i="44"/>
  <c r="M247" i="44"/>
  <c r="N247" i="44" s="1"/>
  <c r="L247" i="44"/>
  <c r="H247" i="44"/>
  <c r="G247" i="44"/>
  <c r="B247" i="44"/>
  <c r="M246" i="44"/>
  <c r="N246" i="44" s="1"/>
  <c r="H246" i="44"/>
  <c r="G246" i="44"/>
  <c r="B246" i="44"/>
  <c r="H245" i="44"/>
  <c r="G245" i="44"/>
  <c r="B245" i="44"/>
  <c r="M244" i="44"/>
  <c r="N244" i="44" s="1"/>
  <c r="L244" i="44"/>
  <c r="H244" i="44"/>
  <c r="G244" i="44"/>
  <c r="B244" i="44"/>
  <c r="M243" i="44"/>
  <c r="N243" i="44" s="1"/>
  <c r="L243" i="44"/>
  <c r="H243" i="44"/>
  <c r="G243" i="44"/>
  <c r="B243" i="44"/>
  <c r="L242" i="44"/>
  <c r="I242" i="44"/>
  <c r="H242" i="44"/>
  <c r="G242" i="44"/>
  <c r="B242" i="44"/>
  <c r="M241" i="44"/>
  <c r="N241" i="44" s="1"/>
  <c r="H241" i="44"/>
  <c r="G241" i="44"/>
  <c r="B241" i="44"/>
  <c r="M240" i="44"/>
  <c r="N240" i="44" s="1"/>
  <c r="H240" i="44"/>
  <c r="G240" i="44"/>
  <c r="B240" i="44"/>
  <c r="M239" i="44"/>
  <c r="N239" i="44" s="1"/>
  <c r="L239" i="44"/>
  <c r="I239" i="44"/>
  <c r="H239" i="44"/>
  <c r="G239" i="44"/>
  <c r="B239" i="44"/>
  <c r="M238" i="44"/>
  <c r="N238" i="44" s="1"/>
  <c r="L238" i="44"/>
  <c r="H238" i="44"/>
  <c r="G238" i="44"/>
  <c r="B238" i="44"/>
  <c r="L237" i="44"/>
  <c r="H237" i="44"/>
  <c r="G237" i="44"/>
  <c r="B237" i="44"/>
  <c r="M236" i="44"/>
  <c r="N236" i="44" s="1"/>
  <c r="L236" i="44"/>
  <c r="H236" i="44"/>
  <c r="G236" i="44"/>
  <c r="B236" i="44"/>
  <c r="M235" i="44"/>
  <c r="N235" i="44" s="1"/>
  <c r="L235" i="44"/>
  <c r="H235" i="44"/>
  <c r="G235" i="44"/>
  <c r="B235" i="44"/>
  <c r="M234" i="44"/>
  <c r="N234" i="44" s="1"/>
  <c r="L234" i="44"/>
  <c r="I234" i="44"/>
  <c r="H234" i="44"/>
  <c r="G234" i="44"/>
  <c r="B234" i="44"/>
  <c r="M233" i="44"/>
  <c r="N233" i="44" s="1"/>
  <c r="I233" i="44"/>
  <c r="H233" i="44"/>
  <c r="G233" i="44"/>
  <c r="B233" i="44"/>
  <c r="M232" i="44"/>
  <c r="N232" i="44" s="1"/>
  <c r="L232" i="44"/>
  <c r="I232" i="44"/>
  <c r="H232" i="44"/>
  <c r="G232" i="44"/>
  <c r="B232" i="44"/>
  <c r="M231" i="44"/>
  <c r="N231" i="44" s="1"/>
  <c r="L231" i="44"/>
  <c r="I231" i="44"/>
  <c r="H231" i="44"/>
  <c r="G231" i="44"/>
  <c r="B231" i="44"/>
  <c r="M230" i="44"/>
  <c r="N230" i="44" s="1"/>
  <c r="L230" i="44"/>
  <c r="H230" i="44"/>
  <c r="G230" i="44"/>
  <c r="B230" i="44"/>
  <c r="M229" i="44"/>
  <c r="N229" i="44" s="1"/>
  <c r="I229" i="44"/>
  <c r="H229" i="44"/>
  <c r="G229" i="44"/>
  <c r="B229" i="44"/>
  <c r="M228" i="44"/>
  <c r="N228" i="44" s="1"/>
  <c r="L228" i="44"/>
  <c r="H228" i="44"/>
  <c r="G228" i="44"/>
  <c r="B228" i="44"/>
  <c r="M227" i="44"/>
  <c r="N227" i="44" s="1"/>
  <c r="L227" i="44"/>
  <c r="H227" i="44"/>
  <c r="G227" i="44"/>
  <c r="B227" i="44"/>
  <c r="M226" i="44"/>
  <c r="N226" i="44" s="1"/>
  <c r="L226" i="44"/>
  <c r="I226" i="44"/>
  <c r="H226" i="44"/>
  <c r="G226" i="44"/>
  <c r="B226" i="44"/>
  <c r="M225" i="44"/>
  <c r="N225" i="44" s="1"/>
  <c r="L225" i="44"/>
  <c r="H225" i="44"/>
  <c r="G225" i="44"/>
  <c r="B225" i="44"/>
  <c r="M224" i="44"/>
  <c r="N224" i="44" s="1"/>
  <c r="L224" i="44"/>
  <c r="I224" i="44"/>
  <c r="H224" i="44"/>
  <c r="G224" i="44"/>
  <c r="B224" i="44"/>
  <c r="M223" i="44"/>
  <c r="N223" i="44" s="1"/>
  <c r="L223" i="44"/>
  <c r="I223" i="44"/>
  <c r="H223" i="44"/>
  <c r="G223" i="44"/>
  <c r="B223" i="44"/>
  <c r="M222" i="44"/>
  <c r="N222" i="44" s="1"/>
  <c r="L222" i="44"/>
  <c r="H222" i="44"/>
  <c r="G222" i="44"/>
  <c r="B222" i="44"/>
  <c r="M221" i="44"/>
  <c r="N221" i="44" s="1"/>
  <c r="L221" i="44"/>
  <c r="H221" i="44"/>
  <c r="G221" i="44"/>
  <c r="B221" i="44"/>
  <c r="M220" i="44"/>
  <c r="N220" i="44" s="1"/>
  <c r="L220" i="44"/>
  <c r="H220" i="44"/>
  <c r="G220" i="44"/>
  <c r="B220" i="44"/>
  <c r="M219" i="44"/>
  <c r="N219" i="44" s="1"/>
  <c r="L219" i="44"/>
  <c r="H219" i="44"/>
  <c r="G219" i="44"/>
  <c r="B219" i="44"/>
  <c r="M218" i="44"/>
  <c r="N218" i="44" s="1"/>
  <c r="L218" i="44"/>
  <c r="I218" i="44"/>
  <c r="H218" i="44"/>
  <c r="G218" i="44"/>
  <c r="B218" i="44"/>
  <c r="M217" i="44"/>
  <c r="N217" i="44" s="1"/>
  <c r="L217" i="44"/>
  <c r="I217" i="44"/>
  <c r="H217" i="44"/>
  <c r="G217" i="44"/>
  <c r="B217" i="44"/>
  <c r="M216" i="44"/>
  <c r="N216" i="44" s="1"/>
  <c r="L216" i="44"/>
  <c r="I216" i="44"/>
  <c r="H216" i="44"/>
  <c r="G216" i="44"/>
  <c r="B216" i="44"/>
  <c r="M215" i="44"/>
  <c r="N215" i="44" s="1"/>
  <c r="L215" i="44"/>
  <c r="I215" i="44"/>
  <c r="H215" i="44"/>
  <c r="G215" i="44"/>
  <c r="B215" i="44"/>
  <c r="M214" i="44"/>
  <c r="N214" i="44" s="1"/>
  <c r="L214" i="44"/>
  <c r="H214" i="44"/>
  <c r="G214" i="44"/>
  <c r="B214" i="44"/>
  <c r="M213" i="44"/>
  <c r="N213" i="44" s="1"/>
  <c r="L213" i="44"/>
  <c r="I213" i="44"/>
  <c r="H213" i="44"/>
  <c r="G213" i="44"/>
  <c r="B213" i="44"/>
  <c r="M212" i="44"/>
  <c r="N212" i="44" s="1"/>
  <c r="L212" i="44"/>
  <c r="H212" i="44"/>
  <c r="G212" i="44"/>
  <c r="B212" i="44"/>
  <c r="M211" i="44"/>
  <c r="N211" i="44" s="1"/>
  <c r="L211" i="44"/>
  <c r="H211" i="44"/>
  <c r="G211" i="44"/>
  <c r="B211" i="44"/>
  <c r="M210" i="44"/>
  <c r="N210" i="44" s="1"/>
  <c r="L210" i="44"/>
  <c r="I210" i="44"/>
  <c r="H210" i="44"/>
  <c r="G210" i="44"/>
  <c r="B210" i="44"/>
  <c r="M209" i="44"/>
  <c r="N209" i="44" s="1"/>
  <c r="L209" i="44"/>
  <c r="I209" i="44"/>
  <c r="H209" i="44"/>
  <c r="G209" i="44"/>
  <c r="B209" i="44"/>
  <c r="M208" i="44"/>
  <c r="N208" i="44" s="1"/>
  <c r="L208" i="44"/>
  <c r="I208" i="44"/>
  <c r="H208" i="44"/>
  <c r="G208" i="44"/>
  <c r="B208" i="44"/>
  <c r="M207" i="44"/>
  <c r="N207" i="44" s="1"/>
  <c r="L207" i="44"/>
  <c r="I207" i="44"/>
  <c r="H207" i="44"/>
  <c r="G207" i="44"/>
  <c r="B207" i="44"/>
  <c r="M206" i="44"/>
  <c r="N206" i="44" s="1"/>
  <c r="L206" i="44"/>
  <c r="H206" i="44"/>
  <c r="G206" i="44"/>
  <c r="B206" i="44"/>
  <c r="M205" i="44"/>
  <c r="N205" i="44" s="1"/>
  <c r="L205" i="44"/>
  <c r="I205" i="44"/>
  <c r="H205" i="44"/>
  <c r="G205" i="44"/>
  <c r="B205" i="44"/>
  <c r="M204" i="44"/>
  <c r="N204" i="44" s="1"/>
  <c r="L204" i="44"/>
  <c r="H204" i="44"/>
  <c r="G204" i="44"/>
  <c r="B204" i="44"/>
  <c r="M203" i="44"/>
  <c r="N203" i="44" s="1"/>
  <c r="L203" i="44"/>
  <c r="I203" i="44"/>
  <c r="H203" i="44"/>
  <c r="G203" i="44"/>
  <c r="B203" i="44"/>
  <c r="M202" i="44"/>
  <c r="N202" i="44" s="1"/>
  <c r="L202" i="44"/>
  <c r="I202" i="44"/>
  <c r="H202" i="44"/>
  <c r="G202" i="44"/>
  <c r="B202" i="44"/>
  <c r="M201" i="44"/>
  <c r="N201" i="44" s="1"/>
  <c r="L201" i="44"/>
  <c r="I201" i="44"/>
  <c r="H201" i="44"/>
  <c r="G201" i="44"/>
  <c r="B201" i="44"/>
  <c r="M200" i="44"/>
  <c r="N200" i="44" s="1"/>
  <c r="L200" i="44"/>
  <c r="I200" i="44"/>
  <c r="H200" i="44"/>
  <c r="G200" i="44"/>
  <c r="B200" i="44"/>
  <c r="M199" i="44"/>
  <c r="N199" i="44" s="1"/>
  <c r="L199" i="44"/>
  <c r="I199" i="44"/>
  <c r="H199" i="44"/>
  <c r="G199" i="44"/>
  <c r="B199" i="44"/>
  <c r="M198" i="44"/>
  <c r="N198" i="44" s="1"/>
  <c r="L198" i="44"/>
  <c r="H198" i="44"/>
  <c r="G198" i="44"/>
  <c r="B198" i="44"/>
  <c r="M197" i="44"/>
  <c r="N197" i="44" s="1"/>
  <c r="L197" i="44"/>
  <c r="I197" i="44"/>
  <c r="H197" i="44"/>
  <c r="G197" i="44"/>
  <c r="B197" i="44"/>
  <c r="M196" i="44"/>
  <c r="N196" i="44" s="1"/>
  <c r="L196" i="44"/>
  <c r="H196" i="44"/>
  <c r="G196" i="44"/>
  <c r="B196" i="44"/>
  <c r="M195" i="44"/>
  <c r="N195" i="44" s="1"/>
  <c r="L195" i="44"/>
  <c r="I195" i="44"/>
  <c r="H195" i="44"/>
  <c r="G195" i="44"/>
  <c r="B195" i="44"/>
  <c r="M194" i="44"/>
  <c r="N194" i="44" s="1"/>
  <c r="L194" i="44"/>
  <c r="I194" i="44"/>
  <c r="H194" i="44"/>
  <c r="G194" i="44"/>
  <c r="B194" i="44"/>
  <c r="M193" i="44"/>
  <c r="N193" i="44" s="1"/>
  <c r="L193" i="44"/>
  <c r="I193" i="44"/>
  <c r="H193" i="44"/>
  <c r="G193" i="44"/>
  <c r="B193" i="44"/>
  <c r="M192" i="44"/>
  <c r="N192" i="44" s="1"/>
  <c r="L192" i="44"/>
  <c r="I192" i="44"/>
  <c r="H192" i="44"/>
  <c r="G192" i="44"/>
  <c r="B192" i="44"/>
  <c r="M191" i="44"/>
  <c r="N191" i="44" s="1"/>
  <c r="L191" i="44"/>
  <c r="I191" i="44"/>
  <c r="H191" i="44"/>
  <c r="G191" i="44"/>
  <c r="B191" i="44"/>
  <c r="M190" i="44"/>
  <c r="N190" i="44" s="1"/>
  <c r="L190" i="44"/>
  <c r="H190" i="44"/>
  <c r="G190" i="44"/>
  <c r="B190" i="44"/>
  <c r="M189" i="44"/>
  <c r="N189" i="44" s="1"/>
  <c r="L189" i="44"/>
  <c r="I189" i="44"/>
  <c r="H189" i="44"/>
  <c r="G189" i="44"/>
  <c r="B189" i="44"/>
  <c r="M188" i="44"/>
  <c r="N188" i="44" s="1"/>
  <c r="L188" i="44"/>
  <c r="H188" i="44"/>
  <c r="G188" i="44"/>
  <c r="B188" i="44"/>
  <c r="M187" i="44"/>
  <c r="N187" i="44" s="1"/>
  <c r="L187" i="44"/>
  <c r="H187" i="44"/>
  <c r="G187" i="44"/>
  <c r="B187" i="44"/>
  <c r="M186" i="44"/>
  <c r="N186" i="44" s="1"/>
  <c r="L186" i="44"/>
  <c r="I186" i="44"/>
  <c r="H186" i="44"/>
  <c r="G186" i="44"/>
  <c r="B186" i="44"/>
  <c r="M185" i="44"/>
  <c r="N185" i="44" s="1"/>
  <c r="L185" i="44"/>
  <c r="I185" i="44"/>
  <c r="H185" i="44"/>
  <c r="G185" i="44"/>
  <c r="B185" i="44"/>
  <c r="M184" i="44"/>
  <c r="N184" i="44" s="1"/>
  <c r="L184" i="44"/>
  <c r="I184" i="44"/>
  <c r="H184" i="44"/>
  <c r="G184" i="44"/>
  <c r="B184" i="44"/>
  <c r="M183" i="44"/>
  <c r="N183" i="44" s="1"/>
  <c r="L183" i="44"/>
  <c r="I183" i="44"/>
  <c r="H183" i="44"/>
  <c r="G183" i="44"/>
  <c r="B183" i="44"/>
  <c r="M182" i="44"/>
  <c r="N182" i="44" s="1"/>
  <c r="L182" i="44"/>
  <c r="H182" i="44"/>
  <c r="G182" i="44"/>
  <c r="B182" i="44"/>
  <c r="M181" i="44"/>
  <c r="N181" i="44" s="1"/>
  <c r="L181" i="44"/>
  <c r="I181" i="44"/>
  <c r="H181" i="44"/>
  <c r="G181" i="44"/>
  <c r="B181" i="44"/>
  <c r="M180" i="44"/>
  <c r="N180" i="44" s="1"/>
  <c r="L180" i="44"/>
  <c r="H180" i="44"/>
  <c r="G180" i="44"/>
  <c r="B180" i="44"/>
  <c r="M179" i="44"/>
  <c r="N179" i="44" s="1"/>
  <c r="L179" i="44"/>
  <c r="I179" i="44"/>
  <c r="H179" i="44"/>
  <c r="G179" i="44"/>
  <c r="B179" i="44"/>
  <c r="M178" i="44"/>
  <c r="N178" i="44" s="1"/>
  <c r="L178" i="44"/>
  <c r="I178" i="44"/>
  <c r="H178" i="44"/>
  <c r="G178" i="44"/>
  <c r="B178" i="44"/>
  <c r="M177" i="44"/>
  <c r="N177" i="44" s="1"/>
  <c r="L177" i="44"/>
  <c r="I177" i="44"/>
  <c r="H177" i="44"/>
  <c r="G177" i="44"/>
  <c r="B177" i="44"/>
  <c r="M176" i="44"/>
  <c r="N176" i="44" s="1"/>
  <c r="L176" i="44"/>
  <c r="I176" i="44"/>
  <c r="H176" i="44"/>
  <c r="G176" i="44"/>
  <c r="B176" i="44"/>
  <c r="M175" i="44"/>
  <c r="N175" i="44" s="1"/>
  <c r="L175" i="44"/>
  <c r="I175" i="44"/>
  <c r="H175" i="44"/>
  <c r="G175" i="44"/>
  <c r="B175" i="44"/>
  <c r="M174" i="44"/>
  <c r="N174" i="44" s="1"/>
  <c r="L174" i="44"/>
  <c r="H174" i="44"/>
  <c r="G174" i="44"/>
  <c r="B174" i="44"/>
  <c r="M173" i="44"/>
  <c r="N173" i="44" s="1"/>
  <c r="L173" i="44"/>
  <c r="I173" i="44"/>
  <c r="H173" i="44"/>
  <c r="G173" i="44"/>
  <c r="B173" i="44"/>
  <c r="M172" i="44"/>
  <c r="N172" i="44" s="1"/>
  <c r="L172" i="44"/>
  <c r="H172" i="44"/>
  <c r="G172" i="44"/>
  <c r="B172" i="44"/>
  <c r="M171" i="44"/>
  <c r="N171" i="44" s="1"/>
  <c r="L171" i="44"/>
  <c r="I171" i="44"/>
  <c r="H171" i="44"/>
  <c r="G171" i="44"/>
  <c r="B171" i="44"/>
  <c r="M170" i="44"/>
  <c r="N170" i="44" s="1"/>
  <c r="L170" i="44"/>
  <c r="I170" i="44"/>
  <c r="H170" i="44"/>
  <c r="G170" i="44"/>
  <c r="B170" i="44"/>
  <c r="M169" i="44"/>
  <c r="N169" i="44" s="1"/>
  <c r="L169" i="44"/>
  <c r="I169" i="44"/>
  <c r="H169" i="44"/>
  <c r="G169" i="44"/>
  <c r="B169" i="44"/>
  <c r="M168" i="44"/>
  <c r="N168" i="44" s="1"/>
  <c r="L168" i="44"/>
  <c r="I168" i="44"/>
  <c r="H168" i="44"/>
  <c r="G168" i="44"/>
  <c r="B168" i="44"/>
  <c r="M167" i="44"/>
  <c r="N167" i="44" s="1"/>
  <c r="L167" i="44"/>
  <c r="I167" i="44"/>
  <c r="H167" i="44"/>
  <c r="G167" i="44"/>
  <c r="B167" i="44"/>
  <c r="M166" i="44"/>
  <c r="N166" i="44" s="1"/>
  <c r="L166" i="44"/>
  <c r="H166" i="44"/>
  <c r="G166" i="44"/>
  <c r="B166" i="44"/>
  <c r="M165" i="44"/>
  <c r="N165" i="44" s="1"/>
  <c r="L165" i="44"/>
  <c r="I165" i="44"/>
  <c r="H165" i="44"/>
  <c r="G165" i="44"/>
  <c r="B165" i="44"/>
  <c r="M164" i="44"/>
  <c r="N164" i="44" s="1"/>
  <c r="L164" i="44"/>
  <c r="I164" i="44"/>
  <c r="H164" i="44"/>
  <c r="G164" i="44"/>
  <c r="B164" i="44"/>
  <c r="M163" i="44"/>
  <c r="N163" i="44" s="1"/>
  <c r="L163" i="44"/>
  <c r="I163" i="44"/>
  <c r="H163" i="44"/>
  <c r="G163" i="44"/>
  <c r="B163" i="44"/>
  <c r="M162" i="44"/>
  <c r="N162" i="44" s="1"/>
  <c r="L162" i="44"/>
  <c r="I162" i="44"/>
  <c r="H162" i="44"/>
  <c r="G162" i="44"/>
  <c r="B162" i="44"/>
  <c r="M161" i="44"/>
  <c r="N161" i="44" s="1"/>
  <c r="L161" i="44"/>
  <c r="I161" i="44"/>
  <c r="H161" i="44"/>
  <c r="G161" i="44"/>
  <c r="B161" i="44"/>
  <c r="M160" i="44"/>
  <c r="N160" i="44" s="1"/>
  <c r="L160" i="44"/>
  <c r="I160" i="44"/>
  <c r="H160" i="44"/>
  <c r="G160" i="44"/>
  <c r="B160" i="44"/>
  <c r="M159" i="44"/>
  <c r="N159" i="44" s="1"/>
  <c r="L159" i="44"/>
  <c r="I159" i="44"/>
  <c r="H159" i="44"/>
  <c r="G159" i="44"/>
  <c r="B159" i="44"/>
  <c r="M158" i="44"/>
  <c r="N158" i="44" s="1"/>
  <c r="L158" i="44"/>
  <c r="H158" i="44"/>
  <c r="G158" i="44"/>
  <c r="B158" i="44"/>
  <c r="M157" i="44"/>
  <c r="N157" i="44" s="1"/>
  <c r="L157" i="44"/>
  <c r="I157" i="44"/>
  <c r="H157" i="44"/>
  <c r="G157" i="44"/>
  <c r="B157" i="44"/>
  <c r="M156" i="44"/>
  <c r="N156" i="44" s="1"/>
  <c r="L156" i="44"/>
  <c r="I156" i="44"/>
  <c r="H156" i="44"/>
  <c r="G156" i="44"/>
  <c r="B156" i="44"/>
  <c r="M155" i="44"/>
  <c r="N155" i="44" s="1"/>
  <c r="L155" i="44"/>
  <c r="I155" i="44"/>
  <c r="H155" i="44"/>
  <c r="G155" i="44"/>
  <c r="B155" i="44"/>
  <c r="M154" i="44"/>
  <c r="N154" i="44" s="1"/>
  <c r="L154" i="44"/>
  <c r="I154" i="44"/>
  <c r="H154" i="44"/>
  <c r="G154" i="44"/>
  <c r="B154" i="44"/>
  <c r="M153" i="44"/>
  <c r="N153" i="44" s="1"/>
  <c r="L153" i="44"/>
  <c r="I153" i="44"/>
  <c r="H153" i="44"/>
  <c r="G153" i="44"/>
  <c r="B153" i="44"/>
  <c r="M152" i="44"/>
  <c r="N152" i="44" s="1"/>
  <c r="L152" i="44"/>
  <c r="I152" i="44"/>
  <c r="H152" i="44"/>
  <c r="G152" i="44"/>
  <c r="B152" i="44"/>
  <c r="M151" i="44"/>
  <c r="N151" i="44" s="1"/>
  <c r="L151" i="44"/>
  <c r="I151" i="44"/>
  <c r="H151" i="44"/>
  <c r="G151" i="44"/>
  <c r="B151" i="44"/>
  <c r="M150" i="44"/>
  <c r="N150" i="44" s="1"/>
  <c r="L150" i="44"/>
  <c r="H150" i="44"/>
  <c r="G150" i="44"/>
  <c r="B150" i="44"/>
  <c r="M149" i="44"/>
  <c r="N149" i="44" s="1"/>
  <c r="L149" i="44"/>
  <c r="I149" i="44"/>
  <c r="H149" i="44"/>
  <c r="G149" i="44"/>
  <c r="B149" i="44"/>
  <c r="M148" i="44"/>
  <c r="N148" i="44" s="1"/>
  <c r="L148" i="44"/>
  <c r="I148" i="44"/>
  <c r="H148" i="44"/>
  <c r="G148" i="44"/>
  <c r="B148" i="44"/>
  <c r="M147" i="44"/>
  <c r="N147" i="44" s="1"/>
  <c r="L147" i="44"/>
  <c r="I147" i="44"/>
  <c r="H147" i="44"/>
  <c r="G147" i="44"/>
  <c r="B147" i="44"/>
  <c r="M146" i="44"/>
  <c r="N146" i="44" s="1"/>
  <c r="L146" i="44"/>
  <c r="I146" i="44"/>
  <c r="H146" i="44"/>
  <c r="G146" i="44"/>
  <c r="B146" i="44"/>
  <c r="M145" i="44"/>
  <c r="N145" i="44" s="1"/>
  <c r="L145" i="44"/>
  <c r="I145" i="44"/>
  <c r="H145" i="44"/>
  <c r="G145" i="44"/>
  <c r="B145" i="44"/>
  <c r="M144" i="44"/>
  <c r="N144" i="44" s="1"/>
  <c r="L144" i="44"/>
  <c r="I144" i="44"/>
  <c r="H144" i="44"/>
  <c r="G144" i="44"/>
  <c r="B144" i="44"/>
  <c r="M143" i="44"/>
  <c r="N143" i="44" s="1"/>
  <c r="L143" i="44"/>
  <c r="I143" i="44"/>
  <c r="H143" i="44"/>
  <c r="G143" i="44"/>
  <c r="B143" i="44"/>
  <c r="M142" i="44"/>
  <c r="N142" i="44" s="1"/>
  <c r="L142" i="44"/>
  <c r="H142" i="44"/>
  <c r="G142" i="44"/>
  <c r="B142" i="44"/>
  <c r="M141" i="44"/>
  <c r="N141" i="44" s="1"/>
  <c r="L141" i="44"/>
  <c r="I141" i="44"/>
  <c r="H141" i="44"/>
  <c r="G141" i="44"/>
  <c r="B141" i="44"/>
  <c r="M140" i="44"/>
  <c r="N140" i="44" s="1"/>
  <c r="L140" i="44"/>
  <c r="H140" i="44"/>
  <c r="G140" i="44"/>
  <c r="B140" i="44"/>
  <c r="M139" i="44"/>
  <c r="N139" i="44" s="1"/>
  <c r="L139" i="44"/>
  <c r="I139" i="44"/>
  <c r="H139" i="44"/>
  <c r="G139" i="44"/>
  <c r="B139" i="44"/>
  <c r="M138" i="44"/>
  <c r="N138" i="44" s="1"/>
  <c r="L138" i="44"/>
  <c r="I138" i="44"/>
  <c r="H138" i="44"/>
  <c r="G138" i="44"/>
  <c r="B138" i="44"/>
  <c r="M137" i="44"/>
  <c r="N137" i="44" s="1"/>
  <c r="L137" i="44"/>
  <c r="I137" i="44"/>
  <c r="H137" i="44"/>
  <c r="G137" i="44"/>
  <c r="B137" i="44"/>
  <c r="M136" i="44"/>
  <c r="N136" i="44" s="1"/>
  <c r="L136" i="44"/>
  <c r="I136" i="44"/>
  <c r="H136" i="44"/>
  <c r="G136" i="44"/>
  <c r="B136" i="44"/>
  <c r="M135" i="44"/>
  <c r="N135" i="44" s="1"/>
  <c r="L135" i="44"/>
  <c r="I135" i="44"/>
  <c r="H135" i="44"/>
  <c r="G135" i="44"/>
  <c r="B135" i="44"/>
  <c r="M134" i="44"/>
  <c r="N134" i="44" s="1"/>
  <c r="L134" i="44"/>
  <c r="H134" i="44"/>
  <c r="G134" i="44"/>
  <c r="B134" i="44"/>
  <c r="M133" i="44"/>
  <c r="N133" i="44" s="1"/>
  <c r="L133" i="44"/>
  <c r="I133" i="44"/>
  <c r="H133" i="44"/>
  <c r="G133" i="44"/>
  <c r="B133" i="44"/>
  <c r="M132" i="44"/>
  <c r="N132" i="44" s="1"/>
  <c r="L132" i="44"/>
  <c r="H132" i="44"/>
  <c r="G132" i="44"/>
  <c r="B132" i="44"/>
  <c r="M131" i="44"/>
  <c r="N131" i="44" s="1"/>
  <c r="L131" i="44"/>
  <c r="I131" i="44"/>
  <c r="H131" i="44"/>
  <c r="G131" i="44"/>
  <c r="B131" i="44"/>
  <c r="M130" i="44"/>
  <c r="N130" i="44" s="1"/>
  <c r="L130" i="44"/>
  <c r="I130" i="44"/>
  <c r="H130" i="44"/>
  <c r="G130" i="44"/>
  <c r="B130" i="44"/>
  <c r="M129" i="44"/>
  <c r="N129" i="44" s="1"/>
  <c r="L129" i="44"/>
  <c r="I129" i="44"/>
  <c r="H129" i="44"/>
  <c r="G129" i="44"/>
  <c r="B129" i="44"/>
  <c r="M128" i="44"/>
  <c r="N128" i="44" s="1"/>
  <c r="L128" i="44"/>
  <c r="I128" i="44"/>
  <c r="H128" i="44"/>
  <c r="G128" i="44"/>
  <c r="B128" i="44"/>
  <c r="M127" i="44"/>
  <c r="N127" i="44" s="1"/>
  <c r="L127" i="44"/>
  <c r="I127" i="44"/>
  <c r="H127" i="44"/>
  <c r="G127" i="44"/>
  <c r="B127" i="44"/>
  <c r="M126" i="44"/>
  <c r="N126" i="44" s="1"/>
  <c r="L126" i="44"/>
  <c r="H126" i="44"/>
  <c r="G126" i="44"/>
  <c r="B126" i="44"/>
  <c r="M125" i="44"/>
  <c r="N125" i="44" s="1"/>
  <c r="L125" i="44"/>
  <c r="I125" i="44"/>
  <c r="H125" i="44"/>
  <c r="G125" i="44"/>
  <c r="B125" i="44"/>
  <c r="M124" i="44"/>
  <c r="N124" i="44" s="1"/>
  <c r="L124" i="44"/>
  <c r="H124" i="44"/>
  <c r="G124" i="44"/>
  <c r="B124" i="44"/>
  <c r="M123" i="44"/>
  <c r="N123" i="44" s="1"/>
  <c r="L123" i="44"/>
  <c r="I123" i="44"/>
  <c r="H123" i="44"/>
  <c r="G123" i="44"/>
  <c r="B123" i="44"/>
  <c r="M122" i="44"/>
  <c r="N122" i="44" s="1"/>
  <c r="L122" i="44"/>
  <c r="I122" i="44"/>
  <c r="H122" i="44"/>
  <c r="G122" i="44"/>
  <c r="B122" i="44"/>
  <c r="M121" i="44"/>
  <c r="N121" i="44" s="1"/>
  <c r="L121" i="44"/>
  <c r="I121" i="44"/>
  <c r="H121" i="44"/>
  <c r="G121" i="44"/>
  <c r="B121" i="44"/>
  <c r="M120" i="44"/>
  <c r="N120" i="44" s="1"/>
  <c r="L120" i="44"/>
  <c r="I120" i="44"/>
  <c r="H120" i="44"/>
  <c r="G120" i="44"/>
  <c r="B120" i="44"/>
  <c r="M119" i="44"/>
  <c r="N119" i="44" s="1"/>
  <c r="L119" i="44"/>
  <c r="I119" i="44"/>
  <c r="H119" i="44"/>
  <c r="G119" i="44"/>
  <c r="B119" i="44"/>
  <c r="M118" i="44"/>
  <c r="N118" i="44" s="1"/>
  <c r="L118" i="44"/>
  <c r="H118" i="44"/>
  <c r="G118" i="44"/>
  <c r="B118" i="44"/>
  <c r="M117" i="44"/>
  <c r="N117" i="44" s="1"/>
  <c r="L117" i="44"/>
  <c r="I117" i="44"/>
  <c r="H117" i="44"/>
  <c r="G117" i="44"/>
  <c r="B117" i="44"/>
  <c r="M116" i="44"/>
  <c r="N116" i="44" s="1"/>
  <c r="L116" i="44"/>
  <c r="H116" i="44"/>
  <c r="G116" i="44"/>
  <c r="B116" i="44"/>
  <c r="M115" i="44"/>
  <c r="N115" i="44" s="1"/>
  <c r="L115" i="44"/>
  <c r="I115" i="44"/>
  <c r="H115" i="44"/>
  <c r="G115" i="44"/>
  <c r="B115" i="44"/>
  <c r="M114" i="44"/>
  <c r="N114" i="44" s="1"/>
  <c r="L114" i="44"/>
  <c r="I114" i="44"/>
  <c r="H114" i="44"/>
  <c r="G114" i="44"/>
  <c r="B114" i="44"/>
  <c r="M113" i="44"/>
  <c r="N113" i="44" s="1"/>
  <c r="L113" i="44"/>
  <c r="I113" i="44"/>
  <c r="H113" i="44"/>
  <c r="G113" i="44"/>
  <c r="B113" i="44"/>
  <c r="M112" i="44"/>
  <c r="N112" i="44" s="1"/>
  <c r="L112" i="44"/>
  <c r="I112" i="44"/>
  <c r="H112" i="44"/>
  <c r="G112" i="44"/>
  <c r="B112" i="44"/>
  <c r="M111" i="44"/>
  <c r="N111" i="44" s="1"/>
  <c r="L111" i="44"/>
  <c r="I111" i="44"/>
  <c r="H111" i="44"/>
  <c r="G111" i="44"/>
  <c r="B111" i="44"/>
  <c r="M110" i="44"/>
  <c r="N110" i="44" s="1"/>
  <c r="L110" i="44"/>
  <c r="H110" i="44"/>
  <c r="G110" i="44"/>
  <c r="B110" i="44"/>
  <c r="M109" i="44"/>
  <c r="N109" i="44" s="1"/>
  <c r="L109" i="44"/>
  <c r="I109" i="44"/>
  <c r="H109" i="44"/>
  <c r="G109" i="44"/>
  <c r="B109" i="44"/>
  <c r="M108" i="44"/>
  <c r="N108" i="44" s="1"/>
  <c r="L108" i="44"/>
  <c r="H108" i="44"/>
  <c r="G108" i="44"/>
  <c r="B108" i="44"/>
  <c r="M107" i="44"/>
  <c r="N107" i="44" s="1"/>
  <c r="L107" i="44"/>
  <c r="I107" i="44"/>
  <c r="H107" i="44"/>
  <c r="G107" i="44"/>
  <c r="B107" i="44"/>
  <c r="M106" i="44"/>
  <c r="N106" i="44" s="1"/>
  <c r="L106" i="44"/>
  <c r="I106" i="44"/>
  <c r="H106" i="44"/>
  <c r="G106" i="44"/>
  <c r="B106" i="44"/>
  <c r="M105" i="44"/>
  <c r="N105" i="44" s="1"/>
  <c r="L105" i="44"/>
  <c r="I105" i="44"/>
  <c r="H105" i="44"/>
  <c r="G105" i="44"/>
  <c r="B105" i="44"/>
  <c r="M104" i="44"/>
  <c r="N104" i="44" s="1"/>
  <c r="L104" i="44"/>
  <c r="I104" i="44"/>
  <c r="H104" i="44"/>
  <c r="G104" i="44"/>
  <c r="B104" i="44"/>
  <c r="M103" i="44"/>
  <c r="N103" i="44" s="1"/>
  <c r="L103" i="44"/>
  <c r="I103" i="44"/>
  <c r="H103" i="44"/>
  <c r="G103" i="44"/>
  <c r="B103" i="44"/>
  <c r="M102" i="44"/>
  <c r="N102" i="44" s="1"/>
  <c r="L102" i="44"/>
  <c r="H102" i="44"/>
  <c r="G102" i="44"/>
  <c r="B102" i="44"/>
  <c r="M101" i="44"/>
  <c r="N101" i="44" s="1"/>
  <c r="L101" i="44"/>
  <c r="I101" i="44"/>
  <c r="H101" i="44"/>
  <c r="G101" i="44"/>
  <c r="B101" i="44"/>
  <c r="M100" i="44"/>
  <c r="N100" i="44" s="1"/>
  <c r="L100" i="44"/>
  <c r="H100" i="44"/>
  <c r="G100" i="44"/>
  <c r="B100" i="44"/>
  <c r="M99" i="44"/>
  <c r="N99" i="44" s="1"/>
  <c r="L99" i="44"/>
  <c r="I99" i="44"/>
  <c r="H99" i="44"/>
  <c r="G99" i="44"/>
  <c r="B99" i="44"/>
  <c r="M98" i="44"/>
  <c r="N98" i="44" s="1"/>
  <c r="L98" i="44"/>
  <c r="I98" i="44"/>
  <c r="H98" i="44"/>
  <c r="G98" i="44"/>
  <c r="B98" i="44"/>
  <c r="M97" i="44"/>
  <c r="N97" i="44" s="1"/>
  <c r="L97" i="44"/>
  <c r="I97" i="44"/>
  <c r="H97" i="44"/>
  <c r="G97" i="44"/>
  <c r="B97" i="44"/>
  <c r="M96" i="44"/>
  <c r="N96" i="44" s="1"/>
  <c r="L96" i="44"/>
  <c r="I96" i="44"/>
  <c r="H96" i="44"/>
  <c r="G96" i="44"/>
  <c r="B96" i="44"/>
  <c r="M95" i="44"/>
  <c r="N95" i="44" s="1"/>
  <c r="L95" i="44"/>
  <c r="I95" i="44"/>
  <c r="H95" i="44"/>
  <c r="G95" i="44"/>
  <c r="B95" i="44"/>
  <c r="M94" i="44"/>
  <c r="N94" i="44" s="1"/>
  <c r="L94" i="44"/>
  <c r="H94" i="44"/>
  <c r="G94" i="44"/>
  <c r="B94" i="44"/>
  <c r="M93" i="44"/>
  <c r="N93" i="44" s="1"/>
  <c r="L93" i="44"/>
  <c r="I93" i="44"/>
  <c r="H93" i="44"/>
  <c r="G93" i="44"/>
  <c r="B93" i="44"/>
  <c r="M92" i="44"/>
  <c r="N92" i="44" s="1"/>
  <c r="L92" i="44"/>
  <c r="H92" i="44"/>
  <c r="G92" i="44"/>
  <c r="B92" i="44"/>
  <c r="M91" i="44"/>
  <c r="N91" i="44" s="1"/>
  <c r="L91" i="44"/>
  <c r="I91" i="44"/>
  <c r="H91" i="44"/>
  <c r="G91" i="44"/>
  <c r="B91" i="44"/>
  <c r="M90" i="44"/>
  <c r="N90" i="44" s="1"/>
  <c r="L90" i="44"/>
  <c r="I90" i="44"/>
  <c r="H90" i="44"/>
  <c r="G90" i="44"/>
  <c r="B90" i="44"/>
  <c r="M89" i="44"/>
  <c r="N89" i="44" s="1"/>
  <c r="L89" i="44"/>
  <c r="I89" i="44"/>
  <c r="H89" i="44"/>
  <c r="G89" i="44"/>
  <c r="B89" i="44"/>
  <c r="M88" i="44"/>
  <c r="N88" i="44" s="1"/>
  <c r="L88" i="44"/>
  <c r="I88" i="44"/>
  <c r="H88" i="44"/>
  <c r="G88" i="44"/>
  <c r="B88" i="44"/>
  <c r="M87" i="44"/>
  <c r="N87" i="44" s="1"/>
  <c r="L87" i="44"/>
  <c r="I87" i="44"/>
  <c r="H87" i="44"/>
  <c r="G87" i="44"/>
  <c r="B87" i="44"/>
  <c r="M86" i="44"/>
  <c r="N86" i="44" s="1"/>
  <c r="L86" i="44"/>
  <c r="H86" i="44"/>
  <c r="G86" i="44"/>
  <c r="B86" i="44"/>
  <c r="M85" i="44"/>
  <c r="N85" i="44" s="1"/>
  <c r="L85" i="44"/>
  <c r="I85" i="44"/>
  <c r="H85" i="44"/>
  <c r="G85" i="44"/>
  <c r="B85" i="44"/>
  <c r="M84" i="44"/>
  <c r="N84" i="44" s="1"/>
  <c r="L84" i="44"/>
  <c r="H84" i="44"/>
  <c r="G84" i="44"/>
  <c r="B84" i="44"/>
  <c r="M83" i="44"/>
  <c r="N83" i="44" s="1"/>
  <c r="L83" i="44"/>
  <c r="I83" i="44"/>
  <c r="H83" i="44"/>
  <c r="G83" i="44"/>
  <c r="B83" i="44"/>
  <c r="M82" i="44"/>
  <c r="N82" i="44" s="1"/>
  <c r="L82" i="44"/>
  <c r="I82" i="44"/>
  <c r="H82" i="44"/>
  <c r="G82" i="44"/>
  <c r="B82" i="44"/>
  <c r="M81" i="44"/>
  <c r="N81" i="44" s="1"/>
  <c r="L81" i="44"/>
  <c r="I81" i="44"/>
  <c r="H81" i="44"/>
  <c r="G81" i="44"/>
  <c r="B81" i="44"/>
  <c r="M80" i="44"/>
  <c r="N80" i="44" s="1"/>
  <c r="L80" i="44"/>
  <c r="I80" i="44"/>
  <c r="H80" i="44"/>
  <c r="G80" i="44"/>
  <c r="B80" i="44"/>
  <c r="M79" i="44"/>
  <c r="N79" i="44" s="1"/>
  <c r="L79" i="44"/>
  <c r="I79" i="44"/>
  <c r="H79" i="44"/>
  <c r="G79" i="44"/>
  <c r="B79" i="44"/>
  <c r="M78" i="44"/>
  <c r="N78" i="44" s="1"/>
  <c r="L78" i="44"/>
  <c r="H78" i="44"/>
  <c r="G78" i="44"/>
  <c r="B78" i="44"/>
  <c r="M77" i="44"/>
  <c r="N77" i="44" s="1"/>
  <c r="L77" i="44"/>
  <c r="I77" i="44"/>
  <c r="H77" i="44"/>
  <c r="G77" i="44"/>
  <c r="B77" i="44"/>
  <c r="M76" i="44"/>
  <c r="N76" i="44" s="1"/>
  <c r="L76" i="44"/>
  <c r="H76" i="44"/>
  <c r="G76" i="44"/>
  <c r="B76" i="44"/>
  <c r="M75" i="44"/>
  <c r="N75" i="44" s="1"/>
  <c r="L75" i="44"/>
  <c r="I75" i="44"/>
  <c r="H75" i="44"/>
  <c r="G75" i="44"/>
  <c r="B75" i="44"/>
  <c r="M74" i="44"/>
  <c r="N74" i="44" s="1"/>
  <c r="L74" i="44"/>
  <c r="I74" i="44"/>
  <c r="H74" i="44"/>
  <c r="G74" i="44"/>
  <c r="B74" i="44"/>
  <c r="M73" i="44"/>
  <c r="N73" i="44" s="1"/>
  <c r="L73" i="44"/>
  <c r="I73" i="44"/>
  <c r="H73" i="44"/>
  <c r="G73" i="44"/>
  <c r="B73" i="44"/>
  <c r="M72" i="44"/>
  <c r="N72" i="44" s="1"/>
  <c r="L72" i="44"/>
  <c r="I72" i="44"/>
  <c r="H72" i="44"/>
  <c r="G72" i="44"/>
  <c r="B72" i="44"/>
  <c r="M71" i="44"/>
  <c r="N71" i="44" s="1"/>
  <c r="L71" i="44"/>
  <c r="I71" i="44"/>
  <c r="H71" i="44"/>
  <c r="G71" i="44"/>
  <c r="B71" i="44"/>
  <c r="M70" i="44"/>
  <c r="N70" i="44" s="1"/>
  <c r="L70" i="44"/>
  <c r="H70" i="44"/>
  <c r="G70" i="44"/>
  <c r="B70" i="44"/>
  <c r="M69" i="44"/>
  <c r="N69" i="44" s="1"/>
  <c r="L69" i="44"/>
  <c r="I69" i="44"/>
  <c r="H69" i="44"/>
  <c r="G69" i="44"/>
  <c r="B69" i="44"/>
  <c r="M68" i="44"/>
  <c r="N68" i="44" s="1"/>
  <c r="L68" i="44"/>
  <c r="H68" i="44"/>
  <c r="G68" i="44"/>
  <c r="B68" i="44"/>
  <c r="M67" i="44"/>
  <c r="N67" i="44" s="1"/>
  <c r="L67" i="44"/>
  <c r="I67" i="44"/>
  <c r="H67" i="44"/>
  <c r="G67" i="44"/>
  <c r="B67" i="44"/>
  <c r="M66" i="44"/>
  <c r="N66" i="44" s="1"/>
  <c r="L66" i="44"/>
  <c r="I66" i="44"/>
  <c r="H66" i="44"/>
  <c r="G66" i="44"/>
  <c r="B66" i="44"/>
  <c r="M65" i="44"/>
  <c r="N65" i="44" s="1"/>
  <c r="L65" i="44"/>
  <c r="I65" i="44"/>
  <c r="H65" i="44"/>
  <c r="G65" i="44"/>
  <c r="B65" i="44"/>
  <c r="M64" i="44"/>
  <c r="N64" i="44" s="1"/>
  <c r="L64" i="44"/>
  <c r="I64" i="44"/>
  <c r="H64" i="44"/>
  <c r="G64" i="44"/>
  <c r="B64" i="44"/>
  <c r="I63" i="44"/>
  <c r="H63" i="44"/>
  <c r="G63" i="44"/>
  <c r="B63" i="44"/>
  <c r="M62" i="44"/>
  <c r="N62" i="44" s="1"/>
  <c r="L62" i="44"/>
  <c r="H62" i="44"/>
  <c r="G62" i="44"/>
  <c r="B62" i="44"/>
  <c r="I61" i="44"/>
  <c r="H61" i="44"/>
  <c r="G61" i="44"/>
  <c r="B61" i="44"/>
  <c r="M60" i="44"/>
  <c r="N60" i="44" s="1"/>
  <c r="L60" i="44"/>
  <c r="H60" i="44"/>
  <c r="G60" i="44"/>
  <c r="B60" i="44"/>
  <c r="M59" i="44"/>
  <c r="N59" i="44" s="1"/>
  <c r="H59" i="44"/>
  <c r="G59" i="44"/>
  <c r="B59" i="44"/>
  <c r="H58" i="44"/>
  <c r="G58" i="44"/>
  <c r="B58" i="44"/>
  <c r="I57" i="44"/>
  <c r="H57" i="44"/>
  <c r="G57" i="44"/>
  <c r="B57" i="44"/>
  <c r="M56" i="44"/>
  <c r="N56" i="44" s="1"/>
  <c r="I56" i="44"/>
  <c r="H56" i="44"/>
  <c r="G56" i="44"/>
  <c r="B56" i="44"/>
  <c r="H55" i="44"/>
  <c r="G55" i="44"/>
  <c r="B55" i="44"/>
  <c r="M54" i="44"/>
  <c r="N54" i="44" s="1"/>
  <c r="H54" i="44"/>
  <c r="G54" i="44"/>
  <c r="B54" i="44"/>
  <c r="I53" i="44"/>
  <c r="H53" i="44"/>
  <c r="G53" i="44"/>
  <c r="B53" i="44"/>
  <c r="H52" i="44"/>
  <c r="G52" i="44"/>
  <c r="B52" i="44"/>
  <c r="I51" i="44"/>
  <c r="H51" i="44"/>
  <c r="G51" i="44"/>
  <c r="B51" i="44"/>
  <c r="I50" i="44"/>
  <c r="H50" i="44"/>
  <c r="G50" i="44"/>
  <c r="B50" i="44"/>
  <c r="I49" i="44"/>
  <c r="H49" i="44"/>
  <c r="G49" i="44"/>
  <c r="B49" i="44"/>
  <c r="M48" i="44"/>
  <c r="N48" i="44" s="1"/>
  <c r="H48" i="44"/>
  <c r="G48" i="44"/>
  <c r="B48" i="44"/>
  <c r="I47" i="44"/>
  <c r="H47" i="44"/>
  <c r="G47" i="44"/>
  <c r="B47" i="44"/>
  <c r="M46" i="44"/>
  <c r="N46" i="44" s="1"/>
  <c r="H46" i="44"/>
  <c r="G46" i="44"/>
  <c r="B46" i="44"/>
  <c r="I45" i="44"/>
  <c r="H45" i="44"/>
  <c r="G45" i="44"/>
  <c r="B45" i="44"/>
  <c r="M44" i="44"/>
  <c r="N44" i="44" s="1"/>
  <c r="H44" i="44"/>
  <c r="G44" i="44"/>
  <c r="B44" i="44"/>
  <c r="I43" i="44"/>
  <c r="H43" i="44"/>
  <c r="G43" i="44"/>
  <c r="M42" i="44"/>
  <c r="N42" i="44" s="1"/>
  <c r="I42" i="44"/>
  <c r="H42" i="44"/>
  <c r="G42" i="44"/>
  <c r="B42" i="44"/>
  <c r="I41" i="44"/>
  <c r="H41" i="44"/>
  <c r="G41" i="44"/>
  <c r="B41" i="44"/>
  <c r="I40" i="44"/>
  <c r="H40" i="44"/>
  <c r="G40" i="44"/>
  <c r="B40" i="44"/>
  <c r="I39" i="44"/>
  <c r="H39" i="44"/>
  <c r="G39" i="44"/>
  <c r="B39" i="44"/>
  <c r="H38" i="44"/>
  <c r="G38" i="44"/>
  <c r="B38" i="44"/>
  <c r="H37" i="44"/>
  <c r="G37" i="44"/>
  <c r="B37" i="44"/>
  <c r="I36" i="44"/>
  <c r="H36" i="44"/>
  <c r="G36" i="44"/>
  <c r="B36" i="44"/>
  <c r="H35" i="44"/>
  <c r="G35" i="44"/>
  <c r="B35" i="44"/>
  <c r="I34" i="44"/>
  <c r="H34" i="44"/>
  <c r="G34" i="44"/>
  <c r="B34" i="44"/>
  <c r="I33" i="44"/>
  <c r="H33" i="44"/>
  <c r="G33" i="44"/>
  <c r="B33" i="44"/>
  <c r="H32" i="44"/>
  <c r="G32" i="44"/>
  <c r="B32" i="44"/>
  <c r="M31" i="44"/>
  <c r="N31" i="44" s="1"/>
  <c r="L31" i="44"/>
  <c r="I31" i="44"/>
  <c r="H31" i="44"/>
  <c r="G31" i="44"/>
  <c r="B31" i="44"/>
  <c r="M30" i="44"/>
  <c r="N30" i="44" s="1"/>
  <c r="L30" i="44"/>
  <c r="H30" i="44"/>
  <c r="G30" i="44"/>
  <c r="B30" i="44"/>
  <c r="M29" i="44"/>
  <c r="N29" i="44" s="1"/>
  <c r="L29" i="44"/>
  <c r="I29" i="44"/>
  <c r="H29" i="44"/>
  <c r="G29" i="44"/>
  <c r="B29" i="44"/>
  <c r="M28" i="44"/>
  <c r="N28" i="44" s="1"/>
  <c r="L28" i="44"/>
  <c r="I28" i="44"/>
  <c r="H28" i="44"/>
  <c r="G28" i="44"/>
  <c r="B28" i="44"/>
  <c r="M27" i="44"/>
  <c r="N27" i="44" s="1"/>
  <c r="L27" i="44"/>
  <c r="I27" i="44"/>
  <c r="H27" i="44"/>
  <c r="G27" i="44"/>
  <c r="B27" i="44"/>
  <c r="M26" i="44"/>
  <c r="N26" i="44" s="1"/>
  <c r="L26" i="44"/>
  <c r="I26" i="44"/>
  <c r="H26" i="44"/>
  <c r="G26" i="44"/>
  <c r="B26" i="44"/>
  <c r="M25" i="44"/>
  <c r="N25" i="44" s="1"/>
  <c r="L25" i="44"/>
  <c r="I25" i="44"/>
  <c r="H25" i="44"/>
  <c r="G25" i="44"/>
  <c r="B25" i="44"/>
  <c r="M24" i="44"/>
  <c r="N24" i="44" s="1"/>
  <c r="L24" i="44"/>
  <c r="I24" i="44"/>
  <c r="H24" i="44"/>
  <c r="G24" i="44"/>
  <c r="B24" i="44"/>
  <c r="M23" i="44"/>
  <c r="N23" i="44" s="1"/>
  <c r="L23" i="44"/>
  <c r="I23" i="44"/>
  <c r="H23" i="44"/>
  <c r="G23" i="44"/>
  <c r="B23" i="44"/>
  <c r="M22" i="44"/>
  <c r="N22" i="44" s="1"/>
  <c r="L22" i="44"/>
  <c r="H22" i="44"/>
  <c r="G22" i="44"/>
  <c r="B22" i="44"/>
  <c r="M21" i="44"/>
  <c r="N21" i="44" s="1"/>
  <c r="L21" i="44"/>
  <c r="I21" i="44"/>
  <c r="H21" i="44"/>
  <c r="G21" i="44"/>
  <c r="B21" i="44"/>
  <c r="M20" i="44"/>
  <c r="N20" i="44" s="1"/>
  <c r="L20" i="44"/>
  <c r="H20" i="44"/>
  <c r="G20" i="44"/>
  <c r="B20" i="44"/>
  <c r="H19" i="44"/>
  <c r="G19" i="44"/>
  <c r="B19" i="44"/>
  <c r="M18" i="44"/>
  <c r="N18" i="44" s="1"/>
  <c r="L18" i="44"/>
  <c r="I18" i="44"/>
  <c r="H18" i="44"/>
  <c r="G18" i="44"/>
  <c r="B18" i="44"/>
  <c r="H17" i="44"/>
  <c r="G17" i="44"/>
  <c r="B17" i="44"/>
  <c r="M16" i="44"/>
  <c r="N16" i="44" s="1"/>
  <c r="L16" i="44"/>
  <c r="H16" i="44"/>
  <c r="G16" i="44"/>
  <c r="B16" i="44"/>
  <c r="M15" i="44"/>
  <c r="N15" i="44" s="1"/>
  <c r="L15" i="44"/>
  <c r="I15" i="44"/>
  <c r="H15" i="44"/>
  <c r="G15" i="44"/>
  <c r="B15" i="44"/>
  <c r="M14" i="44"/>
  <c r="N14" i="44" s="1"/>
  <c r="L14" i="44"/>
  <c r="H14" i="44"/>
  <c r="G14" i="44"/>
  <c r="B14" i="44"/>
  <c r="M13" i="44"/>
  <c r="N13" i="44" s="1"/>
  <c r="L13" i="44"/>
  <c r="I13" i="44"/>
  <c r="H13" i="44"/>
  <c r="G13" i="44"/>
  <c r="B13" i="44"/>
  <c r="M12" i="44"/>
  <c r="N12" i="44" s="1"/>
  <c r="L12" i="44"/>
  <c r="H12" i="44"/>
  <c r="G12" i="44"/>
  <c r="B12" i="44"/>
  <c r="M11" i="44"/>
  <c r="N11" i="44" s="1"/>
  <c r="L11" i="44"/>
  <c r="I11" i="44"/>
  <c r="H11" i="44"/>
  <c r="G11" i="44"/>
  <c r="B11" i="44"/>
  <c r="M10" i="44"/>
  <c r="N10" i="44" s="1"/>
  <c r="L10" i="44"/>
  <c r="I10" i="44"/>
  <c r="H10" i="44"/>
  <c r="G10" i="44"/>
  <c r="B10" i="44"/>
  <c r="M9" i="44"/>
  <c r="N9" i="44" s="1"/>
  <c r="L9" i="44"/>
  <c r="I9" i="44"/>
  <c r="H9" i="44"/>
  <c r="G9" i="44"/>
  <c r="B9" i="44"/>
  <c r="M8" i="44"/>
  <c r="N8" i="44" s="1"/>
  <c r="L8" i="44"/>
  <c r="H8" i="44"/>
  <c r="G8" i="44"/>
  <c r="B8" i="44"/>
  <c r="M7" i="44"/>
  <c r="N7" i="44" s="1"/>
  <c r="L7" i="44"/>
  <c r="I7" i="44"/>
  <c r="H7" i="44"/>
  <c r="G7" i="44"/>
  <c r="B7" i="44"/>
  <c r="M6" i="44"/>
  <c r="N6" i="44" s="1"/>
  <c r="L6" i="44"/>
  <c r="H6" i="44"/>
  <c r="G6" i="44"/>
  <c r="B6" i="44"/>
  <c r="M5" i="44"/>
  <c r="N5" i="44" s="1"/>
  <c r="L5" i="44"/>
  <c r="H5" i="44"/>
  <c r="G5" i="44"/>
  <c r="B5" i="44"/>
  <c r="G4" i="44"/>
  <c r="B4" i="44"/>
  <c r="B1" i="44"/>
  <c r="G4" i="43"/>
  <c r="G5" i="43"/>
  <c r="G6" i="43"/>
  <c r="G7" i="43"/>
  <c r="G8" i="43"/>
  <c r="G9" i="43"/>
  <c r="G10" i="43"/>
  <c r="G11" i="43"/>
  <c r="G12" i="43"/>
  <c r="G13" i="43"/>
  <c r="G14" i="43"/>
  <c r="G15" i="43"/>
  <c r="G16" i="43"/>
  <c r="G17" i="43"/>
  <c r="G18" i="43"/>
  <c r="G19" i="43"/>
  <c r="G20" i="43"/>
  <c r="G21" i="43"/>
  <c r="G22" i="43"/>
  <c r="G23" i="43"/>
  <c r="G24" i="43"/>
  <c r="G25" i="43"/>
  <c r="G26" i="43"/>
  <c r="G27" i="43"/>
  <c r="G28" i="43"/>
  <c r="G29" i="43"/>
  <c r="G30" i="43"/>
  <c r="G31" i="43"/>
  <c r="G32" i="43"/>
  <c r="G33" i="43"/>
  <c r="G34" i="43"/>
  <c r="G35" i="43"/>
  <c r="G36" i="43"/>
  <c r="G37" i="43"/>
  <c r="G38" i="43"/>
  <c r="H257" i="43"/>
  <c r="H6" i="43"/>
  <c r="H7" i="43" s="1"/>
  <c r="H8" i="43" s="1"/>
  <c r="H9" i="43" s="1"/>
  <c r="H10" i="43" s="1"/>
  <c r="H11" i="43" s="1"/>
  <c r="H12" i="43" s="1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H94" i="43" s="1"/>
  <c r="H95" i="43" s="1"/>
  <c r="H96" i="43" s="1"/>
  <c r="H97" i="43" s="1"/>
  <c r="H98" i="43" s="1"/>
  <c r="H99" i="43" s="1"/>
  <c r="H100" i="43" s="1"/>
  <c r="H101" i="43" s="1"/>
  <c r="H102" i="43" s="1"/>
  <c r="H103" i="43" s="1"/>
  <c r="H104" i="43" s="1"/>
  <c r="H105" i="43" s="1"/>
  <c r="H106" i="43" s="1"/>
  <c r="H107" i="43" s="1"/>
  <c r="H108" i="43" s="1"/>
  <c r="H109" i="43" s="1"/>
  <c r="H110" i="43" s="1"/>
  <c r="H111" i="43" s="1"/>
  <c r="H112" i="43" s="1"/>
  <c r="H113" i="43" s="1"/>
  <c r="H114" i="43" s="1"/>
  <c r="H115" i="43" s="1"/>
  <c r="H116" i="43" s="1"/>
  <c r="H117" i="43" s="1"/>
  <c r="H118" i="43" s="1"/>
  <c r="H119" i="43" s="1"/>
  <c r="H120" i="43" s="1"/>
  <c r="H121" i="43" s="1"/>
  <c r="H122" i="43" s="1"/>
  <c r="H123" i="43" s="1"/>
  <c r="H124" i="43" s="1"/>
  <c r="H125" i="43" s="1"/>
  <c r="H126" i="43" s="1"/>
  <c r="H127" i="43" s="1"/>
  <c r="H128" i="43" s="1"/>
  <c r="H129" i="43" s="1"/>
  <c r="H130" i="43" s="1"/>
  <c r="H131" i="43" s="1"/>
  <c r="H132" i="43" s="1"/>
  <c r="H133" i="43" s="1"/>
  <c r="H134" i="43" s="1"/>
  <c r="H135" i="43" s="1"/>
  <c r="H136" i="43" s="1"/>
  <c r="H137" i="43" s="1"/>
  <c r="H138" i="43" s="1"/>
  <c r="H139" i="43" s="1"/>
  <c r="H140" i="43" s="1"/>
  <c r="H141" i="43" s="1"/>
  <c r="H142" i="43" s="1"/>
  <c r="H143" i="43" s="1"/>
  <c r="H144" i="43" s="1"/>
  <c r="H145" i="43" s="1"/>
  <c r="H146" i="43" s="1"/>
  <c r="H147" i="43" s="1"/>
  <c r="H148" i="43" s="1"/>
  <c r="H149" i="43" s="1"/>
  <c r="H150" i="43" s="1"/>
  <c r="H151" i="43" s="1"/>
  <c r="H152" i="43" s="1"/>
  <c r="H153" i="43" s="1"/>
  <c r="H154" i="43" s="1"/>
  <c r="H155" i="43" s="1"/>
  <c r="H156" i="43" s="1"/>
  <c r="H157" i="43" s="1"/>
  <c r="H158" i="43" s="1"/>
  <c r="H159" i="43" s="1"/>
  <c r="H160" i="43" s="1"/>
  <c r="H161" i="43" s="1"/>
  <c r="H162" i="43" s="1"/>
  <c r="H163" i="43" s="1"/>
  <c r="H164" i="43" s="1"/>
  <c r="H165" i="43" s="1"/>
  <c r="H166" i="43" s="1"/>
  <c r="H167" i="43" s="1"/>
  <c r="H168" i="43" s="1"/>
  <c r="H169" i="43" s="1"/>
  <c r="H170" i="43" s="1"/>
  <c r="H171" i="43" s="1"/>
  <c r="H172" i="43" s="1"/>
  <c r="H173" i="43" s="1"/>
  <c r="H174" i="43" s="1"/>
  <c r="H175" i="43" s="1"/>
  <c r="H176" i="43" s="1"/>
  <c r="H177" i="43" s="1"/>
  <c r="H178" i="43" s="1"/>
  <c r="H179" i="43" s="1"/>
  <c r="H180" i="43" s="1"/>
  <c r="H181" i="43" s="1"/>
  <c r="H182" i="43" s="1"/>
  <c r="H183" i="43" s="1"/>
  <c r="H184" i="43" s="1"/>
  <c r="H185" i="43" s="1"/>
  <c r="H186" i="43" s="1"/>
  <c r="H187" i="43" s="1"/>
  <c r="H188" i="43" s="1"/>
  <c r="H189" i="43" s="1"/>
  <c r="H190" i="43" s="1"/>
  <c r="H191" i="43" s="1"/>
  <c r="H192" i="43" s="1"/>
  <c r="H193" i="43" s="1"/>
  <c r="H194" i="43" s="1"/>
  <c r="H195" i="43" s="1"/>
  <c r="H196" i="43" s="1"/>
  <c r="H197" i="43" s="1"/>
  <c r="H198" i="43" s="1"/>
  <c r="H199" i="43" s="1"/>
  <c r="H200" i="43" s="1"/>
  <c r="H201" i="43" s="1"/>
  <c r="H202" i="43" s="1"/>
  <c r="H203" i="43" s="1"/>
  <c r="H204" i="43" s="1"/>
  <c r="H205" i="43" s="1"/>
  <c r="H206" i="43" s="1"/>
  <c r="H207" i="43" s="1"/>
  <c r="H208" i="43" s="1"/>
  <c r="H209" i="43" s="1"/>
  <c r="H210" i="43" s="1"/>
  <c r="H211" i="43" s="1"/>
  <c r="H212" i="43" s="1"/>
  <c r="H213" i="43" s="1"/>
  <c r="H214" i="43" s="1"/>
  <c r="H215" i="43" s="1"/>
  <c r="H216" i="43" s="1"/>
  <c r="H217" i="43" s="1"/>
  <c r="H218" i="43" s="1"/>
  <c r="H219" i="43" s="1"/>
  <c r="H220" i="43" s="1"/>
  <c r="H221" i="43" s="1"/>
  <c r="H222" i="43" s="1"/>
  <c r="H223" i="43" s="1"/>
  <c r="H224" i="43" s="1"/>
  <c r="H225" i="43" s="1"/>
  <c r="H226" i="43" s="1"/>
  <c r="H227" i="43" s="1"/>
  <c r="H228" i="43" s="1"/>
  <c r="H229" i="43" s="1"/>
  <c r="H230" i="43" s="1"/>
  <c r="H231" i="43" s="1"/>
  <c r="H232" i="43" s="1"/>
  <c r="H233" i="43" s="1"/>
  <c r="H234" i="43" s="1"/>
  <c r="H235" i="43" s="1"/>
  <c r="H236" i="43" s="1"/>
  <c r="H237" i="43" s="1"/>
  <c r="H238" i="43" s="1"/>
  <c r="H239" i="43" s="1"/>
  <c r="H240" i="43" s="1"/>
  <c r="H241" i="43" s="1"/>
  <c r="H242" i="43" s="1"/>
  <c r="H243" i="43" s="1"/>
  <c r="H244" i="43" s="1"/>
  <c r="H245" i="43" s="1"/>
  <c r="H246" i="43" s="1"/>
  <c r="H247" i="43" s="1"/>
  <c r="H248" i="43" s="1"/>
  <c r="H249" i="43" s="1"/>
  <c r="H250" i="43" s="1"/>
  <c r="H251" i="43" s="1"/>
  <c r="H252" i="43" s="1"/>
  <c r="H253" i="43" s="1"/>
  <c r="H254" i="43" s="1"/>
  <c r="H255" i="43" s="1"/>
  <c r="H256" i="43" s="1"/>
  <c r="H5" i="43"/>
  <c r="M257" i="43"/>
  <c r="N257" i="43" s="1"/>
  <c r="L257" i="43"/>
  <c r="G257" i="43"/>
  <c r="B257" i="43"/>
  <c r="N256" i="43"/>
  <c r="M256" i="43"/>
  <c r="L256" i="43"/>
  <c r="G256" i="43"/>
  <c r="B256" i="43"/>
  <c r="M255" i="43"/>
  <c r="N255" i="43" s="1"/>
  <c r="L255" i="43"/>
  <c r="G255" i="43"/>
  <c r="B255" i="43"/>
  <c r="M254" i="43"/>
  <c r="N254" i="43" s="1"/>
  <c r="L254" i="43"/>
  <c r="G254" i="43"/>
  <c r="B254" i="43"/>
  <c r="N253" i="43"/>
  <c r="M253" i="43"/>
  <c r="L253" i="43"/>
  <c r="G253" i="43"/>
  <c r="B253" i="43"/>
  <c r="M252" i="43"/>
  <c r="N252" i="43" s="1"/>
  <c r="L252" i="43"/>
  <c r="G252" i="43"/>
  <c r="B252" i="43"/>
  <c r="M251" i="43"/>
  <c r="N251" i="43" s="1"/>
  <c r="L251" i="43"/>
  <c r="G251" i="43"/>
  <c r="B251" i="43"/>
  <c r="N250" i="43"/>
  <c r="M250" i="43"/>
  <c r="L250" i="43"/>
  <c r="G250" i="43"/>
  <c r="B250" i="43"/>
  <c r="M249" i="43"/>
  <c r="N249" i="43" s="1"/>
  <c r="L249" i="43"/>
  <c r="G249" i="43"/>
  <c r="B249" i="43"/>
  <c r="N248" i="43"/>
  <c r="M248" i="43"/>
  <c r="L248" i="43"/>
  <c r="G248" i="43"/>
  <c r="B248" i="43"/>
  <c r="M247" i="43"/>
  <c r="N247" i="43" s="1"/>
  <c r="L247" i="43"/>
  <c r="G247" i="43"/>
  <c r="B247" i="43"/>
  <c r="M246" i="43"/>
  <c r="N246" i="43" s="1"/>
  <c r="L246" i="43"/>
  <c r="G246" i="43"/>
  <c r="B246" i="43"/>
  <c r="N245" i="43"/>
  <c r="M245" i="43"/>
  <c r="L245" i="43"/>
  <c r="G245" i="43"/>
  <c r="B245" i="43"/>
  <c r="M244" i="43"/>
  <c r="N244" i="43" s="1"/>
  <c r="L244" i="43"/>
  <c r="G244" i="43"/>
  <c r="B244" i="43"/>
  <c r="M243" i="43"/>
  <c r="N243" i="43" s="1"/>
  <c r="L243" i="43"/>
  <c r="G243" i="43"/>
  <c r="B243" i="43"/>
  <c r="N242" i="43"/>
  <c r="M242" i="43"/>
  <c r="L242" i="43"/>
  <c r="G242" i="43"/>
  <c r="B242" i="43"/>
  <c r="M241" i="43"/>
  <c r="N241" i="43" s="1"/>
  <c r="L241" i="43"/>
  <c r="G241" i="43"/>
  <c r="B241" i="43"/>
  <c r="N240" i="43"/>
  <c r="M240" i="43"/>
  <c r="L240" i="43"/>
  <c r="G240" i="43"/>
  <c r="B240" i="43"/>
  <c r="M239" i="43"/>
  <c r="N239" i="43" s="1"/>
  <c r="L239" i="43"/>
  <c r="G239" i="43"/>
  <c r="B239" i="43"/>
  <c r="M238" i="43"/>
  <c r="N238" i="43" s="1"/>
  <c r="L238" i="43"/>
  <c r="G238" i="43"/>
  <c r="B238" i="43"/>
  <c r="N237" i="43"/>
  <c r="M237" i="43"/>
  <c r="L237" i="43"/>
  <c r="G237" i="43"/>
  <c r="B237" i="43"/>
  <c r="M236" i="43"/>
  <c r="N236" i="43" s="1"/>
  <c r="L236" i="43"/>
  <c r="G236" i="43"/>
  <c r="B236" i="43"/>
  <c r="M235" i="43"/>
  <c r="N235" i="43" s="1"/>
  <c r="L235" i="43"/>
  <c r="G235" i="43"/>
  <c r="B235" i="43"/>
  <c r="N234" i="43"/>
  <c r="M234" i="43"/>
  <c r="L234" i="43"/>
  <c r="G234" i="43"/>
  <c r="B234" i="43"/>
  <c r="M233" i="43"/>
  <c r="N233" i="43" s="1"/>
  <c r="L233" i="43"/>
  <c r="G233" i="43"/>
  <c r="B233" i="43"/>
  <c r="N232" i="43"/>
  <c r="M232" i="43"/>
  <c r="L232" i="43"/>
  <c r="G232" i="43"/>
  <c r="B232" i="43"/>
  <c r="M231" i="43"/>
  <c r="N231" i="43" s="1"/>
  <c r="L231" i="43"/>
  <c r="G231" i="43"/>
  <c r="B231" i="43"/>
  <c r="M230" i="43"/>
  <c r="N230" i="43" s="1"/>
  <c r="L230" i="43"/>
  <c r="G230" i="43"/>
  <c r="B230" i="43"/>
  <c r="N229" i="43"/>
  <c r="M229" i="43"/>
  <c r="L229" i="43"/>
  <c r="G229" i="43"/>
  <c r="B229" i="43"/>
  <c r="M228" i="43"/>
  <c r="N228" i="43" s="1"/>
  <c r="L228" i="43"/>
  <c r="G228" i="43"/>
  <c r="B228" i="43"/>
  <c r="M227" i="43"/>
  <c r="N227" i="43" s="1"/>
  <c r="L227" i="43"/>
  <c r="G227" i="43"/>
  <c r="B227" i="43"/>
  <c r="N226" i="43"/>
  <c r="M226" i="43"/>
  <c r="L226" i="43"/>
  <c r="G226" i="43"/>
  <c r="B226" i="43"/>
  <c r="M225" i="43"/>
  <c r="N225" i="43" s="1"/>
  <c r="L225" i="43"/>
  <c r="G225" i="43"/>
  <c r="B225" i="43"/>
  <c r="N224" i="43"/>
  <c r="M224" i="43"/>
  <c r="L224" i="43"/>
  <c r="G224" i="43"/>
  <c r="B224" i="43"/>
  <c r="M223" i="43"/>
  <c r="N223" i="43" s="1"/>
  <c r="L223" i="43"/>
  <c r="G223" i="43"/>
  <c r="B223" i="43"/>
  <c r="M222" i="43"/>
  <c r="N222" i="43" s="1"/>
  <c r="L222" i="43"/>
  <c r="G222" i="43"/>
  <c r="B222" i="43"/>
  <c r="N221" i="43"/>
  <c r="M221" i="43"/>
  <c r="L221" i="43"/>
  <c r="G221" i="43"/>
  <c r="B221" i="43"/>
  <c r="M220" i="43"/>
  <c r="N220" i="43" s="1"/>
  <c r="L220" i="43"/>
  <c r="G220" i="43"/>
  <c r="B220" i="43"/>
  <c r="M219" i="43"/>
  <c r="N219" i="43" s="1"/>
  <c r="L219" i="43"/>
  <c r="G219" i="43"/>
  <c r="B219" i="43"/>
  <c r="N218" i="43"/>
  <c r="M218" i="43"/>
  <c r="L218" i="43"/>
  <c r="G218" i="43"/>
  <c r="B218" i="43"/>
  <c r="M217" i="43"/>
  <c r="N217" i="43" s="1"/>
  <c r="L217" i="43"/>
  <c r="G217" i="43"/>
  <c r="B217" i="43"/>
  <c r="N216" i="43"/>
  <c r="M216" i="43"/>
  <c r="L216" i="43"/>
  <c r="G216" i="43"/>
  <c r="B216" i="43"/>
  <c r="M215" i="43"/>
  <c r="N215" i="43" s="1"/>
  <c r="L215" i="43"/>
  <c r="G215" i="43"/>
  <c r="B215" i="43"/>
  <c r="M214" i="43"/>
  <c r="N214" i="43" s="1"/>
  <c r="L214" i="43"/>
  <c r="G214" i="43"/>
  <c r="B214" i="43"/>
  <c r="N213" i="43"/>
  <c r="M213" i="43"/>
  <c r="L213" i="43"/>
  <c r="G213" i="43"/>
  <c r="B213" i="43"/>
  <c r="M212" i="43"/>
  <c r="N212" i="43" s="1"/>
  <c r="L212" i="43"/>
  <c r="G212" i="43"/>
  <c r="B212" i="43"/>
  <c r="M211" i="43"/>
  <c r="N211" i="43" s="1"/>
  <c r="L211" i="43"/>
  <c r="G211" i="43"/>
  <c r="B211" i="43"/>
  <c r="N210" i="43"/>
  <c r="M210" i="43"/>
  <c r="L210" i="43"/>
  <c r="G210" i="43"/>
  <c r="B210" i="43"/>
  <c r="M209" i="43"/>
  <c r="N209" i="43" s="1"/>
  <c r="L209" i="43"/>
  <c r="G209" i="43"/>
  <c r="B209" i="43"/>
  <c r="N208" i="43"/>
  <c r="M208" i="43"/>
  <c r="L208" i="43"/>
  <c r="G208" i="43"/>
  <c r="B208" i="43"/>
  <c r="M207" i="43"/>
  <c r="N207" i="43" s="1"/>
  <c r="L207" i="43"/>
  <c r="G207" i="43"/>
  <c r="B207" i="43"/>
  <c r="M206" i="43"/>
  <c r="N206" i="43" s="1"/>
  <c r="L206" i="43"/>
  <c r="G206" i="43"/>
  <c r="B206" i="43"/>
  <c r="N205" i="43"/>
  <c r="M205" i="43"/>
  <c r="L205" i="43"/>
  <c r="G205" i="43"/>
  <c r="B205" i="43"/>
  <c r="M204" i="43"/>
  <c r="N204" i="43" s="1"/>
  <c r="L204" i="43"/>
  <c r="G204" i="43"/>
  <c r="B204" i="43"/>
  <c r="M203" i="43"/>
  <c r="N203" i="43" s="1"/>
  <c r="L203" i="43"/>
  <c r="G203" i="43"/>
  <c r="B203" i="43"/>
  <c r="N202" i="43"/>
  <c r="M202" i="43"/>
  <c r="L202" i="43"/>
  <c r="G202" i="43"/>
  <c r="B202" i="43"/>
  <c r="M201" i="43"/>
  <c r="N201" i="43" s="1"/>
  <c r="L201" i="43"/>
  <c r="G201" i="43"/>
  <c r="B201" i="43"/>
  <c r="N200" i="43"/>
  <c r="M200" i="43"/>
  <c r="L200" i="43"/>
  <c r="G200" i="43"/>
  <c r="B200" i="43"/>
  <c r="M199" i="43"/>
  <c r="N199" i="43" s="1"/>
  <c r="L199" i="43"/>
  <c r="G199" i="43"/>
  <c r="B199" i="43"/>
  <c r="M198" i="43"/>
  <c r="N198" i="43" s="1"/>
  <c r="L198" i="43"/>
  <c r="G198" i="43"/>
  <c r="B198" i="43"/>
  <c r="N197" i="43"/>
  <c r="M197" i="43"/>
  <c r="L197" i="43"/>
  <c r="G197" i="43"/>
  <c r="B197" i="43"/>
  <c r="M196" i="43"/>
  <c r="N196" i="43" s="1"/>
  <c r="L196" i="43"/>
  <c r="G196" i="43"/>
  <c r="B196" i="43"/>
  <c r="M195" i="43"/>
  <c r="N195" i="43" s="1"/>
  <c r="L195" i="43"/>
  <c r="G195" i="43"/>
  <c r="B195" i="43"/>
  <c r="N194" i="43"/>
  <c r="M194" i="43"/>
  <c r="L194" i="43"/>
  <c r="G194" i="43"/>
  <c r="B194" i="43"/>
  <c r="M193" i="43"/>
  <c r="N193" i="43" s="1"/>
  <c r="L193" i="43"/>
  <c r="G193" i="43"/>
  <c r="B193" i="43"/>
  <c r="N192" i="43"/>
  <c r="M192" i="43"/>
  <c r="L192" i="43"/>
  <c r="G192" i="43"/>
  <c r="B192" i="43"/>
  <c r="M191" i="43"/>
  <c r="N191" i="43" s="1"/>
  <c r="L191" i="43"/>
  <c r="G191" i="43"/>
  <c r="B191" i="43"/>
  <c r="N190" i="43"/>
  <c r="M190" i="43"/>
  <c r="L190" i="43"/>
  <c r="G190" i="43"/>
  <c r="B190" i="43"/>
  <c r="M189" i="43"/>
  <c r="N189" i="43" s="1"/>
  <c r="L189" i="43"/>
  <c r="G189" i="43"/>
  <c r="B189" i="43"/>
  <c r="M188" i="43"/>
  <c r="N188" i="43" s="1"/>
  <c r="L188" i="43"/>
  <c r="G188" i="43"/>
  <c r="B188" i="43"/>
  <c r="M187" i="43"/>
  <c r="N187" i="43" s="1"/>
  <c r="L187" i="43"/>
  <c r="G187" i="43"/>
  <c r="B187" i="43"/>
  <c r="N186" i="43"/>
  <c r="M186" i="43"/>
  <c r="L186" i="43"/>
  <c r="G186" i="43"/>
  <c r="B186" i="43"/>
  <c r="M185" i="43"/>
  <c r="N185" i="43" s="1"/>
  <c r="L185" i="43"/>
  <c r="G185" i="43"/>
  <c r="B185" i="43"/>
  <c r="N184" i="43"/>
  <c r="M184" i="43"/>
  <c r="L184" i="43"/>
  <c r="G184" i="43"/>
  <c r="B184" i="43"/>
  <c r="M183" i="43"/>
  <c r="N183" i="43" s="1"/>
  <c r="L183" i="43"/>
  <c r="G183" i="43"/>
  <c r="B183" i="43"/>
  <c r="N182" i="43"/>
  <c r="M182" i="43"/>
  <c r="L182" i="43"/>
  <c r="G182" i="43"/>
  <c r="B182" i="43"/>
  <c r="M181" i="43"/>
  <c r="N181" i="43" s="1"/>
  <c r="L181" i="43"/>
  <c r="G181" i="43"/>
  <c r="B181" i="43"/>
  <c r="M180" i="43"/>
  <c r="N180" i="43" s="1"/>
  <c r="L180" i="43"/>
  <c r="G180" i="43"/>
  <c r="B180" i="43"/>
  <c r="N179" i="43"/>
  <c r="M179" i="43"/>
  <c r="L179" i="43"/>
  <c r="G179" i="43"/>
  <c r="B179" i="43"/>
  <c r="N178" i="43"/>
  <c r="M178" i="43"/>
  <c r="L178" i="43"/>
  <c r="G178" i="43"/>
  <c r="B178" i="43"/>
  <c r="M177" i="43"/>
  <c r="N177" i="43" s="1"/>
  <c r="L177" i="43"/>
  <c r="G177" i="43"/>
  <c r="B177" i="43"/>
  <c r="N176" i="43"/>
  <c r="M176" i="43"/>
  <c r="L176" i="43"/>
  <c r="G176" i="43"/>
  <c r="B176" i="43"/>
  <c r="M175" i="43"/>
  <c r="N175" i="43" s="1"/>
  <c r="L175" i="43"/>
  <c r="G175" i="43"/>
  <c r="B175" i="43"/>
  <c r="N174" i="43"/>
  <c r="M174" i="43"/>
  <c r="L174" i="43"/>
  <c r="G174" i="43"/>
  <c r="B174" i="43"/>
  <c r="M173" i="43"/>
  <c r="N173" i="43" s="1"/>
  <c r="L173" i="43"/>
  <c r="G173" i="43"/>
  <c r="B173" i="43"/>
  <c r="M172" i="43"/>
  <c r="N172" i="43" s="1"/>
  <c r="L172" i="43"/>
  <c r="G172" i="43"/>
  <c r="B172" i="43"/>
  <c r="N171" i="43"/>
  <c r="M171" i="43"/>
  <c r="L171" i="43"/>
  <c r="G171" i="43"/>
  <c r="B171" i="43"/>
  <c r="N170" i="43"/>
  <c r="M170" i="43"/>
  <c r="L170" i="43"/>
  <c r="G170" i="43"/>
  <c r="B170" i="43"/>
  <c r="M169" i="43"/>
  <c r="N169" i="43" s="1"/>
  <c r="L169" i="43"/>
  <c r="G169" i="43"/>
  <c r="B169" i="43"/>
  <c r="N168" i="43"/>
  <c r="M168" i="43"/>
  <c r="L168" i="43"/>
  <c r="G168" i="43"/>
  <c r="B168" i="43"/>
  <c r="M167" i="43"/>
  <c r="N167" i="43" s="1"/>
  <c r="L167" i="43"/>
  <c r="G167" i="43"/>
  <c r="B167" i="43"/>
  <c r="N166" i="43"/>
  <c r="M166" i="43"/>
  <c r="L166" i="43"/>
  <c r="G166" i="43"/>
  <c r="B166" i="43"/>
  <c r="M165" i="43"/>
  <c r="N165" i="43" s="1"/>
  <c r="L165" i="43"/>
  <c r="G165" i="43"/>
  <c r="B165" i="43"/>
  <c r="M164" i="43"/>
  <c r="N164" i="43" s="1"/>
  <c r="L164" i="43"/>
  <c r="G164" i="43"/>
  <c r="B164" i="43"/>
  <c r="N163" i="43"/>
  <c r="M163" i="43"/>
  <c r="L163" i="43"/>
  <c r="G163" i="43"/>
  <c r="B163" i="43"/>
  <c r="N162" i="43"/>
  <c r="M162" i="43"/>
  <c r="L162" i="43"/>
  <c r="G162" i="43"/>
  <c r="B162" i="43"/>
  <c r="M161" i="43"/>
  <c r="N161" i="43" s="1"/>
  <c r="L161" i="43"/>
  <c r="G161" i="43"/>
  <c r="B161" i="43"/>
  <c r="N160" i="43"/>
  <c r="M160" i="43"/>
  <c r="L160" i="43"/>
  <c r="G160" i="43"/>
  <c r="B160" i="43"/>
  <c r="M159" i="43"/>
  <c r="N159" i="43" s="1"/>
  <c r="L159" i="43"/>
  <c r="G159" i="43"/>
  <c r="B159" i="43"/>
  <c r="N158" i="43"/>
  <c r="M158" i="43"/>
  <c r="L158" i="43"/>
  <c r="G158" i="43"/>
  <c r="B158" i="43"/>
  <c r="M157" i="43"/>
  <c r="N157" i="43" s="1"/>
  <c r="L157" i="43"/>
  <c r="G157" i="43"/>
  <c r="B157" i="43"/>
  <c r="M156" i="43"/>
  <c r="N156" i="43" s="1"/>
  <c r="L156" i="43"/>
  <c r="G156" i="43"/>
  <c r="B156" i="43"/>
  <c r="N155" i="43"/>
  <c r="M155" i="43"/>
  <c r="L155" i="43"/>
  <c r="G155" i="43"/>
  <c r="B155" i="43"/>
  <c r="N154" i="43"/>
  <c r="M154" i="43"/>
  <c r="L154" i="43"/>
  <c r="G154" i="43"/>
  <c r="B154" i="43"/>
  <c r="M153" i="43"/>
  <c r="N153" i="43" s="1"/>
  <c r="L153" i="43"/>
  <c r="G153" i="43"/>
  <c r="B153" i="43"/>
  <c r="N152" i="43"/>
  <c r="M152" i="43"/>
  <c r="L152" i="43"/>
  <c r="G152" i="43"/>
  <c r="B152" i="43"/>
  <c r="M151" i="43"/>
  <c r="N151" i="43" s="1"/>
  <c r="L151" i="43"/>
  <c r="G151" i="43"/>
  <c r="B151" i="43"/>
  <c r="N150" i="43"/>
  <c r="M150" i="43"/>
  <c r="L150" i="43"/>
  <c r="G150" i="43"/>
  <c r="B150" i="43"/>
  <c r="M149" i="43"/>
  <c r="N149" i="43" s="1"/>
  <c r="L149" i="43"/>
  <c r="G149" i="43"/>
  <c r="B149" i="43"/>
  <c r="M148" i="43"/>
  <c r="N148" i="43" s="1"/>
  <c r="L148" i="43"/>
  <c r="G148" i="43"/>
  <c r="B148" i="43"/>
  <c r="N147" i="43"/>
  <c r="M147" i="43"/>
  <c r="L147" i="43"/>
  <c r="G147" i="43"/>
  <c r="B147" i="43"/>
  <c r="N146" i="43"/>
  <c r="M146" i="43"/>
  <c r="L146" i="43"/>
  <c r="G146" i="43"/>
  <c r="B146" i="43"/>
  <c r="M145" i="43"/>
  <c r="N145" i="43" s="1"/>
  <c r="L145" i="43"/>
  <c r="G145" i="43"/>
  <c r="B145" i="43"/>
  <c r="N144" i="43"/>
  <c r="M144" i="43"/>
  <c r="L144" i="43"/>
  <c r="G144" i="43"/>
  <c r="B144" i="43"/>
  <c r="M143" i="43"/>
  <c r="N143" i="43" s="1"/>
  <c r="L143" i="43"/>
  <c r="G143" i="43"/>
  <c r="B143" i="43"/>
  <c r="N142" i="43"/>
  <c r="M142" i="43"/>
  <c r="L142" i="43"/>
  <c r="G142" i="43"/>
  <c r="B142" i="43"/>
  <c r="M141" i="43"/>
  <c r="N141" i="43" s="1"/>
  <c r="L141" i="43"/>
  <c r="G141" i="43"/>
  <c r="B141" i="43"/>
  <c r="M140" i="43"/>
  <c r="N140" i="43" s="1"/>
  <c r="L140" i="43"/>
  <c r="G140" i="43"/>
  <c r="B140" i="43"/>
  <c r="N139" i="43"/>
  <c r="M139" i="43"/>
  <c r="L139" i="43"/>
  <c r="G139" i="43"/>
  <c r="B139" i="43"/>
  <c r="N138" i="43"/>
  <c r="M138" i="43"/>
  <c r="L138" i="43"/>
  <c r="G138" i="43"/>
  <c r="B138" i="43"/>
  <c r="M137" i="43"/>
  <c r="N137" i="43" s="1"/>
  <c r="L137" i="43"/>
  <c r="G137" i="43"/>
  <c r="B137" i="43"/>
  <c r="N136" i="43"/>
  <c r="M136" i="43"/>
  <c r="L136" i="43"/>
  <c r="G136" i="43"/>
  <c r="B136" i="43"/>
  <c r="M135" i="43"/>
  <c r="N135" i="43" s="1"/>
  <c r="L135" i="43"/>
  <c r="G135" i="43"/>
  <c r="B135" i="43"/>
  <c r="N134" i="43"/>
  <c r="M134" i="43"/>
  <c r="L134" i="43"/>
  <c r="G134" i="43"/>
  <c r="B134" i="43"/>
  <c r="M133" i="43"/>
  <c r="N133" i="43" s="1"/>
  <c r="L133" i="43"/>
  <c r="G133" i="43"/>
  <c r="B133" i="43"/>
  <c r="M132" i="43"/>
  <c r="N132" i="43" s="1"/>
  <c r="L132" i="43"/>
  <c r="G132" i="43"/>
  <c r="B132" i="43"/>
  <c r="N131" i="43"/>
  <c r="M131" i="43"/>
  <c r="L131" i="43"/>
  <c r="G131" i="43"/>
  <c r="B131" i="43"/>
  <c r="N130" i="43"/>
  <c r="M130" i="43"/>
  <c r="L130" i="43"/>
  <c r="G130" i="43"/>
  <c r="B130" i="43"/>
  <c r="M129" i="43"/>
  <c r="N129" i="43" s="1"/>
  <c r="L129" i="43"/>
  <c r="G129" i="43"/>
  <c r="B129" i="43"/>
  <c r="N128" i="43"/>
  <c r="M128" i="43"/>
  <c r="L128" i="43"/>
  <c r="G128" i="43"/>
  <c r="B128" i="43"/>
  <c r="M127" i="43"/>
  <c r="N127" i="43" s="1"/>
  <c r="L127" i="43"/>
  <c r="G127" i="43"/>
  <c r="B127" i="43"/>
  <c r="N126" i="43"/>
  <c r="M126" i="43"/>
  <c r="L126" i="43"/>
  <c r="G126" i="43"/>
  <c r="B126" i="43"/>
  <c r="M125" i="43"/>
  <c r="N125" i="43" s="1"/>
  <c r="L125" i="43"/>
  <c r="G125" i="43"/>
  <c r="B125" i="43"/>
  <c r="M124" i="43"/>
  <c r="N124" i="43" s="1"/>
  <c r="L124" i="43"/>
  <c r="G124" i="43"/>
  <c r="B124" i="43"/>
  <c r="N123" i="43"/>
  <c r="M123" i="43"/>
  <c r="L123" i="43"/>
  <c r="G123" i="43"/>
  <c r="B123" i="43"/>
  <c r="N122" i="43"/>
  <c r="M122" i="43"/>
  <c r="L122" i="43"/>
  <c r="G122" i="43"/>
  <c r="B122" i="43"/>
  <c r="M121" i="43"/>
  <c r="N121" i="43" s="1"/>
  <c r="L121" i="43"/>
  <c r="G121" i="43"/>
  <c r="B121" i="43"/>
  <c r="N120" i="43"/>
  <c r="M120" i="43"/>
  <c r="L120" i="43"/>
  <c r="G120" i="43"/>
  <c r="B120" i="43"/>
  <c r="M119" i="43"/>
  <c r="N119" i="43" s="1"/>
  <c r="L119" i="43"/>
  <c r="G119" i="43"/>
  <c r="B119" i="43"/>
  <c r="N118" i="43"/>
  <c r="M118" i="43"/>
  <c r="L118" i="43"/>
  <c r="G118" i="43"/>
  <c r="B118" i="43"/>
  <c r="M117" i="43"/>
  <c r="N117" i="43" s="1"/>
  <c r="L117" i="43"/>
  <c r="G117" i="43"/>
  <c r="B117" i="43"/>
  <c r="M116" i="43"/>
  <c r="N116" i="43" s="1"/>
  <c r="L116" i="43"/>
  <c r="G116" i="43"/>
  <c r="B116" i="43"/>
  <c r="N115" i="43"/>
  <c r="M115" i="43"/>
  <c r="L115" i="43"/>
  <c r="G115" i="43"/>
  <c r="B115" i="43"/>
  <c r="N114" i="43"/>
  <c r="M114" i="43"/>
  <c r="L114" i="43"/>
  <c r="G114" i="43"/>
  <c r="B114" i="43"/>
  <c r="M113" i="43"/>
  <c r="N113" i="43" s="1"/>
  <c r="L113" i="43"/>
  <c r="G113" i="43"/>
  <c r="B113" i="43"/>
  <c r="N112" i="43"/>
  <c r="M112" i="43"/>
  <c r="L112" i="43"/>
  <c r="G112" i="43"/>
  <c r="B112" i="43"/>
  <c r="M111" i="43"/>
  <c r="N111" i="43" s="1"/>
  <c r="L111" i="43"/>
  <c r="G111" i="43"/>
  <c r="B111" i="43"/>
  <c r="N110" i="43"/>
  <c r="M110" i="43"/>
  <c r="L110" i="43"/>
  <c r="G110" i="43"/>
  <c r="B110" i="43"/>
  <c r="M109" i="43"/>
  <c r="N109" i="43" s="1"/>
  <c r="L109" i="43"/>
  <c r="G109" i="43"/>
  <c r="B109" i="43"/>
  <c r="M108" i="43"/>
  <c r="N108" i="43" s="1"/>
  <c r="L108" i="43"/>
  <c r="G108" i="43"/>
  <c r="B108" i="43"/>
  <c r="N107" i="43"/>
  <c r="M107" i="43"/>
  <c r="L107" i="43"/>
  <c r="G107" i="43"/>
  <c r="B107" i="43"/>
  <c r="N106" i="43"/>
  <c r="M106" i="43"/>
  <c r="L106" i="43"/>
  <c r="G106" i="43"/>
  <c r="B106" i="43"/>
  <c r="M105" i="43"/>
  <c r="N105" i="43" s="1"/>
  <c r="L105" i="43"/>
  <c r="G105" i="43"/>
  <c r="B105" i="43"/>
  <c r="N104" i="43"/>
  <c r="M104" i="43"/>
  <c r="L104" i="43"/>
  <c r="G104" i="43"/>
  <c r="B104" i="43"/>
  <c r="M103" i="43"/>
  <c r="N103" i="43" s="1"/>
  <c r="L103" i="43"/>
  <c r="G103" i="43"/>
  <c r="B103" i="43"/>
  <c r="N102" i="43"/>
  <c r="M102" i="43"/>
  <c r="L102" i="43"/>
  <c r="G102" i="43"/>
  <c r="B102" i="43"/>
  <c r="M101" i="43"/>
  <c r="N101" i="43" s="1"/>
  <c r="L101" i="43"/>
  <c r="G101" i="43"/>
  <c r="B101" i="43"/>
  <c r="M100" i="43"/>
  <c r="N100" i="43" s="1"/>
  <c r="L100" i="43"/>
  <c r="G100" i="43"/>
  <c r="B100" i="43"/>
  <c r="N99" i="43"/>
  <c r="M99" i="43"/>
  <c r="L99" i="43"/>
  <c r="G99" i="43"/>
  <c r="B99" i="43"/>
  <c r="N98" i="43"/>
  <c r="M98" i="43"/>
  <c r="L98" i="43"/>
  <c r="G98" i="43"/>
  <c r="B98" i="43"/>
  <c r="M97" i="43"/>
  <c r="N97" i="43" s="1"/>
  <c r="L97" i="43"/>
  <c r="G97" i="43"/>
  <c r="B97" i="43"/>
  <c r="N96" i="43"/>
  <c r="M96" i="43"/>
  <c r="L96" i="43"/>
  <c r="G96" i="43"/>
  <c r="B96" i="43"/>
  <c r="M95" i="43"/>
  <c r="N95" i="43" s="1"/>
  <c r="L95" i="43"/>
  <c r="G95" i="43"/>
  <c r="B95" i="43"/>
  <c r="N94" i="43"/>
  <c r="M94" i="43"/>
  <c r="L94" i="43"/>
  <c r="G94" i="43"/>
  <c r="B94" i="43"/>
  <c r="M93" i="43"/>
  <c r="N93" i="43" s="1"/>
  <c r="L93" i="43"/>
  <c r="G93" i="43"/>
  <c r="B93" i="43"/>
  <c r="M92" i="43"/>
  <c r="N92" i="43" s="1"/>
  <c r="L92" i="43"/>
  <c r="G92" i="43"/>
  <c r="B92" i="43"/>
  <c r="N91" i="43"/>
  <c r="M91" i="43"/>
  <c r="L91" i="43"/>
  <c r="G91" i="43"/>
  <c r="B91" i="43"/>
  <c r="N90" i="43"/>
  <c r="M90" i="43"/>
  <c r="L90" i="43"/>
  <c r="G90" i="43"/>
  <c r="B90" i="43"/>
  <c r="M89" i="43"/>
  <c r="N89" i="43" s="1"/>
  <c r="L89" i="43"/>
  <c r="G89" i="43"/>
  <c r="B89" i="43"/>
  <c r="N88" i="43"/>
  <c r="M88" i="43"/>
  <c r="L88" i="43"/>
  <c r="G88" i="43"/>
  <c r="B88" i="43"/>
  <c r="M87" i="43"/>
  <c r="N87" i="43" s="1"/>
  <c r="L87" i="43"/>
  <c r="G87" i="43"/>
  <c r="B87" i="43"/>
  <c r="N86" i="43"/>
  <c r="M86" i="43"/>
  <c r="L86" i="43"/>
  <c r="G86" i="43"/>
  <c r="B86" i="43"/>
  <c r="M85" i="43"/>
  <c r="N85" i="43" s="1"/>
  <c r="L85" i="43"/>
  <c r="G85" i="43"/>
  <c r="B85" i="43"/>
  <c r="M84" i="43"/>
  <c r="N84" i="43" s="1"/>
  <c r="L84" i="43"/>
  <c r="G84" i="43"/>
  <c r="B84" i="43"/>
  <c r="N83" i="43"/>
  <c r="M83" i="43"/>
  <c r="L83" i="43"/>
  <c r="G83" i="43"/>
  <c r="B83" i="43"/>
  <c r="N82" i="43"/>
  <c r="M82" i="43"/>
  <c r="L82" i="43"/>
  <c r="G82" i="43"/>
  <c r="B82" i="43"/>
  <c r="M81" i="43"/>
  <c r="N81" i="43" s="1"/>
  <c r="L81" i="43"/>
  <c r="G81" i="43"/>
  <c r="B81" i="43"/>
  <c r="N80" i="43"/>
  <c r="M80" i="43"/>
  <c r="L80" i="43"/>
  <c r="G80" i="43"/>
  <c r="B80" i="43"/>
  <c r="M79" i="43"/>
  <c r="N79" i="43" s="1"/>
  <c r="L79" i="43"/>
  <c r="G79" i="43"/>
  <c r="B79" i="43"/>
  <c r="N78" i="43"/>
  <c r="M78" i="43"/>
  <c r="L78" i="43"/>
  <c r="G78" i="43"/>
  <c r="B78" i="43"/>
  <c r="M77" i="43"/>
  <c r="N77" i="43" s="1"/>
  <c r="L77" i="43"/>
  <c r="G77" i="43"/>
  <c r="B77" i="43"/>
  <c r="M76" i="43"/>
  <c r="N76" i="43" s="1"/>
  <c r="L76" i="43"/>
  <c r="G76" i="43"/>
  <c r="B76" i="43"/>
  <c r="N75" i="43"/>
  <c r="M75" i="43"/>
  <c r="L75" i="43"/>
  <c r="G75" i="43"/>
  <c r="B75" i="43"/>
  <c r="N74" i="43"/>
  <c r="M74" i="43"/>
  <c r="L74" i="43"/>
  <c r="G74" i="43"/>
  <c r="B74" i="43"/>
  <c r="M73" i="43"/>
  <c r="N73" i="43" s="1"/>
  <c r="L73" i="43"/>
  <c r="G73" i="43"/>
  <c r="B73" i="43"/>
  <c r="N72" i="43"/>
  <c r="M72" i="43"/>
  <c r="L72" i="43"/>
  <c r="G72" i="43"/>
  <c r="B72" i="43"/>
  <c r="M71" i="43"/>
  <c r="N71" i="43" s="1"/>
  <c r="L71" i="43"/>
  <c r="G71" i="43"/>
  <c r="B71" i="43"/>
  <c r="N70" i="43"/>
  <c r="M70" i="43"/>
  <c r="L70" i="43"/>
  <c r="G70" i="43"/>
  <c r="B70" i="43"/>
  <c r="M69" i="43"/>
  <c r="N69" i="43" s="1"/>
  <c r="L69" i="43"/>
  <c r="G69" i="43"/>
  <c r="B69" i="43"/>
  <c r="M68" i="43"/>
  <c r="N68" i="43" s="1"/>
  <c r="L68" i="43"/>
  <c r="G68" i="43"/>
  <c r="B68" i="43"/>
  <c r="N67" i="43"/>
  <c r="M67" i="43"/>
  <c r="L67" i="43"/>
  <c r="G67" i="43"/>
  <c r="B67" i="43"/>
  <c r="M66" i="43"/>
  <c r="N66" i="43" s="1"/>
  <c r="L66" i="43"/>
  <c r="G66" i="43"/>
  <c r="B66" i="43"/>
  <c r="M65" i="43"/>
  <c r="N65" i="43" s="1"/>
  <c r="L65" i="43"/>
  <c r="G65" i="43"/>
  <c r="B65" i="43"/>
  <c r="N64" i="43"/>
  <c r="M64" i="43"/>
  <c r="L64" i="43"/>
  <c r="G64" i="43"/>
  <c r="B64" i="43"/>
  <c r="M63" i="43"/>
  <c r="N63" i="43" s="1"/>
  <c r="L63" i="43"/>
  <c r="G63" i="43"/>
  <c r="B63" i="43"/>
  <c r="N62" i="43"/>
  <c r="M62" i="43"/>
  <c r="L62" i="43"/>
  <c r="G62" i="43"/>
  <c r="B62" i="43"/>
  <c r="M61" i="43"/>
  <c r="N61" i="43" s="1"/>
  <c r="L61" i="43"/>
  <c r="G61" i="43"/>
  <c r="B61" i="43"/>
  <c r="M60" i="43"/>
  <c r="N60" i="43" s="1"/>
  <c r="L60" i="43"/>
  <c r="G60" i="43"/>
  <c r="B60" i="43"/>
  <c r="N59" i="43"/>
  <c r="M59" i="43"/>
  <c r="L59" i="43"/>
  <c r="G59" i="43"/>
  <c r="B59" i="43"/>
  <c r="M58" i="43"/>
  <c r="N58" i="43" s="1"/>
  <c r="L58" i="43"/>
  <c r="G58" i="43"/>
  <c r="B58" i="43"/>
  <c r="M57" i="43"/>
  <c r="N57" i="43" s="1"/>
  <c r="L57" i="43"/>
  <c r="G57" i="43"/>
  <c r="B57" i="43"/>
  <c r="N56" i="43"/>
  <c r="M56" i="43"/>
  <c r="L56" i="43"/>
  <c r="G56" i="43"/>
  <c r="B56" i="43"/>
  <c r="M55" i="43"/>
  <c r="N55" i="43" s="1"/>
  <c r="L55" i="43"/>
  <c r="G55" i="43"/>
  <c r="B55" i="43"/>
  <c r="N54" i="43"/>
  <c r="M54" i="43"/>
  <c r="L54" i="43"/>
  <c r="G54" i="43"/>
  <c r="B54" i="43"/>
  <c r="M53" i="43"/>
  <c r="N53" i="43" s="1"/>
  <c r="L53" i="43"/>
  <c r="G53" i="43"/>
  <c r="B53" i="43"/>
  <c r="M52" i="43"/>
  <c r="N52" i="43" s="1"/>
  <c r="L52" i="43"/>
  <c r="G52" i="43"/>
  <c r="B52" i="43"/>
  <c r="N51" i="43"/>
  <c r="M51" i="43"/>
  <c r="L51" i="43"/>
  <c r="G51" i="43"/>
  <c r="B51" i="43"/>
  <c r="M50" i="43"/>
  <c r="N50" i="43" s="1"/>
  <c r="L50" i="43"/>
  <c r="G50" i="43"/>
  <c r="B50" i="43"/>
  <c r="M49" i="43"/>
  <c r="N49" i="43" s="1"/>
  <c r="L49" i="43"/>
  <c r="G49" i="43"/>
  <c r="B49" i="43"/>
  <c r="N48" i="43"/>
  <c r="M48" i="43"/>
  <c r="L48" i="43"/>
  <c r="G48" i="43"/>
  <c r="B48" i="43"/>
  <c r="M47" i="43"/>
  <c r="N47" i="43" s="1"/>
  <c r="L47" i="43"/>
  <c r="G47" i="43"/>
  <c r="B47" i="43"/>
  <c r="N46" i="43"/>
  <c r="M46" i="43"/>
  <c r="L46" i="43"/>
  <c r="G46" i="43"/>
  <c r="B46" i="43"/>
  <c r="M45" i="43"/>
  <c r="N45" i="43" s="1"/>
  <c r="L45" i="43"/>
  <c r="G45" i="43"/>
  <c r="B45" i="43"/>
  <c r="M44" i="43"/>
  <c r="N44" i="43" s="1"/>
  <c r="L44" i="43"/>
  <c r="G44" i="43"/>
  <c r="B44" i="43"/>
  <c r="N43" i="43"/>
  <c r="M43" i="43"/>
  <c r="L43" i="43"/>
  <c r="G43" i="43"/>
  <c r="B43" i="43"/>
  <c r="M42" i="43"/>
  <c r="N42" i="43" s="1"/>
  <c r="L42" i="43"/>
  <c r="G42" i="43"/>
  <c r="B42" i="43"/>
  <c r="M41" i="43"/>
  <c r="N41" i="43" s="1"/>
  <c r="L41" i="43"/>
  <c r="G41" i="43"/>
  <c r="B41" i="43"/>
  <c r="M40" i="43"/>
  <c r="N40" i="43" s="1"/>
  <c r="L40" i="43"/>
  <c r="G40" i="43"/>
  <c r="B40" i="43"/>
  <c r="M39" i="43"/>
  <c r="N39" i="43" s="1"/>
  <c r="L39" i="43"/>
  <c r="G39" i="43"/>
  <c r="B39" i="43"/>
  <c r="M38" i="43"/>
  <c r="N38" i="43" s="1"/>
  <c r="L38" i="43"/>
  <c r="B38" i="43"/>
  <c r="M37" i="43"/>
  <c r="N37" i="43" s="1"/>
  <c r="L37" i="43"/>
  <c r="B37" i="43"/>
  <c r="M36" i="43"/>
  <c r="N36" i="43" s="1"/>
  <c r="L36" i="43"/>
  <c r="B36" i="43"/>
  <c r="M35" i="43"/>
  <c r="N35" i="43" s="1"/>
  <c r="L35" i="43"/>
  <c r="B35" i="43"/>
  <c r="M34" i="43"/>
  <c r="N34" i="43" s="1"/>
  <c r="L34" i="43"/>
  <c r="B34" i="43"/>
  <c r="M33" i="43"/>
  <c r="N33" i="43" s="1"/>
  <c r="L33" i="43"/>
  <c r="B33" i="43"/>
  <c r="M32" i="43"/>
  <c r="N32" i="43" s="1"/>
  <c r="L32" i="43"/>
  <c r="B32" i="43"/>
  <c r="M31" i="43"/>
  <c r="N31" i="43" s="1"/>
  <c r="L31" i="43"/>
  <c r="B31" i="43"/>
  <c r="M30" i="43"/>
  <c r="N30" i="43" s="1"/>
  <c r="L30" i="43"/>
  <c r="B30" i="43"/>
  <c r="M29" i="43"/>
  <c r="N29" i="43" s="1"/>
  <c r="L29" i="43"/>
  <c r="B29" i="43"/>
  <c r="M28" i="43"/>
  <c r="N28" i="43" s="1"/>
  <c r="L28" i="43"/>
  <c r="B28" i="43"/>
  <c r="M27" i="43"/>
  <c r="N27" i="43" s="1"/>
  <c r="L27" i="43"/>
  <c r="B27" i="43"/>
  <c r="M26" i="43"/>
  <c r="N26" i="43" s="1"/>
  <c r="L26" i="43"/>
  <c r="B26" i="43"/>
  <c r="M25" i="43"/>
  <c r="N25" i="43" s="1"/>
  <c r="L25" i="43"/>
  <c r="B25" i="43"/>
  <c r="M24" i="43"/>
  <c r="N24" i="43" s="1"/>
  <c r="L24" i="43"/>
  <c r="B24" i="43"/>
  <c r="M23" i="43"/>
  <c r="N23" i="43" s="1"/>
  <c r="L23" i="43"/>
  <c r="B23" i="43"/>
  <c r="M22" i="43"/>
  <c r="N22" i="43" s="1"/>
  <c r="L22" i="43"/>
  <c r="B22" i="43"/>
  <c r="M21" i="43"/>
  <c r="N21" i="43" s="1"/>
  <c r="L21" i="43"/>
  <c r="B21" i="43"/>
  <c r="M20" i="43"/>
  <c r="N20" i="43" s="1"/>
  <c r="L20" i="43"/>
  <c r="B20" i="43"/>
  <c r="M19" i="43"/>
  <c r="N19" i="43" s="1"/>
  <c r="L19" i="43"/>
  <c r="B19" i="43"/>
  <c r="M18" i="43"/>
  <c r="N18" i="43" s="1"/>
  <c r="L18" i="43"/>
  <c r="B18" i="43"/>
  <c r="M17" i="43"/>
  <c r="N17" i="43" s="1"/>
  <c r="L17" i="43"/>
  <c r="B17" i="43"/>
  <c r="M16" i="43"/>
  <c r="N16" i="43" s="1"/>
  <c r="L16" i="43"/>
  <c r="B16" i="43"/>
  <c r="M15" i="43"/>
  <c r="N15" i="43" s="1"/>
  <c r="L15" i="43"/>
  <c r="B15" i="43"/>
  <c r="M14" i="43"/>
  <c r="N14" i="43" s="1"/>
  <c r="L14" i="43"/>
  <c r="B14" i="43"/>
  <c r="M13" i="43"/>
  <c r="N13" i="43" s="1"/>
  <c r="L13" i="43"/>
  <c r="B13" i="43"/>
  <c r="M12" i="43"/>
  <c r="N12" i="43" s="1"/>
  <c r="L12" i="43"/>
  <c r="B12" i="43"/>
  <c r="M11" i="43"/>
  <c r="N11" i="43" s="1"/>
  <c r="L11" i="43"/>
  <c r="B11" i="43"/>
  <c r="M10" i="43"/>
  <c r="N10" i="43" s="1"/>
  <c r="L10" i="43"/>
  <c r="B10" i="43"/>
  <c r="M9" i="43"/>
  <c r="N9" i="43" s="1"/>
  <c r="L9" i="43"/>
  <c r="B9" i="43"/>
  <c r="M8" i="43"/>
  <c r="N8" i="43" s="1"/>
  <c r="L8" i="43"/>
  <c r="B8" i="43"/>
  <c r="M7" i="43"/>
  <c r="N7" i="43" s="1"/>
  <c r="L7" i="43"/>
  <c r="B7" i="43"/>
  <c r="M6" i="43"/>
  <c r="N6" i="43" s="1"/>
  <c r="L6" i="43"/>
  <c r="B6" i="43"/>
  <c r="M5" i="43"/>
  <c r="N5" i="43" s="1"/>
  <c r="L5" i="43"/>
  <c r="B5" i="43"/>
  <c r="M4" i="43"/>
  <c r="N4" i="43" s="1"/>
  <c r="L4" i="43"/>
  <c r="B4" i="43"/>
  <c r="B1" i="43"/>
  <c r="A36" i="32"/>
  <c r="Q30" i="3"/>
  <c r="A34" i="32"/>
  <c r="A41" i="37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62" i="31"/>
  <c r="A63" i="31"/>
  <c r="A64" i="31"/>
  <c r="A65" i="31"/>
  <c r="A66" i="31"/>
  <c r="A67" i="31"/>
  <c r="A68" i="31"/>
  <c r="A69" i="31"/>
  <c r="A70" i="31"/>
  <c r="A71" i="31"/>
  <c r="A72" i="31"/>
  <c r="A73" i="31"/>
  <c r="A74" i="31"/>
  <c r="A75" i="31"/>
  <c r="A76" i="31"/>
  <c r="A77" i="31"/>
  <c r="A78" i="31"/>
  <c r="A79" i="31"/>
  <c r="A80" i="31"/>
  <c r="A81" i="31"/>
  <c r="A82" i="31"/>
  <c r="A83" i="31"/>
  <c r="A84" i="31"/>
  <c r="A85" i="31"/>
  <c r="A86" i="31"/>
  <c r="A87" i="31"/>
  <c r="A88" i="31"/>
  <c r="A89" i="31"/>
  <c r="A90" i="31"/>
  <c r="A91" i="31"/>
  <c r="A92" i="31"/>
  <c r="A93" i="31"/>
  <c r="A94" i="31"/>
  <c r="A95" i="31"/>
  <c r="A96" i="31"/>
  <c r="A97" i="31"/>
  <c r="A98" i="31"/>
  <c r="A99" i="31"/>
  <c r="A100" i="31"/>
  <c r="A101" i="31"/>
  <c r="A102" i="31"/>
  <c r="A103" i="31"/>
  <c r="A104" i="31"/>
  <c r="A105" i="31"/>
  <c r="A106" i="31"/>
  <c r="A107" i="31"/>
  <c r="A108" i="31"/>
  <c r="A109" i="31"/>
  <c r="A110" i="31"/>
  <c r="A111" i="31"/>
  <c r="A112" i="31"/>
  <c r="A113" i="31"/>
  <c r="A114" i="31"/>
  <c r="A115" i="31"/>
  <c r="A116" i="31"/>
  <c r="A117" i="31"/>
  <c r="A118" i="31"/>
  <c r="A119" i="31"/>
  <c r="A120" i="31"/>
  <c r="A121" i="31"/>
  <c r="A122" i="31"/>
  <c r="A123" i="31"/>
  <c r="A124" i="31"/>
  <c r="A125" i="31"/>
  <c r="A126" i="31"/>
  <c r="A127" i="31"/>
  <c r="A128" i="31"/>
  <c r="A129" i="31"/>
  <c r="A130" i="31"/>
  <c r="A131" i="31"/>
  <c r="A132" i="31"/>
  <c r="A133" i="31"/>
  <c r="A134" i="31"/>
  <c r="A135" i="31"/>
  <c r="A136" i="31"/>
  <c r="A137" i="31"/>
  <c r="A138" i="31"/>
  <c r="A139" i="31"/>
  <c r="A140" i="31"/>
  <c r="A141" i="31"/>
  <c r="A142" i="31"/>
  <c r="A143" i="31"/>
  <c r="A144" i="31"/>
  <c r="A145" i="31"/>
  <c r="A146" i="31"/>
  <c r="A147" i="31"/>
  <c r="A148" i="31"/>
  <c r="A149" i="31"/>
  <c r="A150" i="31"/>
  <c r="A151" i="31"/>
  <c r="A152" i="31"/>
  <c r="A153" i="31"/>
  <c r="A154" i="31"/>
  <c r="A155" i="31"/>
  <c r="A156" i="31"/>
  <c r="A157" i="31"/>
  <c r="A158" i="31"/>
  <c r="A159" i="31"/>
  <c r="A160" i="31"/>
  <c r="A161" i="31"/>
  <c r="A162" i="31"/>
  <c r="A163" i="31"/>
  <c r="A164" i="31"/>
  <c r="A165" i="31"/>
  <c r="A166" i="31"/>
  <c r="A167" i="31"/>
  <c r="A168" i="31"/>
  <c r="A169" i="31"/>
  <c r="A170" i="31"/>
  <c r="A171" i="31"/>
  <c r="A172" i="31"/>
  <c r="A173" i="31"/>
  <c r="A174" i="31"/>
  <c r="A175" i="31"/>
  <c r="A176" i="31"/>
  <c r="A177" i="31"/>
  <c r="A178" i="31"/>
  <c r="A179" i="31"/>
  <c r="A180" i="31"/>
  <c r="A181" i="31"/>
  <c r="A182" i="31"/>
  <c r="A183" i="31"/>
  <c r="A184" i="31"/>
  <c r="A185" i="31"/>
  <c r="A186" i="31"/>
  <c r="A187" i="31"/>
  <c r="A188" i="31"/>
  <c r="A189" i="31"/>
  <c r="A190" i="31"/>
  <c r="A191" i="31"/>
  <c r="A192" i="31"/>
  <c r="A193" i="31"/>
  <c r="A194" i="31"/>
  <c r="A195" i="31"/>
  <c r="A196" i="31"/>
  <c r="A197" i="31"/>
  <c r="A198" i="31"/>
  <c r="A199" i="31"/>
  <c r="A200" i="31"/>
  <c r="A201" i="31"/>
  <c r="A202" i="31"/>
  <c r="A203" i="31"/>
  <c r="A204" i="31"/>
  <c r="A205" i="31"/>
  <c r="A206" i="31"/>
  <c r="A207" i="31"/>
  <c r="A208" i="31"/>
  <c r="A209" i="31"/>
  <c r="A210" i="31"/>
  <c r="A211" i="31"/>
  <c r="A212" i="31"/>
  <c r="A213" i="31"/>
  <c r="A214" i="31"/>
  <c r="A215" i="31"/>
  <c r="A216" i="31"/>
  <c r="A217" i="31"/>
  <c r="A218" i="31"/>
  <c r="A219" i="31"/>
  <c r="A220" i="31"/>
  <c r="A221" i="31"/>
  <c r="A222" i="31"/>
  <c r="A223" i="31"/>
  <c r="A224" i="31"/>
  <c r="A225" i="31"/>
  <c r="A226" i="31"/>
  <c r="A227" i="31"/>
  <c r="A228" i="31"/>
  <c r="A229" i="31"/>
  <c r="A230" i="31"/>
  <c r="A231" i="31"/>
  <c r="A232" i="31"/>
  <c r="A233" i="31"/>
  <c r="A234" i="31"/>
  <c r="A235" i="31"/>
  <c r="A236" i="31"/>
  <c r="A237" i="31"/>
  <c r="A238" i="31"/>
  <c r="A239" i="31"/>
  <c r="A240" i="31"/>
  <c r="A241" i="31"/>
  <c r="A242" i="31"/>
  <c r="A243" i="31"/>
  <c r="A244" i="31"/>
  <c r="A245" i="31"/>
  <c r="A246" i="31"/>
  <c r="A247" i="31"/>
  <c r="A248" i="31"/>
  <c r="A249" i="31"/>
  <c r="A250" i="31"/>
  <c r="A251" i="31"/>
  <c r="A252" i="31"/>
  <c r="A253" i="31"/>
  <c r="A254" i="31"/>
  <c r="A255" i="31"/>
  <c r="A256" i="31"/>
  <c r="A257" i="31"/>
  <c r="A4" i="31"/>
  <c r="A303" i="33"/>
  <c r="A286" i="33"/>
  <c r="A269" i="33"/>
  <c r="A252" i="33"/>
  <c r="A236" i="33"/>
  <c r="A197" i="33"/>
  <c r="A8" i="33"/>
  <c r="A12" i="33"/>
  <c r="A3" i="33"/>
  <c r="A54" i="37"/>
  <c r="A44" i="37"/>
  <c r="A42" i="37"/>
  <c r="A35" i="37"/>
  <c r="A34" i="37"/>
  <c r="A31" i="37"/>
  <c r="A5" i="37"/>
  <c r="L58" i="8"/>
  <c r="M58" i="8"/>
  <c r="N58" i="8" s="1"/>
  <c r="A221" i="30" s="1"/>
  <c r="L59" i="8"/>
  <c r="M59" i="8"/>
  <c r="N59" i="8" s="1"/>
  <c r="A225" i="30" s="1"/>
  <c r="L60" i="8"/>
  <c r="M60" i="8"/>
  <c r="N60" i="8" s="1"/>
  <c r="A229" i="30" s="1"/>
  <c r="L61" i="8"/>
  <c r="M61" i="8"/>
  <c r="N61" i="8" s="1"/>
  <c r="A233" i="30" s="1"/>
  <c r="L62" i="8"/>
  <c r="M62" i="8"/>
  <c r="N62" i="8" s="1"/>
  <c r="A237" i="30" s="1"/>
  <c r="L63" i="8"/>
  <c r="M63" i="8"/>
  <c r="N63" i="8" s="1"/>
  <c r="A241" i="30" s="1"/>
  <c r="L64" i="8"/>
  <c r="M64" i="8"/>
  <c r="N64" i="8" s="1"/>
  <c r="A245" i="30" s="1"/>
  <c r="L65" i="8"/>
  <c r="M65" i="8"/>
  <c r="N65" i="8" s="1"/>
  <c r="L66" i="8"/>
  <c r="M66" i="8"/>
  <c r="N66" i="8" s="1"/>
  <c r="L67" i="8"/>
  <c r="M67" i="8"/>
  <c r="N67" i="8" s="1"/>
  <c r="L68" i="8"/>
  <c r="M68" i="8"/>
  <c r="N68" i="8" s="1"/>
  <c r="L69" i="8"/>
  <c r="M69" i="8"/>
  <c r="N69" i="8" s="1"/>
  <c r="L70" i="8"/>
  <c r="M70" i="8"/>
  <c r="N70" i="8" s="1"/>
  <c r="L71" i="8"/>
  <c r="M71" i="8"/>
  <c r="N71" i="8" s="1"/>
  <c r="L72" i="8"/>
  <c r="M72" i="8"/>
  <c r="N72" i="8" s="1"/>
  <c r="L73" i="8"/>
  <c r="M73" i="8"/>
  <c r="N73" i="8" s="1"/>
  <c r="L74" i="8"/>
  <c r="M74" i="8"/>
  <c r="N74" i="8" s="1"/>
  <c r="L75" i="8"/>
  <c r="M75" i="8"/>
  <c r="N75" i="8" s="1"/>
  <c r="L76" i="8"/>
  <c r="M76" i="8"/>
  <c r="N76" i="8" s="1"/>
  <c r="L77" i="8"/>
  <c r="M77" i="8"/>
  <c r="N77" i="8" s="1"/>
  <c r="L78" i="8"/>
  <c r="M78" i="8"/>
  <c r="N78" i="8" s="1"/>
  <c r="L79" i="8"/>
  <c r="M79" i="8"/>
  <c r="N79" i="8" s="1"/>
  <c r="L80" i="8"/>
  <c r="M80" i="8"/>
  <c r="N80" i="8" s="1"/>
  <c r="L81" i="8"/>
  <c r="M81" i="8"/>
  <c r="N81" i="8" s="1"/>
  <c r="L82" i="8"/>
  <c r="M82" i="8"/>
  <c r="N82" i="8" s="1"/>
  <c r="L83" i="8"/>
  <c r="M83" i="8"/>
  <c r="N83" i="8" s="1"/>
  <c r="L84" i="8"/>
  <c r="M84" i="8"/>
  <c r="N84" i="8" s="1"/>
  <c r="L85" i="8"/>
  <c r="M85" i="8"/>
  <c r="N85" i="8" s="1"/>
  <c r="L86" i="8"/>
  <c r="M86" i="8"/>
  <c r="N86" i="8" s="1"/>
  <c r="L87" i="8"/>
  <c r="M87" i="8"/>
  <c r="N87" i="8" s="1"/>
  <c r="L88" i="8"/>
  <c r="M88" i="8"/>
  <c r="N88" i="8" s="1"/>
  <c r="L89" i="8"/>
  <c r="M89" i="8"/>
  <c r="N89" i="8" s="1"/>
  <c r="L90" i="8"/>
  <c r="M90" i="8"/>
  <c r="N90" i="8" s="1"/>
  <c r="L91" i="8"/>
  <c r="M91" i="8"/>
  <c r="N91" i="8" s="1"/>
  <c r="L92" i="8"/>
  <c r="M92" i="8"/>
  <c r="N92" i="8" s="1"/>
  <c r="L93" i="8"/>
  <c r="M93" i="8"/>
  <c r="N93" i="8" s="1"/>
  <c r="L94" i="8"/>
  <c r="M94" i="8"/>
  <c r="N94" i="8" s="1"/>
  <c r="L95" i="8"/>
  <c r="M95" i="8"/>
  <c r="N95" i="8" s="1"/>
  <c r="L96" i="8"/>
  <c r="M96" i="8"/>
  <c r="N96" i="8"/>
  <c r="L97" i="8"/>
  <c r="M97" i="8"/>
  <c r="N97" i="8" s="1"/>
  <c r="L98" i="8"/>
  <c r="M98" i="8"/>
  <c r="N98" i="8" s="1"/>
  <c r="L99" i="8"/>
  <c r="M99" i="8"/>
  <c r="N99" i="8" s="1"/>
  <c r="L100" i="8"/>
  <c r="M100" i="8"/>
  <c r="N100" i="8" s="1"/>
  <c r="L101" i="8"/>
  <c r="M101" i="8"/>
  <c r="N101" i="8" s="1"/>
  <c r="L102" i="8"/>
  <c r="M102" i="8"/>
  <c r="N102" i="8" s="1"/>
  <c r="L103" i="8"/>
  <c r="M103" i="8"/>
  <c r="N103" i="8" s="1"/>
  <c r="L104" i="8"/>
  <c r="M104" i="8"/>
  <c r="N104" i="8" s="1"/>
  <c r="L105" i="8"/>
  <c r="M105" i="8"/>
  <c r="N105" i="8" s="1"/>
  <c r="L106" i="8"/>
  <c r="M106" i="8"/>
  <c r="N106" i="8" s="1"/>
  <c r="L107" i="8"/>
  <c r="M107" i="8"/>
  <c r="N107" i="8" s="1"/>
  <c r="L108" i="8"/>
  <c r="M108" i="8"/>
  <c r="N108" i="8" s="1"/>
  <c r="L109" i="8"/>
  <c r="M109" i="8"/>
  <c r="N109" i="8" s="1"/>
  <c r="L110" i="8"/>
  <c r="M110" i="8"/>
  <c r="N110" i="8" s="1"/>
  <c r="L111" i="8"/>
  <c r="M111" i="8"/>
  <c r="N111" i="8" s="1"/>
  <c r="L112" i="8"/>
  <c r="M112" i="8"/>
  <c r="N112" i="8" s="1"/>
  <c r="L113" i="8"/>
  <c r="M113" i="8"/>
  <c r="N113" i="8" s="1"/>
  <c r="L114" i="8"/>
  <c r="M114" i="8"/>
  <c r="N114" i="8" s="1"/>
  <c r="L115" i="8"/>
  <c r="M115" i="8"/>
  <c r="N115" i="8" s="1"/>
  <c r="L116" i="8"/>
  <c r="M116" i="8"/>
  <c r="N116" i="8" s="1"/>
  <c r="L117" i="8"/>
  <c r="M117" i="8"/>
  <c r="N117" i="8" s="1"/>
  <c r="L118" i="8"/>
  <c r="M118" i="8"/>
  <c r="N118" i="8"/>
  <c r="L119" i="8"/>
  <c r="M119" i="8"/>
  <c r="N119" i="8" s="1"/>
  <c r="L120" i="8"/>
  <c r="M120" i="8"/>
  <c r="N120" i="8" s="1"/>
  <c r="L121" i="8"/>
  <c r="M121" i="8"/>
  <c r="N121" i="8" s="1"/>
  <c r="L122" i="8"/>
  <c r="M122" i="8"/>
  <c r="N122" i="8" s="1"/>
  <c r="L123" i="8"/>
  <c r="M123" i="8"/>
  <c r="N123" i="8" s="1"/>
  <c r="L124" i="8"/>
  <c r="M124" i="8"/>
  <c r="N124" i="8" s="1"/>
  <c r="L125" i="8"/>
  <c r="M125" i="8"/>
  <c r="N125" i="8" s="1"/>
  <c r="L126" i="8"/>
  <c r="M126" i="8"/>
  <c r="N126" i="8" s="1"/>
  <c r="L127" i="8"/>
  <c r="M127" i="8"/>
  <c r="N127" i="8" s="1"/>
  <c r="L128" i="8"/>
  <c r="M128" i="8"/>
  <c r="N128" i="8" s="1"/>
  <c r="L129" i="8"/>
  <c r="M129" i="8"/>
  <c r="N129" i="8" s="1"/>
  <c r="L130" i="8"/>
  <c r="M130" i="8"/>
  <c r="N130" i="8" s="1"/>
  <c r="L131" i="8"/>
  <c r="M131" i="8"/>
  <c r="N131" i="8" s="1"/>
  <c r="L132" i="8"/>
  <c r="M132" i="8"/>
  <c r="N132" i="8" s="1"/>
  <c r="L133" i="8"/>
  <c r="M133" i="8"/>
  <c r="N133" i="8" s="1"/>
  <c r="L134" i="8"/>
  <c r="M134" i="8"/>
  <c r="N134" i="8" s="1"/>
  <c r="L135" i="8"/>
  <c r="M135" i="8"/>
  <c r="N135" i="8" s="1"/>
  <c r="L136" i="8"/>
  <c r="M136" i="8"/>
  <c r="N136" i="8" s="1"/>
  <c r="L137" i="8"/>
  <c r="M137" i="8"/>
  <c r="N137" i="8" s="1"/>
  <c r="L138" i="8"/>
  <c r="M138" i="8"/>
  <c r="N138" i="8"/>
  <c r="L139" i="8"/>
  <c r="M139" i="8"/>
  <c r="N139" i="8" s="1"/>
  <c r="L140" i="8"/>
  <c r="M140" i="8"/>
  <c r="N140" i="8" s="1"/>
  <c r="L141" i="8"/>
  <c r="M141" i="8"/>
  <c r="N141" i="8" s="1"/>
  <c r="L142" i="8"/>
  <c r="M142" i="8"/>
  <c r="N142" i="8" s="1"/>
  <c r="L143" i="8"/>
  <c r="M143" i="8"/>
  <c r="N143" i="8" s="1"/>
  <c r="L144" i="8"/>
  <c r="M144" i="8"/>
  <c r="N144" i="8"/>
  <c r="L145" i="8"/>
  <c r="M145" i="8"/>
  <c r="N145" i="8" s="1"/>
  <c r="L146" i="8"/>
  <c r="M146" i="8"/>
  <c r="N146" i="8" s="1"/>
  <c r="L147" i="8"/>
  <c r="M147" i="8"/>
  <c r="N147" i="8" s="1"/>
  <c r="L148" i="8"/>
  <c r="M148" i="8"/>
  <c r="N148" i="8" s="1"/>
  <c r="L149" i="8"/>
  <c r="M149" i="8"/>
  <c r="N149" i="8" s="1"/>
  <c r="L150" i="8"/>
  <c r="M150" i="8"/>
  <c r="N150" i="8" s="1"/>
  <c r="L151" i="8"/>
  <c r="M151" i="8"/>
  <c r="N151" i="8" s="1"/>
  <c r="L152" i="8"/>
  <c r="M152" i="8"/>
  <c r="N152" i="8" s="1"/>
  <c r="L153" i="8"/>
  <c r="M153" i="8"/>
  <c r="N153" i="8" s="1"/>
  <c r="L154" i="8"/>
  <c r="M154" i="8"/>
  <c r="N154" i="8" s="1"/>
  <c r="L155" i="8"/>
  <c r="M155" i="8"/>
  <c r="N155" i="8" s="1"/>
  <c r="L156" i="8"/>
  <c r="M156" i="8"/>
  <c r="N156" i="8" s="1"/>
  <c r="L157" i="8"/>
  <c r="M157" i="8"/>
  <c r="N157" i="8" s="1"/>
  <c r="L158" i="8"/>
  <c r="M158" i="8"/>
  <c r="N158" i="8" s="1"/>
  <c r="L159" i="8"/>
  <c r="M159" i="8"/>
  <c r="N159" i="8" s="1"/>
  <c r="L160" i="8"/>
  <c r="M160" i="8"/>
  <c r="N160" i="8"/>
  <c r="L161" i="8"/>
  <c r="M161" i="8"/>
  <c r="N161" i="8" s="1"/>
  <c r="L162" i="8"/>
  <c r="M162" i="8"/>
  <c r="N162" i="8" s="1"/>
  <c r="L163" i="8"/>
  <c r="M163" i="8"/>
  <c r="N163" i="8"/>
  <c r="L164" i="8"/>
  <c r="M164" i="8"/>
  <c r="N164" i="8" s="1"/>
  <c r="L165" i="8"/>
  <c r="M165" i="8"/>
  <c r="N165" i="8" s="1"/>
  <c r="L166" i="8"/>
  <c r="M166" i="8"/>
  <c r="N166" i="8" s="1"/>
  <c r="L167" i="8"/>
  <c r="M167" i="8"/>
  <c r="N167" i="8" s="1"/>
  <c r="L168" i="8"/>
  <c r="M168" i="8"/>
  <c r="N168" i="8" s="1"/>
  <c r="L169" i="8"/>
  <c r="M169" i="8"/>
  <c r="N169" i="8" s="1"/>
  <c r="L170" i="8"/>
  <c r="M170" i="8"/>
  <c r="N170" i="8" s="1"/>
  <c r="L171" i="8"/>
  <c r="M171" i="8"/>
  <c r="N171" i="8" s="1"/>
  <c r="L172" i="8"/>
  <c r="M172" i="8"/>
  <c r="N172" i="8"/>
  <c r="L173" i="8"/>
  <c r="M173" i="8"/>
  <c r="N173" i="8" s="1"/>
  <c r="L174" i="8"/>
  <c r="M174" i="8"/>
  <c r="N174" i="8" s="1"/>
  <c r="L175" i="8"/>
  <c r="M175" i="8"/>
  <c r="N175" i="8" s="1"/>
  <c r="L176" i="8"/>
  <c r="M176" i="8"/>
  <c r="N176" i="8" s="1"/>
  <c r="L177" i="8"/>
  <c r="M177" i="8"/>
  <c r="N177" i="8" s="1"/>
  <c r="L178" i="8"/>
  <c r="M178" i="8"/>
  <c r="N178" i="8" s="1"/>
  <c r="L179" i="8"/>
  <c r="M179" i="8"/>
  <c r="N179" i="8"/>
  <c r="L180" i="8"/>
  <c r="M180" i="8"/>
  <c r="N180" i="8"/>
  <c r="L181" i="8"/>
  <c r="M181" i="8"/>
  <c r="N181" i="8" s="1"/>
  <c r="L182" i="8"/>
  <c r="M182" i="8"/>
  <c r="N182" i="8"/>
  <c r="L183" i="8"/>
  <c r="M183" i="8"/>
  <c r="N183" i="8" s="1"/>
  <c r="L184" i="8"/>
  <c r="M184" i="8"/>
  <c r="N184" i="8" s="1"/>
  <c r="L185" i="8"/>
  <c r="M185" i="8"/>
  <c r="N185" i="8" s="1"/>
  <c r="L186" i="8"/>
  <c r="M186" i="8"/>
  <c r="N186" i="8" s="1"/>
  <c r="L187" i="8"/>
  <c r="M187" i="8"/>
  <c r="N187" i="8" s="1"/>
  <c r="L188" i="8"/>
  <c r="M188" i="8"/>
  <c r="N188" i="8"/>
  <c r="L189" i="8"/>
  <c r="M189" i="8"/>
  <c r="N189" i="8" s="1"/>
  <c r="L190" i="8"/>
  <c r="M190" i="8"/>
  <c r="N190" i="8" s="1"/>
  <c r="L191" i="8"/>
  <c r="M191" i="8"/>
  <c r="N191" i="8" s="1"/>
  <c r="L192" i="8"/>
  <c r="M192" i="8"/>
  <c r="N192" i="8" s="1"/>
  <c r="L193" i="8"/>
  <c r="M193" i="8"/>
  <c r="N193" i="8" s="1"/>
  <c r="L194" i="8"/>
  <c r="M194" i="8"/>
  <c r="N194" i="8" s="1"/>
  <c r="L195" i="8"/>
  <c r="M195" i="8"/>
  <c r="N195" i="8" s="1"/>
  <c r="L196" i="8"/>
  <c r="M196" i="8"/>
  <c r="N196" i="8" s="1"/>
  <c r="L197" i="8"/>
  <c r="M197" i="8"/>
  <c r="N197" i="8" s="1"/>
  <c r="L198" i="8"/>
  <c r="M198" i="8"/>
  <c r="N198" i="8" s="1"/>
  <c r="L199" i="8"/>
  <c r="M199" i="8"/>
  <c r="N199" i="8" s="1"/>
  <c r="L200" i="8"/>
  <c r="M200" i="8"/>
  <c r="N200" i="8" s="1"/>
  <c r="L201" i="8"/>
  <c r="M201" i="8"/>
  <c r="N201" i="8" s="1"/>
  <c r="L202" i="8"/>
  <c r="M202" i="8"/>
  <c r="N202" i="8"/>
  <c r="L203" i="8"/>
  <c r="M203" i="8"/>
  <c r="N203" i="8" s="1"/>
  <c r="L204" i="8"/>
  <c r="M204" i="8"/>
  <c r="N204" i="8" s="1"/>
  <c r="L205" i="8"/>
  <c r="M205" i="8"/>
  <c r="N205" i="8" s="1"/>
  <c r="L206" i="8"/>
  <c r="M206" i="8"/>
  <c r="N206" i="8" s="1"/>
  <c r="L207" i="8"/>
  <c r="M207" i="8"/>
  <c r="N207" i="8" s="1"/>
  <c r="L208" i="8"/>
  <c r="M208" i="8"/>
  <c r="N208" i="8" s="1"/>
  <c r="L209" i="8"/>
  <c r="M209" i="8"/>
  <c r="N209" i="8" s="1"/>
  <c r="L210" i="8"/>
  <c r="M210" i="8"/>
  <c r="N210" i="8" s="1"/>
  <c r="L211" i="8"/>
  <c r="M211" i="8"/>
  <c r="N211" i="8" s="1"/>
  <c r="L212" i="8"/>
  <c r="M212" i="8"/>
  <c r="N212" i="8" s="1"/>
  <c r="L213" i="8"/>
  <c r="M213" i="8"/>
  <c r="N213" i="8" s="1"/>
  <c r="L214" i="8"/>
  <c r="M214" i="8"/>
  <c r="N214" i="8" s="1"/>
  <c r="L215" i="8"/>
  <c r="M215" i="8"/>
  <c r="N215" i="8" s="1"/>
  <c r="L216" i="8"/>
  <c r="M216" i="8"/>
  <c r="N216" i="8" s="1"/>
  <c r="L217" i="8"/>
  <c r="M217" i="8"/>
  <c r="N217" i="8" s="1"/>
  <c r="L218" i="8"/>
  <c r="M218" i="8"/>
  <c r="N218" i="8" s="1"/>
  <c r="L219" i="8"/>
  <c r="M219" i="8"/>
  <c r="N219" i="8" s="1"/>
  <c r="L220" i="8"/>
  <c r="M220" i="8"/>
  <c r="N220" i="8"/>
  <c r="L221" i="8"/>
  <c r="M221" i="8"/>
  <c r="N221" i="8" s="1"/>
  <c r="L222" i="8"/>
  <c r="M222" i="8"/>
  <c r="N222" i="8" s="1"/>
  <c r="L223" i="8"/>
  <c r="M223" i="8"/>
  <c r="N223" i="8" s="1"/>
  <c r="L224" i="8"/>
  <c r="M224" i="8"/>
  <c r="N224" i="8" s="1"/>
  <c r="L225" i="8"/>
  <c r="M225" i="8"/>
  <c r="N225" i="8" s="1"/>
  <c r="L226" i="8"/>
  <c r="M226" i="8"/>
  <c r="N226" i="8" s="1"/>
  <c r="L227" i="8"/>
  <c r="M227" i="8"/>
  <c r="N227" i="8" s="1"/>
  <c r="L228" i="8"/>
  <c r="M228" i="8"/>
  <c r="N228" i="8"/>
  <c r="L229" i="8"/>
  <c r="M229" i="8"/>
  <c r="N229" i="8" s="1"/>
  <c r="L230" i="8"/>
  <c r="M230" i="8"/>
  <c r="N230" i="8" s="1"/>
  <c r="L231" i="8"/>
  <c r="M231" i="8"/>
  <c r="N231" i="8" s="1"/>
  <c r="L232" i="8"/>
  <c r="M232" i="8"/>
  <c r="N232" i="8" s="1"/>
  <c r="L233" i="8"/>
  <c r="M233" i="8"/>
  <c r="N233" i="8" s="1"/>
  <c r="L234" i="8"/>
  <c r="M234" i="8"/>
  <c r="N234" i="8" s="1"/>
  <c r="L235" i="8"/>
  <c r="M235" i="8"/>
  <c r="N235" i="8" s="1"/>
  <c r="L236" i="8"/>
  <c r="M236" i="8"/>
  <c r="N236" i="8" s="1"/>
  <c r="L237" i="8"/>
  <c r="M237" i="8"/>
  <c r="N237" i="8" s="1"/>
  <c r="L238" i="8"/>
  <c r="M238" i="8"/>
  <c r="N238" i="8" s="1"/>
  <c r="L239" i="8"/>
  <c r="M239" i="8"/>
  <c r="N239" i="8" s="1"/>
  <c r="L240" i="8"/>
  <c r="M240" i="8"/>
  <c r="N240" i="8" s="1"/>
  <c r="L241" i="8"/>
  <c r="M241" i="8"/>
  <c r="N241" i="8" s="1"/>
  <c r="L242" i="8"/>
  <c r="M242" i="8"/>
  <c r="N242" i="8"/>
  <c r="L243" i="8"/>
  <c r="M243" i="8"/>
  <c r="N243" i="8" s="1"/>
  <c r="L244" i="8"/>
  <c r="M244" i="8"/>
  <c r="N244" i="8" s="1"/>
  <c r="L245" i="8"/>
  <c r="M245" i="8"/>
  <c r="N245" i="8" s="1"/>
  <c r="L246" i="8"/>
  <c r="M246" i="8"/>
  <c r="N246" i="8" s="1"/>
  <c r="L247" i="8"/>
  <c r="M247" i="8"/>
  <c r="N247" i="8" s="1"/>
  <c r="L248" i="8"/>
  <c r="M248" i="8"/>
  <c r="N248" i="8" s="1"/>
  <c r="L249" i="8"/>
  <c r="M249" i="8"/>
  <c r="N249" i="8" s="1"/>
  <c r="L250" i="8"/>
  <c r="M250" i="8"/>
  <c r="N250" i="8" s="1"/>
  <c r="L251" i="8"/>
  <c r="M251" i="8"/>
  <c r="N251" i="8"/>
  <c r="L252" i="8"/>
  <c r="M252" i="8"/>
  <c r="N252" i="8" s="1"/>
  <c r="L253" i="8"/>
  <c r="M253" i="8"/>
  <c r="N253" i="8" s="1"/>
  <c r="L254" i="8"/>
  <c r="M254" i="8"/>
  <c r="N254" i="8" s="1"/>
  <c r="L255" i="8"/>
  <c r="M255" i="8"/>
  <c r="N255" i="8" s="1"/>
  <c r="L256" i="8"/>
  <c r="M256" i="8"/>
  <c r="N256" i="8" s="1"/>
  <c r="L257" i="8"/>
  <c r="M257" i="8"/>
  <c r="N257" i="8" s="1"/>
  <c r="A321" i="33"/>
  <c r="A317" i="33"/>
  <c r="A319" i="33"/>
  <c r="A311" i="33"/>
  <c r="A310" i="33"/>
  <c r="A315" i="33"/>
  <c r="A313" i="33"/>
  <c r="A291" i="33"/>
  <c r="A304" i="33"/>
  <c r="A274" i="33"/>
  <c r="A257" i="33"/>
  <c r="A241" i="33"/>
  <c r="A295" i="33"/>
  <c r="A279" i="33"/>
  <c r="A262" i="33"/>
  <c r="A245" i="33"/>
  <c r="A229" i="33"/>
  <c r="A188" i="33"/>
  <c r="A175" i="33"/>
  <c r="A219" i="33"/>
  <c r="A210" i="33"/>
  <c r="A198" i="33"/>
  <c r="A189" i="33"/>
  <c r="A176" i="33"/>
  <c r="A216" i="33"/>
  <c r="P25" i="3"/>
  <c r="A58" i="11"/>
  <c r="A59" i="11"/>
  <c r="A60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312" i="33"/>
  <c r="E21" i="3"/>
  <c r="A316" i="50"/>
  <c r="A320" i="50"/>
  <c r="A320" i="33"/>
  <c r="A314" i="33"/>
  <c r="E22" i="3"/>
  <c r="A314" i="50"/>
  <c r="A318" i="50"/>
  <c r="A316" i="33"/>
  <c r="E25" i="3"/>
  <c r="A318" i="33"/>
  <c r="E23" i="3"/>
  <c r="A312" i="50"/>
  <c r="L58" i="44" l="1"/>
  <c r="M57" i="44"/>
  <c r="N57" i="44" s="1"/>
  <c r="L17" i="44"/>
  <c r="L19" i="44"/>
  <c r="A247" i="30"/>
  <c r="A246" i="30"/>
  <c r="A248" i="30"/>
  <c r="A232" i="30"/>
  <c r="A231" i="30"/>
  <c r="A230" i="30"/>
  <c r="L61" i="44"/>
  <c r="A234" i="30"/>
  <c r="A235" i="30"/>
  <c r="A236" i="30"/>
  <c r="A61" i="11"/>
  <c r="A239" i="30"/>
  <c r="A240" i="30"/>
  <c r="A238" i="30"/>
  <c r="A243" i="30"/>
  <c r="A244" i="30"/>
  <c r="A242" i="30"/>
  <c r="L63" i="44"/>
  <c r="A226" i="30"/>
  <c r="A227" i="30"/>
  <c r="A228" i="30"/>
  <c r="A224" i="30"/>
  <c r="A222" i="30"/>
  <c r="M55" i="44"/>
  <c r="N55" i="44" s="1"/>
  <c r="L53" i="44"/>
  <c r="L52" i="44"/>
  <c r="L51" i="44"/>
  <c r="L50" i="44"/>
  <c r="L43" i="44"/>
  <c r="L45" i="44"/>
  <c r="M47" i="44"/>
  <c r="N47" i="44" s="1"/>
  <c r="L49" i="44"/>
  <c r="L40" i="44"/>
  <c r="L39" i="44"/>
  <c r="L38" i="44"/>
  <c r="L37" i="44"/>
  <c r="L36" i="44"/>
  <c r="L35" i="44"/>
  <c r="L34" i="44"/>
  <c r="L33" i="44"/>
  <c r="M32" i="44"/>
  <c r="N32" i="44" s="1"/>
  <c r="L249" i="44"/>
  <c r="M253" i="44"/>
  <c r="N253" i="44" s="1"/>
  <c r="L257" i="44"/>
  <c r="L245" i="44"/>
  <c r="M250" i="44"/>
  <c r="N250" i="44" s="1"/>
  <c r="A335" i="50"/>
  <c r="A166" i="50"/>
  <c r="A179" i="50"/>
  <c r="A336" i="50"/>
  <c r="A339" i="50"/>
  <c r="A213" i="50"/>
  <c r="A337" i="50"/>
  <c r="A192" i="50"/>
  <c r="M41" i="44"/>
  <c r="N41" i="44" s="1"/>
  <c r="L255" i="44"/>
  <c r="L254" i="44"/>
  <c r="M4" i="44"/>
  <c r="N4" i="44" s="1"/>
  <c r="A339" i="33"/>
  <c r="A337" i="33"/>
  <c r="A336" i="33"/>
  <c r="A335" i="33"/>
  <c r="A213" i="33"/>
  <c r="A192" i="33"/>
  <c r="A19" i="32"/>
  <c r="A8" i="32"/>
  <c r="A68" i="9"/>
  <c r="A59" i="9"/>
  <c r="A50" i="9"/>
  <c r="A33" i="9"/>
  <c r="A31" i="9"/>
  <c r="A30" i="9"/>
  <c r="A18" i="9"/>
  <c r="A17" i="9"/>
  <c r="A6" i="9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A223" i="30" s="1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4" i="8"/>
  <c r="B5" i="8"/>
  <c r="A6" i="42" s="1"/>
  <c r="G5" i="8"/>
  <c r="H5" i="8"/>
  <c r="B6" i="8"/>
  <c r="A7" i="42" s="1"/>
  <c r="G6" i="8"/>
  <c r="H6" i="8"/>
  <c r="B7" i="8"/>
  <c r="A8" i="42" s="1"/>
  <c r="G7" i="8"/>
  <c r="H7" i="8"/>
  <c r="B8" i="8"/>
  <c r="A9" i="42" s="1"/>
  <c r="G8" i="8"/>
  <c r="H8" i="8"/>
  <c r="B9" i="8"/>
  <c r="A10" i="42" s="1"/>
  <c r="G9" i="8"/>
  <c r="H9" i="8"/>
  <c r="B10" i="8"/>
  <c r="A11" i="42" s="1"/>
  <c r="G10" i="8"/>
  <c r="H10" i="8"/>
  <c r="B11" i="8"/>
  <c r="A12" i="42" s="1"/>
  <c r="G11" i="8"/>
  <c r="H11" i="8"/>
  <c r="B12" i="8"/>
  <c r="A13" i="42" s="1"/>
  <c r="G12" i="8"/>
  <c r="H12" i="8"/>
  <c r="B13" i="8"/>
  <c r="A14" i="42" s="1"/>
  <c r="G13" i="8"/>
  <c r="H13" i="8"/>
  <c r="B14" i="8"/>
  <c r="A15" i="42" s="1"/>
  <c r="G14" i="8"/>
  <c r="H14" i="8"/>
  <c r="B15" i="8"/>
  <c r="A16" i="42" s="1"/>
  <c r="G15" i="8"/>
  <c r="H15" i="8"/>
  <c r="B16" i="8"/>
  <c r="A17" i="42" s="1"/>
  <c r="G16" i="8"/>
  <c r="H16" i="8"/>
  <c r="B17" i="8"/>
  <c r="A18" i="42" s="1"/>
  <c r="G17" i="8"/>
  <c r="H17" i="8"/>
  <c r="B18" i="8"/>
  <c r="A19" i="42" s="1"/>
  <c r="G18" i="8"/>
  <c r="H18" i="8"/>
  <c r="B19" i="8"/>
  <c r="A20" i="42" s="1"/>
  <c r="G19" i="8"/>
  <c r="H19" i="8"/>
  <c r="B20" i="8"/>
  <c r="A21" i="42" s="1"/>
  <c r="G20" i="8"/>
  <c r="H20" i="8"/>
  <c r="B21" i="8"/>
  <c r="A22" i="42" s="1"/>
  <c r="G21" i="8"/>
  <c r="H21" i="8"/>
  <c r="B22" i="8"/>
  <c r="A23" i="42" s="1"/>
  <c r="G22" i="8"/>
  <c r="H22" i="8"/>
  <c r="B23" i="8"/>
  <c r="A24" i="42" s="1"/>
  <c r="G23" i="8"/>
  <c r="H23" i="8"/>
  <c r="B24" i="8"/>
  <c r="A25" i="42" s="1"/>
  <c r="G24" i="8"/>
  <c r="H24" i="8"/>
  <c r="B25" i="8"/>
  <c r="A26" i="42" s="1"/>
  <c r="G25" i="8"/>
  <c r="H25" i="8"/>
  <c r="B26" i="8"/>
  <c r="A27" i="42" s="1"/>
  <c r="G26" i="8"/>
  <c r="H26" i="8"/>
  <c r="B27" i="8"/>
  <c r="A28" i="42" s="1"/>
  <c r="G27" i="8"/>
  <c r="H27" i="8"/>
  <c r="B28" i="8"/>
  <c r="A29" i="42" s="1"/>
  <c r="G28" i="8"/>
  <c r="H28" i="8"/>
  <c r="B29" i="8"/>
  <c r="A30" i="42" s="1"/>
  <c r="G29" i="8"/>
  <c r="H29" i="8"/>
  <c r="B30" i="8"/>
  <c r="A31" i="42" s="1"/>
  <c r="G30" i="8"/>
  <c r="H30" i="8"/>
  <c r="B31" i="8"/>
  <c r="A32" i="42" s="1"/>
  <c r="G31" i="8"/>
  <c r="H31" i="8"/>
  <c r="B32" i="8"/>
  <c r="A33" i="42" s="1"/>
  <c r="G32" i="8"/>
  <c r="H32" i="8"/>
  <c r="B33" i="8"/>
  <c r="A34" i="42" s="1"/>
  <c r="G33" i="8"/>
  <c r="H33" i="8"/>
  <c r="B34" i="8"/>
  <c r="A35" i="42" s="1"/>
  <c r="G34" i="8"/>
  <c r="H34" i="8"/>
  <c r="B35" i="8"/>
  <c r="A36" i="42" s="1"/>
  <c r="G35" i="8"/>
  <c r="H35" i="8"/>
  <c r="B36" i="8"/>
  <c r="A37" i="42" s="1"/>
  <c r="G36" i="8"/>
  <c r="H36" i="8"/>
  <c r="B37" i="8"/>
  <c r="A38" i="42" s="1"/>
  <c r="G37" i="8"/>
  <c r="H37" i="8"/>
  <c r="B38" i="8"/>
  <c r="A39" i="42" s="1"/>
  <c r="G38" i="8"/>
  <c r="H38" i="8"/>
  <c r="B39" i="8"/>
  <c r="A40" i="42" s="1"/>
  <c r="G39" i="8"/>
  <c r="H39" i="8"/>
  <c r="B40" i="8"/>
  <c r="A41" i="42" s="1"/>
  <c r="G40" i="8"/>
  <c r="H40" i="8"/>
  <c r="B41" i="8"/>
  <c r="A42" i="42" s="1"/>
  <c r="G41" i="8"/>
  <c r="H41" i="8"/>
  <c r="B42" i="8"/>
  <c r="A43" i="42" s="1"/>
  <c r="G42" i="8"/>
  <c r="H42" i="8"/>
  <c r="B43" i="8"/>
  <c r="A44" i="42" s="1"/>
  <c r="G43" i="8"/>
  <c r="H43" i="8"/>
  <c r="B44" i="8"/>
  <c r="A45" i="42" s="1"/>
  <c r="G44" i="8"/>
  <c r="H44" i="8"/>
  <c r="B45" i="8"/>
  <c r="A46" i="42" s="1"/>
  <c r="G45" i="8"/>
  <c r="H45" i="8"/>
  <c r="B46" i="8"/>
  <c r="A47" i="42" s="1"/>
  <c r="G46" i="8"/>
  <c r="H46" i="8"/>
  <c r="B47" i="8"/>
  <c r="A48" i="42" s="1"/>
  <c r="G47" i="8"/>
  <c r="H47" i="8"/>
  <c r="B48" i="8"/>
  <c r="A49" i="42" s="1"/>
  <c r="G48" i="8"/>
  <c r="H48" i="8"/>
  <c r="B49" i="8"/>
  <c r="A50" i="42" s="1"/>
  <c r="G49" i="8"/>
  <c r="H49" i="8"/>
  <c r="B50" i="8"/>
  <c r="A51" i="42" s="1"/>
  <c r="G50" i="8"/>
  <c r="H50" i="8"/>
  <c r="B51" i="8"/>
  <c r="A52" i="42" s="1"/>
  <c r="G51" i="8"/>
  <c r="H51" i="8"/>
  <c r="B52" i="8"/>
  <c r="A53" i="42" s="1"/>
  <c r="G52" i="8"/>
  <c r="H52" i="8"/>
  <c r="B53" i="8"/>
  <c r="A54" i="42" s="1"/>
  <c r="G53" i="8"/>
  <c r="H53" i="8"/>
  <c r="B54" i="8"/>
  <c r="A55" i="42" s="1"/>
  <c r="G54" i="8"/>
  <c r="H54" i="8"/>
  <c r="B55" i="8"/>
  <c r="A56" i="42" s="1"/>
  <c r="G55" i="8"/>
  <c r="H55" i="8"/>
  <c r="B56" i="8"/>
  <c r="A57" i="42" s="1"/>
  <c r="G56" i="8"/>
  <c r="H56" i="8"/>
  <c r="B57" i="8"/>
  <c r="A58" i="42" s="1"/>
  <c r="G57" i="8"/>
  <c r="H57" i="8"/>
  <c r="B58" i="8"/>
  <c r="A59" i="42" s="1"/>
  <c r="G58" i="8"/>
  <c r="H58" i="8"/>
  <c r="B59" i="8"/>
  <c r="A60" i="42" s="1"/>
  <c r="G59" i="8"/>
  <c r="H59" i="8"/>
  <c r="B60" i="8"/>
  <c r="A61" i="42" s="1"/>
  <c r="G60" i="8"/>
  <c r="H60" i="8"/>
  <c r="B61" i="8"/>
  <c r="A62" i="42" s="1"/>
  <c r="G61" i="8"/>
  <c r="H61" i="8"/>
  <c r="B62" i="8"/>
  <c r="A63" i="42" s="1"/>
  <c r="H62" i="8"/>
  <c r="B63" i="8"/>
  <c r="A64" i="42" s="1"/>
  <c r="G63" i="8"/>
  <c r="H63" i="8"/>
  <c r="B64" i="8"/>
  <c r="A65" i="42" s="1"/>
  <c r="G64" i="8"/>
  <c r="H64" i="8"/>
  <c r="B65" i="8"/>
  <c r="A66" i="42" s="1"/>
  <c r="G65" i="8"/>
  <c r="H65" i="8"/>
  <c r="B66" i="8"/>
  <c r="A67" i="42" s="1"/>
  <c r="G66" i="8"/>
  <c r="H66" i="8"/>
  <c r="B67" i="8"/>
  <c r="A68" i="42" s="1"/>
  <c r="G67" i="8"/>
  <c r="H67" i="8"/>
  <c r="B68" i="8"/>
  <c r="A69" i="42" s="1"/>
  <c r="G68" i="8"/>
  <c r="H68" i="8"/>
  <c r="B69" i="8"/>
  <c r="A70" i="42" s="1"/>
  <c r="G69" i="8"/>
  <c r="H69" i="8"/>
  <c r="B70" i="8"/>
  <c r="A71" i="42" s="1"/>
  <c r="G70" i="8"/>
  <c r="H70" i="8"/>
  <c r="B71" i="8"/>
  <c r="A72" i="42" s="1"/>
  <c r="G71" i="8"/>
  <c r="H71" i="8"/>
  <c r="B72" i="8"/>
  <c r="A73" i="42" s="1"/>
  <c r="G72" i="8"/>
  <c r="H72" i="8"/>
  <c r="B73" i="8"/>
  <c r="G73" i="8"/>
  <c r="H73" i="8"/>
  <c r="B74" i="8"/>
  <c r="G74" i="8"/>
  <c r="H74" i="8"/>
  <c r="B75" i="8"/>
  <c r="G75" i="8"/>
  <c r="H75" i="8"/>
  <c r="B76" i="8"/>
  <c r="G76" i="8"/>
  <c r="H76" i="8"/>
  <c r="B77" i="8"/>
  <c r="G77" i="8"/>
  <c r="H77" i="8"/>
  <c r="B78" i="8"/>
  <c r="G78" i="8"/>
  <c r="H78" i="8"/>
  <c r="B79" i="8"/>
  <c r="G79" i="8"/>
  <c r="H79" i="8"/>
  <c r="B80" i="8"/>
  <c r="G80" i="8"/>
  <c r="H80" i="8"/>
  <c r="B81" i="8"/>
  <c r="G81" i="8"/>
  <c r="H81" i="8"/>
  <c r="B82" i="8"/>
  <c r="G82" i="8"/>
  <c r="H82" i="8"/>
  <c r="B83" i="8"/>
  <c r="G83" i="8"/>
  <c r="H83" i="8"/>
  <c r="B84" i="8"/>
  <c r="G84" i="8"/>
  <c r="H84" i="8"/>
  <c r="B85" i="8"/>
  <c r="G85" i="8"/>
  <c r="H85" i="8"/>
  <c r="B86" i="8"/>
  <c r="G86" i="8"/>
  <c r="H86" i="8"/>
  <c r="B87" i="8"/>
  <c r="G87" i="8"/>
  <c r="H87" i="8"/>
  <c r="B88" i="8"/>
  <c r="G88" i="8"/>
  <c r="H88" i="8"/>
  <c r="B89" i="8"/>
  <c r="G89" i="8"/>
  <c r="H89" i="8"/>
  <c r="B90" i="8"/>
  <c r="G90" i="8"/>
  <c r="H90" i="8"/>
  <c r="B91" i="8"/>
  <c r="G91" i="8"/>
  <c r="H91" i="8"/>
  <c r="B92" i="8"/>
  <c r="G92" i="8"/>
  <c r="H92" i="8"/>
  <c r="B93" i="8"/>
  <c r="G93" i="8"/>
  <c r="H93" i="8"/>
  <c r="B94" i="8"/>
  <c r="G94" i="8"/>
  <c r="H94" i="8"/>
  <c r="B95" i="8"/>
  <c r="G95" i="8"/>
  <c r="H95" i="8"/>
  <c r="B96" i="8"/>
  <c r="G96" i="8"/>
  <c r="H96" i="8"/>
  <c r="B97" i="8"/>
  <c r="G97" i="8"/>
  <c r="H97" i="8"/>
  <c r="B98" i="8"/>
  <c r="G98" i="8"/>
  <c r="H98" i="8"/>
  <c r="B99" i="8"/>
  <c r="G99" i="8"/>
  <c r="H99" i="8"/>
  <c r="B100" i="8"/>
  <c r="G100" i="8"/>
  <c r="H100" i="8"/>
  <c r="B101" i="8"/>
  <c r="G101" i="8"/>
  <c r="H101" i="8"/>
  <c r="B102" i="8"/>
  <c r="G102" i="8"/>
  <c r="H102" i="8"/>
  <c r="B103" i="8"/>
  <c r="G103" i="8"/>
  <c r="H103" i="8"/>
  <c r="B104" i="8"/>
  <c r="G104" i="8"/>
  <c r="H104" i="8"/>
  <c r="B105" i="8"/>
  <c r="G105" i="8"/>
  <c r="H105" i="8"/>
  <c r="B106" i="8"/>
  <c r="G106" i="8"/>
  <c r="H106" i="8"/>
  <c r="B107" i="8"/>
  <c r="G107" i="8"/>
  <c r="H107" i="8"/>
  <c r="B108" i="8"/>
  <c r="G108" i="8"/>
  <c r="H108" i="8"/>
  <c r="B109" i="8"/>
  <c r="G109" i="8"/>
  <c r="H109" i="8"/>
  <c r="B110" i="8"/>
  <c r="G110" i="8"/>
  <c r="H110" i="8"/>
  <c r="B111" i="8"/>
  <c r="G111" i="8"/>
  <c r="H111" i="8"/>
  <c r="B112" i="8"/>
  <c r="G112" i="8"/>
  <c r="H112" i="8"/>
  <c r="B113" i="8"/>
  <c r="G113" i="8"/>
  <c r="H113" i="8"/>
  <c r="B114" i="8"/>
  <c r="G114" i="8"/>
  <c r="H114" i="8"/>
  <c r="B115" i="8"/>
  <c r="G115" i="8"/>
  <c r="H115" i="8"/>
  <c r="B116" i="8"/>
  <c r="A117" i="42" s="1"/>
  <c r="G116" i="8"/>
  <c r="H116" i="8"/>
  <c r="B117" i="8"/>
  <c r="A118" i="42" s="1"/>
  <c r="G117" i="8"/>
  <c r="H117" i="8"/>
  <c r="B118" i="8"/>
  <c r="A119" i="42" s="1"/>
  <c r="G118" i="8"/>
  <c r="H118" i="8"/>
  <c r="B119" i="8"/>
  <c r="A120" i="42" s="1"/>
  <c r="G119" i="8"/>
  <c r="H119" i="8"/>
  <c r="B120" i="8"/>
  <c r="A121" i="42" s="1"/>
  <c r="G120" i="8"/>
  <c r="H120" i="8"/>
  <c r="B121" i="8"/>
  <c r="A122" i="42" s="1"/>
  <c r="G121" i="8"/>
  <c r="H121" i="8"/>
  <c r="B122" i="8"/>
  <c r="A123" i="42" s="1"/>
  <c r="G122" i="8"/>
  <c r="H122" i="8"/>
  <c r="B123" i="8"/>
  <c r="A124" i="42" s="1"/>
  <c r="G123" i="8"/>
  <c r="H123" i="8"/>
  <c r="B124" i="8"/>
  <c r="A125" i="42" s="1"/>
  <c r="G124" i="8"/>
  <c r="H124" i="8"/>
  <c r="B125" i="8"/>
  <c r="A126" i="42" s="1"/>
  <c r="G125" i="8"/>
  <c r="H125" i="8"/>
  <c r="B126" i="8"/>
  <c r="A127" i="42" s="1"/>
  <c r="G126" i="8"/>
  <c r="H126" i="8"/>
  <c r="B127" i="8"/>
  <c r="A128" i="42" s="1"/>
  <c r="G127" i="8"/>
  <c r="H127" i="8"/>
  <c r="B128" i="8"/>
  <c r="A129" i="42" s="1"/>
  <c r="G128" i="8"/>
  <c r="H128" i="8"/>
  <c r="B129" i="8"/>
  <c r="A130" i="42" s="1"/>
  <c r="G129" i="8"/>
  <c r="H129" i="8"/>
  <c r="B130" i="8"/>
  <c r="A131" i="42" s="1"/>
  <c r="G130" i="8"/>
  <c r="H130" i="8"/>
  <c r="B131" i="8"/>
  <c r="A132" i="42" s="1"/>
  <c r="G131" i="8"/>
  <c r="H131" i="8"/>
  <c r="B132" i="8"/>
  <c r="A133" i="42" s="1"/>
  <c r="G132" i="8"/>
  <c r="H132" i="8"/>
  <c r="B133" i="8"/>
  <c r="A134" i="42" s="1"/>
  <c r="G133" i="8"/>
  <c r="H133" i="8"/>
  <c r="B134" i="8"/>
  <c r="A135" i="42" s="1"/>
  <c r="G134" i="8"/>
  <c r="H134" i="8"/>
  <c r="B135" i="8"/>
  <c r="A136" i="42" s="1"/>
  <c r="G135" i="8"/>
  <c r="H135" i="8"/>
  <c r="B136" i="8"/>
  <c r="A137" i="42" s="1"/>
  <c r="G136" i="8"/>
  <c r="H136" i="8"/>
  <c r="B137" i="8"/>
  <c r="A138" i="42" s="1"/>
  <c r="G137" i="8"/>
  <c r="H137" i="8"/>
  <c r="B138" i="8"/>
  <c r="A139" i="42" s="1"/>
  <c r="G138" i="8"/>
  <c r="H138" i="8"/>
  <c r="B139" i="8"/>
  <c r="A140" i="42" s="1"/>
  <c r="G139" i="8"/>
  <c r="H139" i="8"/>
  <c r="B140" i="8"/>
  <c r="A141" i="42" s="1"/>
  <c r="G140" i="8"/>
  <c r="H140" i="8"/>
  <c r="B141" i="8"/>
  <c r="A142" i="42" s="1"/>
  <c r="G141" i="8"/>
  <c r="H141" i="8"/>
  <c r="B142" i="8"/>
  <c r="A143" i="42" s="1"/>
  <c r="G142" i="8"/>
  <c r="H142" i="8"/>
  <c r="B143" i="8"/>
  <c r="A144" i="42" s="1"/>
  <c r="G143" i="8"/>
  <c r="H143" i="8"/>
  <c r="B144" i="8"/>
  <c r="A145" i="42" s="1"/>
  <c r="G144" i="8"/>
  <c r="H144" i="8"/>
  <c r="B145" i="8"/>
  <c r="A146" i="42" s="1"/>
  <c r="G145" i="8"/>
  <c r="H145" i="8"/>
  <c r="B146" i="8"/>
  <c r="A147" i="42" s="1"/>
  <c r="G146" i="8"/>
  <c r="H146" i="8"/>
  <c r="B147" i="8"/>
  <c r="A148" i="42" s="1"/>
  <c r="G147" i="8"/>
  <c r="H147" i="8"/>
  <c r="B148" i="8"/>
  <c r="A149" i="42" s="1"/>
  <c r="G148" i="8"/>
  <c r="H148" i="8"/>
  <c r="B149" i="8"/>
  <c r="A150" i="42" s="1"/>
  <c r="G149" i="8"/>
  <c r="H149" i="8"/>
  <c r="B150" i="8"/>
  <c r="A151" i="42" s="1"/>
  <c r="G150" i="8"/>
  <c r="H150" i="8"/>
  <c r="B151" i="8"/>
  <c r="A152" i="42" s="1"/>
  <c r="G151" i="8"/>
  <c r="H151" i="8"/>
  <c r="B152" i="8"/>
  <c r="A153" i="42" s="1"/>
  <c r="G152" i="8"/>
  <c r="H152" i="8"/>
  <c r="B153" i="8"/>
  <c r="A154" i="42" s="1"/>
  <c r="G153" i="8"/>
  <c r="H153" i="8"/>
  <c r="B154" i="8"/>
  <c r="A155" i="42" s="1"/>
  <c r="G154" i="8"/>
  <c r="H154" i="8"/>
  <c r="B155" i="8"/>
  <c r="A156" i="42" s="1"/>
  <c r="G155" i="8"/>
  <c r="H155" i="8"/>
  <c r="B156" i="8"/>
  <c r="A157" i="42" s="1"/>
  <c r="G156" i="8"/>
  <c r="H156" i="8"/>
  <c r="B157" i="8"/>
  <c r="A158" i="42" s="1"/>
  <c r="G157" i="8"/>
  <c r="H157" i="8"/>
  <c r="B158" i="8"/>
  <c r="A159" i="42" s="1"/>
  <c r="G158" i="8"/>
  <c r="H158" i="8"/>
  <c r="B159" i="8"/>
  <c r="A160" i="42" s="1"/>
  <c r="G159" i="8"/>
  <c r="H159" i="8"/>
  <c r="B160" i="8"/>
  <c r="A161" i="42" s="1"/>
  <c r="G160" i="8"/>
  <c r="H160" i="8"/>
  <c r="B161" i="8"/>
  <c r="A162" i="42" s="1"/>
  <c r="G161" i="8"/>
  <c r="H161" i="8"/>
  <c r="B162" i="8"/>
  <c r="A163" i="42" s="1"/>
  <c r="G162" i="8"/>
  <c r="H162" i="8"/>
  <c r="B163" i="8"/>
  <c r="A164" i="42" s="1"/>
  <c r="G163" i="8"/>
  <c r="H163" i="8"/>
  <c r="B164" i="8"/>
  <c r="A165" i="42" s="1"/>
  <c r="G164" i="8"/>
  <c r="H164" i="8"/>
  <c r="B165" i="8"/>
  <c r="A166" i="42" s="1"/>
  <c r="G165" i="8"/>
  <c r="H165" i="8"/>
  <c r="B166" i="8"/>
  <c r="A167" i="42" s="1"/>
  <c r="G166" i="8"/>
  <c r="H166" i="8"/>
  <c r="B167" i="8"/>
  <c r="A168" i="42" s="1"/>
  <c r="G167" i="8"/>
  <c r="H167" i="8"/>
  <c r="B168" i="8"/>
  <c r="A169" i="42" s="1"/>
  <c r="G168" i="8"/>
  <c r="H168" i="8"/>
  <c r="B169" i="8"/>
  <c r="A170" i="42" s="1"/>
  <c r="G169" i="8"/>
  <c r="H169" i="8"/>
  <c r="B170" i="8"/>
  <c r="A171" i="42" s="1"/>
  <c r="G170" i="8"/>
  <c r="H170" i="8"/>
  <c r="B171" i="8"/>
  <c r="A172" i="42" s="1"/>
  <c r="G171" i="8"/>
  <c r="H171" i="8"/>
  <c r="B172" i="8"/>
  <c r="A173" i="42" s="1"/>
  <c r="G172" i="8"/>
  <c r="H172" i="8"/>
  <c r="B173" i="8"/>
  <c r="A174" i="42" s="1"/>
  <c r="G173" i="8"/>
  <c r="H173" i="8"/>
  <c r="B174" i="8"/>
  <c r="A175" i="42" s="1"/>
  <c r="G174" i="8"/>
  <c r="H174" i="8"/>
  <c r="B175" i="8"/>
  <c r="A176" i="42" s="1"/>
  <c r="G175" i="8"/>
  <c r="H175" i="8"/>
  <c r="B176" i="8"/>
  <c r="A177" i="42" s="1"/>
  <c r="G176" i="8"/>
  <c r="H176" i="8"/>
  <c r="B177" i="8"/>
  <c r="A178" i="42" s="1"/>
  <c r="G177" i="8"/>
  <c r="H177" i="8"/>
  <c r="B178" i="8"/>
  <c r="A179" i="42" s="1"/>
  <c r="G178" i="8"/>
  <c r="H178" i="8"/>
  <c r="B179" i="8"/>
  <c r="A180" i="42" s="1"/>
  <c r="G179" i="8"/>
  <c r="H179" i="8"/>
  <c r="B180" i="8"/>
  <c r="A181" i="42" s="1"/>
  <c r="G180" i="8"/>
  <c r="H180" i="8"/>
  <c r="B181" i="8"/>
  <c r="A182" i="42" s="1"/>
  <c r="G181" i="8"/>
  <c r="H181" i="8"/>
  <c r="B182" i="8"/>
  <c r="A183" i="42" s="1"/>
  <c r="G182" i="8"/>
  <c r="H182" i="8"/>
  <c r="B183" i="8"/>
  <c r="A184" i="42" s="1"/>
  <c r="G183" i="8"/>
  <c r="H183" i="8"/>
  <c r="B184" i="8"/>
  <c r="A185" i="42" s="1"/>
  <c r="G184" i="8"/>
  <c r="H184" i="8"/>
  <c r="B185" i="8"/>
  <c r="A186" i="42" s="1"/>
  <c r="G185" i="8"/>
  <c r="H185" i="8"/>
  <c r="B186" i="8"/>
  <c r="A187" i="42" s="1"/>
  <c r="G186" i="8"/>
  <c r="H186" i="8"/>
  <c r="B187" i="8"/>
  <c r="A188" i="42" s="1"/>
  <c r="G187" i="8"/>
  <c r="H187" i="8"/>
  <c r="B188" i="8"/>
  <c r="A189" i="42" s="1"/>
  <c r="G188" i="8"/>
  <c r="H188" i="8"/>
  <c r="B189" i="8"/>
  <c r="A190" i="42" s="1"/>
  <c r="G189" i="8"/>
  <c r="H189" i="8"/>
  <c r="B190" i="8"/>
  <c r="A191" i="42" s="1"/>
  <c r="G190" i="8"/>
  <c r="H190" i="8"/>
  <c r="B191" i="8"/>
  <c r="A192" i="42" s="1"/>
  <c r="G191" i="8"/>
  <c r="H191" i="8"/>
  <c r="B192" i="8"/>
  <c r="A193" i="42" s="1"/>
  <c r="G192" i="8"/>
  <c r="H192" i="8"/>
  <c r="B193" i="8"/>
  <c r="A194" i="42" s="1"/>
  <c r="G193" i="8"/>
  <c r="H193" i="8"/>
  <c r="B194" i="8"/>
  <c r="A195" i="42" s="1"/>
  <c r="G194" i="8"/>
  <c r="H194" i="8"/>
  <c r="B195" i="8"/>
  <c r="A196" i="42" s="1"/>
  <c r="G195" i="8"/>
  <c r="H195" i="8"/>
  <c r="B196" i="8"/>
  <c r="A197" i="42" s="1"/>
  <c r="G196" i="8"/>
  <c r="H196" i="8"/>
  <c r="B197" i="8"/>
  <c r="A198" i="42" s="1"/>
  <c r="G197" i="8"/>
  <c r="H197" i="8"/>
  <c r="B198" i="8"/>
  <c r="A199" i="42" s="1"/>
  <c r="G198" i="8"/>
  <c r="H198" i="8"/>
  <c r="B199" i="8"/>
  <c r="A200" i="42" s="1"/>
  <c r="G199" i="8"/>
  <c r="H199" i="8"/>
  <c r="B200" i="8"/>
  <c r="A201" i="42" s="1"/>
  <c r="G200" i="8"/>
  <c r="H200" i="8"/>
  <c r="B201" i="8"/>
  <c r="A202" i="42" s="1"/>
  <c r="G201" i="8"/>
  <c r="H201" i="8"/>
  <c r="B202" i="8"/>
  <c r="A203" i="42" s="1"/>
  <c r="G202" i="8"/>
  <c r="H202" i="8"/>
  <c r="B203" i="8"/>
  <c r="A204" i="42" s="1"/>
  <c r="G203" i="8"/>
  <c r="H203" i="8"/>
  <c r="B204" i="8"/>
  <c r="A205" i="42" s="1"/>
  <c r="G204" i="8"/>
  <c r="H204" i="8"/>
  <c r="B205" i="8"/>
  <c r="A206" i="42" s="1"/>
  <c r="G205" i="8"/>
  <c r="H205" i="8"/>
  <c r="B206" i="8"/>
  <c r="A207" i="42" s="1"/>
  <c r="G206" i="8"/>
  <c r="H206" i="8"/>
  <c r="B207" i="8"/>
  <c r="A208" i="42" s="1"/>
  <c r="G207" i="8"/>
  <c r="H207" i="8"/>
  <c r="B208" i="8"/>
  <c r="A209" i="42" s="1"/>
  <c r="G208" i="8"/>
  <c r="H208" i="8"/>
  <c r="B209" i="8"/>
  <c r="A210" i="42" s="1"/>
  <c r="G209" i="8"/>
  <c r="H209" i="8"/>
  <c r="B210" i="8"/>
  <c r="A211" i="42" s="1"/>
  <c r="G210" i="8"/>
  <c r="H210" i="8"/>
  <c r="B211" i="8"/>
  <c r="A212" i="42" s="1"/>
  <c r="G211" i="8"/>
  <c r="H211" i="8"/>
  <c r="B212" i="8"/>
  <c r="A213" i="42" s="1"/>
  <c r="G212" i="8"/>
  <c r="H212" i="8"/>
  <c r="B213" i="8"/>
  <c r="A214" i="42" s="1"/>
  <c r="G213" i="8"/>
  <c r="H213" i="8"/>
  <c r="B214" i="8"/>
  <c r="A215" i="42" s="1"/>
  <c r="G214" i="8"/>
  <c r="H214" i="8"/>
  <c r="B215" i="8"/>
  <c r="A216" i="42" s="1"/>
  <c r="G215" i="8"/>
  <c r="H215" i="8"/>
  <c r="B216" i="8"/>
  <c r="A217" i="42" s="1"/>
  <c r="G216" i="8"/>
  <c r="H216" i="8"/>
  <c r="B217" i="8"/>
  <c r="A218" i="42" s="1"/>
  <c r="G217" i="8"/>
  <c r="H217" i="8"/>
  <c r="B218" i="8"/>
  <c r="A219" i="42" s="1"/>
  <c r="G218" i="8"/>
  <c r="H218" i="8"/>
  <c r="B219" i="8"/>
  <c r="A220" i="42" s="1"/>
  <c r="G219" i="8"/>
  <c r="H219" i="8"/>
  <c r="B220" i="8"/>
  <c r="A221" i="42" s="1"/>
  <c r="G220" i="8"/>
  <c r="H220" i="8"/>
  <c r="B221" i="8"/>
  <c r="A222" i="42" s="1"/>
  <c r="G221" i="8"/>
  <c r="H221" i="8"/>
  <c r="B222" i="8"/>
  <c r="A223" i="42" s="1"/>
  <c r="G222" i="8"/>
  <c r="H222" i="8"/>
  <c r="B223" i="8"/>
  <c r="A224" i="42" s="1"/>
  <c r="G223" i="8"/>
  <c r="H223" i="8"/>
  <c r="B224" i="8"/>
  <c r="A225" i="42" s="1"/>
  <c r="G224" i="8"/>
  <c r="H224" i="8"/>
  <c r="B225" i="8"/>
  <c r="A226" i="42" s="1"/>
  <c r="G225" i="8"/>
  <c r="H225" i="8"/>
  <c r="B226" i="8"/>
  <c r="A227" i="42" s="1"/>
  <c r="G226" i="8"/>
  <c r="H226" i="8"/>
  <c r="B227" i="8"/>
  <c r="A228" i="42" s="1"/>
  <c r="G227" i="8"/>
  <c r="H227" i="8"/>
  <c r="B228" i="8"/>
  <c r="A229" i="42" s="1"/>
  <c r="G228" i="8"/>
  <c r="H228" i="8"/>
  <c r="B229" i="8"/>
  <c r="A230" i="42" s="1"/>
  <c r="G229" i="8"/>
  <c r="H229" i="8"/>
  <c r="B230" i="8"/>
  <c r="A231" i="42" s="1"/>
  <c r="G230" i="8"/>
  <c r="H230" i="8"/>
  <c r="B231" i="8"/>
  <c r="A232" i="42" s="1"/>
  <c r="G231" i="8"/>
  <c r="H231" i="8"/>
  <c r="B232" i="8"/>
  <c r="A233" i="42" s="1"/>
  <c r="G232" i="8"/>
  <c r="H232" i="8"/>
  <c r="B233" i="8"/>
  <c r="A234" i="42" s="1"/>
  <c r="G233" i="8"/>
  <c r="H233" i="8"/>
  <c r="B234" i="8"/>
  <c r="A235" i="42" s="1"/>
  <c r="G234" i="8"/>
  <c r="H234" i="8"/>
  <c r="B235" i="8"/>
  <c r="A236" i="42" s="1"/>
  <c r="G235" i="8"/>
  <c r="H235" i="8"/>
  <c r="B236" i="8"/>
  <c r="A237" i="42" s="1"/>
  <c r="G236" i="8"/>
  <c r="H236" i="8"/>
  <c r="B237" i="8"/>
  <c r="A238" i="42" s="1"/>
  <c r="G237" i="8"/>
  <c r="H237" i="8"/>
  <c r="B238" i="8"/>
  <c r="A239" i="42" s="1"/>
  <c r="G238" i="8"/>
  <c r="H238" i="8"/>
  <c r="B239" i="8"/>
  <c r="A240" i="42" s="1"/>
  <c r="G239" i="8"/>
  <c r="H239" i="8"/>
  <c r="B240" i="8"/>
  <c r="A241" i="42" s="1"/>
  <c r="G240" i="8"/>
  <c r="H240" i="8"/>
  <c r="B241" i="8"/>
  <c r="A242" i="42" s="1"/>
  <c r="G241" i="8"/>
  <c r="H241" i="8"/>
  <c r="B242" i="8"/>
  <c r="A243" i="42" s="1"/>
  <c r="G242" i="8"/>
  <c r="H242" i="8"/>
  <c r="B243" i="8"/>
  <c r="A244" i="42" s="1"/>
  <c r="G243" i="8"/>
  <c r="H243" i="8"/>
  <c r="B244" i="8"/>
  <c r="A245" i="42" s="1"/>
  <c r="G244" i="8"/>
  <c r="H244" i="8"/>
  <c r="B245" i="8"/>
  <c r="A246" i="42" s="1"/>
  <c r="G245" i="8"/>
  <c r="H245" i="8"/>
  <c r="B246" i="8"/>
  <c r="A247" i="42" s="1"/>
  <c r="G246" i="8"/>
  <c r="H246" i="8"/>
  <c r="B247" i="8"/>
  <c r="A248" i="42" s="1"/>
  <c r="G247" i="8"/>
  <c r="H247" i="8"/>
  <c r="B248" i="8"/>
  <c r="A249" i="42" s="1"/>
  <c r="G248" i="8"/>
  <c r="H248" i="8"/>
  <c r="B249" i="8"/>
  <c r="A250" i="42" s="1"/>
  <c r="G249" i="8"/>
  <c r="H249" i="8"/>
  <c r="B250" i="8"/>
  <c r="A251" i="42" s="1"/>
  <c r="G250" i="8"/>
  <c r="H250" i="8"/>
  <c r="B251" i="8"/>
  <c r="A252" i="42" s="1"/>
  <c r="G251" i="8"/>
  <c r="H251" i="8"/>
  <c r="B252" i="8"/>
  <c r="A253" i="42" s="1"/>
  <c r="G252" i="8"/>
  <c r="H252" i="8"/>
  <c r="B253" i="8"/>
  <c r="A254" i="42" s="1"/>
  <c r="G253" i="8"/>
  <c r="H253" i="8"/>
  <c r="B254" i="8"/>
  <c r="A255" i="42" s="1"/>
  <c r="G254" i="8"/>
  <c r="H254" i="8"/>
  <c r="B255" i="8"/>
  <c r="A256" i="42" s="1"/>
  <c r="G255" i="8"/>
  <c r="H255" i="8"/>
  <c r="B256" i="8"/>
  <c r="A257" i="42" s="1"/>
  <c r="G256" i="8"/>
  <c r="H256" i="8"/>
  <c r="B257" i="8"/>
  <c r="A258" i="42" s="1"/>
  <c r="G257" i="8"/>
  <c r="H257" i="8"/>
  <c r="B1" i="8"/>
  <c r="H4" i="8"/>
  <c r="B4" i="8"/>
  <c r="A5" i="42" s="1"/>
  <c r="G4" i="8"/>
  <c r="B33" i="3"/>
  <c r="B30" i="3"/>
  <c r="B29" i="3"/>
  <c r="B34" i="3"/>
  <c r="B32" i="3"/>
  <c r="B31" i="3"/>
  <c r="V11" i="3"/>
  <c r="D15" i="3"/>
  <c r="D14" i="3"/>
  <c r="D13" i="3"/>
  <c r="C14" i="3"/>
  <c r="C15" i="3" s="1"/>
  <c r="G13" i="3"/>
  <c r="G14" i="3" s="1"/>
  <c r="G15" i="3" s="1"/>
  <c r="F13" i="3"/>
  <c r="F14" i="3" s="1"/>
  <c r="F15" i="3" s="1"/>
  <c r="E24" i="3"/>
  <c r="A29" i="33"/>
  <c r="A19" i="33"/>
  <c r="A33" i="32"/>
  <c r="A32" i="32"/>
  <c r="A31" i="32"/>
  <c r="A21" i="32"/>
  <c r="A18" i="32"/>
  <c r="A16" i="32"/>
  <c r="A15" i="32"/>
  <c r="A13" i="32"/>
  <c r="A14" i="32"/>
  <c r="A115" i="42" l="1"/>
  <c r="A114" i="26"/>
  <c r="A107" i="42"/>
  <c r="A106" i="26"/>
  <c r="A98" i="40"/>
  <c r="A192" i="13"/>
  <c r="A98" i="39"/>
  <c r="A90" i="40"/>
  <c r="A176" i="13"/>
  <c r="A90" i="39"/>
  <c r="A82" i="40"/>
  <c r="A160" i="13"/>
  <c r="A82" i="39"/>
  <c r="A74" i="40"/>
  <c r="A144" i="13"/>
  <c r="A74" i="39"/>
  <c r="A112" i="42"/>
  <c r="A111" i="26"/>
  <c r="A104" i="42"/>
  <c r="A103" i="26"/>
  <c r="A186" i="13"/>
  <c r="A95" i="39"/>
  <c r="A95" i="40"/>
  <c r="A87" i="39"/>
  <c r="A170" i="13"/>
  <c r="A87" i="40"/>
  <c r="A79" i="39"/>
  <c r="A79" i="40"/>
  <c r="A154" i="13"/>
  <c r="A109" i="42"/>
  <c r="A108" i="26"/>
  <c r="A101" i="42"/>
  <c r="A100" i="40"/>
  <c r="A100" i="39"/>
  <c r="A196" i="13"/>
  <c r="A100" i="26"/>
  <c r="A92" i="40"/>
  <c r="A180" i="13"/>
  <c r="A92" i="39"/>
  <c r="A84" i="40"/>
  <c r="A84" i="39"/>
  <c r="A164" i="13"/>
  <c r="A148" i="13"/>
  <c r="A76" i="39"/>
  <c r="A76" i="40"/>
  <c r="A114" i="42"/>
  <c r="A113" i="26"/>
  <c r="A106" i="42"/>
  <c r="A105" i="26"/>
  <c r="A190" i="13"/>
  <c r="A97" i="39"/>
  <c r="A97" i="40"/>
  <c r="A89" i="39"/>
  <c r="A174" i="13"/>
  <c r="A89" i="40"/>
  <c r="A158" i="13"/>
  <c r="A81" i="39"/>
  <c r="A81" i="40"/>
  <c r="A73" i="40"/>
  <c r="A73" i="39"/>
  <c r="A142" i="13"/>
  <c r="A111" i="42"/>
  <c r="A110" i="26"/>
  <c r="A103" i="42"/>
  <c r="A102" i="26"/>
  <c r="A94" i="39"/>
  <c r="A94" i="40"/>
  <c r="A184" i="13"/>
  <c r="A86" i="39"/>
  <c r="A86" i="40"/>
  <c r="A168" i="13"/>
  <c r="A78" i="40"/>
  <c r="A78" i="39"/>
  <c r="A152" i="13"/>
  <c r="A116" i="42"/>
  <c r="A115" i="26"/>
  <c r="A108" i="42"/>
  <c r="A107" i="26"/>
  <c r="A99" i="40"/>
  <c r="A99" i="39"/>
  <c r="A194" i="13"/>
  <c r="A91" i="39"/>
  <c r="A91" i="40"/>
  <c r="A178" i="13"/>
  <c r="A162" i="13"/>
  <c r="A83" i="40"/>
  <c r="A83" i="39"/>
  <c r="A75" i="40"/>
  <c r="A146" i="13"/>
  <c r="A75" i="39"/>
  <c r="A113" i="42"/>
  <c r="A112" i="26"/>
  <c r="A105" i="42"/>
  <c r="A104" i="26"/>
  <c r="A188" i="13"/>
  <c r="A96" i="39"/>
  <c r="A96" i="40"/>
  <c r="A172" i="13"/>
  <c r="A88" i="39"/>
  <c r="A88" i="40"/>
  <c r="A156" i="13"/>
  <c r="A80" i="40"/>
  <c r="A80" i="39"/>
  <c r="A110" i="42"/>
  <c r="A109" i="26"/>
  <c r="A102" i="42"/>
  <c r="A101" i="39"/>
  <c r="A198" i="13"/>
  <c r="A101" i="40"/>
  <c r="A101" i="26"/>
  <c r="A93" i="39"/>
  <c r="A93" i="40"/>
  <c r="A182" i="13"/>
  <c r="A85" i="39"/>
  <c r="A85" i="40"/>
  <c r="A166" i="13"/>
  <c r="A77" i="39"/>
  <c r="A77" i="40"/>
  <c r="A150" i="13"/>
  <c r="A99" i="42"/>
  <c r="A98" i="26"/>
  <c r="A96" i="42"/>
  <c r="A95" i="26"/>
  <c r="A88" i="42"/>
  <c r="A87" i="26"/>
  <c r="A80" i="42"/>
  <c r="A79" i="26"/>
  <c r="A91" i="42"/>
  <c r="A90" i="26"/>
  <c r="A93" i="42"/>
  <c r="A92" i="26"/>
  <c r="A85" i="42"/>
  <c r="A84" i="26"/>
  <c r="A77" i="42"/>
  <c r="A76" i="26"/>
  <c r="A98" i="42"/>
  <c r="A97" i="26"/>
  <c r="A90" i="42"/>
  <c r="A89" i="26"/>
  <c r="A82" i="42"/>
  <c r="A81" i="26"/>
  <c r="A74" i="42"/>
  <c r="A73" i="26"/>
  <c r="A95" i="42"/>
  <c r="A94" i="26"/>
  <c r="A87" i="42"/>
  <c r="A86" i="26"/>
  <c r="A79" i="42"/>
  <c r="A78" i="26"/>
  <c r="A100" i="42"/>
  <c r="A99" i="26"/>
  <c r="A92" i="42"/>
  <c r="A91" i="26"/>
  <c r="A84" i="42"/>
  <c r="A83" i="26"/>
  <c r="A76" i="42"/>
  <c r="A75" i="26"/>
  <c r="A83" i="42"/>
  <c r="A82" i="26"/>
  <c r="A75" i="42"/>
  <c r="A74" i="26"/>
  <c r="A97" i="42"/>
  <c r="A96" i="26"/>
  <c r="A89" i="42"/>
  <c r="A88" i="26"/>
  <c r="A81" i="42"/>
  <c r="A80" i="26"/>
  <c r="A94" i="42"/>
  <c r="A93" i="26"/>
  <c r="A86" i="42"/>
  <c r="A85" i="26"/>
  <c r="A78" i="42"/>
  <c r="A77" i="26"/>
  <c r="A10" i="49"/>
  <c r="A24" i="50"/>
  <c r="A9" i="49"/>
  <c r="A201" i="33"/>
  <c r="A338" i="33"/>
  <c r="A54" i="40"/>
  <c r="A54" i="26"/>
  <c r="A54" i="39"/>
  <c r="A67" i="39"/>
  <c r="A67" i="26"/>
  <c r="A67" i="40"/>
  <c r="A59" i="39"/>
  <c r="A59" i="26"/>
  <c r="A59" i="40"/>
  <c r="A51" i="26"/>
  <c r="A51" i="39"/>
  <c r="A51" i="40"/>
  <c r="A43" i="26"/>
  <c r="A43" i="39"/>
  <c r="A43" i="40"/>
  <c r="A27" i="26"/>
  <c r="A27" i="39"/>
  <c r="A27" i="40"/>
  <c r="A4" i="39"/>
  <c r="A4" i="40"/>
  <c r="A4" i="26"/>
  <c r="A134" i="13"/>
  <c r="A69" i="40"/>
  <c r="A69" i="39"/>
  <c r="A69" i="26"/>
  <c r="A118" i="13"/>
  <c r="A61" i="40"/>
  <c r="A61" i="39"/>
  <c r="A61" i="26"/>
  <c r="A102" i="13"/>
  <c r="A53" i="40"/>
  <c r="A53" i="26"/>
  <c r="A53" i="39"/>
  <c r="A86" i="13"/>
  <c r="A45" i="40"/>
  <c r="A45" i="26"/>
  <c r="A45" i="39"/>
  <c r="A70" i="13"/>
  <c r="A37" i="40"/>
  <c r="A37" i="26"/>
  <c r="A37" i="39"/>
  <c r="A54" i="13"/>
  <c r="A29" i="40"/>
  <c r="A29" i="26"/>
  <c r="A29" i="39"/>
  <c r="A38" i="13"/>
  <c r="A21" i="40"/>
  <c r="A21" i="26"/>
  <c r="A21" i="39"/>
  <c r="A22" i="13"/>
  <c r="A13" i="40"/>
  <c r="A13" i="26"/>
  <c r="A13" i="39"/>
  <c r="A5" i="40"/>
  <c r="A5" i="39"/>
  <c r="A5" i="26"/>
  <c r="A22" i="40"/>
  <c r="A22" i="26"/>
  <c r="A22" i="39"/>
  <c r="A66" i="39"/>
  <c r="A66" i="26"/>
  <c r="A66" i="40"/>
  <c r="A58" i="39"/>
  <c r="A58" i="26"/>
  <c r="A58" i="40"/>
  <c r="A50" i="39"/>
  <c r="A50" i="40"/>
  <c r="A50" i="26"/>
  <c r="A42" i="39"/>
  <c r="A42" i="40"/>
  <c r="A42" i="26"/>
  <c r="A26" i="39"/>
  <c r="A26" i="40"/>
  <c r="A26" i="26"/>
  <c r="A18" i="39"/>
  <c r="A18" i="40"/>
  <c r="A18" i="26"/>
  <c r="A10" i="39"/>
  <c r="A10" i="40"/>
  <c r="A10" i="26"/>
  <c r="A70" i="40"/>
  <c r="A70" i="39"/>
  <c r="A70" i="26"/>
  <c r="A38" i="40"/>
  <c r="A38" i="26"/>
  <c r="A38" i="39"/>
  <c r="A34" i="39"/>
  <c r="A34" i="40"/>
  <c r="A34" i="26"/>
  <c r="A71" i="26"/>
  <c r="A71" i="40"/>
  <c r="A71" i="39"/>
  <c r="A63" i="26"/>
  <c r="A63" i="40"/>
  <c r="A63" i="39"/>
  <c r="A55" i="40"/>
  <c r="A55" i="26"/>
  <c r="A55" i="39"/>
  <c r="A47" i="40"/>
  <c r="A47" i="26"/>
  <c r="A47" i="39"/>
  <c r="A39" i="40"/>
  <c r="A39" i="26"/>
  <c r="A39" i="39"/>
  <c r="A31" i="40"/>
  <c r="A31" i="26"/>
  <c r="A31" i="39"/>
  <c r="A23" i="40"/>
  <c r="A23" i="26"/>
  <c r="A23" i="39"/>
  <c r="A15" i="40"/>
  <c r="A15" i="26"/>
  <c r="A15" i="39"/>
  <c r="A7" i="40"/>
  <c r="A7" i="26"/>
  <c r="A7" i="39"/>
  <c r="A62" i="40"/>
  <c r="A62" i="39"/>
  <c r="A62" i="26"/>
  <c r="A30" i="40"/>
  <c r="A30" i="26"/>
  <c r="A30" i="39"/>
  <c r="A68" i="40"/>
  <c r="A68" i="39"/>
  <c r="A68" i="26"/>
  <c r="A60" i="40"/>
  <c r="A60" i="39"/>
  <c r="A60" i="26"/>
  <c r="A52" i="40"/>
  <c r="A52" i="26"/>
  <c r="A52" i="39"/>
  <c r="A44" i="40"/>
  <c r="A44" i="26"/>
  <c r="A44" i="39"/>
  <c r="A36" i="40"/>
  <c r="A36" i="26"/>
  <c r="A36" i="39"/>
  <c r="A28" i="40"/>
  <c r="A28" i="26"/>
  <c r="A28" i="39"/>
  <c r="A20" i="40"/>
  <c r="A20" i="26"/>
  <c r="A20" i="39"/>
  <c r="A12" i="40"/>
  <c r="A12" i="26"/>
  <c r="A12" i="39"/>
  <c r="A65" i="39"/>
  <c r="A65" i="26"/>
  <c r="A65" i="40"/>
  <c r="A57" i="39"/>
  <c r="A57" i="40"/>
  <c r="A57" i="26"/>
  <c r="A49" i="39"/>
  <c r="A49" i="40"/>
  <c r="A49" i="26"/>
  <c r="A41" i="39"/>
  <c r="A41" i="40"/>
  <c r="A41" i="26"/>
  <c r="A33" i="39"/>
  <c r="A33" i="40"/>
  <c r="A33" i="26"/>
  <c r="A25" i="39"/>
  <c r="A25" i="40"/>
  <c r="A25" i="26"/>
  <c r="A17" i="39"/>
  <c r="A17" i="40"/>
  <c r="A17" i="26"/>
  <c r="A9" i="39"/>
  <c r="A9" i="40"/>
  <c r="A9" i="26"/>
  <c r="A6" i="40"/>
  <c r="A6" i="26"/>
  <c r="A6" i="39"/>
  <c r="A11" i="26"/>
  <c r="A11" i="39"/>
  <c r="A11" i="40"/>
  <c r="A46" i="40"/>
  <c r="A46" i="26"/>
  <c r="A46" i="39"/>
  <c r="A14" i="40"/>
  <c r="A14" i="26"/>
  <c r="A14" i="39"/>
  <c r="A35" i="26"/>
  <c r="A35" i="39"/>
  <c r="A35" i="40"/>
  <c r="A19" i="26"/>
  <c r="A19" i="39"/>
  <c r="A19" i="40"/>
  <c r="A72" i="39"/>
  <c r="A72" i="26"/>
  <c r="A72" i="40"/>
  <c r="A64" i="39"/>
  <c r="A64" i="26"/>
  <c r="A64" i="40"/>
  <c r="A56" i="39"/>
  <c r="A56" i="40"/>
  <c r="A56" i="26"/>
  <c r="A48" i="39"/>
  <c r="A48" i="40"/>
  <c r="A48" i="26"/>
  <c r="A40" i="39"/>
  <c r="A40" i="40"/>
  <c r="A40" i="26"/>
  <c r="A32" i="39"/>
  <c r="A32" i="40"/>
  <c r="A32" i="26"/>
  <c r="A24" i="39"/>
  <c r="A24" i="40"/>
  <c r="A24" i="26"/>
  <c r="A16" i="39"/>
  <c r="A16" i="40"/>
  <c r="A16" i="26"/>
  <c r="A8" i="39"/>
  <c r="A8" i="40"/>
  <c r="A8" i="26"/>
  <c r="A49" i="9"/>
  <c r="A6" i="13"/>
  <c r="A70" i="9"/>
  <c r="A179" i="33"/>
  <c r="A166" i="33"/>
  <c r="A88" i="13"/>
  <c r="A56" i="13"/>
  <c r="A104" i="13"/>
  <c r="A72" i="13"/>
  <c r="A136" i="13"/>
  <c r="A24" i="13"/>
  <c r="A120" i="13"/>
  <c r="A40" i="13"/>
  <c r="A8" i="13"/>
  <c r="A21" i="9"/>
  <c r="A132" i="13"/>
  <c r="A116" i="13"/>
  <c r="A100" i="13"/>
  <c r="A84" i="13"/>
  <c r="A68" i="13"/>
  <c r="A52" i="13"/>
  <c r="A36" i="13"/>
  <c r="A20" i="13"/>
  <c r="A22" i="9"/>
  <c r="A130" i="13"/>
  <c r="A82" i="13"/>
  <c r="A50" i="13"/>
  <c r="A18" i="13"/>
  <c r="A10" i="9"/>
  <c r="A52" i="9"/>
  <c r="A128" i="13"/>
  <c r="A112" i="13"/>
  <c r="A96" i="13"/>
  <c r="A80" i="13"/>
  <c r="A64" i="13"/>
  <c r="A48" i="13"/>
  <c r="A32" i="13"/>
  <c r="A16" i="13"/>
  <c r="A12" i="9"/>
  <c r="A25" i="9"/>
  <c r="A114" i="13"/>
  <c r="A98" i="13"/>
  <c r="A34" i="13"/>
  <c r="A24" i="9"/>
  <c r="A138" i="13"/>
  <c r="A122" i="13"/>
  <c r="A106" i="13"/>
  <c r="A90" i="13"/>
  <c r="A74" i="13"/>
  <c r="A58" i="13"/>
  <c r="A42" i="13"/>
  <c r="A26" i="13"/>
  <c r="A10" i="13"/>
  <c r="A14" i="9"/>
  <c r="A26" i="9"/>
  <c r="A58" i="9"/>
  <c r="A126" i="13"/>
  <c r="A110" i="13"/>
  <c r="A94" i="13"/>
  <c r="A78" i="13"/>
  <c r="A62" i="13"/>
  <c r="A46" i="13"/>
  <c r="A30" i="13"/>
  <c r="A14" i="13"/>
  <c r="A67" i="9"/>
  <c r="A61" i="9"/>
  <c r="A66" i="13"/>
  <c r="A4" i="13"/>
  <c r="A140" i="13"/>
  <c r="A124" i="13"/>
  <c r="A108" i="13"/>
  <c r="A92" i="13"/>
  <c r="A76" i="13"/>
  <c r="A60" i="13"/>
  <c r="A44" i="13"/>
  <c r="A28" i="13"/>
  <c r="A12" i="13"/>
  <c r="A23" i="9"/>
  <c r="A10" i="32" l="1"/>
  <c r="A24" i="33"/>
  <c r="A9" i="32"/>
  <c r="M10" i="8" l="1"/>
  <c r="A10" i="11" s="1"/>
  <c r="M14" i="8"/>
  <c r="A14" i="11" s="1"/>
  <c r="L23" i="8"/>
  <c r="L5" i="8"/>
  <c r="M5" i="8"/>
  <c r="A5" i="11" s="1"/>
  <c r="L6" i="8"/>
  <c r="M6" i="8"/>
  <c r="A6" i="11" s="1"/>
  <c r="L7" i="8"/>
  <c r="M7" i="8"/>
  <c r="A7" i="11" s="1"/>
  <c r="L8" i="8"/>
  <c r="M8" i="8"/>
  <c r="A8" i="11" s="1"/>
  <c r="L9" i="8"/>
  <c r="M9" i="8"/>
  <c r="A9" i="11" s="1"/>
  <c r="L10" i="8"/>
  <c r="L11" i="8"/>
  <c r="M11" i="8"/>
  <c r="A11" i="11" s="1"/>
  <c r="L12" i="8"/>
  <c r="M12" i="8"/>
  <c r="A12" i="11" s="1"/>
  <c r="L13" i="8"/>
  <c r="M13" i="8"/>
  <c r="A13" i="11" s="1"/>
  <c r="L14" i="8"/>
  <c r="L15" i="8"/>
  <c r="M15" i="8"/>
  <c r="A15" i="11" s="1"/>
  <c r="L16" i="8"/>
  <c r="M16" i="8"/>
  <c r="A16" i="11" s="1"/>
  <c r="L17" i="8"/>
  <c r="M17" i="8"/>
  <c r="A17" i="11" s="1"/>
  <c r="L18" i="8"/>
  <c r="M18" i="8"/>
  <c r="A18" i="11" s="1"/>
  <c r="L19" i="8"/>
  <c r="M19" i="8"/>
  <c r="A19" i="11" s="1"/>
  <c r="L20" i="8"/>
  <c r="M20" i="8"/>
  <c r="A20" i="11" s="1"/>
  <c r="L21" i="8"/>
  <c r="M21" i="8"/>
  <c r="A21" i="11" s="1"/>
  <c r="L22" i="8"/>
  <c r="M22" i="8"/>
  <c r="A22" i="11" s="1"/>
  <c r="M23" i="8"/>
  <c r="A23" i="11" s="1"/>
  <c r="L24" i="8"/>
  <c r="M24" i="8"/>
  <c r="A24" i="11" s="1"/>
  <c r="L25" i="8"/>
  <c r="M25" i="8"/>
  <c r="A25" i="11" s="1"/>
  <c r="L26" i="8"/>
  <c r="M26" i="8"/>
  <c r="A26" i="11" s="1"/>
  <c r="L27" i="8"/>
  <c r="M27" i="8"/>
  <c r="A27" i="11" s="1"/>
  <c r="L28" i="8"/>
  <c r="M28" i="8"/>
  <c r="A28" i="11" s="1"/>
  <c r="L29" i="8"/>
  <c r="M29" i="8"/>
  <c r="A29" i="11" s="1"/>
  <c r="L30" i="8"/>
  <c r="M30" i="8"/>
  <c r="A30" i="11" s="1"/>
  <c r="L31" i="8"/>
  <c r="M31" i="8"/>
  <c r="A31" i="11" s="1"/>
  <c r="L32" i="8"/>
  <c r="M32" i="8"/>
  <c r="A32" i="11" s="1"/>
  <c r="L33" i="8"/>
  <c r="M33" i="8"/>
  <c r="A33" i="11" s="1"/>
  <c r="L34" i="8"/>
  <c r="M34" i="8"/>
  <c r="A34" i="11" s="1"/>
  <c r="L35" i="8"/>
  <c r="M35" i="8"/>
  <c r="A35" i="11" s="1"/>
  <c r="L36" i="8"/>
  <c r="M36" i="8"/>
  <c r="A36" i="11" s="1"/>
  <c r="L37" i="8"/>
  <c r="M37" i="8"/>
  <c r="A37" i="11" s="1"/>
  <c r="L38" i="8"/>
  <c r="M38" i="8"/>
  <c r="A38" i="11" s="1"/>
  <c r="L39" i="8"/>
  <c r="M39" i="8"/>
  <c r="A39" i="11" s="1"/>
  <c r="L40" i="8"/>
  <c r="M40" i="8"/>
  <c r="A40" i="11" s="1"/>
  <c r="L41" i="8"/>
  <c r="M41" i="8"/>
  <c r="A41" i="11" s="1"/>
  <c r="L42" i="8"/>
  <c r="M42" i="8"/>
  <c r="A42" i="11" s="1"/>
  <c r="L43" i="8"/>
  <c r="M43" i="8"/>
  <c r="A43" i="11" s="1"/>
  <c r="L44" i="8"/>
  <c r="M44" i="8"/>
  <c r="A44" i="11" s="1"/>
  <c r="L45" i="8"/>
  <c r="M45" i="8"/>
  <c r="A45" i="11" s="1"/>
  <c r="L46" i="8"/>
  <c r="M46" i="8"/>
  <c r="A46" i="11" s="1"/>
  <c r="L47" i="8"/>
  <c r="M47" i="8"/>
  <c r="A47" i="11" s="1"/>
  <c r="L48" i="8"/>
  <c r="M48" i="8"/>
  <c r="A48" i="11" s="1"/>
  <c r="L49" i="8"/>
  <c r="M49" i="8"/>
  <c r="L50" i="8"/>
  <c r="M50" i="8"/>
  <c r="A50" i="11" s="1"/>
  <c r="L51" i="8"/>
  <c r="M51" i="8"/>
  <c r="A51" i="11" s="1"/>
  <c r="L52" i="8"/>
  <c r="M52" i="8"/>
  <c r="A52" i="11" s="1"/>
  <c r="L53" i="8"/>
  <c r="M53" i="8"/>
  <c r="A53" i="11" s="1"/>
  <c r="L54" i="8"/>
  <c r="M54" i="8"/>
  <c r="A54" i="11" s="1"/>
  <c r="L55" i="8"/>
  <c r="M55" i="8"/>
  <c r="A55" i="11" s="1"/>
  <c r="L56" i="8"/>
  <c r="M56" i="8"/>
  <c r="A56" i="11" s="1"/>
  <c r="L57" i="8"/>
  <c r="M57" i="8"/>
  <c r="A57" i="11" s="1"/>
  <c r="M4" i="8"/>
  <c r="A4" i="11" s="1"/>
  <c r="L4" i="8"/>
  <c r="N49" i="8" l="1"/>
  <c r="A185" i="30" s="1"/>
  <c r="A49" i="11"/>
  <c r="N56" i="8"/>
  <c r="A213" i="30" s="1"/>
  <c r="N50" i="8"/>
  <c r="A189" i="30" s="1"/>
  <c r="N46" i="8"/>
  <c r="A173" i="30" s="1"/>
  <c r="N48" i="8"/>
  <c r="A181" i="30" s="1"/>
  <c r="N57" i="8"/>
  <c r="A217" i="30" s="1"/>
  <c r="N54" i="8"/>
  <c r="A205" i="30" s="1"/>
  <c r="N51" i="8"/>
  <c r="A193" i="30" s="1"/>
  <c r="N52" i="8"/>
  <c r="A197" i="30" s="1"/>
  <c r="N53" i="8"/>
  <c r="A201" i="30" s="1"/>
  <c r="N55" i="8"/>
  <c r="A209" i="30" s="1"/>
  <c r="N47" i="8"/>
  <c r="A177" i="30" s="1"/>
  <c r="N44" i="8"/>
  <c r="A165" i="30" s="1"/>
  <c r="N45" i="8"/>
  <c r="A169" i="30" s="1"/>
  <c r="N4" i="8"/>
  <c r="A5" i="30" s="1"/>
  <c r="A6" i="30" s="1"/>
  <c r="N22" i="8"/>
  <c r="A77" i="30" s="1"/>
  <c r="N21" i="8"/>
  <c r="A73" i="30" s="1"/>
  <c r="N20" i="8"/>
  <c r="A69" i="30" s="1"/>
  <c r="N19" i="8"/>
  <c r="A65" i="30" s="1"/>
  <c r="N18" i="8"/>
  <c r="A61" i="30" s="1"/>
  <c r="N17" i="8"/>
  <c r="A57" i="30" s="1"/>
  <c r="N16" i="8"/>
  <c r="A53" i="30" s="1"/>
  <c r="N15" i="8"/>
  <c r="A49" i="30" s="1"/>
  <c r="N9" i="8"/>
  <c r="A25" i="30" s="1"/>
  <c r="N8" i="8"/>
  <c r="A21" i="30" s="1"/>
  <c r="N7" i="8"/>
  <c r="A17" i="30" s="1"/>
  <c r="N6" i="8"/>
  <c r="A13" i="30" s="1"/>
  <c r="N5" i="8"/>
  <c r="A9" i="30" s="1"/>
  <c r="N14" i="8"/>
  <c r="A45" i="30" s="1"/>
  <c r="N43" i="8"/>
  <c r="A161" i="30" s="1"/>
  <c r="N42" i="8"/>
  <c r="A157" i="30" s="1"/>
  <c r="N41" i="8"/>
  <c r="A153" i="30" s="1"/>
  <c r="N40" i="8"/>
  <c r="A149" i="30" s="1"/>
  <c r="N39" i="8"/>
  <c r="A145" i="30" s="1"/>
  <c r="N38" i="8"/>
  <c r="A141" i="30" s="1"/>
  <c r="N37" i="8"/>
  <c r="A137" i="30" s="1"/>
  <c r="N36" i="8"/>
  <c r="A133" i="30" s="1"/>
  <c r="N35" i="8"/>
  <c r="A129" i="30" s="1"/>
  <c r="N34" i="8"/>
  <c r="A125" i="30" s="1"/>
  <c r="N33" i="8"/>
  <c r="A121" i="30" s="1"/>
  <c r="N32" i="8"/>
  <c r="A117" i="30" s="1"/>
  <c r="N31" i="8"/>
  <c r="A113" i="30" s="1"/>
  <c r="N30" i="8"/>
  <c r="A109" i="30" s="1"/>
  <c r="N29" i="8"/>
  <c r="A105" i="30" s="1"/>
  <c r="N28" i="8"/>
  <c r="A101" i="30" s="1"/>
  <c r="N27" i="8"/>
  <c r="A97" i="30" s="1"/>
  <c r="N26" i="8"/>
  <c r="A93" i="30" s="1"/>
  <c r="N25" i="8"/>
  <c r="A89" i="30" s="1"/>
  <c r="N24" i="8"/>
  <c r="A85" i="30" s="1"/>
  <c r="N23" i="8"/>
  <c r="A81" i="30" s="1"/>
  <c r="N13" i="8"/>
  <c r="A41" i="30" s="1"/>
  <c r="N12" i="8"/>
  <c r="A37" i="30" s="1"/>
  <c r="N11" i="8"/>
  <c r="A33" i="30" s="1"/>
  <c r="N10" i="8"/>
  <c r="A29" i="30" s="1"/>
  <c r="A220" i="30" l="1"/>
  <c r="A218" i="30"/>
  <c r="A219" i="30"/>
  <c r="A215" i="30"/>
  <c r="A214" i="30"/>
  <c r="A216" i="30"/>
  <c r="A212" i="30"/>
  <c r="A210" i="30"/>
  <c r="A211" i="30"/>
  <c r="A208" i="30"/>
  <c r="A206" i="30"/>
  <c r="A207" i="30"/>
  <c r="A204" i="30"/>
  <c r="A202" i="30"/>
  <c r="A203" i="30"/>
  <c r="A200" i="30"/>
  <c r="A199" i="30"/>
  <c r="A198" i="30"/>
  <c r="A196" i="30"/>
  <c r="A195" i="30"/>
  <c r="A194" i="30"/>
  <c r="A192" i="30"/>
  <c r="A191" i="30"/>
  <c r="A190" i="30"/>
  <c r="A154" i="30"/>
  <c r="A155" i="30"/>
  <c r="A156" i="30"/>
  <c r="A160" i="30"/>
  <c r="A159" i="30"/>
  <c r="A158" i="30"/>
  <c r="A164" i="30"/>
  <c r="A162" i="30"/>
  <c r="A163" i="30"/>
  <c r="A168" i="30"/>
  <c r="A167" i="30"/>
  <c r="A166" i="30"/>
  <c r="A172" i="30"/>
  <c r="A170" i="30"/>
  <c r="A171" i="30"/>
  <c r="A176" i="30"/>
  <c r="A175" i="30"/>
  <c r="A174" i="30"/>
  <c r="A180" i="30"/>
  <c r="A178" i="30"/>
  <c r="A179" i="30"/>
  <c r="A184" i="30"/>
  <c r="A183" i="30"/>
  <c r="A182" i="30"/>
  <c r="A188" i="30"/>
  <c r="A187" i="30"/>
  <c r="A186" i="30"/>
  <c r="A152" i="30"/>
  <c r="A150" i="30"/>
  <c r="A151" i="30"/>
  <c r="A148" i="30"/>
  <c r="A147" i="30"/>
  <c r="A146" i="30"/>
  <c r="A144" i="30"/>
  <c r="A142" i="30"/>
  <c r="A143" i="30"/>
  <c r="A140" i="30"/>
  <c r="A138" i="30"/>
  <c r="A139" i="30"/>
  <c r="A136" i="30"/>
  <c r="A135" i="30"/>
  <c r="A134" i="30"/>
  <c r="A132" i="30"/>
  <c r="A130" i="30"/>
  <c r="A131" i="30"/>
  <c r="A128" i="30"/>
  <c r="A126" i="30"/>
  <c r="A127" i="30"/>
  <c r="A124" i="30"/>
  <c r="A122" i="30"/>
  <c r="A123" i="30"/>
  <c r="A120" i="30"/>
  <c r="A118" i="30"/>
  <c r="A119" i="30"/>
  <c r="A104" i="30"/>
  <c r="A103" i="30"/>
  <c r="A102" i="30"/>
  <c r="A108" i="30"/>
  <c r="A107" i="30"/>
  <c r="A106" i="30"/>
  <c r="A112" i="30"/>
  <c r="A110" i="30"/>
  <c r="A111" i="30"/>
  <c r="A116" i="30"/>
  <c r="A114" i="30"/>
  <c r="A115" i="30"/>
  <c r="A72" i="30"/>
  <c r="A71" i="30"/>
  <c r="A76" i="30"/>
  <c r="A74" i="30"/>
  <c r="A75" i="30"/>
  <c r="A96" i="30"/>
  <c r="A94" i="30"/>
  <c r="A95" i="30"/>
  <c r="A100" i="30"/>
  <c r="A99" i="30"/>
  <c r="A98" i="30"/>
  <c r="A56" i="30"/>
  <c r="A54" i="30"/>
  <c r="A55" i="30"/>
  <c r="A60" i="30"/>
  <c r="A59" i="30"/>
  <c r="A58" i="30"/>
  <c r="A64" i="30"/>
  <c r="A62" i="30"/>
  <c r="A63" i="30"/>
  <c r="A36" i="30"/>
  <c r="A34" i="30"/>
  <c r="A35" i="30"/>
  <c r="A40" i="30"/>
  <c r="A39" i="30"/>
  <c r="A38" i="30"/>
  <c r="A44" i="30"/>
  <c r="A42" i="30"/>
  <c r="A43" i="30"/>
  <c r="A48" i="30"/>
  <c r="A47" i="30"/>
  <c r="A46" i="30"/>
  <c r="A68" i="30"/>
  <c r="A66" i="30"/>
  <c r="A70" i="30" s="1"/>
  <c r="A67" i="30"/>
  <c r="A52" i="30"/>
  <c r="A50" i="30"/>
  <c r="A51" i="30"/>
  <c r="A12" i="30"/>
  <c r="A10" i="30"/>
  <c r="A11" i="30"/>
  <c r="A16" i="30"/>
  <c r="A14" i="30"/>
  <c r="A15" i="30"/>
  <c r="A20" i="30"/>
  <c r="A18" i="30"/>
  <c r="A19" i="30"/>
  <c r="A24" i="30"/>
  <c r="A22" i="30"/>
  <c r="A23" i="30"/>
  <c r="A28" i="30"/>
  <c r="A27" i="30"/>
  <c r="A26" i="30"/>
  <c r="A32" i="30"/>
  <c r="A30" i="30"/>
  <c r="A31" i="30"/>
  <c r="A80" i="30"/>
  <c r="A78" i="30"/>
  <c r="A79" i="30"/>
  <c r="A92" i="30"/>
  <c r="A91" i="30"/>
  <c r="A90" i="30"/>
  <c r="A84" i="30"/>
  <c r="A82" i="30"/>
  <c r="A83" i="30"/>
  <c r="A88" i="30"/>
  <c r="A86" i="30"/>
  <c r="A87" i="30"/>
  <c r="A8" i="30"/>
  <c r="A7" i="30"/>
  <c r="A27" i="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gmarghella-E5550</author>
  </authors>
  <commentList>
    <comment ref="P21" authorId="0" shapeId="0" xr:uid="{12F86F35-EDDD-441B-97A3-5418EACBB954}">
      <text>
        <r>
          <rPr>
            <b/>
            <sz val="9"/>
            <color indexed="81"/>
            <rFont val="Segoe UI"/>
            <charset val="1"/>
          </rPr>
          <t>phollmann:</t>
        </r>
        <r>
          <rPr>
            <sz val="9"/>
            <color indexed="81"/>
            <rFont val="Segoe UI"/>
            <charset val="1"/>
          </rPr>
          <t xml:space="preserve">
Bei einer Neueröffnung muss das Passwort (23 Zeichen) erst generiert werden!
Das generierte PW ist auf der Cloud (Pfad: Kunden &gt; BAUHAUS) in der Datei "VLAN511_Wlan_PW.txt" zu hinterlegen!</t>
        </r>
      </text>
    </comment>
  </commentList>
</comments>
</file>

<file path=xl/sharedStrings.xml><?xml version="1.0" encoding="utf-8"?>
<sst xmlns="http://schemas.openxmlformats.org/spreadsheetml/2006/main" count="2544" uniqueCount="1665">
  <si>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</si>
  <si>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</si>
  <si>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</si>
  <si>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</si>
  <si>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</si>
  <si>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</si>
  <si>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</si>
  <si>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</si>
  <si>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</si>
  <si>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</si>
  <si>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</si>
  <si>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</si>
  <si>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</si>
  <si>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</si>
  <si>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</si>
  <si>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</si>
  <si>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</si>
  <si>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</si>
  <si>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</si>
  <si>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</si>
  <si>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</si>
  <si>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</si>
  <si>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</si>
  <si>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</si>
  <si>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</si>
  <si>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</si>
  <si>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</si>
  <si>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</si>
  <si>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</si>
  <si>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</si>
  <si>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</si>
  <si>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</si>
  <si>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</si>
  <si>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</si>
  <si>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</si>
  <si>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</si>
  <si>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</si>
  <si>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</si>
  <si>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</si>
  <si>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</si>
  <si>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</si>
  <si>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</si>
  <si>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</si>
  <si>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</si>
  <si>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</si>
  <si>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</si>
  <si>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</si>
  <si>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</si>
  <si>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</si>
  <si>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</si>
  <si>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</si>
  <si>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</si>
  <si>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</si>
  <si>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</si>
  <si>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</si>
  <si>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</si>
  <si>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</si>
  <si>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</si>
  <si>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</si>
  <si>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</si>
  <si>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</si>
  <si>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</si>
  <si>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</si>
  <si>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</si>
  <si>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</si>
  <si>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</si>
  <si>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</si>
  <si>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</si>
  <si>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</si>
  <si>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</si>
  <si>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</si>
  <si>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</si>
  <si>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</si>
  <si>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</si>
  <si>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</si>
  <si>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</si>
  <si>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</si>
  <si>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</si>
  <si>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</si>
  <si>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</si>
  <si>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</si>
  <si>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</si>
  <si>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</si>
  <si>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</si>
  <si>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</si>
  <si>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</si>
  <si>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</si>
  <si>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</si>
  <si>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</si>
  <si>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</si>
  <si>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</si>
  <si>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</si>
  <si>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</si>
  <si>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</si>
  <si>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</si>
  <si>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</si>
  <si>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</si>
  <si>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</si>
  <si>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</si>
  <si>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</si>
  <si>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</si>
  <si>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</si>
  <si>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</si>
  <si>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</si>
  <si>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</si>
  <si>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</si>
  <si>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</si>
  <si>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</si>
  <si>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</si>
  <si>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</si>
  <si>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</si>
  <si>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</si>
  <si>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</si>
  <si>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</si>
  <si>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</si>
  <si>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</si>
  <si>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</si>
  <si>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</si>
  <si>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</si>
  <si>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</si>
  <si>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</si>
  <si>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</si>
  <si>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</si>
  <si>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</si>
  <si>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</si>
  <si>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</si>
  <si>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</si>
  <si>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</si>
  <si>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</si>
  <si>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</si>
  <si>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</si>
  <si>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</si>
  <si>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</si>
  <si>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</si>
  <si>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</si>
  <si>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</si>
  <si>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</si>
  <si>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</si>
  <si>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</si>
  <si>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</si>
  <si>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</si>
  <si>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</si>
  <si>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</si>
  <si>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</si>
  <si>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</si>
  <si>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</si>
  <si>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</si>
  <si>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</si>
  <si>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</si>
  <si>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</si>
  <si>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</si>
  <si>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</si>
  <si>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</si>
  <si>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</si>
  <si>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</si>
  <si>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</si>
  <si>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</si>
  <si>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</si>
  <si>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</si>
  <si>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</si>
  <si>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</si>
  <si>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</si>
  <si>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</si>
  <si>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</si>
  <si>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</si>
  <si>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</si>
  <si>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</si>
  <si>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</si>
  <si>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</si>
  <si>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</si>
  <si>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</si>
  <si>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</si>
  <si>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</si>
  <si>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</si>
  <si>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</si>
  <si>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</si>
  <si>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</si>
  <si>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</si>
  <si>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</si>
  <si>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</si>
  <si>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</si>
  <si>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</si>
  <si>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</si>
  <si>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</si>
  <si>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</si>
  <si>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</si>
  <si>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</si>
  <si>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</si>
  <si>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</si>
  <si>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</si>
  <si>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</si>
  <si>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</si>
  <si>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</si>
  <si>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</si>
  <si>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</si>
  <si>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</si>
  <si>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</si>
  <si>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</si>
  <si>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</si>
  <si>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</si>
  <si>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</si>
  <si>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</si>
  <si>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</si>
  <si>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</si>
  <si>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</si>
  <si>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</si>
  <si>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</si>
  <si>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</si>
  <si>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</si>
  <si>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</si>
  <si>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</si>
  <si>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</si>
  <si>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</si>
  <si>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</si>
  <si>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</si>
  <si>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</si>
  <si>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</si>
  <si>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</si>
  <si>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</si>
  <si>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</si>
  <si>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</si>
  <si>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</si>
  <si>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</si>
  <si>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</si>
  <si>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</si>
  <si>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</si>
  <si>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</si>
  <si>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</si>
  <si>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</si>
  <si>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</si>
  <si>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</si>
  <si>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</si>
  <si>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</si>
  <si>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</si>
  <si>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</si>
  <si>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</si>
  <si>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</si>
  <si>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</si>
  <si>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</si>
  <si>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</si>
  <si>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</si>
  <si>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</si>
  <si>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</si>
  <si>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</si>
  <si>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</si>
  <si>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</si>
  <si>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</si>
  <si>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</si>
  <si>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</si>
  <si>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</si>
  <si>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</si>
  <si>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</si>
  <si>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</si>
  <si>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</si>
  <si>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</si>
  <si>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</si>
  <si>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</si>
  <si>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</si>
  <si>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</si>
  <si>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</si>
  <si>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</si>
  <si>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</si>
  <si>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</si>
  <si>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</si>
  <si>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</si>
  <si>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</si>
  <si>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</si>
  <si>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</si>
  <si>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</si>
  <si>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</si>
  <si>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</si>
  <si>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</si>
  <si>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</si>
  <si>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</si>
  <si>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</si>
  <si>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</si>
  <si>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</si>
  <si>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</si>
  <si>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</si>
  <si>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</si>
  <si>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</si>
  <si>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</si>
  <si>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</si>
  <si>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</si>
  <si>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</si>
  <si>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</si>
  <si>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</si>
  <si>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</si>
  <si>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</si>
  <si>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</si>
  <si>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</si>
  <si>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</si>
  <si>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</si>
  <si>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</si>
  <si>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</si>
  <si>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</si>
  <si>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</si>
  <si>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</si>
  <si>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</si>
  <si>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</si>
  <si>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</si>
  <si>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</si>
  <si>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</si>
  <si>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</si>
  <si>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</si>
  <si>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</si>
  <si>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</si>
  <si>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</si>
  <si>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</si>
  <si>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</si>
  <si>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</si>
  <si>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</si>
  <si>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</si>
  <si>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</si>
  <si>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</si>
  <si>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</si>
  <si>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</si>
  <si>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</si>
  <si>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</si>
  <si>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</si>
  <si>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</si>
  <si>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</si>
  <si>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</si>
  <si>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</si>
  <si>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</si>
  <si>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</si>
  <si>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</si>
  <si>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</si>
  <si>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</si>
  <si>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</si>
  <si>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</si>
  <si>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</si>
  <si>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</si>
  <si>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</si>
  <si>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</si>
  <si>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</si>
  <si>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</si>
  <si>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</si>
  <si>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</si>
  <si>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</si>
  <si>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</si>
  <si>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</si>
  <si>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</si>
  <si>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</si>
  <si>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</si>
  <si>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</si>
  <si>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</si>
  <si>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</si>
  <si>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</si>
  <si>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</si>
  <si>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</si>
  <si>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</si>
  <si>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</si>
  <si>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</si>
  <si>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</si>
  <si>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</si>
  <si>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</si>
  <si>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</si>
  <si>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</si>
  <si>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</si>
  <si>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</si>
  <si>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</si>
  <si>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</si>
  <si>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</si>
  <si>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</si>
  <si>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</si>
  <si>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</si>
  <si>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</si>
  <si>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</si>
  <si>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</si>
  <si>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</si>
  <si>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</si>
  <si>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</si>
  <si>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</si>
  <si>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</si>
  <si>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</si>
  <si>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</si>
  <si>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</si>
  <si>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</si>
  <si>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</si>
  <si>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</si>
  <si>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</si>
  <si>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</si>
  <si>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</si>
  <si>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</si>
  <si>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</si>
  <si>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</si>
  <si>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</si>
  <si>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</si>
  <si>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</si>
  <si>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</si>
  <si>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</si>
  <si>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</si>
  <si>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</si>
  <si>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</si>
  <si>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</si>
  <si>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</si>
  <si>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</si>
  <si>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</si>
  <si>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</si>
  <si>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</si>
  <si>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</si>
  <si>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</si>
  <si>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</si>
  <si>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</si>
  <si>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</si>
  <si>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</si>
  <si>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</si>
  <si>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</si>
  <si>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</si>
  <si>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</si>
  <si>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</si>
  <si>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</si>
  <si>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</si>
  <si>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</si>
  <si>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</si>
  <si>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</si>
  <si>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</si>
  <si>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</si>
  <si>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</si>
  <si>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</si>
  <si>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</si>
  <si>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</si>
  <si>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</si>
  <si>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</si>
  <si>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</si>
  <si>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</si>
  <si>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</si>
  <si>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</si>
  <si>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</si>
  <si>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</si>
  <si>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</si>
  <si>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</si>
  <si>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</si>
  <si>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</si>
  <si>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</si>
  <si>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</si>
  <si>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</si>
  <si>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</si>
  <si>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</si>
  <si>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</si>
  <si>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</si>
  <si>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</si>
  <si>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</si>
  <si>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</si>
  <si>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</si>
  <si>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</si>
  <si>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</si>
  <si>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</si>
  <si>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</si>
  <si>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</si>
  <si>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</si>
  <si>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</si>
  <si>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</si>
  <si>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</si>
  <si>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</si>
  <si>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</si>
  <si>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</si>
  <si>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</si>
  <si>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</si>
  <si>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</si>
  <si>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</si>
  <si>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</si>
  <si>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</si>
  <si>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</si>
  <si>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</si>
  <si>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</si>
  <si>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</si>
  <si>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</si>
  <si>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</si>
  <si>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</si>
  <si>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</si>
  <si>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</si>
  <si>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</si>
  <si>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</si>
  <si>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</si>
  <si>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</si>
  <si>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</si>
  <si>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</si>
  <si>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</si>
  <si>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</si>
  <si>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</si>
  <si>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</si>
  <si>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</si>
  <si>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</si>
  <si>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</si>
  <si>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</si>
  <si>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</si>
  <si>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</si>
  <si>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</si>
  <si>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</si>
  <si>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</si>
  <si>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</si>
  <si>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</si>
  <si>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</si>
  <si>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</si>
  <si>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</si>
  <si>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</si>
  <si>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</si>
  <si>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</si>
  <si>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</si>
  <si>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</si>
  <si>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</si>
  <si>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</si>
  <si>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</si>
  <si>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</si>
  <si>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</si>
  <si>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</si>
  <si>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</si>
  <si>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</si>
  <si>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</si>
  <si>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</si>
  <si>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</si>
  <si>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</si>
  <si>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</si>
  <si>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</si>
  <si>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</si>
  <si>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</si>
  <si>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</si>
  <si>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</si>
  <si>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</si>
  <si>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</si>
  <si>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</si>
  <si>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</si>
  <si>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</si>
  <si>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</si>
  <si>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</si>
  <si>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</si>
  <si>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</si>
  <si>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</si>
  <si>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</si>
  <si>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</si>
  <si>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</si>
  <si>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</si>
  <si>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</si>
  <si>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</si>
  <si>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</si>
  <si>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</si>
  <si>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</si>
  <si>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</si>
  <si>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</si>
  <si>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</si>
  <si>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</si>
  <si>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</si>
  <si>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</si>
  <si>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</si>
  <si>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</si>
  <si>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</si>
  <si>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</si>
  <si>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</si>
  <si>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</si>
  <si>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</si>
  <si>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</si>
  <si>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</si>
  <si>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</si>
  <si>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</si>
  <si>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</si>
  <si>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</si>
  <si>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</si>
  <si>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</si>
  <si>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</si>
  <si>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</si>
  <si>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</si>
  <si>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</si>
  <si>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</si>
  <si>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</si>
  <si>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</si>
  <si>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</si>
  <si>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</si>
  <si>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</si>
  <si>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</si>
  <si>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</si>
  <si>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</si>
  <si>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</si>
  <si>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</si>
  <si>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</si>
  <si>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</si>
  <si>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</si>
  <si>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</si>
  <si>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</si>
  <si>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</si>
  <si>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</si>
  <si>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</si>
  <si>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</si>
  <si>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</si>
  <si>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</si>
  <si>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</si>
  <si>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</si>
  <si>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</si>
  <si>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</si>
  <si>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</si>
  <si>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</si>
  <si>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</si>
  <si>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</si>
  <si>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</si>
  <si>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</si>
  <si>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</si>
  <si>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</si>
  <si>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</si>
  <si>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</si>
  <si>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</si>
  <si>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</si>
  <si>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</si>
  <si>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</si>
  <si>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</si>
  <si>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</si>
  <si>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</si>
  <si>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</si>
  <si>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</si>
  <si>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</si>
  <si>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</si>
  <si>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</si>
  <si>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</si>
  <si>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</si>
  <si>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</si>
  <si>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</si>
  <si>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</si>
  <si>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</si>
  <si>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</si>
  <si>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</si>
  <si>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</si>
  <si>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</si>
  <si>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</si>
  <si>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</si>
  <si>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</si>
  <si>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</si>
  <si>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</si>
  <si>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</si>
  <si>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</si>
  <si>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</si>
  <si>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</si>
  <si>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</si>
  <si>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</si>
  <si>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</si>
  <si>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</si>
  <si>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</si>
  <si>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</si>
  <si>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</si>
  <si>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</si>
  <si>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</si>
  <si>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</si>
  <si>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</si>
  <si>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</si>
  <si>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</si>
  <si>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</si>
  <si>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</si>
  <si>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</si>
  <si>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</si>
  <si>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</si>
  <si>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</si>
  <si>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</si>
  <si>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</si>
  <si>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</si>
  <si>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</si>
  <si>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</si>
  <si>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</si>
  <si>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</si>
  <si>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</si>
  <si>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</si>
  <si>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</si>
  <si>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</si>
  <si>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</si>
  <si>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</si>
  <si>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</si>
  <si>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</si>
  <si>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</si>
  <si>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</si>
  <si>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</si>
  <si>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</si>
  <si>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</si>
  <si>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</si>
  <si>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</si>
  <si>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</si>
  <si>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</si>
  <si>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</si>
  <si>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</si>
  <si>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</si>
  <si>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</si>
  <si>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</si>
  <si>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</si>
  <si>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</si>
  <si>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</si>
  <si>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</si>
  <si>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</si>
  <si>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</si>
  <si>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</si>
  <si>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</si>
  <si>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</si>
  <si>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</si>
  <si>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</si>
  <si>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</si>
  <si>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</si>
  <si>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</si>
  <si>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</si>
  <si>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</si>
  <si>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</si>
  <si>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</si>
  <si>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</si>
  <si>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</si>
  <si>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</si>
  <si>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</si>
  <si>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</si>
  <si>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</si>
  <si>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</si>
  <si>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</si>
  <si>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</si>
  <si>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</si>
  <si>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</si>
  <si>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</si>
  <si>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</si>
  <si>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</si>
  <si>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</si>
  <si>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</si>
  <si>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</si>
  <si>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</si>
  <si>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</si>
  <si>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</si>
  <si>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</si>
  <si>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</si>
  <si>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</si>
  <si>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</si>
  <si>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</si>
  <si>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</si>
  <si>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</si>
  <si>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</si>
  <si>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</si>
  <si>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</si>
  <si>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</si>
  <si>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</si>
  <si>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</si>
  <si>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</si>
  <si>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</si>
  <si>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</si>
  <si>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</si>
  <si>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</si>
  <si>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</si>
  <si>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</si>
  <si>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</si>
  <si>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</si>
  <si>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</si>
  <si>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</si>
  <si>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</si>
  <si>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</si>
  <si>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</si>
  <si>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</si>
  <si>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</si>
  <si>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</si>
  <si>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</si>
  <si>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</si>
  <si>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</si>
  <si>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</si>
  <si>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</si>
  <si>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</si>
  <si>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</si>
  <si>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</si>
  <si>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</si>
  <si>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</si>
  <si>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</si>
  <si>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</si>
  <si>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</si>
  <si>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</si>
  <si>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</si>
  <si>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</si>
  <si>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</si>
  <si>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</si>
  <si>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</si>
  <si>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</si>
  <si>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</si>
  <si>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</si>
  <si>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</si>
  <si>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</si>
  <si>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</si>
  <si>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</si>
  <si>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</si>
  <si>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</si>
  <si>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</si>
  <si>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</si>
  <si>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</si>
  <si>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</si>
  <si>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</si>
  <si>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</si>
  <si>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</si>
  <si>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</si>
  <si>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</si>
  <si>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</si>
  <si>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</si>
  <si>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</si>
  <si>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</si>
  <si>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</si>
  <si>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</si>
  <si>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</si>
  <si>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</si>
  <si>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</si>
  <si>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</si>
  <si>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</si>
  <si>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</si>
  <si>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</si>
  <si>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</si>
  <si>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</si>
  <si>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</si>
  <si>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</si>
  <si>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</si>
  <si>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</si>
  <si>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</si>
  <si>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</si>
  <si>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</si>
  <si>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</si>
  <si>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</si>
  <si>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</si>
  <si>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</si>
  <si>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</si>
  <si>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</si>
  <si>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</si>
  <si>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</si>
  <si>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</si>
  <si>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</si>
  <si>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</si>
  <si>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</si>
  <si>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</si>
  <si>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</si>
  <si>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</si>
  <si>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</si>
  <si>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</si>
  <si>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</si>
  <si>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</si>
  <si>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</si>
  <si>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</si>
  <si>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</si>
  <si>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</si>
  <si>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</si>
  <si>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</si>
  <si>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</si>
  <si>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</si>
  <si>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</si>
  <si>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</si>
  <si>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</si>
  <si>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</si>
  <si>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</si>
  <si>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</si>
  <si>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</si>
  <si>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</si>
  <si>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</si>
  <si>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</si>
  <si>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</si>
  <si>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</si>
  <si>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</si>
  <si>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</si>
  <si>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</si>
  <si>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</si>
  <si>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</si>
  <si>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</si>
  <si>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</si>
  <si>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</si>
  <si>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</si>
  <si>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</si>
  <si>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</si>
  <si>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</si>
  <si>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</si>
  <si>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</si>
  <si>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</si>
  <si>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</si>
  <si>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</si>
  <si>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</si>
  <si>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</si>
  <si>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</si>
  <si>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</si>
  <si>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</si>
  <si>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</si>
  <si>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</si>
  <si>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</si>
  <si>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</si>
  <si>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</si>
  <si>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</si>
  <si>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</si>
  <si>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</si>
  <si>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</si>
  <si>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</si>
  <si>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</si>
  <si>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</si>
  <si>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</si>
  <si>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</si>
  <si>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</si>
  <si>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</si>
  <si>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</si>
  <si>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</si>
  <si>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</si>
  <si>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</si>
  <si>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</si>
  <si>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</si>
  <si>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</si>
  <si>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</si>
  <si>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</si>
  <si>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</si>
  <si>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</si>
  <si>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</si>
  <si>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</si>
  <si>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</si>
  <si>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</si>
  <si>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</si>
  <si>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</si>
  <si>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</si>
  <si>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</si>
  <si>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</si>
  <si>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</si>
  <si>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</si>
  <si>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</si>
  <si>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</si>
  <si>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</si>
  <si>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</si>
  <si>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</si>
  <si>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</si>
  <si>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</si>
  <si>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</si>
  <si>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</si>
  <si>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</si>
  <si>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</si>
  <si>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</si>
  <si>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</si>
  <si>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</si>
  <si>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</si>
  <si>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</si>
  <si>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</si>
  <si>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</si>
  <si>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</si>
  <si>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</si>
  <si>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</si>
  <si>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</si>
  <si>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</si>
  <si>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</si>
  <si>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</si>
  <si>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</si>
  <si>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</si>
  <si>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</si>
  <si>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</si>
  <si>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</si>
  <si>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</si>
  <si>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</si>
  <si>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</si>
  <si>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</si>
  <si>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</si>
  <si>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</si>
  <si>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</si>
  <si>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</si>
  <si>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</si>
  <si>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</si>
  <si>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</si>
  <si>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</si>
  <si>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</si>
  <si>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</si>
  <si>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</si>
  <si>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</si>
  <si>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</si>
  <si>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</si>
  <si>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</si>
  <si>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</si>
  <si>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</si>
  <si>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</si>
  <si>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</si>
  <si>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</si>
  <si>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</si>
  <si>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</si>
  <si>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</si>
  <si>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</si>
  <si>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</si>
  <si>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</si>
  <si>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</si>
  <si>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</si>
  <si>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</si>
  <si>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</si>
  <si>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</si>
  <si>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</si>
  <si>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</si>
  <si>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</si>
  <si>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</si>
  <si>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</si>
  <si>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</si>
  <si>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</si>
  <si>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</si>
  <si>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</si>
  <si>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</si>
  <si>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</si>
  <si>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</si>
  <si>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</si>
  <si>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</si>
  <si>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</si>
  <si>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</si>
  <si>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</si>
  <si>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</si>
  <si>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</si>
  <si>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</si>
  <si>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</si>
  <si>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</si>
  <si>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</si>
  <si>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</si>
  <si>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</si>
  <si>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</si>
  <si>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</si>
  <si>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</si>
  <si>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</si>
  <si>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Netz</t>
  </si>
  <si>
    <t>WLAN-ID</t>
  </si>
  <si>
    <t>VLAN-ID</t>
  </si>
  <si>
    <t>Management</t>
  </si>
  <si>
    <t>.</t>
  </si>
  <si>
    <t>Fachzentrum:</t>
  </si>
  <si>
    <t>-</t>
  </si>
  <si>
    <t>Native</t>
  </si>
  <si>
    <t>AP-Typ</t>
  </si>
  <si>
    <t>(intern)</t>
  </si>
  <si>
    <t>AIR-ANT2524DW-R</t>
  </si>
  <si>
    <t>AIR-ANT2544V4M-R</t>
  </si>
  <si>
    <t>AP</t>
  </si>
  <si>
    <t>Name</t>
  </si>
  <si>
    <t>SN</t>
  </si>
  <si>
    <t>MAC</t>
  </si>
  <si>
    <t>Ethernet</t>
  </si>
  <si>
    <t>Radio</t>
  </si>
  <si>
    <t>IP-Adresse</t>
  </si>
  <si>
    <t>Version</t>
  </si>
  <si>
    <t>NL:</t>
  </si>
  <si>
    <t>Anzahl</t>
  </si>
  <si>
    <t>Port</t>
  </si>
  <si>
    <t>Indoor / Outdoor</t>
  </si>
  <si>
    <t>Montage</t>
  </si>
  <si>
    <t>Bemerkung</t>
  </si>
  <si>
    <t>Position</t>
  </si>
  <si>
    <t>A, B, C, (Alle)</t>
  </si>
  <si>
    <t>A, B</t>
  </si>
  <si>
    <t>A</t>
  </si>
  <si>
    <t>indoor</t>
  </si>
  <si>
    <t>outdoor</t>
  </si>
  <si>
    <t>AP &amp; Ant. Innen</t>
  </si>
  <si>
    <t>AP innen &amp; Ant. Außen</t>
  </si>
  <si>
    <t>Outdoor</t>
  </si>
  <si>
    <t>Blitzschutz (RP-TNC)</t>
  </si>
  <si>
    <t>Verlängerung</t>
  </si>
  <si>
    <t>1,5 m</t>
  </si>
  <si>
    <t>6 m</t>
  </si>
  <si>
    <t>10 m</t>
  </si>
  <si>
    <t>MAC-Umsetzer</t>
  </si>
  <si>
    <t>interface vlan 1</t>
  </si>
  <si>
    <t xml:space="preserve"> </t>
  </si>
  <si>
    <t>interface vlan 512</t>
  </si>
  <si>
    <t>interface vlan 513</t>
  </si>
  <si>
    <t>interface vlan 514</t>
  </si>
  <si>
    <t>exit</t>
  </si>
  <si>
    <t>lease 0 8 0</t>
  </si>
  <si>
    <t>ip dhcp pool vlan512</t>
  </si>
  <si>
    <t>no ip dhcp pool vlan512</t>
  </si>
  <si>
    <t>no ip dhcp pool vlan1</t>
  </si>
  <si>
    <t>ip dhcp pool vlan1</t>
  </si>
  <si>
    <t>no ip dhcp pool vlan513</t>
  </si>
  <si>
    <t>ip dhcp pool vlan513</t>
  </si>
  <si>
    <t>no ip dhcp pool vlan514</t>
  </si>
  <si>
    <t>ip dhcp pool vlan514</t>
  </si>
  <si>
    <t>end</t>
  </si>
  <si>
    <t>cop ru st</t>
  </si>
  <si>
    <t>config paging disable</t>
  </si>
  <si>
    <t>AP in Box &amp; Ant. außen</t>
  </si>
  <si>
    <t>y</t>
  </si>
  <si>
    <t>Infos zum Fachzentrum</t>
  </si>
  <si>
    <t>rechts (primary)</t>
  </si>
  <si>
    <t>beide (diversity)</t>
  </si>
  <si>
    <t>Offen</t>
  </si>
  <si>
    <t>conf t</t>
  </si>
  <si>
    <t>shut</t>
  </si>
  <si>
    <t>ter mon</t>
  </si>
  <si>
    <t>on</t>
  </si>
  <si>
    <t>off</t>
  </si>
  <si>
    <t>10.</t>
  </si>
  <si>
    <t>17.06.03</t>
  </si>
  <si>
    <t>list_</t>
  </si>
  <si>
    <t>nl</t>
  </si>
  <si>
    <t>net_</t>
  </si>
  <si>
    <t>oct2_</t>
  </si>
  <si>
    <t>v1</t>
  </si>
  <si>
    <t>v512</t>
  </si>
  <si>
    <t>oct3</t>
  </si>
  <si>
    <t>dns-server 10.33.94.225</t>
  </si>
  <si>
    <t>ter len 0</t>
  </si>
  <si>
    <t>wireless config vwlc-ssc key-size 2048 signature-algo sha256 password 0 NwadmiN68167</t>
  </si>
  <si>
    <t>username xnet privilege 15 algorithm-type scrypt secret xnet&amp;ALLE&amp;14</t>
  </si>
  <si>
    <t>### WEITERES ###</t>
  </si>
  <si>
    <t>reload</t>
  </si>
  <si>
    <t>SmartHome</t>
  </si>
  <si>
    <t>AIR-AP1832I</t>
  </si>
  <si>
    <t>c9124AXI</t>
  </si>
  <si>
    <t>c9120AXI</t>
  </si>
  <si>
    <t>ap_</t>
  </si>
  <si>
    <t>type</t>
  </si>
  <si>
    <t>ant_</t>
  </si>
  <si>
    <t>mount</t>
  </si>
  <si>
    <t>wlc_</t>
  </si>
  <si>
    <t>c9800-CL</t>
  </si>
  <si>
    <t>Server</t>
  </si>
  <si>
    <t>MDE</t>
  </si>
  <si>
    <t>WLAN-Profile</t>
  </si>
  <si>
    <t>password encryption aes</t>
  </si>
  <si>
    <t>service password-encryption</t>
  </si>
  <si>
    <t>clock timezone MET 1</t>
  </si>
  <si>
    <t>clock summer-time MEST recurring last Sun Mar 2:00 last Sun Oct 3:00</t>
  </si>
  <si>
    <t>wireless mgmt-via-wireless</t>
  </si>
  <si>
    <t>ap dot11 24ghz shut</t>
  </si>
  <si>
    <t>ap dot11 5ghz shut</t>
  </si>
  <si>
    <t>ap country DE</t>
  </si>
  <si>
    <t>wireless country DE</t>
  </si>
  <si>
    <t>no ap dot11 24ghz shut</t>
  </si>
  <si>
    <t>no ap dot11 5ghz shut</t>
  </si>
  <si>
    <t>### ENDE ###</t>
  </si>
  <si>
    <t>eap profile Local_EAP-TLS</t>
  </si>
  <si>
    <t>eap profile Bauhaus_Guest</t>
  </si>
  <si>
    <t>revocation-check none</t>
  </si>
  <si>
    <t>method tls</t>
  </si>
  <si>
    <t>/bauhaus</t>
  </si>
  <si>
    <t>method peap</t>
  </si>
  <si>
    <t>aaa new-model</t>
  </si>
  <si>
    <t>aaa local authentication default authorization default</t>
  </si>
  <si>
    <t>aaa authentication dot1x default local</t>
  </si>
  <si>
    <t xml:space="preserve">aaa authorization credential-download default local </t>
  </si>
  <si>
    <t>aaa session-id common</t>
  </si>
  <si>
    <t>type network-user description Guest</t>
  </si>
  <si>
    <t>ap profile default-ap-profile</t>
  </si>
  <si>
    <t>link-latency</t>
  </si>
  <si>
    <t>preferred-mode ipv4</t>
  </si>
  <si>
    <t>ssh</t>
  </si>
  <si>
    <t>ap auth-list authorize-mac</t>
  </si>
  <si>
    <t>no ap dot11 24ghz preamble short</t>
  </si>
  <si>
    <t>no ap dot11 24ghz dtpc</t>
  </si>
  <si>
    <t>ap dot11 24ghz rate RATE_1M disable</t>
  </si>
  <si>
    <t>ap dot11 24ghz rate RATE_2M disable</t>
  </si>
  <si>
    <t>ap dot11 24ghz rate RATE_5_5M mandatory</t>
  </si>
  <si>
    <t>ap dot11 24ghz rate RATE_6M supported</t>
  </si>
  <si>
    <t>ap dot11 24ghz rate RATE_9M disable</t>
  </si>
  <si>
    <t>ap dot11 24ghz rate RATE_11M supported</t>
  </si>
  <si>
    <t>ap dot11 24ghz rate RATE_12M supported</t>
  </si>
  <si>
    <t>ap dot11 24ghz rate RATE_18M disable</t>
  </si>
  <si>
    <t>ap dot11 24ghz rate RATE_24M supported</t>
  </si>
  <si>
    <t>ap dot11 24ghz rate RATE_36M disable</t>
  </si>
  <si>
    <t>ap dot11 24ghz rate RATE_48M disable</t>
  </si>
  <si>
    <t>ap dot11 24ghz rate RATE_54M supported</t>
  </si>
  <si>
    <t>ap dot11 24ghz rrm channel cleanair-event</t>
  </si>
  <si>
    <t>ap dot11 24ghz rrm channel dca add 1</t>
  </si>
  <si>
    <t>ap dot11 24ghz rrm channel dca add 7</t>
  </si>
  <si>
    <t>ap dot11 24ghz rrm channel dca add 13</t>
  </si>
  <si>
    <t>ap dot11 24ghz rrm channel dca remove 6</t>
  </si>
  <si>
    <t>ap dot11 24ghz rrm channel dca remove 11</t>
  </si>
  <si>
    <t>ap dot11 24ghz rrm coverage voice rssi-threshold -75</t>
  </si>
  <si>
    <t>ap dot11 24ghz rrm profile noise -82</t>
  </si>
  <si>
    <t>ap dot11 24ghz rrm profile utilization 60</t>
  </si>
  <si>
    <t>ap dot11 24ghz rrm txpower max 20</t>
  </si>
  <si>
    <t>ap dot11 24ghz rrm txpower min 11</t>
  </si>
  <si>
    <t>ap dot11 5ghz rrm channel cleanair-event</t>
  </si>
  <si>
    <t>ap dot11 5ghz rrm channel dca chan-width 40</t>
  </si>
  <si>
    <t>ap dot11 5ghz rrm channel dca add 36</t>
  </si>
  <si>
    <t>ap dot11 5ghz rrm channel dca add 40</t>
  </si>
  <si>
    <t>ap dot11 5ghz rrm channel dca add 44</t>
  </si>
  <si>
    <t>ap dot11 5ghz rrm channel dca add 48</t>
  </si>
  <si>
    <t>ap dot11 5ghz rrm channel dca add 52</t>
  </si>
  <si>
    <t>ap dot11 5ghz rrm channel dca add 56</t>
  </si>
  <si>
    <t>ap dot11 5ghz rrm channel dca add 60</t>
  </si>
  <si>
    <t>ap dot11 5ghz rrm channel dca add 64</t>
  </si>
  <si>
    <t>ap dot11 5ghz rrm channel dca add 100</t>
  </si>
  <si>
    <t>ap dot11 5ghz rrm channel dca add 104</t>
  </si>
  <si>
    <t>ap dot11 5ghz rrm channel dca add 108</t>
  </si>
  <si>
    <t>ap dot11 5ghz rrm channel dca add 112</t>
  </si>
  <si>
    <t>ap dot11 5ghz rrm channel dca remove 116</t>
  </si>
  <si>
    <t>ap dot11 5ghz rrm channel dca remove 120</t>
  </si>
  <si>
    <t>ap dot11 5ghz rrm channel dca remove 124</t>
  </si>
  <si>
    <t>ap dot11 5ghz rrm channel dca remove 128</t>
  </si>
  <si>
    <t>ap dot11 5ghz rrm channel dca add 132</t>
  </si>
  <si>
    <t>ap dot11 5ghz rrm channel dca add 136</t>
  </si>
  <si>
    <t>ap dot11 5ghz rrm channel dca remove 140</t>
  </si>
  <si>
    <t>ap dot11 5ghz rrm coverage voice rssi-threshold -75</t>
  </si>
  <si>
    <t>ap dot11 5ghz rrm profile noise -82</t>
  </si>
  <si>
    <t>ap dot11 5ghz rrm profile utilization 45</t>
  </si>
  <si>
    <t>ap dot11 5ghz rrm tpc threshold -67</t>
  </si>
  <si>
    <t>ap dot11 5ghz rrm txpower max 16</t>
  </si>
  <si>
    <t>ap dot11 5ghz rrm txpower min 10</t>
  </si>
  <si>
    <t>ap dot11 5ghz rf-profile 802.11a_indoor</t>
  </si>
  <si>
    <t xml:space="preserve"> channel chan-width 40</t>
  </si>
  <si>
    <t>ap dot11 5ghz rf-profile 802.11a_outdoor</t>
  </si>
  <si>
    <t>wireless tag rf indoor</t>
  </si>
  <si>
    <t>wireless tag rf outdoor</t>
  </si>
  <si>
    <t>channel add 36</t>
  </si>
  <si>
    <t>channel add 40</t>
  </si>
  <si>
    <t>channel add 44</t>
  </si>
  <si>
    <t>channel add 48</t>
  </si>
  <si>
    <t>channel add 52</t>
  </si>
  <si>
    <t>channel add 56</t>
  </si>
  <si>
    <t>channel add 60</t>
  </si>
  <si>
    <t>channel add 64</t>
  </si>
  <si>
    <t>channel add 100</t>
  </si>
  <si>
    <t>channel add 104</t>
  </si>
  <si>
    <t>channel add 108</t>
  </si>
  <si>
    <t>channel add 112</t>
  </si>
  <si>
    <t>channel remove 116</t>
  </si>
  <si>
    <t>channel remove 120</t>
  </si>
  <si>
    <t>channel remove 124</t>
  </si>
  <si>
    <t>channel remove 128</t>
  </si>
  <si>
    <t>channel add 132</t>
  </si>
  <si>
    <t>channel add 136</t>
  </si>
  <si>
    <t>channel remove 140</t>
  </si>
  <si>
    <t>coverage data rssi threshold -75</t>
  </si>
  <si>
    <t>coverage voice rssi threshold -67</t>
  </si>
  <si>
    <t>no rate mcs 0</t>
  </si>
  <si>
    <t>trap threshold noise -82</t>
  </si>
  <si>
    <t>trap threshold utilization 45</t>
  </si>
  <si>
    <t>tx-power max 16</t>
  </si>
  <si>
    <t>tx-power min 14</t>
  </si>
  <si>
    <t>tx-power v1 threshold -67</t>
  </si>
  <si>
    <t>no shutdown</t>
  </si>
  <si>
    <t>channel chan-width 40</t>
  </si>
  <si>
    <t>channel remove 36</t>
  </si>
  <si>
    <t>channel remove 40</t>
  </si>
  <si>
    <t>channel remove 44</t>
  </si>
  <si>
    <t>channel remove 48</t>
  </si>
  <si>
    <t>channel remove 52</t>
  </si>
  <si>
    <t>channel remove 60</t>
  </si>
  <si>
    <t>channel remove 56</t>
  </si>
  <si>
    <t>channel remove 64</t>
  </si>
  <si>
    <t>tx-power min 10</t>
  </si>
  <si>
    <t>5ghz-rf-policy 802.11a_indoor</t>
  </si>
  <si>
    <t>5ghz-rf-policy 802.11a_outdoor</t>
  </si>
  <si>
    <t>Beschreibung</t>
  </si>
  <si>
    <t>SSID</t>
  </si>
  <si>
    <t>State</t>
  </si>
  <si>
    <t>on_off</t>
  </si>
  <si>
    <t>User-PW / PSK</t>
  </si>
  <si>
    <t>vlans</t>
  </si>
  <si>
    <t>RADIUS</t>
  </si>
  <si>
    <t>WLC 1</t>
  </si>
  <si>
    <t>WLC 2</t>
  </si>
  <si>
    <t>Hostname</t>
  </si>
  <si>
    <t>DNS</t>
  </si>
  <si>
    <t>DHCP</t>
  </si>
  <si>
    <t>NTP</t>
  </si>
  <si>
    <t>de.bauhaus.intra</t>
  </si>
  <si>
    <t>10.49.150.68</t>
  </si>
  <si>
    <t>WWS</t>
  </si>
  <si>
    <t>172.</t>
  </si>
  <si>
    <t>.0 /24</t>
  </si>
  <si>
    <t>(ohne Schema)</t>
  </si>
  <si>
    <t>GW</t>
  </si>
  <si>
    <t>WLC</t>
  </si>
  <si>
    <t>Dienste</t>
  </si>
  <si>
    <t>AD</t>
  </si>
  <si>
    <t>Domain</t>
  </si>
  <si>
    <t>Wert</t>
  </si>
  <si>
    <t>Domain-Name (Fachzentrum)</t>
  </si>
  <si>
    <t>Gerät</t>
  </si>
  <si>
    <t>Zentrale Infos</t>
  </si>
  <si>
    <t>Server-IP</t>
  </si>
  <si>
    <t>AP-Range</t>
  </si>
  <si>
    <t>bis</t>
  </si>
  <si>
    <t>AIR-AP1542I</t>
  </si>
  <si>
    <t>FIXER WERT - nicht ändern!</t>
  </si>
  <si>
    <t>no assisted-roaming neighbor-list</t>
  </si>
  <si>
    <t>ccx aironet-iesupport</t>
  </si>
  <si>
    <t>no security ft adaptive</t>
  </si>
  <si>
    <t>security wpa akm cckm</t>
  </si>
  <si>
    <t>radio dot11bg</t>
  </si>
  <si>
    <t>security ft over-the-ds</t>
  </si>
  <si>
    <t>security dot1x authentication-list default</t>
  </si>
  <si>
    <t>This command is deprecated. Please use dot11bg 11bg</t>
  </si>
  <si>
    <t>wireless tag site flex-site-tag</t>
  </si>
  <si>
    <t># autoqos mode enterprise-avc</t>
  </si>
  <si>
    <t># autoqos mode guest</t>
  </si>
  <si>
    <t>wireless profile flex bahag-flex-profile</t>
  </si>
  <si>
    <t>wireless tag policy bahag-policy-tag</t>
  </si>
  <si>
    <t>no local-site</t>
  </si>
  <si>
    <t>fabric control-plane default-control-plane</t>
  </si>
  <si>
    <t>flex-profile bahag-flex-profile</t>
  </si>
  <si>
    <t>no central association</t>
  </si>
  <si>
    <t>no central dhcp</t>
  </si>
  <si>
    <t>no central switching</t>
  </si>
  <si>
    <t>dhcp-tlv-caching</t>
  </si>
  <si>
    <t>http-tlv-caching</t>
  </si>
  <si>
    <t>ipv4 flow monitor wireless-avc-basic input</t>
  </si>
  <si>
    <t>ipv4 flow monitor wireless-avc-basic output</t>
  </si>
  <si>
    <t>passive-client</t>
  </si>
  <si>
    <t>fallback-radio-shut</t>
  </si>
  <si>
    <t>wlan vlan222_guest policy flex_vlan222</t>
  </si>
  <si>
    <t>wlan vlan511_802.1x policy flex_vlan511</t>
  </si>
  <si>
    <t>wlan vlan513_802.1x policy flex_vlan513</t>
  </si>
  <si>
    <t>wlan vlan514_802.1x policy flex_vlan514</t>
  </si>
  <si>
    <t>line vty 0 15</t>
  </si>
  <si>
    <t>exec-timeout 60</t>
  </si>
  <si>
    <t>license smart url default</t>
  </si>
  <si>
    <t>license smart transport smart</t>
  </si>
  <si>
    <t>license smart proxy port 8080</t>
  </si>
  <si>
    <t>license smart proxy  address 192.168.16.83</t>
  </si>
  <si>
    <t>call-home</t>
  </si>
  <si>
    <t>contact-email-addr cisco@bahag.com</t>
  </si>
  <si>
    <t>http-proxy "192.168.16.83" port 8080</t>
  </si>
  <si>
    <t>license smart trust idtoken MDQwMTU4YWUtOWFhNy00NjYzLTgxNGYtNDljMDA3NTQ4MzVhLTE2NTkxNjQy%0ANDY2NTh8Mjc5NWM5d01IN1dxR3lNMHYzNHV0Q0d1bklXQ0dNbHRia2JNT2xE%0ATjd3RT0%3D%0A all force</t>
  </si>
  <si>
    <t>"SKRIPT_DB": Add VARS</t>
  </si>
  <si>
    <t>"CONFIG-TABS": remove config overhead</t>
  </si>
  <si>
    <t>"AP-Liste": remove columns</t>
  </si>
  <si>
    <t>### START ###</t>
  </si>
  <si>
    <t>[20000 + AP#]</t>
  </si>
  <si>
    <t>no security wpa akm dot1x</t>
  </si>
  <si>
    <t>security wpa akm psk</t>
  </si>
  <si>
    <t>shutdown</t>
  </si>
  <si>
    <t>Kasse</t>
  </si>
  <si>
    <t>"BAUHAUS Public WiFi"</t>
  </si>
  <si>
    <t>"DEwlanGuest1x"</t>
  </si>
  <si>
    <t>"DEwlan802dot1x"</t>
  </si>
  <si>
    <t>"DEwlanORGdot1x"</t>
  </si>
  <si>
    <t>"SmartHome"</t>
  </si>
  <si>
    <t>band-select</t>
  </si>
  <si>
    <t>no security wpa</t>
  </si>
  <si>
    <t>no security wpa wpa2 ciphers aes</t>
  </si>
  <si>
    <t>FreeWiFi</t>
  </si>
  <si>
    <t>Guest</t>
  </si>
  <si>
    <t>wireless tag policy bahag-policy-tag_SmartHome</t>
  </si>
  <si>
    <t>description SmartHome</t>
  </si>
  <si>
    <t>description BasisWLAN</t>
  </si>
  <si>
    <t>### END ###</t>
  </si>
  <si>
    <t>enable</t>
  </si>
  <si>
    <t>vtp mode transparent</t>
  </si>
  <si>
    <t>ap dot11 24 shut</t>
  </si>
  <si>
    <t>ap dot11 5 shut</t>
  </si>
  <si>
    <t>no ap dot11 24 shut</t>
  </si>
  <si>
    <t>no ap dot11 5 shut</t>
  </si>
  <si>
    <t>int vlan 1</t>
  </si>
  <si>
    <t>no ip add</t>
  </si>
  <si>
    <t>int gi 1</t>
  </si>
  <si>
    <t>sw mo tr</t>
  </si>
  <si>
    <t>int gi 2</t>
  </si>
  <si>
    <t>no switchport</t>
  </si>
  <si>
    <t>des Management</t>
  </si>
  <si>
    <t>int gi 3</t>
  </si>
  <si>
    <t>ip ssh version 2</t>
  </si>
  <si>
    <t>login local</t>
  </si>
  <si>
    <t>transport input ssh</t>
  </si>
  <si>
    <t>ip http authentication local</t>
  </si>
  <si>
    <t>crypto key generate rsa modulus 2048</t>
  </si>
  <si>
    <t>device classifier</t>
  </si>
  <si>
    <t>no wmm</t>
  </si>
  <si>
    <t>session-timeout 86400</t>
  </si>
  <si>
    <t># no ip http server</t>
  </si>
  <si>
    <t>remove duplicate VARs</t>
  </si>
  <si>
    <t>v0.12</t>
  </si>
  <si>
    <t>add</t>
  </si>
  <si>
    <t>change</t>
  </si>
  <si>
    <t>fix</t>
  </si>
  <si>
    <t>Tab: "5.3_c9800_ap-ha"</t>
  </si>
  <si>
    <t>Tab: "5.3_c9800_ap-domain"</t>
  </si>
  <si>
    <t>Tab: "2.1_c9800_setup"</t>
  </si>
  <si>
    <t>Tab: "2.2_c9800_setup"</t>
  </si>
  <si>
    <t>Tab: "2.3_c9800_setup"</t>
  </si>
  <si>
    <t>Tab: "5.1_c9800_ap-name"</t>
  </si>
  <si>
    <t>Tab: "5.2_c9800_ap-ip"</t>
  </si>
  <si>
    <t>Tab: "4.1_c9800_ap-auth"</t>
  </si>
  <si>
    <t>Tab: "4.2_c9800_ap-tags"</t>
  </si>
  <si>
    <t>Tab: "0.1_c9800_init"</t>
  </si>
  <si>
    <t>Tab: "1.0_sw-route01_change"</t>
  </si>
  <si>
    <t>Tab: "3.1_c9800_license" (to edit)</t>
  </si>
  <si>
    <t>WLC-Version</t>
  </si>
  <si>
    <t>Legende</t>
  </si>
  <si>
    <t>WLC-Typ</t>
  </si>
  <si>
    <t>Auswählen (Dropdown o. Eingabe)</t>
  </si>
  <si>
    <t>Änderung möglich (im Regelfall nicht nötig!)</t>
  </si>
  <si>
    <t>Rollout-PC</t>
  </si>
  <si>
    <t>Bauhaus-VDI</t>
  </si>
  <si>
    <t>VARs (TFTP)</t>
  </si>
  <si>
    <t>Allgemein</t>
  </si>
  <si>
    <t>TFTP / Rollout Infos</t>
  </si>
  <si>
    <t>Pfad (Einstieg)</t>
  </si>
  <si>
    <t>Pfad (relativ)</t>
  </si>
  <si>
    <t>Pfad (per FZ)</t>
  </si>
  <si>
    <t>Tab: "2.1_c9800_setup" -&gt; change TFTP</t>
  </si>
  <si>
    <t>Tab: "3.1_c9800_license" -&gt; change TFTP</t>
  </si>
  <si>
    <t>10.49.110.80</t>
  </si>
  <si>
    <t>country DE</t>
  </si>
  <si>
    <t>syslog host 255.255.255.255</t>
  </si>
  <si>
    <t>Tab: "2.2_c9800_setup" -&gt; "Country Code" &amp; "Syslog Host" to AP-Profile</t>
  </si>
  <si>
    <t>Tab: "DATA" -&gt; TFTP-Info (Base / VDI / Rollout)</t>
  </si>
  <si>
    <t>ap dot11 5ghz channelswitch quiet</t>
  </si>
  <si>
    <t>Tab: "2.2_c9800_setup" -&gt; "ap dot11 5ghz channelswitch quiet"</t>
  </si>
  <si>
    <t>config network ap-fallback disable</t>
  </si>
  <si>
    <t>config network ap-fallback enable</t>
  </si>
  <si>
    <t>Tab: "6.1_ctvm_ap-ha"</t>
  </si>
  <si>
    <t>rename</t>
  </si>
  <si>
    <t>Tab: 5.2 &gt; "5.3_c9800_ap-ip"</t>
  </si>
  <si>
    <t>Tab: 5.3 &gt; "5.4_c9800_ap-ha"</t>
  </si>
  <si>
    <t>Tab: 5.4 &gt; "5.5_c9800_ap-doimain"</t>
  </si>
  <si>
    <t>Tab: 5.5 &gt; "5.6_c9800_ap-dns"</t>
  </si>
  <si>
    <t>Tab: "5.2_c9800_local_mode" (to edit)</t>
  </si>
  <si>
    <t>v0.13</t>
  </si>
  <si>
    <t>Tab: "AP-LIST_ctvm"</t>
  </si>
  <si>
    <t>Tab: "AP-LIST" &gt; "AP-LIST_c9800"</t>
  </si>
  <si>
    <t>c9800_version</t>
  </si>
  <si>
    <t>ctvm_version</t>
  </si>
  <si>
    <t>8.10.151.0</t>
  </si>
  <si>
    <t>ctvm</t>
  </si>
  <si>
    <t>AIR-CAP1532I</t>
  </si>
  <si>
    <t>type_</t>
  </si>
  <si>
    <t>c9800</t>
  </si>
  <si>
    <t>!</t>
  </si>
  <si>
    <t>version 17.6</t>
  </si>
  <si>
    <t>service timestamps debug datetime msec</t>
  </si>
  <si>
    <t>service timestamps log datetime msec</t>
  </si>
  <si>
    <t>service call-home</t>
  </si>
  <si>
    <t>platform qfp utilization monitor load 80</t>
  </si>
  <si>
    <t>platform punt-keepalive disable-kernel-core</t>
  </si>
  <si>
    <t>platform console virtual</t>
  </si>
  <si>
    <t>boot-start-marker</t>
  </si>
  <si>
    <t>boot-end-marker</t>
  </si>
  <si>
    <t>clock timezone MET 1 0</t>
  </si>
  <si>
    <t>clock calendar-valid</t>
  </si>
  <si>
    <t>login on-success log</t>
  </si>
  <si>
    <t>subscriber templating</t>
  </si>
  <si>
    <t xml:space="preserve">! </t>
  </si>
  <si>
    <t>multilink bundle-name authenticated</t>
  </si>
  <si>
    <t xml:space="preserve"> revocation-check none</t>
  </si>
  <si>
    <t>crypto pki trustpool policy</t>
  </si>
  <si>
    <t>diagnostic bootup level minimal</t>
  </si>
  <si>
    <t>memory free low-watermark processor 70620</t>
  </si>
  <si>
    <t>redundancy</t>
  </si>
  <si>
    <t xml:space="preserve"> mode sso</t>
  </si>
  <si>
    <t>vlan internal allocation policy ascending</t>
  </si>
  <si>
    <t>class-map match-any AVC-Reanchor-Class</t>
  </si>
  <si>
    <t xml:space="preserve"> match protocol cisco-jabber-audio</t>
  </si>
  <si>
    <t xml:space="preserve"> match protocol cisco-jabber-video</t>
  </si>
  <si>
    <t xml:space="preserve"> match protocol webex-media</t>
  </si>
  <si>
    <t xml:space="preserve"> match protocol webex-app-sharing</t>
  </si>
  <si>
    <t xml:space="preserve"> match protocol webex-control</t>
  </si>
  <si>
    <t xml:space="preserve"> match protocol webex-meeting</t>
  </si>
  <si>
    <t xml:space="preserve"> match protocol wifi-calling</t>
  </si>
  <si>
    <t>interface GigabitEthernet1</t>
  </si>
  <si>
    <t xml:space="preserve"> switchport mode trunk</t>
  </si>
  <si>
    <t xml:space="preserve"> negotiation auto</t>
  </si>
  <si>
    <t xml:space="preserve"> no mop enabled</t>
  </si>
  <si>
    <t xml:space="preserve"> no mop sysid</t>
  </si>
  <si>
    <t>interface GigabitEthernet2</t>
  </si>
  <si>
    <t xml:space="preserve"> description Management</t>
  </si>
  <si>
    <t xml:space="preserve"> no switchport</t>
  </si>
  <si>
    <t>interface GigabitEthernet3</t>
  </si>
  <si>
    <t xml:space="preserve"> shutdown</t>
  </si>
  <si>
    <t>interface Vlan1</t>
  </si>
  <si>
    <t>ip forward-protocol nd</t>
  </si>
  <si>
    <t>ip http server</t>
  </si>
  <si>
    <t>ip http secure-server</t>
  </si>
  <si>
    <t>ip http client source-interface GigabitEthernet2</t>
  </si>
  <si>
    <t>ip ftp source-interface GigabitEthernet2</t>
  </si>
  <si>
    <t>ip tftp source-interface GigabitEthernet2</t>
  </si>
  <si>
    <t>ip ssh source-interface GigabitEthernet2</t>
  </si>
  <si>
    <t>control-plane</t>
  </si>
  <si>
    <t>line con 0</t>
  </si>
  <si>
    <t xml:space="preserve"> exec-timeout 0 0</t>
  </si>
  <si>
    <t xml:space="preserve"> stopbits 1</t>
  </si>
  <si>
    <t>line vty 0 4</t>
  </si>
  <si>
    <t xml:space="preserve"> exec-timeout 60 0</t>
  </si>
  <si>
    <t xml:space="preserve"> transport input ssh</t>
  </si>
  <si>
    <t>line vty 5 15</t>
  </si>
  <si>
    <t>no ip route 0.0.0.0 0.0.0.0 10.251.254.1</t>
  </si>
  <si>
    <t>testing</t>
  </si>
  <si>
    <t>Autoconfig</t>
  </si>
  <si>
    <t>v0.14</t>
  </si>
  <si>
    <t>no username admin</t>
  </si>
  <si>
    <t># conf t</t>
  </si>
  <si>
    <t>enable secret 0 Bauhaus_01</t>
  </si>
  <si>
    <t>ip name-server 10.33.94.225</t>
  </si>
  <si>
    <t>#license udi pid C9800-CL-K9 sn 9IOKO9ZFD42</t>
  </si>
  <si>
    <t>username admin privilege 15 password 0 Bauhaus_01</t>
  </si>
  <si>
    <t xml:space="preserve"> ip address 10.251.254.10 255.255.255.0</t>
  </si>
  <si>
    <t xml:space="preserve"> ip address dhcp</t>
  </si>
  <si>
    <t xml:space="preserve"> ip add dhcp</t>
  </si>
  <si>
    <t>ip default-gateway 10.251.254.1</t>
  </si>
  <si>
    <t>ip route 0.0.0.0 0.0.0.0 10.251.254.1</t>
  </si>
  <si>
    <t>ntp server 10.33.94.225</t>
  </si>
  <si>
    <t># Filename = 'network-confg'</t>
  </si>
  <si>
    <t>interface vlan 511</t>
  </si>
  <si>
    <t>no ip dhcp pool vlan511</t>
  </si>
  <si>
    <t>ip dhcp pool vlan511</t>
  </si>
  <si>
    <t>no device-analytics pc-analytics</t>
  </si>
  <si>
    <t>media-stream multicast-direct</t>
  </si>
  <si>
    <t>no scheduler asr</t>
  </si>
  <si>
    <t>1.0_sw-route01_change</t>
  </si>
  <si>
    <t>0.1_c9800_live-wlc_init</t>
  </si>
  <si>
    <t>3.2_c9800_live-wlc (2/6)</t>
  </si>
  <si>
    <t>3.1_c9800_live-wlc (1/6)</t>
  </si>
  <si>
    <t>5.1_c9800_rollout-wlc (1/5)</t>
  </si>
  <si>
    <t>5.2_c9800_rollout-wlc (2/5)</t>
  </si>
  <si>
    <t>5.3_c9800_rollout-wlc (3/3)</t>
  </si>
  <si>
    <t>6.1_c9800_ap-name (1/5)</t>
  </si>
  <si>
    <t>6.2_c9800_ap-ip (2/5)</t>
  </si>
  <si>
    <t>6.3_c9800_ap-ha (3/5)</t>
  </si>
  <si>
    <t>6.4_c9800_ap-domain (4/5)</t>
  </si>
  <si>
    <t>6.5_c9800_ap-dns (5/6)</t>
  </si>
  <si>
    <t>do ter len 0</t>
  </si>
  <si>
    <t>4.1_c9800_ap-auth (3/6)</t>
  </si>
  <si>
    <t>4.2_c9800_ap-tags (4/6)</t>
  </si>
  <si>
    <t>3.3_c9800_live-wlc_license (5/6)</t>
  </si>
  <si>
    <t>3.4_c9800_live-wlc (6/6)</t>
  </si>
  <si>
    <t>7.1_live-ctvm_ap-ha</t>
  </si>
  <si>
    <t>c9800: set to RRM group leader 2,4 GHz &amp; 5 GHz</t>
  </si>
  <si>
    <t>Rename multiple Tabs / Change Tab order</t>
  </si>
  <si>
    <t>Tab: "DATA" &gt; add network v511 with IP calculation</t>
  </si>
  <si>
    <t>ap dot11 24ghz rrm group-mode leader</t>
  </si>
  <si>
    <t>ap dot11 5ghz rrm group-mode leader</t>
  </si>
  <si>
    <t>v0.11 / 2022-09-15</t>
  </si>
  <si>
    <t>v0.1</t>
  </si>
  <si>
    <t>WLAN-ID 17  &gt; (from template 17.3.2a) / User "Bauhaus_Guest"</t>
  </si>
  <si>
    <t>remove</t>
  </si>
  <si>
    <t>AP-Convert (Bridge &gt; Local)</t>
  </si>
  <si>
    <t>To Do / Feature Request</t>
  </si>
  <si>
    <t>unsued Tabs</t>
  </si>
  <si>
    <t>Skript: AP-Tags (remove columns)</t>
  </si>
  <si>
    <t>note</t>
  </si>
  <si>
    <t>VARs "tag_rf | site | policy"</t>
  </si>
  <si>
    <t>Skript: AP-Tags (add dynamic tag config for "SmartHome")</t>
  </si>
  <si>
    <t>v1.01</t>
  </si>
  <si>
    <t>WLC-Version 17.6.4</t>
  </si>
  <si>
    <t>v1.00 (initial)</t>
  </si>
  <si>
    <t>17.06.04</t>
  </si>
  <si>
    <t>v1.02</t>
  </si>
  <si>
    <t>Tab "4.2_c9800_ap-tag": Fix VAR "tag_policy_default"</t>
  </si>
  <si>
    <t>AIR-CAP1602I</t>
  </si>
  <si>
    <t>AIR-CAP1602E</t>
  </si>
  <si>
    <t>Tab "AP-LIST_ctvm": Add "AIR-CAP1602E" bzw "AIR-CAP1602I"</t>
  </si>
  <si>
    <t>v1.03</t>
  </si>
  <si>
    <t>Tab "AP-LIST_ctvm": Add "indoor" / "outdoor" for AIR-AP1602x</t>
  </si>
  <si>
    <t>/rollout_c9800_17.6.4</t>
  </si>
  <si>
    <t>ap dot11 24ghz SI</t>
  </si>
  <si>
    <t>ap dot11 5ghz SI</t>
  </si>
  <si>
    <t>Add Support for "Spectrum Intelligence" @ 2,4 &amp; 5 GHz</t>
  </si>
  <si>
    <t>AP-Config: Enable "Spectrum Intelligence" per Radio (1542 / 1832)</t>
  </si>
  <si>
    <t>Notiz zum Status</t>
  </si>
  <si>
    <t>v1.04</t>
  </si>
  <si>
    <t>Skript-Gen-Version 1.04</t>
  </si>
  <si>
    <t>Tab "4.2_c9800_ap-tags": Add APs 52 - 69</t>
  </si>
  <si>
    <t>Tab "4.2_c9800_ap-tags": Add APs 70 - 98</t>
  </si>
  <si>
    <t>AP#</t>
  </si>
  <si>
    <t>Tab "DATA": AP-Range 2 -&gt; Range start "55" &gt; "26"</t>
  </si>
  <si>
    <t>Tab "6.2_c9800_ap-ip": Add APs 70 - 98</t>
  </si>
  <si>
    <t>Tab "6.4_c9800_ap-domain": Add APs 70 - 98</t>
  </si>
  <si>
    <t>Tab "6.5_c9800_ap-dns": Add APs 70 - 98</t>
  </si>
  <si>
    <t>mQ1M2M5ODQxZmY1YmJhZDU0</t>
  </si>
  <si>
    <t>FCW2650Y787</t>
  </si>
  <si>
    <t>24D79C3F9EB4</t>
  </si>
  <si>
    <t>FCW2650Y78V</t>
  </si>
  <si>
    <t>24D79C3FA4A0</t>
  </si>
  <si>
    <t>FCW2650Y78D</t>
  </si>
  <si>
    <t>24D79C3F9A90</t>
  </si>
  <si>
    <t>FCW2650Y7AT</t>
  </si>
  <si>
    <t>24D79C3F9C60</t>
  </si>
  <si>
    <t>FCW2650Y78G</t>
  </si>
  <si>
    <t>24D79C3F9760</t>
  </si>
  <si>
    <t>FCW2650Y78C</t>
  </si>
  <si>
    <t>24D79C3FAB6C</t>
  </si>
  <si>
    <t>FCW2650Y6Y7</t>
  </si>
  <si>
    <t>24D79C3F88AC</t>
  </si>
  <si>
    <t>FCW2650Y775</t>
  </si>
  <si>
    <t>24D79C3F9CC0</t>
  </si>
  <si>
    <t>FCW2650Y6ZJ</t>
  </si>
  <si>
    <t>24D79C3EFE38</t>
  </si>
  <si>
    <t>FCW2650Y78S</t>
  </si>
  <si>
    <t>24D79C3FB104</t>
  </si>
  <si>
    <t>FCW2650Y6Z6</t>
  </si>
  <si>
    <t>24D79C3F8F68</t>
  </si>
  <si>
    <t>FGL2649LKS4</t>
  </si>
  <si>
    <t>34B883150A10</t>
  </si>
  <si>
    <t>FGL2649LJHZ</t>
  </si>
  <si>
    <t>34B88314EF0C</t>
  </si>
  <si>
    <t>FGL2649LJRL</t>
  </si>
  <si>
    <t>34B88314EED4</t>
  </si>
  <si>
    <t>FGL2649LJFK</t>
  </si>
  <si>
    <t>34B88314F324</t>
  </si>
  <si>
    <t>FGL2649LKU6</t>
  </si>
  <si>
    <t>34B883150430</t>
  </si>
  <si>
    <t>FGL2649LKSA</t>
  </si>
  <si>
    <t>34B883146E5C</t>
  </si>
  <si>
    <t>FGL2649LJT5</t>
  </si>
  <si>
    <t>34B883146C80</t>
  </si>
  <si>
    <t>FGL2649LJL7</t>
  </si>
  <si>
    <t>34B88314F1E8</t>
  </si>
  <si>
    <t>FGL2649LKKL</t>
  </si>
  <si>
    <t>34B88314FD38</t>
  </si>
  <si>
    <t>FGL2649LKRW</t>
  </si>
  <si>
    <t>34B883150B50</t>
  </si>
  <si>
    <t>FGL2649LKQT</t>
  </si>
  <si>
    <t>34B88315100C</t>
  </si>
  <si>
    <t>FGL2649LKPZ</t>
  </si>
  <si>
    <t>34B883150648</t>
  </si>
  <si>
    <t>FGL2649LKFY</t>
  </si>
  <si>
    <t>34B883141114</t>
  </si>
  <si>
    <t>FGL2649LKCH</t>
  </si>
  <si>
    <t>34B8831503D0</t>
  </si>
  <si>
    <t>FGL2649LKMJ</t>
  </si>
  <si>
    <t>34B88314FEE0</t>
  </si>
  <si>
    <t>FGL2649LJFP</t>
  </si>
  <si>
    <t>34B88314F434</t>
  </si>
  <si>
    <t>FGL2649LKSY</t>
  </si>
  <si>
    <t>34B88314F99C</t>
  </si>
  <si>
    <t>FGL2649LKS8</t>
  </si>
  <si>
    <t>34B8831507E0</t>
  </si>
  <si>
    <t>FGL2649LKW1</t>
  </si>
  <si>
    <t>34B883150540</t>
  </si>
  <si>
    <t>FGL2649LJW2</t>
  </si>
  <si>
    <t>34B883146DC4</t>
  </si>
  <si>
    <t>FGL2649LJRB</t>
  </si>
  <si>
    <t>34B883148290</t>
  </si>
  <si>
    <t>FGL2649LK7X</t>
  </si>
  <si>
    <t>34B88315077C</t>
  </si>
  <si>
    <t>FGL2649LJVQ</t>
  </si>
  <si>
    <t>34B8831506FC</t>
  </si>
  <si>
    <t>FCW2650Y74C</t>
  </si>
  <si>
    <t>24D79C3FA2DC</t>
  </si>
  <si>
    <t>FCW2650Y76B</t>
  </si>
  <si>
    <t>24D79C3F9088</t>
  </si>
  <si>
    <t>FCW2650Y75K</t>
  </si>
  <si>
    <t>24D79C3F8ED8</t>
  </si>
  <si>
    <t>FCW2650Y75E</t>
  </si>
  <si>
    <t>24D79C3F988C</t>
  </si>
  <si>
    <t>FCW2650Y749</t>
  </si>
  <si>
    <t>24D79C3F9BB4</t>
  </si>
  <si>
    <t>FCW2650Y6QF</t>
  </si>
  <si>
    <t>24D79C3F7DB4</t>
  </si>
  <si>
    <t>FCW2650Y73V</t>
  </si>
  <si>
    <t>24D79C3F97BC</t>
  </si>
  <si>
    <t>FCW2650Y6Q4</t>
  </si>
  <si>
    <t>24D79C3F8854</t>
  </si>
  <si>
    <t>FCW2650Y78M</t>
  </si>
  <si>
    <t>24D79C3FA7E8</t>
  </si>
  <si>
    <t>FCW2650Y79W</t>
  </si>
  <si>
    <t>24D79C3F8F88</t>
  </si>
  <si>
    <t>FCW2650Y74L</t>
  </si>
  <si>
    <t>24D79C3FA5F4</t>
  </si>
  <si>
    <t>FCW2650Y762</t>
  </si>
  <si>
    <t>24D79C3F8C58</t>
  </si>
  <si>
    <t>FCW2650Y6VU</t>
  </si>
  <si>
    <t>24D79C3F8504</t>
  </si>
  <si>
    <t>FGL2649LKAU</t>
  </si>
  <si>
    <t>34B883150D08</t>
  </si>
  <si>
    <t>FGL2649LJW0</t>
  </si>
  <si>
    <t>34B883150620</t>
  </si>
  <si>
    <t>FCW2650Y773</t>
  </si>
  <si>
    <t>24D79C3F8DE0</t>
  </si>
  <si>
    <t>FCW2650Y7F1</t>
  </si>
  <si>
    <t>24D79C3FA6F4</t>
  </si>
  <si>
    <t>FCW2650Y76Q</t>
  </si>
  <si>
    <t>24D79C3F8760</t>
  </si>
  <si>
    <t>FCW2650Y6V2</t>
  </si>
  <si>
    <t>24D79C3F98D4</t>
  </si>
  <si>
    <t>FGL2649LK7T</t>
  </si>
  <si>
    <t>34B8831502D4</t>
  </si>
  <si>
    <t>9CD57DC022EC</t>
  </si>
  <si>
    <t>9CD57DC06690</t>
  </si>
  <si>
    <t>9CD57DC058E0</t>
  </si>
  <si>
    <t>9CD57DC060E4</t>
  </si>
  <si>
    <t>9CD57DC0643C</t>
  </si>
  <si>
    <t>9CD57D81A9E8</t>
  </si>
  <si>
    <t>FCW2550Y19V</t>
  </si>
  <si>
    <t>9CD57D819254</t>
  </si>
  <si>
    <t>FCW2550Y6JK</t>
  </si>
  <si>
    <t>FCW2550Y6JW</t>
  </si>
  <si>
    <t>FCW2550Y6K8</t>
  </si>
  <si>
    <t>FCW2550Y6JJ</t>
  </si>
  <si>
    <t>FCW2550Y6J8</t>
  </si>
  <si>
    <t>FCW2550Y19R</t>
  </si>
  <si>
    <t>online</t>
  </si>
  <si>
    <t>10.33.93.112</t>
  </si>
  <si>
    <t>de0614ncap20040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</si>
</sst>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0" borderId="0" xfId="0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0" fillId="5" borderId="1" xfId="1" quotePrefix="1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1" fontId="0" fillId="5" borderId="2" xfId="1" quotePrefix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6" borderId="4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6" borderId="1" xfId="0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0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6" borderId="16" xfId="0" applyFill="1" applyBorder="1" applyAlignment="1">
      <alignment horizontal="right" vertical="center"/>
    </xf>
    <xf numFmtId="0" fontId="0" fillId="6" borderId="15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right" vertical="center"/>
    </xf>
    <xf numFmtId="0" fontId="0" fillId="2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left" vertical="center"/>
    </xf>
    <xf numFmtId="0" fontId="2" fillId="6" borderId="20" xfId="0" applyFont="1" applyFill="1" applyBorder="1" applyAlignment="1">
      <alignment horizontal="right" vertical="center"/>
    </xf>
    <xf numFmtId="0" fontId="0" fillId="3" borderId="28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0" fillId="2" borderId="0" xfId="0" applyFill="1"/>
    <xf numFmtId="0" fontId="0" fillId="6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6" fillId="5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/>
    </xf>
    <xf numFmtId="0" fontId="0" fillId="0" borderId="31" xfId="0" applyBorder="1" applyAlignment="1">
      <alignment vertical="center"/>
    </xf>
    <xf numFmtId="0" fontId="0" fillId="2" borderId="31" xfId="0" applyFill="1" applyBorder="1"/>
    <xf numFmtId="0" fontId="0" fillId="3" borderId="43" xfId="0" applyFill="1" applyBorder="1" applyAlignment="1">
      <alignment horizontal="center"/>
    </xf>
    <xf numFmtId="0" fontId="2" fillId="3" borderId="34" xfId="0" applyFont="1" applyFill="1" applyBorder="1" applyAlignment="1">
      <alignment horizontal="center"/>
    </xf>
    <xf numFmtId="0" fontId="0" fillId="5" borderId="31" xfId="0" applyFill="1" applyBorder="1"/>
    <xf numFmtId="0" fontId="2" fillId="3" borderId="43" xfId="0" applyFont="1" applyFill="1" applyBorder="1" applyAlignment="1">
      <alignment horizontal="center"/>
    </xf>
    <xf numFmtId="0" fontId="0" fillId="0" borderId="31" xfId="0" applyBorder="1"/>
    <xf numFmtId="0" fontId="0" fillId="6" borderId="0" xfId="0" applyFill="1" applyAlignment="1">
      <alignment vertical="center"/>
    </xf>
    <xf numFmtId="0" fontId="0" fillId="6" borderId="45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2" xfId="0" applyFill="1" applyBorder="1" applyAlignment="1">
      <alignment vertical="center"/>
    </xf>
    <xf numFmtId="0" fontId="2" fillId="6" borderId="0" xfId="0" applyFont="1" applyFill="1" applyAlignment="1">
      <alignment vertical="center"/>
    </xf>
    <xf numFmtId="0" fontId="0" fillId="2" borderId="15" xfId="0" applyFill="1" applyBorder="1" applyAlignment="1">
      <alignment horizontal="center" vertical="center"/>
    </xf>
    <xf numFmtId="0" fontId="2" fillId="6" borderId="51" xfId="0" applyFont="1" applyFill="1" applyBorder="1" applyAlignment="1">
      <alignment horizontal="center" vertical="center"/>
    </xf>
    <xf numFmtId="0" fontId="2" fillId="6" borderId="52" xfId="0" applyFont="1" applyFill="1" applyBorder="1" applyAlignment="1">
      <alignment horizontal="center" vertical="center" wrapText="1"/>
    </xf>
    <xf numFmtId="0" fontId="2" fillId="6" borderId="52" xfId="0" applyFont="1" applyFill="1" applyBorder="1" applyAlignment="1">
      <alignment horizontal="center" vertic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6" fillId="5" borderId="0" xfId="0" applyFont="1" applyFill="1" applyAlignment="1">
      <alignment horizontal="center" vertical="center"/>
    </xf>
    <xf numFmtId="0" fontId="0" fillId="5" borderId="34" xfId="0" applyFill="1" applyBorder="1"/>
    <xf numFmtId="0" fontId="0" fillId="5" borderId="43" xfId="0" applyFill="1" applyBorder="1"/>
    <xf numFmtId="0" fontId="0" fillId="0" borderId="1" xfId="0" applyBorder="1" applyAlignment="1">
      <alignment vertical="center"/>
    </xf>
    <xf numFmtId="0" fontId="0" fillId="3" borderId="31" xfId="0" applyFill="1" applyBorder="1"/>
    <xf numFmtId="0" fontId="0" fillId="6" borderId="16" xfId="0" applyFill="1" applyBorder="1" applyAlignment="1">
      <alignment horizontal="center" vertical="center"/>
    </xf>
    <xf numFmtId="0" fontId="0" fillId="2" borderId="6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5" borderId="58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5" borderId="56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5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0" fillId="6" borderId="49" xfId="0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50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6" borderId="47" xfId="0" applyFont="1" applyFill="1" applyBorder="1" applyAlignment="1">
      <alignment horizontal="center" vertical="center"/>
    </xf>
    <xf numFmtId="0" fontId="3" fillId="6" borderId="45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2" fillId="6" borderId="53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center" vertical="center"/>
    </xf>
    <xf numFmtId="0" fontId="2" fillId="6" borderId="5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52" xfId="0" applyFont="1" applyFill="1" applyBorder="1" applyAlignment="1">
      <alignment horizontal="center" vertical="center"/>
    </xf>
    <xf numFmtId="0" fontId="2" fillId="6" borderId="55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" xfId="0" applyFill="1" applyBorder="1" applyAlignment="1">
      <alignment horizontal="right" vertical="center"/>
    </xf>
    <xf numFmtId="0" fontId="0" fillId="6" borderId="3" xfId="0" applyFill="1" applyBorder="1" applyAlignment="1">
      <alignment horizontal="right" vertical="center"/>
    </xf>
    <xf numFmtId="0" fontId="0" fillId="6" borderId="3" xfId="0" applyFill="1" applyBorder="1" applyAlignment="1">
      <alignment horizontal="left" vertical="center"/>
    </xf>
    <xf numFmtId="0" fontId="0" fillId="6" borderId="36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34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vertical="center" wrapText="1"/>
    </xf>
    <xf numFmtId="0" fontId="2" fillId="6" borderId="59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workbookViewId="0">
      <pane ySplit="8" topLeftCell="A9" activePane="bottomLeft" state="frozen"/>
      <selection pane="bottomLeft" activeCell="B15" sqref="B15"/>
    </sheetView>
  </sheetViews>
  <sheetFormatPr baseColWidth="10" defaultColWidth="11.42578125" defaultRowHeight="15"/>
  <cols>
    <col min="1" max="1" width="13.28515625" style="1" customWidth="1"/>
    <col min="2" max="2" width="82.28515625" style="7" bestFit="1" customWidth="1"/>
    <col min="3" max="16384" width="11.42578125" style="7"/>
  </cols>
  <sheetData>
    <row r="1" spans="1:2" ht="21">
      <c r="A1" s="123" t="s">
        <v>1507</v>
      </c>
      <c r="B1" s="123"/>
    </row>
    <row r="2" spans="1:2">
      <c r="A2" s="16" t="s">
        <v>1343</v>
      </c>
      <c r="B2" s="107" t="s">
        <v>1528</v>
      </c>
    </row>
    <row r="3" spans="1:2">
      <c r="A3" s="16"/>
      <c r="B3" s="108"/>
    </row>
    <row r="4" spans="1:2">
      <c r="A4" s="16"/>
      <c r="B4" s="108"/>
    </row>
    <row r="5" spans="1:2">
      <c r="A5" s="16"/>
      <c r="B5" s="108"/>
    </row>
    <row r="6" spans="1:2">
      <c r="A6" s="16"/>
      <c r="B6" s="108"/>
    </row>
    <row r="7" spans="1:2">
      <c r="A7" s="16"/>
      <c r="B7" s="108"/>
    </row>
    <row r="8" spans="1:2">
      <c r="A8" s="16"/>
      <c r="B8" s="108"/>
    </row>
    <row r="9" spans="1:2" ht="18.75">
      <c r="A9" s="122" t="s">
        <v>1530</v>
      </c>
      <c r="B9" s="122"/>
    </row>
    <row r="10" spans="1:2">
      <c r="A10" s="104" t="s">
        <v>1345</v>
      </c>
      <c r="B10" s="105" t="s">
        <v>1532</v>
      </c>
    </row>
    <row r="11" spans="1:2">
      <c r="A11" s="104" t="s">
        <v>1344</v>
      </c>
      <c r="B11" s="112" t="s">
        <v>1535</v>
      </c>
    </row>
    <row r="12" spans="1:2">
      <c r="A12" s="104" t="s">
        <v>1343</v>
      </c>
      <c r="B12" s="105" t="s">
        <v>1533</v>
      </c>
    </row>
    <row r="13" spans="1:2">
      <c r="A13" s="104" t="s">
        <v>1343</v>
      </c>
      <c r="B13" s="112" t="s">
        <v>1536</v>
      </c>
    </row>
    <row r="14" spans="1:2">
      <c r="A14" s="104" t="s">
        <v>1343</v>
      </c>
      <c r="B14" s="112" t="s">
        <v>1537</v>
      </c>
    </row>
    <row r="15" spans="1:2">
      <c r="A15" s="104" t="s">
        <v>1343</v>
      </c>
      <c r="B15" s="112" t="s">
        <v>1538</v>
      </c>
    </row>
    <row r="16" spans="1:2">
      <c r="A16" s="104"/>
      <c r="B16" s="112"/>
    </row>
    <row r="17" spans="1:2">
      <c r="A17" s="104"/>
      <c r="B17" s="112"/>
    </row>
    <row r="18" spans="1:2" ht="18.75">
      <c r="A18" s="122" t="s">
        <v>1522</v>
      </c>
      <c r="B18" s="122"/>
    </row>
    <row r="19" spans="1:2">
      <c r="A19" s="104" t="s">
        <v>1345</v>
      </c>
      <c r="B19" s="105" t="s">
        <v>1523</v>
      </c>
    </row>
    <row r="20" spans="1:2">
      <c r="A20" s="104" t="s">
        <v>1343</v>
      </c>
      <c r="B20" s="112" t="s">
        <v>1527</v>
      </c>
    </row>
    <row r="21" spans="1:2">
      <c r="A21" s="104"/>
      <c r="B21" s="112"/>
    </row>
    <row r="23" spans="1:2">
      <c r="A23" s="104"/>
      <c r="B23" s="112"/>
    </row>
    <row r="24" spans="1:2" ht="18.75">
      <c r="A24" s="122" t="s">
        <v>1517</v>
      </c>
      <c r="B24" s="122"/>
    </row>
    <row r="25" spans="1:2">
      <c r="A25" s="104" t="s">
        <v>1345</v>
      </c>
      <c r="B25" s="105" t="s">
        <v>1518</v>
      </c>
    </row>
    <row r="26" spans="1:2">
      <c r="A26" s="104" t="s">
        <v>1343</v>
      </c>
      <c r="B26" s="112" t="s">
        <v>1521</v>
      </c>
    </row>
    <row r="27" spans="1:2">
      <c r="A27" s="104"/>
      <c r="B27" s="112"/>
    </row>
    <row r="28" spans="1:2" ht="18.75">
      <c r="A28" s="122" t="s">
        <v>1513</v>
      </c>
      <c r="B28" s="122"/>
    </row>
    <row r="29" spans="1:2">
      <c r="A29" s="104" t="s">
        <v>1343</v>
      </c>
      <c r="B29" s="105" t="s">
        <v>1514</v>
      </c>
    </row>
    <row r="31" spans="1:2" ht="18.75">
      <c r="A31" s="122" t="s">
        <v>1515</v>
      </c>
      <c r="B31" s="122"/>
    </row>
    <row r="32" spans="1:2">
      <c r="A32" s="104"/>
      <c r="B32" s="105"/>
    </row>
    <row r="34" spans="1:2" ht="18.75">
      <c r="A34" s="122" t="s">
        <v>1459</v>
      </c>
      <c r="B34" s="122"/>
    </row>
    <row r="35" spans="1:2">
      <c r="A35" s="104" t="s">
        <v>1343</v>
      </c>
      <c r="B35" s="105" t="s">
        <v>1499</v>
      </c>
    </row>
    <row r="36" spans="1:2">
      <c r="A36" s="104" t="s">
        <v>1344</v>
      </c>
      <c r="B36" s="105" t="s">
        <v>1504</v>
      </c>
    </row>
    <row r="37" spans="1:2">
      <c r="A37" s="104" t="s">
        <v>1343</v>
      </c>
      <c r="B37" s="105" t="s">
        <v>1497</v>
      </c>
    </row>
    <row r="38" spans="1:2">
      <c r="A38" s="104" t="s">
        <v>1344</v>
      </c>
      <c r="B38" s="105" t="s">
        <v>1498</v>
      </c>
    </row>
    <row r="39" spans="1:2">
      <c r="A39" s="104" t="s">
        <v>1505</v>
      </c>
      <c r="B39" s="105" t="s">
        <v>1506</v>
      </c>
    </row>
    <row r="40" spans="1:2">
      <c r="A40" s="104" t="s">
        <v>1505</v>
      </c>
      <c r="B40" s="105" t="s">
        <v>1508</v>
      </c>
    </row>
    <row r="41" spans="1:2">
      <c r="A41" s="104" t="s">
        <v>1344</v>
      </c>
      <c r="B41" s="105" t="s">
        <v>1509</v>
      </c>
    </row>
    <row r="42" spans="1:2">
      <c r="A42" s="104" t="s">
        <v>1344</v>
      </c>
      <c r="B42" s="105" t="s">
        <v>1512</v>
      </c>
    </row>
    <row r="43" spans="1:2">
      <c r="A43" s="104" t="s">
        <v>1343</v>
      </c>
      <c r="B43" s="105" t="s">
        <v>1511</v>
      </c>
    </row>
    <row r="45" spans="1:2" ht="18.75">
      <c r="A45" s="122" t="s">
        <v>1389</v>
      </c>
      <c r="B45" s="122"/>
    </row>
    <row r="46" spans="1:2">
      <c r="A46" s="104" t="s">
        <v>1383</v>
      </c>
      <c r="B46" s="105" t="s">
        <v>1391</v>
      </c>
    </row>
    <row r="47" spans="1:2">
      <c r="A47" s="104" t="s">
        <v>1343</v>
      </c>
      <c r="B47" s="105" t="s">
        <v>1390</v>
      </c>
    </row>
    <row r="48" spans="1:2">
      <c r="A48" s="104" t="s">
        <v>1457</v>
      </c>
      <c r="B48" s="105" t="s">
        <v>1458</v>
      </c>
    </row>
    <row r="50" spans="1:2" ht="18.75">
      <c r="A50" s="122" t="s">
        <v>1342</v>
      </c>
      <c r="B50" s="122"/>
    </row>
    <row r="51" spans="1:2">
      <c r="A51" s="104" t="s">
        <v>1343</v>
      </c>
      <c r="B51" s="105" t="s">
        <v>1377</v>
      </c>
    </row>
    <row r="52" spans="1:2">
      <c r="A52" s="104" t="s">
        <v>1344</v>
      </c>
      <c r="B52" s="105" t="s">
        <v>1365</v>
      </c>
    </row>
    <row r="53" spans="1:2">
      <c r="A53" s="104" t="s">
        <v>1345</v>
      </c>
      <c r="B53" s="105" t="s">
        <v>1354</v>
      </c>
    </row>
    <row r="54" spans="1:2">
      <c r="A54" s="104" t="s">
        <v>1344</v>
      </c>
      <c r="B54" s="105" t="s">
        <v>1371</v>
      </c>
    </row>
    <row r="55" spans="1:2">
      <c r="A55" s="104" t="s">
        <v>1344</v>
      </c>
      <c r="B55" s="105" t="s">
        <v>1372</v>
      </c>
    </row>
    <row r="56" spans="1:2">
      <c r="A56" s="104" t="s">
        <v>1343</v>
      </c>
      <c r="B56" s="105" t="s">
        <v>1376</v>
      </c>
    </row>
    <row r="57" spans="1:2">
      <c r="A57" s="104" t="s">
        <v>1343</v>
      </c>
      <c r="B57" s="105" t="s">
        <v>1379</v>
      </c>
    </row>
    <row r="58" spans="1:2">
      <c r="A58" s="104" t="s">
        <v>1343</v>
      </c>
      <c r="B58" s="105" t="s">
        <v>1382</v>
      </c>
    </row>
    <row r="59" spans="1:2">
      <c r="A59" s="104" t="s">
        <v>1343</v>
      </c>
      <c r="B59" s="106" t="s">
        <v>1388</v>
      </c>
    </row>
    <row r="60" spans="1:2">
      <c r="A60" s="104" t="s">
        <v>1383</v>
      </c>
      <c r="B60" s="105" t="s">
        <v>1384</v>
      </c>
    </row>
    <row r="61" spans="1:2">
      <c r="A61" s="104" t="s">
        <v>1383</v>
      </c>
      <c r="B61" s="105" t="s">
        <v>1385</v>
      </c>
    </row>
    <row r="62" spans="1:2">
      <c r="A62" s="104" t="s">
        <v>1383</v>
      </c>
      <c r="B62" s="105" t="s">
        <v>1386</v>
      </c>
    </row>
    <row r="63" spans="1:2">
      <c r="A63" s="104" t="s">
        <v>1383</v>
      </c>
      <c r="B63" s="105" t="s">
        <v>1387</v>
      </c>
    </row>
    <row r="64" spans="1:2">
      <c r="A64" s="117"/>
      <c r="B64" s="117"/>
    </row>
    <row r="65" spans="1:2" ht="18.75">
      <c r="A65" s="122" t="s">
        <v>1502</v>
      </c>
      <c r="B65" s="122"/>
    </row>
    <row r="66" spans="1:2">
      <c r="A66" s="104" t="s">
        <v>1345</v>
      </c>
      <c r="B66" s="105" t="s">
        <v>1341</v>
      </c>
    </row>
    <row r="67" spans="1:2">
      <c r="A67" s="119" t="s">
        <v>1343</v>
      </c>
      <c r="B67" s="105" t="s">
        <v>1355</v>
      </c>
    </row>
    <row r="68" spans="1:2">
      <c r="A68" s="120"/>
      <c r="B68" s="105" t="s">
        <v>1348</v>
      </c>
    </row>
    <row r="69" spans="1:2">
      <c r="A69" s="120"/>
      <c r="B69" s="105" t="s">
        <v>1349</v>
      </c>
    </row>
    <row r="70" spans="1:2">
      <c r="A70" s="120"/>
      <c r="B70" s="105" t="s">
        <v>1350</v>
      </c>
    </row>
    <row r="71" spans="1:2">
      <c r="A71" s="120"/>
      <c r="B71" s="106" t="s">
        <v>1357</v>
      </c>
    </row>
    <row r="72" spans="1:2">
      <c r="A72" s="120"/>
      <c r="B72" s="105" t="s">
        <v>1353</v>
      </c>
    </row>
    <row r="73" spans="1:2">
      <c r="A73" s="120"/>
      <c r="B73" s="105" t="s">
        <v>1354</v>
      </c>
    </row>
    <row r="74" spans="1:2">
      <c r="A74" s="120"/>
      <c r="B74" s="105" t="s">
        <v>1351</v>
      </c>
    </row>
    <row r="75" spans="1:2">
      <c r="A75" s="120"/>
      <c r="B75" s="105" t="s">
        <v>1352</v>
      </c>
    </row>
    <row r="76" spans="1:2">
      <c r="A76" s="120"/>
      <c r="B76" s="105" t="s">
        <v>1346</v>
      </c>
    </row>
    <row r="77" spans="1:2">
      <c r="A77" s="121"/>
      <c r="B77" s="105" t="s">
        <v>1347</v>
      </c>
    </row>
    <row r="78" spans="1:2">
      <c r="A78" s="104" t="s">
        <v>1344</v>
      </c>
      <c r="B78" s="105" t="s">
        <v>1356</v>
      </c>
    </row>
    <row r="80" spans="1:2" ht="18.75">
      <c r="A80" s="122" t="s">
        <v>1503</v>
      </c>
      <c r="B80" s="122"/>
    </row>
    <row r="81" spans="1:2">
      <c r="A81" s="119" t="s">
        <v>1344</v>
      </c>
      <c r="B81" s="105" t="s">
        <v>1295</v>
      </c>
    </row>
    <row r="82" spans="1:2">
      <c r="A82" s="120"/>
      <c r="B82" s="105" t="s">
        <v>1296</v>
      </c>
    </row>
    <row r="83" spans="1:2">
      <c r="A83" s="121"/>
      <c r="B83" s="105" t="s">
        <v>1297</v>
      </c>
    </row>
    <row r="84" spans="1:2">
      <c r="A84" s="118"/>
      <c r="B84" s="118"/>
    </row>
    <row r="85" spans="1:2">
      <c r="A85" s="117"/>
      <c r="B85" s="117"/>
    </row>
    <row r="89" spans="1:2">
      <c r="A89" s="118"/>
      <c r="B89" s="118"/>
    </row>
    <row r="90" spans="1:2">
      <c r="A90" s="117"/>
      <c r="B90" s="117"/>
    </row>
    <row r="91" spans="1:2">
      <c r="A91" s="117"/>
      <c r="B91" s="117"/>
    </row>
    <row r="92" spans="1:2">
      <c r="A92" s="117"/>
      <c r="B92" s="117"/>
    </row>
    <row r="93" spans="1:2">
      <c r="B93" s="99"/>
    </row>
    <row r="95" spans="1:2">
      <c r="A95" s="118"/>
      <c r="B95" s="118"/>
    </row>
    <row r="96" spans="1:2">
      <c r="A96" s="117"/>
      <c r="B96" s="117"/>
    </row>
    <row r="97" spans="1:2">
      <c r="B97" s="99"/>
    </row>
    <row r="98" spans="1:2">
      <c r="B98" s="99"/>
    </row>
    <row r="99" spans="1:2">
      <c r="B99" s="99"/>
    </row>
    <row r="100" spans="1:2">
      <c r="A100" s="117"/>
      <c r="B100" s="117"/>
    </row>
    <row r="101" spans="1:2">
      <c r="A101" s="117"/>
      <c r="B101" s="117"/>
    </row>
    <row r="102" spans="1:2">
      <c r="A102" s="117"/>
      <c r="B102" s="117"/>
    </row>
    <row r="103" spans="1:2">
      <c r="A103" s="117"/>
      <c r="B103" s="117"/>
    </row>
    <row r="106" spans="1:2">
      <c r="A106" s="1" t="s">
        <v>1063</v>
      </c>
    </row>
  </sheetData>
  <mergeCells count="26">
    <mergeCell ref="A67:A77"/>
    <mergeCell ref="A81:A83"/>
    <mergeCell ref="A80:B80"/>
    <mergeCell ref="A50:B50"/>
    <mergeCell ref="A1:B1"/>
    <mergeCell ref="A65:B65"/>
    <mergeCell ref="A45:B45"/>
    <mergeCell ref="A34:B34"/>
    <mergeCell ref="A64:B64"/>
    <mergeCell ref="A31:B31"/>
    <mergeCell ref="A28:B28"/>
    <mergeCell ref="A24:B24"/>
    <mergeCell ref="A18:B18"/>
    <mergeCell ref="A9:B9"/>
    <mergeCell ref="A103:B103"/>
    <mergeCell ref="A95:B95"/>
    <mergeCell ref="A96:B96"/>
    <mergeCell ref="A100:B100"/>
    <mergeCell ref="A101:B101"/>
    <mergeCell ref="A102:B102"/>
    <mergeCell ref="A92:B92"/>
    <mergeCell ref="A84:B84"/>
    <mergeCell ref="A89:B89"/>
    <mergeCell ref="A85:B85"/>
    <mergeCell ref="A90:B90"/>
    <mergeCell ref="A91:B9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U1004"/>
  <sheetViews>
    <sheetView workbookViewId="0">
      <selection activeCell="E21" sqref="E21"/>
    </sheetView>
  </sheetViews>
  <sheetFormatPr baseColWidth="10" defaultColWidth="11.42578125" defaultRowHeight="15"/>
  <cols>
    <col min="1" max="3" width="11.42578125" style="9"/>
    <col min="4" max="4" width="11.42578125" style="10"/>
    <col min="5" max="5" width="14.5703125" style="9" bestFit="1" customWidth="1"/>
    <col min="6" max="6" width="15.28515625" style="9" customWidth="1"/>
    <col min="7" max="7" width="14.5703125" style="9" customWidth="1"/>
    <col min="8" max="8" width="21.5703125" style="9" bestFit="1" customWidth="1"/>
    <col min="9" max="9" width="13.28515625" style="8" customWidth="1"/>
    <col min="10" max="10" width="14.42578125" style="8" customWidth="1"/>
    <col min="11" max="11" width="16.140625" style="9" customWidth="1"/>
    <col min="12" max="14" width="14.5703125" style="1" customWidth="1"/>
    <col min="15" max="15" width="15.7109375" style="1" bestFit="1" customWidth="1"/>
    <col min="16" max="16" width="9" style="1" customWidth="1"/>
    <col min="17" max="17" width="8.28515625" style="1" customWidth="1"/>
    <col min="18" max="18" width="13" style="1" bestFit="1" customWidth="1"/>
    <col min="19" max="19" width="26.140625" style="1" customWidth="1"/>
    <col min="20" max="20" width="19" style="1" bestFit="1" customWidth="1"/>
    <col min="21" max="16384" width="11.42578125" style="1"/>
  </cols>
  <sheetData>
    <row r="1" spans="1:21">
      <c r="A1" s="124" t="s">
        <v>1071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</row>
    <row r="2" spans="1:21">
      <c r="A2" s="126" t="s">
        <v>1072</v>
      </c>
      <c r="B2" s="126" t="s">
        <v>1073</v>
      </c>
      <c r="C2" s="126"/>
      <c r="D2" s="126"/>
      <c r="E2" s="126" t="s">
        <v>1088</v>
      </c>
      <c r="F2" s="126"/>
      <c r="G2" s="126"/>
      <c r="H2" s="126"/>
      <c r="I2" s="132" t="s">
        <v>1092</v>
      </c>
      <c r="J2" s="132"/>
      <c r="K2" s="132"/>
      <c r="L2" s="126" t="s">
        <v>1226</v>
      </c>
      <c r="M2" s="126" t="s">
        <v>1228</v>
      </c>
      <c r="N2" s="126" t="s">
        <v>1510</v>
      </c>
    </row>
    <row r="3" spans="1:21">
      <c r="A3" s="126"/>
      <c r="B3" s="126" t="s">
        <v>1074</v>
      </c>
      <c r="C3" s="126"/>
      <c r="D3" s="129" t="s">
        <v>1077</v>
      </c>
      <c r="E3" s="130" t="s">
        <v>1397</v>
      </c>
      <c r="F3" s="131"/>
      <c r="G3" s="126" t="s">
        <v>1091</v>
      </c>
      <c r="H3" s="11" t="s">
        <v>1090</v>
      </c>
      <c r="I3" s="127" t="s">
        <v>1089</v>
      </c>
      <c r="J3" s="127" t="s">
        <v>1392</v>
      </c>
      <c r="K3" s="127" t="s">
        <v>1393</v>
      </c>
      <c r="L3" s="126"/>
      <c r="M3" s="126"/>
      <c r="N3" s="126"/>
      <c r="O3" s="7"/>
      <c r="P3" s="7"/>
      <c r="Q3" s="7"/>
      <c r="R3" s="7"/>
      <c r="S3" s="7"/>
      <c r="T3" s="7"/>
      <c r="U3" s="7"/>
    </row>
    <row r="4" spans="1:21">
      <c r="A4" s="126"/>
      <c r="B4" s="11" t="s">
        <v>1075</v>
      </c>
      <c r="C4" s="11" t="s">
        <v>1076</v>
      </c>
      <c r="D4" s="129"/>
      <c r="E4" s="11" t="s">
        <v>1398</v>
      </c>
      <c r="F4" s="11" t="s">
        <v>1395</v>
      </c>
      <c r="G4" s="126"/>
      <c r="H4" s="11" t="s">
        <v>1089</v>
      </c>
      <c r="I4" s="128"/>
      <c r="J4" s="128"/>
      <c r="K4" s="128"/>
      <c r="L4" s="126"/>
      <c r="M4" s="126"/>
      <c r="N4" s="126"/>
      <c r="O4" s="1" t="s">
        <v>1021</v>
      </c>
      <c r="P4" s="1" t="s">
        <v>1025</v>
      </c>
      <c r="Q4" s="1" t="s">
        <v>1020</v>
      </c>
      <c r="R4" s="1" t="s">
        <v>1035</v>
      </c>
      <c r="S4" s="1" t="s">
        <v>1023</v>
      </c>
      <c r="T4" s="1" t="s">
        <v>1024</v>
      </c>
      <c r="U4" s="7"/>
    </row>
    <row r="5" spans="1:21">
      <c r="L5" s="9"/>
      <c r="M5" s="9"/>
      <c r="N5" s="9"/>
    </row>
    <row r="6" spans="1:21">
      <c r="A6" s="14" t="s">
        <v>0</v>
      </c>
      <c r="B6" s="13">
        <v>251</v>
      </c>
      <c r="C6" s="11">
        <v>16</v>
      </c>
      <c r="D6" s="15">
        <v>0</v>
      </c>
      <c r="E6" s="11" t="s">
        <v>1087</v>
      </c>
      <c r="F6" s="11" t="s">
        <v>1396</v>
      </c>
      <c r="G6" s="11" t="s">
        <v>1029</v>
      </c>
      <c r="H6" s="11" t="s">
        <v>1008</v>
      </c>
      <c r="I6" s="14" t="s">
        <v>1093</v>
      </c>
      <c r="J6" s="14" t="s">
        <v>1070</v>
      </c>
      <c r="K6" s="11" t="s">
        <v>1394</v>
      </c>
      <c r="L6" s="66" t="s">
        <v>1067</v>
      </c>
      <c r="M6" s="66">
        <v>1</v>
      </c>
      <c r="N6" s="109" t="s">
        <v>1084</v>
      </c>
      <c r="O6" s="1" t="s">
        <v>1026</v>
      </c>
      <c r="P6" s="1" t="s">
        <v>1029</v>
      </c>
      <c r="Q6" s="1">
        <v>1</v>
      </c>
      <c r="R6" s="1" t="s">
        <v>1036</v>
      </c>
      <c r="S6" s="1" t="s">
        <v>1031</v>
      </c>
      <c r="T6" s="1" t="s">
        <v>1034</v>
      </c>
    </row>
    <row r="7" spans="1:21">
      <c r="A7" s="14" t="s">
        <v>1</v>
      </c>
      <c r="B7" s="13">
        <v>254</v>
      </c>
      <c r="C7" s="11">
        <v>17</v>
      </c>
      <c r="D7" s="15">
        <v>1</v>
      </c>
      <c r="E7" s="11" t="s">
        <v>1086</v>
      </c>
      <c r="F7" s="11" t="s">
        <v>1087</v>
      </c>
      <c r="G7" s="11" t="s">
        <v>1030</v>
      </c>
      <c r="H7" s="11" t="s">
        <v>1009</v>
      </c>
      <c r="J7" s="8" t="s">
        <v>1516</v>
      </c>
      <c r="L7" s="66" t="s">
        <v>1068</v>
      </c>
      <c r="M7" s="66">
        <v>511</v>
      </c>
      <c r="O7" s="1" t="s">
        <v>1027</v>
      </c>
      <c r="P7" s="1" t="s">
        <v>1030</v>
      </c>
      <c r="Q7" s="1">
        <v>2</v>
      </c>
      <c r="R7" s="1" t="s">
        <v>1037</v>
      </c>
      <c r="S7" s="1" t="s">
        <v>1032</v>
      </c>
    </row>
    <row r="8" spans="1:21">
      <c r="A8" s="14" t="s">
        <v>2</v>
      </c>
      <c r="D8" s="15">
        <v>2</v>
      </c>
      <c r="E8" s="11" t="s">
        <v>1085</v>
      </c>
      <c r="F8" s="11" t="s">
        <v>1086</v>
      </c>
      <c r="H8" s="11" t="s">
        <v>1010</v>
      </c>
      <c r="M8" s="11">
        <v>512</v>
      </c>
      <c r="O8" s="1" t="s">
        <v>1028</v>
      </c>
      <c r="Q8" s="1">
        <v>3</v>
      </c>
      <c r="R8" s="1" t="s">
        <v>1038</v>
      </c>
      <c r="S8" s="1" t="s">
        <v>1058</v>
      </c>
    </row>
    <row r="9" spans="1:21">
      <c r="A9" s="14" t="s">
        <v>3</v>
      </c>
      <c r="D9" s="15">
        <v>3</v>
      </c>
      <c r="E9" s="11" t="s">
        <v>1254</v>
      </c>
      <c r="F9" s="11" t="s">
        <v>1085</v>
      </c>
      <c r="M9" s="11">
        <v>513</v>
      </c>
      <c r="O9" s="1" t="s">
        <v>1008</v>
      </c>
      <c r="S9" s="1" t="s">
        <v>1033</v>
      </c>
    </row>
    <row r="10" spans="1:21">
      <c r="A10" s="14" t="s">
        <v>4</v>
      </c>
      <c r="D10" s="12">
        <v>4</v>
      </c>
      <c r="F10" s="11" t="s">
        <v>1254</v>
      </c>
      <c r="M10" s="11">
        <v>514</v>
      </c>
      <c r="O10" s="1" t="s">
        <v>1061</v>
      </c>
    </row>
    <row r="11" spans="1:21">
      <c r="A11" s="14" t="s">
        <v>5</v>
      </c>
      <c r="D11" s="12">
        <v>5</v>
      </c>
      <c r="F11" s="11" t="s">
        <v>1519</v>
      </c>
      <c r="M11" s="11">
        <v>222</v>
      </c>
      <c r="O11" s="1" t="s">
        <v>1062</v>
      </c>
    </row>
    <row r="12" spans="1:21">
      <c r="A12" s="14" t="s">
        <v>6</v>
      </c>
      <c r="D12" s="12">
        <v>6</v>
      </c>
      <c r="F12" s="11" t="s">
        <v>1520</v>
      </c>
      <c r="M12" s="11">
        <v>333</v>
      </c>
    </row>
    <row r="13" spans="1:21">
      <c r="A13" s="14" t="s">
        <v>7</v>
      </c>
      <c r="D13" s="12">
        <v>7</v>
      </c>
    </row>
    <row r="14" spans="1:21">
      <c r="A14" s="14" t="s">
        <v>8</v>
      </c>
      <c r="D14" s="12">
        <v>8</v>
      </c>
    </row>
    <row r="15" spans="1:21">
      <c r="A15" s="14" t="s">
        <v>9</v>
      </c>
      <c r="D15" s="12">
        <v>9</v>
      </c>
    </row>
    <row r="16" spans="1:21">
      <c r="A16" s="14" t="s">
        <v>10</v>
      </c>
      <c r="D16" s="12">
        <v>10</v>
      </c>
    </row>
    <row r="17" spans="1:4">
      <c r="A17" s="14" t="s">
        <v>11</v>
      </c>
      <c r="D17" s="12">
        <v>11</v>
      </c>
    </row>
    <row r="18" spans="1:4">
      <c r="A18" s="14" t="s">
        <v>12</v>
      </c>
      <c r="D18" s="12">
        <v>12</v>
      </c>
    </row>
    <row r="19" spans="1:4">
      <c r="A19" s="14" t="s">
        <v>13</v>
      </c>
      <c r="D19" s="12">
        <v>13</v>
      </c>
    </row>
    <row r="20" spans="1:4">
      <c r="A20" s="14" t="s">
        <v>14</v>
      </c>
      <c r="D20" s="12">
        <v>14</v>
      </c>
    </row>
    <row r="21" spans="1:4">
      <c r="A21" s="14" t="s">
        <v>15</v>
      </c>
      <c r="D21" s="12">
        <v>15</v>
      </c>
    </row>
    <row r="22" spans="1:4">
      <c r="A22" s="14" t="s">
        <v>16</v>
      </c>
      <c r="D22" s="12">
        <v>16</v>
      </c>
    </row>
    <row r="23" spans="1:4">
      <c r="A23" s="14" t="s">
        <v>17</v>
      </c>
      <c r="D23" s="12">
        <v>17</v>
      </c>
    </row>
    <row r="24" spans="1:4">
      <c r="A24" s="14" t="s">
        <v>18</v>
      </c>
      <c r="D24" s="12">
        <v>18</v>
      </c>
    </row>
    <row r="25" spans="1:4">
      <c r="A25" s="14" t="s">
        <v>19</v>
      </c>
      <c r="D25" s="12">
        <v>19</v>
      </c>
    </row>
    <row r="26" spans="1:4">
      <c r="A26" s="14" t="s">
        <v>20</v>
      </c>
      <c r="D26" s="12">
        <v>20</v>
      </c>
    </row>
    <row r="27" spans="1:4">
      <c r="A27" s="14" t="s">
        <v>21</v>
      </c>
      <c r="D27" s="12">
        <v>21</v>
      </c>
    </row>
    <row r="28" spans="1:4">
      <c r="A28" s="14" t="s">
        <v>22</v>
      </c>
      <c r="D28" s="12">
        <v>22</v>
      </c>
    </row>
    <row r="29" spans="1:4">
      <c r="A29" s="14" t="s">
        <v>23</v>
      </c>
      <c r="D29" s="12">
        <v>23</v>
      </c>
    </row>
    <row r="30" spans="1:4">
      <c r="A30" s="14" t="s">
        <v>24</v>
      </c>
      <c r="D30" s="12">
        <v>24</v>
      </c>
    </row>
    <row r="31" spans="1:4">
      <c r="A31" s="14" t="s">
        <v>25</v>
      </c>
      <c r="D31" s="12">
        <v>25</v>
      </c>
    </row>
    <row r="32" spans="1:4">
      <c r="A32" s="14" t="s">
        <v>26</v>
      </c>
      <c r="D32" s="12">
        <v>26</v>
      </c>
    </row>
    <row r="33" spans="1:4">
      <c r="A33" s="14" t="s">
        <v>27</v>
      </c>
      <c r="D33" s="12">
        <v>27</v>
      </c>
    </row>
    <row r="34" spans="1:4">
      <c r="A34" s="14" t="s">
        <v>28</v>
      </c>
      <c r="D34" s="12">
        <v>28</v>
      </c>
    </row>
    <row r="35" spans="1:4">
      <c r="A35" s="14" t="s">
        <v>29</v>
      </c>
      <c r="D35" s="12">
        <v>29</v>
      </c>
    </row>
    <row r="36" spans="1:4">
      <c r="A36" s="14" t="s">
        <v>30</v>
      </c>
      <c r="D36" s="12">
        <v>30</v>
      </c>
    </row>
    <row r="37" spans="1:4">
      <c r="A37" s="14" t="s">
        <v>31</v>
      </c>
      <c r="D37" s="12">
        <v>31</v>
      </c>
    </row>
    <row r="38" spans="1:4">
      <c r="A38" s="14" t="s">
        <v>32</v>
      </c>
      <c r="D38" s="12">
        <v>32</v>
      </c>
    </row>
    <row r="39" spans="1:4">
      <c r="A39" s="14" t="s">
        <v>33</v>
      </c>
      <c r="D39" s="12">
        <v>33</v>
      </c>
    </row>
    <row r="40" spans="1:4">
      <c r="A40" s="14" t="s">
        <v>34</v>
      </c>
      <c r="D40" s="12">
        <v>34</v>
      </c>
    </row>
    <row r="41" spans="1:4">
      <c r="A41" s="14" t="s">
        <v>35</v>
      </c>
      <c r="D41" s="12">
        <v>35</v>
      </c>
    </row>
    <row r="42" spans="1:4">
      <c r="A42" s="14" t="s">
        <v>36</v>
      </c>
      <c r="D42" s="12">
        <v>36</v>
      </c>
    </row>
    <row r="43" spans="1:4">
      <c r="A43" s="14" t="s">
        <v>37</v>
      </c>
      <c r="D43" s="12">
        <v>37</v>
      </c>
    </row>
    <row r="44" spans="1:4">
      <c r="A44" s="14" t="s">
        <v>38</v>
      </c>
      <c r="D44" s="12">
        <v>38</v>
      </c>
    </row>
    <row r="45" spans="1:4">
      <c r="A45" s="14" t="s">
        <v>39</v>
      </c>
      <c r="D45" s="12">
        <v>39</v>
      </c>
    </row>
    <row r="46" spans="1:4">
      <c r="A46" s="14" t="s">
        <v>40</v>
      </c>
      <c r="D46" s="12">
        <v>40</v>
      </c>
    </row>
    <row r="47" spans="1:4">
      <c r="A47" s="14" t="s">
        <v>41</v>
      </c>
      <c r="D47" s="12">
        <v>41</v>
      </c>
    </row>
    <row r="48" spans="1:4">
      <c r="A48" s="14" t="s">
        <v>42</v>
      </c>
      <c r="D48" s="12">
        <v>42</v>
      </c>
    </row>
    <row r="49" spans="1:4">
      <c r="A49" s="14" t="s">
        <v>43</v>
      </c>
      <c r="D49" s="12">
        <v>43</v>
      </c>
    </row>
    <row r="50" spans="1:4">
      <c r="A50" s="14" t="s">
        <v>44</v>
      </c>
      <c r="D50" s="12">
        <v>44</v>
      </c>
    </row>
    <row r="51" spans="1:4">
      <c r="A51" s="14" t="s">
        <v>45</v>
      </c>
      <c r="D51" s="12">
        <v>45</v>
      </c>
    </row>
    <row r="52" spans="1:4">
      <c r="A52" s="14" t="s">
        <v>46</v>
      </c>
      <c r="D52" s="12">
        <v>46</v>
      </c>
    </row>
    <row r="53" spans="1:4">
      <c r="A53" s="14" t="s">
        <v>47</v>
      </c>
      <c r="D53" s="12">
        <v>47</v>
      </c>
    </row>
    <row r="54" spans="1:4">
      <c r="A54" s="14" t="s">
        <v>48</v>
      </c>
      <c r="D54" s="12">
        <v>48</v>
      </c>
    </row>
    <row r="55" spans="1:4">
      <c r="A55" s="14" t="s">
        <v>49</v>
      </c>
      <c r="D55" s="12">
        <v>49</v>
      </c>
    </row>
    <row r="56" spans="1:4">
      <c r="A56" s="14" t="s">
        <v>50</v>
      </c>
      <c r="D56" s="12">
        <v>50</v>
      </c>
    </row>
    <row r="57" spans="1:4">
      <c r="A57" s="14" t="s">
        <v>51</v>
      </c>
      <c r="D57" s="12">
        <v>51</v>
      </c>
    </row>
    <row r="58" spans="1:4">
      <c r="A58" s="14" t="s">
        <v>52</v>
      </c>
      <c r="D58" s="12">
        <v>52</v>
      </c>
    </row>
    <row r="59" spans="1:4">
      <c r="A59" s="14" t="s">
        <v>53</v>
      </c>
      <c r="D59" s="12">
        <v>53</v>
      </c>
    </row>
    <row r="60" spans="1:4">
      <c r="A60" s="14" t="s">
        <v>54</v>
      </c>
      <c r="D60" s="12">
        <v>54</v>
      </c>
    </row>
    <row r="61" spans="1:4">
      <c r="A61" s="14" t="s">
        <v>55</v>
      </c>
      <c r="D61" s="12">
        <v>55</v>
      </c>
    </row>
    <row r="62" spans="1:4">
      <c r="A62" s="14" t="s">
        <v>56</v>
      </c>
      <c r="D62" s="12">
        <v>56</v>
      </c>
    </row>
    <row r="63" spans="1:4">
      <c r="A63" s="14" t="s">
        <v>57</v>
      </c>
      <c r="D63" s="12">
        <v>57</v>
      </c>
    </row>
    <row r="64" spans="1:4">
      <c r="A64" s="14" t="s">
        <v>58</v>
      </c>
      <c r="D64" s="12">
        <v>58</v>
      </c>
    </row>
    <row r="65" spans="1:4">
      <c r="A65" s="14" t="s">
        <v>59</v>
      </c>
      <c r="D65" s="12">
        <v>59</v>
      </c>
    </row>
    <row r="66" spans="1:4">
      <c r="A66" s="14" t="s">
        <v>60</v>
      </c>
      <c r="D66" s="12">
        <v>60</v>
      </c>
    </row>
    <row r="67" spans="1:4">
      <c r="A67" s="14" t="s">
        <v>61</v>
      </c>
      <c r="D67" s="12">
        <v>61</v>
      </c>
    </row>
    <row r="68" spans="1:4">
      <c r="A68" s="14" t="s">
        <v>62</v>
      </c>
      <c r="D68" s="12">
        <v>62</v>
      </c>
    </row>
    <row r="69" spans="1:4">
      <c r="A69" s="14" t="s">
        <v>63</v>
      </c>
      <c r="D69" s="12">
        <v>63</v>
      </c>
    </row>
    <row r="70" spans="1:4">
      <c r="A70" s="14" t="s">
        <v>64</v>
      </c>
      <c r="D70" s="12">
        <v>64</v>
      </c>
    </row>
    <row r="71" spans="1:4">
      <c r="A71" s="14" t="s">
        <v>65</v>
      </c>
      <c r="D71" s="12">
        <v>65</v>
      </c>
    </row>
    <row r="72" spans="1:4">
      <c r="A72" s="14" t="s">
        <v>66</v>
      </c>
      <c r="D72" s="12">
        <v>66</v>
      </c>
    </row>
    <row r="73" spans="1:4">
      <c r="A73" s="14" t="s">
        <v>67</v>
      </c>
      <c r="D73" s="12">
        <v>67</v>
      </c>
    </row>
    <row r="74" spans="1:4">
      <c r="A74" s="14" t="s">
        <v>68</v>
      </c>
      <c r="D74" s="12">
        <v>68</v>
      </c>
    </row>
    <row r="75" spans="1:4">
      <c r="A75" s="14" t="s">
        <v>69</v>
      </c>
      <c r="D75" s="12">
        <v>69</v>
      </c>
    </row>
    <row r="76" spans="1:4">
      <c r="A76" s="14" t="s">
        <v>70</v>
      </c>
      <c r="D76" s="12">
        <v>70</v>
      </c>
    </row>
    <row r="77" spans="1:4">
      <c r="A77" s="14" t="s">
        <v>71</v>
      </c>
      <c r="D77" s="12">
        <v>71</v>
      </c>
    </row>
    <row r="78" spans="1:4">
      <c r="A78" s="14" t="s">
        <v>72</v>
      </c>
      <c r="D78" s="12">
        <v>72</v>
      </c>
    </row>
    <row r="79" spans="1:4">
      <c r="A79" s="14" t="s">
        <v>73</v>
      </c>
      <c r="D79" s="12">
        <v>73</v>
      </c>
    </row>
    <row r="80" spans="1:4">
      <c r="A80" s="14" t="s">
        <v>74</v>
      </c>
      <c r="D80" s="12">
        <v>74</v>
      </c>
    </row>
    <row r="81" spans="1:4">
      <c r="A81" s="14" t="s">
        <v>75</v>
      </c>
      <c r="D81" s="12">
        <v>75</v>
      </c>
    </row>
    <row r="82" spans="1:4">
      <c r="A82" s="14" t="s">
        <v>76</v>
      </c>
      <c r="D82" s="12">
        <v>76</v>
      </c>
    </row>
    <row r="83" spans="1:4">
      <c r="A83" s="14" t="s">
        <v>77</v>
      </c>
      <c r="D83" s="12">
        <v>77</v>
      </c>
    </row>
    <row r="84" spans="1:4">
      <c r="A84" s="14" t="s">
        <v>78</v>
      </c>
      <c r="D84" s="12">
        <v>78</v>
      </c>
    </row>
    <row r="85" spans="1:4">
      <c r="A85" s="14" t="s">
        <v>79</v>
      </c>
      <c r="D85" s="12">
        <v>79</v>
      </c>
    </row>
    <row r="86" spans="1:4">
      <c r="A86" s="14" t="s">
        <v>80</v>
      </c>
      <c r="D86" s="12">
        <v>80</v>
      </c>
    </row>
    <row r="87" spans="1:4">
      <c r="A87" s="14" t="s">
        <v>81</v>
      </c>
      <c r="D87" s="12">
        <v>81</v>
      </c>
    </row>
    <row r="88" spans="1:4">
      <c r="A88" s="14" t="s">
        <v>82</v>
      </c>
      <c r="D88" s="12">
        <v>82</v>
      </c>
    </row>
    <row r="89" spans="1:4">
      <c r="A89" s="14" t="s">
        <v>83</v>
      </c>
      <c r="D89" s="12">
        <v>83</v>
      </c>
    </row>
    <row r="90" spans="1:4">
      <c r="A90" s="14" t="s">
        <v>84</v>
      </c>
      <c r="D90" s="12">
        <v>84</v>
      </c>
    </row>
    <row r="91" spans="1:4">
      <c r="A91" s="14" t="s">
        <v>85</v>
      </c>
      <c r="D91" s="12">
        <v>85</v>
      </c>
    </row>
    <row r="92" spans="1:4">
      <c r="A92" s="14" t="s">
        <v>86</v>
      </c>
      <c r="D92" s="12">
        <v>86</v>
      </c>
    </row>
    <row r="93" spans="1:4">
      <c r="A93" s="14" t="s">
        <v>87</v>
      </c>
      <c r="D93" s="12">
        <v>87</v>
      </c>
    </row>
    <row r="94" spans="1:4">
      <c r="A94" s="14" t="s">
        <v>88</v>
      </c>
      <c r="D94" s="12">
        <v>88</v>
      </c>
    </row>
    <row r="95" spans="1:4">
      <c r="A95" s="14" t="s">
        <v>89</v>
      </c>
      <c r="D95" s="12">
        <v>89</v>
      </c>
    </row>
    <row r="96" spans="1:4">
      <c r="A96" s="14" t="s">
        <v>90</v>
      </c>
      <c r="D96" s="12">
        <v>90</v>
      </c>
    </row>
    <row r="97" spans="1:4">
      <c r="A97" s="14" t="s">
        <v>91</v>
      </c>
      <c r="D97" s="12">
        <v>91</v>
      </c>
    </row>
    <row r="98" spans="1:4">
      <c r="A98" s="14" t="s">
        <v>92</v>
      </c>
      <c r="D98" s="12">
        <v>92</v>
      </c>
    </row>
    <row r="99" spans="1:4">
      <c r="A99" s="14" t="s">
        <v>93</v>
      </c>
      <c r="D99" s="12">
        <v>93</v>
      </c>
    </row>
    <row r="100" spans="1:4">
      <c r="A100" s="14" t="s">
        <v>94</v>
      </c>
      <c r="D100" s="12">
        <v>94</v>
      </c>
    </row>
    <row r="101" spans="1:4">
      <c r="A101" s="14" t="s">
        <v>95</v>
      </c>
      <c r="D101" s="12">
        <v>95</v>
      </c>
    </row>
    <row r="102" spans="1:4">
      <c r="A102" s="14" t="s">
        <v>96</v>
      </c>
      <c r="D102" s="12">
        <v>96</v>
      </c>
    </row>
    <row r="103" spans="1:4">
      <c r="A103" s="14" t="s">
        <v>97</v>
      </c>
      <c r="D103" s="12">
        <v>97</v>
      </c>
    </row>
    <row r="104" spans="1:4">
      <c r="A104" s="14" t="s">
        <v>98</v>
      </c>
      <c r="D104" s="12">
        <v>98</v>
      </c>
    </row>
    <row r="105" spans="1:4">
      <c r="A105" s="14" t="s">
        <v>99</v>
      </c>
      <c r="D105" s="12">
        <v>99</v>
      </c>
    </row>
    <row r="106" spans="1:4">
      <c r="A106" s="14" t="s">
        <v>100</v>
      </c>
      <c r="D106" s="12">
        <v>100</v>
      </c>
    </row>
    <row r="107" spans="1:4">
      <c r="A107" s="14" t="s">
        <v>101</v>
      </c>
      <c r="D107" s="12">
        <v>101</v>
      </c>
    </row>
    <row r="108" spans="1:4">
      <c r="A108" s="14" t="s">
        <v>102</v>
      </c>
      <c r="D108" s="12">
        <v>102</v>
      </c>
    </row>
    <row r="109" spans="1:4">
      <c r="A109" s="14" t="s">
        <v>103</v>
      </c>
      <c r="D109" s="12">
        <v>103</v>
      </c>
    </row>
    <row r="110" spans="1:4">
      <c r="A110" s="14" t="s">
        <v>104</v>
      </c>
      <c r="D110" s="12">
        <v>104</v>
      </c>
    </row>
    <row r="111" spans="1:4">
      <c r="A111" s="14" t="s">
        <v>105</v>
      </c>
      <c r="D111" s="12">
        <v>105</v>
      </c>
    </row>
    <row r="112" spans="1:4">
      <c r="A112" s="14" t="s">
        <v>106</v>
      </c>
      <c r="D112" s="12">
        <v>106</v>
      </c>
    </row>
    <row r="113" spans="1:4">
      <c r="A113" s="14" t="s">
        <v>107</v>
      </c>
      <c r="D113" s="12">
        <v>107</v>
      </c>
    </row>
    <row r="114" spans="1:4">
      <c r="A114" s="14" t="s">
        <v>108</v>
      </c>
      <c r="D114" s="12">
        <v>108</v>
      </c>
    </row>
    <row r="115" spans="1:4">
      <c r="A115" s="14" t="s">
        <v>109</v>
      </c>
      <c r="D115" s="12">
        <v>109</v>
      </c>
    </row>
    <row r="116" spans="1:4">
      <c r="A116" s="14" t="s">
        <v>110</v>
      </c>
      <c r="D116" s="12">
        <v>110</v>
      </c>
    </row>
    <row r="117" spans="1:4">
      <c r="A117" s="14" t="s">
        <v>111</v>
      </c>
      <c r="D117" s="12">
        <v>111</v>
      </c>
    </row>
    <row r="118" spans="1:4">
      <c r="A118" s="14" t="s">
        <v>112</v>
      </c>
      <c r="D118" s="12">
        <v>112</v>
      </c>
    </row>
    <row r="119" spans="1:4">
      <c r="A119" s="14" t="s">
        <v>113</v>
      </c>
      <c r="D119" s="12">
        <v>113</v>
      </c>
    </row>
    <row r="120" spans="1:4">
      <c r="A120" s="14" t="s">
        <v>114</v>
      </c>
      <c r="D120" s="12">
        <v>114</v>
      </c>
    </row>
    <row r="121" spans="1:4">
      <c r="A121" s="14" t="s">
        <v>115</v>
      </c>
      <c r="D121" s="12">
        <v>115</v>
      </c>
    </row>
    <row r="122" spans="1:4">
      <c r="A122" s="14" t="s">
        <v>116</v>
      </c>
      <c r="D122" s="12">
        <v>116</v>
      </c>
    </row>
    <row r="123" spans="1:4">
      <c r="A123" s="14" t="s">
        <v>117</v>
      </c>
      <c r="D123" s="12">
        <v>117</v>
      </c>
    </row>
    <row r="124" spans="1:4">
      <c r="A124" s="14" t="s">
        <v>118</v>
      </c>
      <c r="D124" s="12">
        <v>118</v>
      </c>
    </row>
    <row r="125" spans="1:4">
      <c r="A125" s="14" t="s">
        <v>119</v>
      </c>
      <c r="D125" s="12">
        <v>119</v>
      </c>
    </row>
    <row r="126" spans="1:4">
      <c r="A126" s="14" t="s">
        <v>120</v>
      </c>
      <c r="D126" s="12">
        <v>120</v>
      </c>
    </row>
    <row r="127" spans="1:4">
      <c r="A127" s="14" t="s">
        <v>121</v>
      </c>
      <c r="D127" s="12">
        <v>121</v>
      </c>
    </row>
    <row r="128" spans="1:4">
      <c r="A128" s="14" t="s">
        <v>122</v>
      </c>
      <c r="D128" s="12">
        <v>122</v>
      </c>
    </row>
    <row r="129" spans="1:4">
      <c r="A129" s="14" t="s">
        <v>123</v>
      </c>
      <c r="D129" s="12">
        <v>123</v>
      </c>
    </row>
    <row r="130" spans="1:4">
      <c r="A130" s="14" t="s">
        <v>124</v>
      </c>
      <c r="D130" s="12">
        <v>124</v>
      </c>
    </row>
    <row r="131" spans="1:4">
      <c r="A131" s="14" t="s">
        <v>125</v>
      </c>
      <c r="D131" s="12">
        <v>125</v>
      </c>
    </row>
    <row r="132" spans="1:4">
      <c r="A132" s="14" t="s">
        <v>126</v>
      </c>
      <c r="D132" s="12">
        <v>126</v>
      </c>
    </row>
    <row r="133" spans="1:4">
      <c r="A133" s="14" t="s">
        <v>127</v>
      </c>
      <c r="D133" s="12">
        <v>127</v>
      </c>
    </row>
    <row r="134" spans="1:4">
      <c r="A134" s="14" t="s">
        <v>128</v>
      </c>
      <c r="D134" s="12">
        <v>128</v>
      </c>
    </row>
    <row r="135" spans="1:4">
      <c r="A135" s="14" t="s">
        <v>129</v>
      </c>
      <c r="D135" s="12">
        <v>129</v>
      </c>
    </row>
    <row r="136" spans="1:4">
      <c r="A136" s="14" t="s">
        <v>130</v>
      </c>
      <c r="D136" s="12">
        <v>130</v>
      </c>
    </row>
    <row r="137" spans="1:4">
      <c r="A137" s="14" t="s">
        <v>131</v>
      </c>
      <c r="D137" s="12">
        <v>131</v>
      </c>
    </row>
    <row r="138" spans="1:4">
      <c r="A138" s="14" t="s">
        <v>132</v>
      </c>
      <c r="D138" s="12">
        <v>132</v>
      </c>
    </row>
    <row r="139" spans="1:4">
      <c r="A139" s="14" t="s">
        <v>133</v>
      </c>
      <c r="D139" s="12">
        <v>133</v>
      </c>
    </row>
    <row r="140" spans="1:4">
      <c r="A140" s="14" t="s">
        <v>134</v>
      </c>
      <c r="D140" s="12">
        <v>134</v>
      </c>
    </row>
    <row r="141" spans="1:4">
      <c r="A141" s="14" t="s">
        <v>135</v>
      </c>
      <c r="D141" s="12">
        <v>135</v>
      </c>
    </row>
    <row r="142" spans="1:4">
      <c r="A142" s="14" t="s">
        <v>136</v>
      </c>
      <c r="D142" s="12">
        <v>136</v>
      </c>
    </row>
    <row r="143" spans="1:4">
      <c r="A143" s="14" t="s">
        <v>137</v>
      </c>
      <c r="D143" s="12">
        <v>137</v>
      </c>
    </row>
    <row r="144" spans="1:4">
      <c r="A144" s="14" t="s">
        <v>138</v>
      </c>
      <c r="D144" s="12">
        <v>138</v>
      </c>
    </row>
    <row r="145" spans="1:4">
      <c r="A145" s="14" t="s">
        <v>139</v>
      </c>
      <c r="D145" s="12">
        <v>139</v>
      </c>
    </row>
    <row r="146" spans="1:4">
      <c r="A146" s="14" t="s">
        <v>140</v>
      </c>
      <c r="D146" s="12">
        <v>140</v>
      </c>
    </row>
    <row r="147" spans="1:4">
      <c r="A147" s="14" t="s">
        <v>141</v>
      </c>
      <c r="D147" s="12">
        <v>141</v>
      </c>
    </row>
    <row r="148" spans="1:4">
      <c r="A148" s="14" t="s">
        <v>142</v>
      </c>
      <c r="D148" s="12">
        <v>142</v>
      </c>
    </row>
    <row r="149" spans="1:4">
      <c r="A149" s="14" t="s">
        <v>143</v>
      </c>
      <c r="D149" s="12">
        <v>143</v>
      </c>
    </row>
    <row r="150" spans="1:4">
      <c r="A150" s="14" t="s">
        <v>144</v>
      </c>
      <c r="D150" s="12">
        <v>144</v>
      </c>
    </row>
    <row r="151" spans="1:4">
      <c r="A151" s="14" t="s">
        <v>145</v>
      </c>
      <c r="D151" s="12">
        <v>145</v>
      </c>
    </row>
    <row r="152" spans="1:4">
      <c r="A152" s="14" t="s">
        <v>146</v>
      </c>
      <c r="D152" s="12">
        <v>146</v>
      </c>
    </row>
    <row r="153" spans="1:4">
      <c r="A153" s="14" t="s">
        <v>147</v>
      </c>
      <c r="D153" s="12">
        <v>147</v>
      </c>
    </row>
    <row r="154" spans="1:4">
      <c r="A154" s="14" t="s">
        <v>148</v>
      </c>
      <c r="D154" s="12">
        <v>148</v>
      </c>
    </row>
    <row r="155" spans="1:4">
      <c r="A155" s="14" t="s">
        <v>149</v>
      </c>
      <c r="D155" s="12">
        <v>149</v>
      </c>
    </row>
    <row r="156" spans="1:4">
      <c r="A156" s="14" t="s">
        <v>150</v>
      </c>
      <c r="D156" s="12">
        <v>150</v>
      </c>
    </row>
    <row r="157" spans="1:4">
      <c r="A157" s="14" t="s">
        <v>151</v>
      </c>
      <c r="D157" s="12">
        <v>151</v>
      </c>
    </row>
    <row r="158" spans="1:4">
      <c r="A158" s="14" t="s">
        <v>152</v>
      </c>
      <c r="D158" s="12">
        <v>152</v>
      </c>
    </row>
    <row r="159" spans="1:4">
      <c r="A159" s="14" t="s">
        <v>153</v>
      </c>
      <c r="D159" s="12">
        <v>153</v>
      </c>
    </row>
    <row r="160" spans="1:4">
      <c r="A160" s="14" t="s">
        <v>154</v>
      </c>
      <c r="D160" s="12">
        <v>154</v>
      </c>
    </row>
    <row r="161" spans="1:4">
      <c r="A161" s="14" t="s">
        <v>155</v>
      </c>
      <c r="D161" s="12">
        <v>155</v>
      </c>
    </row>
    <row r="162" spans="1:4">
      <c r="A162" s="14" t="s">
        <v>156</v>
      </c>
      <c r="D162" s="12">
        <v>156</v>
      </c>
    </row>
    <row r="163" spans="1:4">
      <c r="A163" s="14" t="s">
        <v>157</v>
      </c>
      <c r="D163" s="12">
        <v>157</v>
      </c>
    </row>
    <row r="164" spans="1:4">
      <c r="A164" s="14" t="s">
        <v>158</v>
      </c>
      <c r="D164" s="12">
        <v>158</v>
      </c>
    </row>
    <row r="165" spans="1:4">
      <c r="A165" s="14" t="s">
        <v>159</v>
      </c>
      <c r="D165" s="12">
        <v>159</v>
      </c>
    </row>
    <row r="166" spans="1:4">
      <c r="A166" s="14" t="s">
        <v>160</v>
      </c>
      <c r="D166" s="12">
        <v>160</v>
      </c>
    </row>
    <row r="167" spans="1:4">
      <c r="A167" s="14" t="s">
        <v>161</v>
      </c>
      <c r="D167" s="12">
        <v>161</v>
      </c>
    </row>
    <row r="168" spans="1:4">
      <c r="A168" s="14" t="s">
        <v>162</v>
      </c>
      <c r="D168" s="12">
        <v>162</v>
      </c>
    </row>
    <row r="169" spans="1:4">
      <c r="A169" s="14" t="s">
        <v>163</v>
      </c>
      <c r="D169" s="12">
        <v>163</v>
      </c>
    </row>
    <row r="170" spans="1:4">
      <c r="A170" s="14" t="s">
        <v>164</v>
      </c>
      <c r="D170" s="12">
        <v>164</v>
      </c>
    </row>
    <row r="171" spans="1:4">
      <c r="A171" s="14" t="s">
        <v>165</v>
      </c>
      <c r="D171" s="12">
        <v>165</v>
      </c>
    </row>
    <row r="172" spans="1:4">
      <c r="A172" s="14" t="s">
        <v>166</v>
      </c>
      <c r="D172" s="12">
        <v>166</v>
      </c>
    </row>
    <row r="173" spans="1:4">
      <c r="A173" s="14" t="s">
        <v>167</v>
      </c>
      <c r="D173" s="12">
        <v>167</v>
      </c>
    </row>
    <row r="174" spans="1:4">
      <c r="A174" s="14" t="s">
        <v>168</v>
      </c>
      <c r="D174" s="12">
        <v>168</v>
      </c>
    </row>
    <row r="175" spans="1:4">
      <c r="A175" s="14" t="s">
        <v>169</v>
      </c>
      <c r="D175" s="12">
        <v>169</v>
      </c>
    </row>
    <row r="176" spans="1:4">
      <c r="A176" s="14" t="s">
        <v>170</v>
      </c>
      <c r="D176" s="12">
        <v>170</v>
      </c>
    </row>
    <row r="177" spans="1:4">
      <c r="A177" s="14" t="s">
        <v>171</v>
      </c>
      <c r="D177" s="12">
        <v>171</v>
      </c>
    </row>
    <row r="178" spans="1:4">
      <c r="A178" s="14" t="s">
        <v>172</v>
      </c>
      <c r="D178" s="12">
        <v>172</v>
      </c>
    </row>
    <row r="179" spans="1:4">
      <c r="A179" s="14" t="s">
        <v>173</v>
      </c>
      <c r="D179" s="12">
        <v>173</v>
      </c>
    </row>
    <row r="180" spans="1:4">
      <c r="A180" s="14" t="s">
        <v>174</v>
      </c>
      <c r="D180" s="12">
        <v>174</v>
      </c>
    </row>
    <row r="181" spans="1:4">
      <c r="A181" s="14" t="s">
        <v>175</v>
      </c>
      <c r="D181" s="12">
        <v>175</v>
      </c>
    </row>
    <row r="182" spans="1:4">
      <c r="A182" s="14" t="s">
        <v>176</v>
      </c>
      <c r="D182" s="12">
        <v>176</v>
      </c>
    </row>
    <row r="183" spans="1:4">
      <c r="A183" s="14" t="s">
        <v>177</v>
      </c>
      <c r="D183" s="12">
        <v>177</v>
      </c>
    </row>
    <row r="184" spans="1:4">
      <c r="A184" s="14" t="s">
        <v>178</v>
      </c>
      <c r="D184" s="12">
        <v>178</v>
      </c>
    </row>
    <row r="185" spans="1:4">
      <c r="A185" s="14" t="s">
        <v>179</v>
      </c>
      <c r="D185" s="12">
        <v>179</v>
      </c>
    </row>
    <row r="186" spans="1:4">
      <c r="A186" s="14" t="s">
        <v>180</v>
      </c>
      <c r="D186" s="12">
        <v>180</v>
      </c>
    </row>
    <row r="187" spans="1:4">
      <c r="A187" s="14" t="s">
        <v>181</v>
      </c>
      <c r="D187" s="12">
        <v>181</v>
      </c>
    </row>
    <row r="188" spans="1:4">
      <c r="A188" s="14" t="s">
        <v>182</v>
      </c>
      <c r="D188" s="12">
        <v>182</v>
      </c>
    </row>
    <row r="189" spans="1:4">
      <c r="A189" s="14" t="s">
        <v>183</v>
      </c>
      <c r="D189" s="12">
        <v>183</v>
      </c>
    </row>
    <row r="190" spans="1:4">
      <c r="A190" s="14" t="s">
        <v>184</v>
      </c>
      <c r="D190" s="12">
        <v>184</v>
      </c>
    </row>
    <row r="191" spans="1:4">
      <c r="A191" s="14" t="s">
        <v>185</v>
      </c>
      <c r="D191" s="12">
        <v>185</v>
      </c>
    </row>
    <row r="192" spans="1:4">
      <c r="A192" s="14" t="s">
        <v>186</v>
      </c>
      <c r="D192" s="12">
        <v>186</v>
      </c>
    </row>
    <row r="193" spans="1:4">
      <c r="A193" s="14" t="s">
        <v>187</v>
      </c>
      <c r="D193" s="12">
        <v>187</v>
      </c>
    </row>
    <row r="194" spans="1:4">
      <c r="A194" s="14" t="s">
        <v>188</v>
      </c>
      <c r="D194" s="12">
        <v>188</v>
      </c>
    </row>
    <row r="195" spans="1:4">
      <c r="A195" s="14" t="s">
        <v>189</v>
      </c>
      <c r="D195" s="12">
        <v>189</v>
      </c>
    </row>
    <row r="196" spans="1:4">
      <c r="A196" s="14" t="s">
        <v>190</v>
      </c>
      <c r="D196" s="12">
        <v>190</v>
      </c>
    </row>
    <row r="197" spans="1:4">
      <c r="A197" s="14" t="s">
        <v>191</v>
      </c>
      <c r="D197" s="12">
        <v>191</v>
      </c>
    </row>
    <row r="198" spans="1:4">
      <c r="A198" s="14" t="s">
        <v>192</v>
      </c>
      <c r="D198" s="12">
        <v>192</v>
      </c>
    </row>
    <row r="199" spans="1:4">
      <c r="A199" s="14" t="s">
        <v>193</v>
      </c>
      <c r="D199" s="12">
        <v>193</v>
      </c>
    </row>
    <row r="200" spans="1:4">
      <c r="A200" s="14" t="s">
        <v>194</v>
      </c>
      <c r="D200" s="12">
        <v>194</v>
      </c>
    </row>
    <row r="201" spans="1:4">
      <c r="A201" s="14" t="s">
        <v>195</v>
      </c>
      <c r="D201" s="12">
        <v>195</v>
      </c>
    </row>
    <row r="202" spans="1:4">
      <c r="A202" s="14" t="s">
        <v>196</v>
      </c>
      <c r="D202" s="12">
        <v>196</v>
      </c>
    </row>
    <row r="203" spans="1:4">
      <c r="A203" s="14" t="s">
        <v>197</v>
      </c>
      <c r="D203" s="12">
        <v>197</v>
      </c>
    </row>
    <row r="204" spans="1:4">
      <c r="A204" s="14" t="s">
        <v>198</v>
      </c>
      <c r="D204" s="12">
        <v>198</v>
      </c>
    </row>
    <row r="205" spans="1:4">
      <c r="A205" s="14" t="s">
        <v>199</v>
      </c>
      <c r="D205" s="12">
        <v>199</v>
      </c>
    </row>
    <row r="206" spans="1:4">
      <c r="A206" s="14" t="s">
        <v>200</v>
      </c>
      <c r="D206" s="12">
        <v>200</v>
      </c>
    </row>
    <row r="207" spans="1:4">
      <c r="A207" s="14" t="s">
        <v>201</v>
      </c>
      <c r="D207" s="12">
        <v>201</v>
      </c>
    </row>
    <row r="208" spans="1:4">
      <c r="A208" s="14" t="s">
        <v>202</v>
      </c>
      <c r="D208" s="12">
        <v>202</v>
      </c>
    </row>
    <row r="209" spans="1:4">
      <c r="A209" s="14" t="s">
        <v>203</v>
      </c>
      <c r="D209" s="12">
        <v>203</v>
      </c>
    </row>
    <row r="210" spans="1:4">
      <c r="A210" s="14" t="s">
        <v>204</v>
      </c>
      <c r="D210" s="12">
        <v>204</v>
      </c>
    </row>
    <row r="211" spans="1:4">
      <c r="A211" s="14" t="s">
        <v>205</v>
      </c>
      <c r="D211" s="12">
        <v>205</v>
      </c>
    </row>
    <row r="212" spans="1:4">
      <c r="A212" s="14" t="s">
        <v>206</v>
      </c>
      <c r="D212" s="12">
        <v>206</v>
      </c>
    </row>
    <row r="213" spans="1:4">
      <c r="A213" s="14" t="s">
        <v>207</v>
      </c>
      <c r="D213" s="12">
        <v>207</v>
      </c>
    </row>
    <row r="214" spans="1:4">
      <c r="A214" s="14" t="s">
        <v>208</v>
      </c>
      <c r="D214" s="12">
        <v>208</v>
      </c>
    </row>
    <row r="215" spans="1:4">
      <c r="A215" s="14" t="s">
        <v>209</v>
      </c>
      <c r="D215" s="12">
        <v>209</v>
      </c>
    </row>
    <row r="216" spans="1:4">
      <c r="A216" s="14" t="s">
        <v>210</v>
      </c>
      <c r="D216" s="12">
        <v>210</v>
      </c>
    </row>
    <row r="217" spans="1:4">
      <c r="A217" s="14" t="s">
        <v>211</v>
      </c>
      <c r="D217" s="12">
        <v>211</v>
      </c>
    </row>
    <row r="218" spans="1:4">
      <c r="A218" s="14" t="s">
        <v>212</v>
      </c>
      <c r="D218" s="12">
        <v>212</v>
      </c>
    </row>
    <row r="219" spans="1:4">
      <c r="A219" s="14" t="s">
        <v>213</v>
      </c>
      <c r="D219" s="12">
        <v>213</v>
      </c>
    </row>
    <row r="220" spans="1:4">
      <c r="A220" s="14" t="s">
        <v>214</v>
      </c>
      <c r="D220" s="12">
        <v>214</v>
      </c>
    </row>
    <row r="221" spans="1:4">
      <c r="A221" s="14" t="s">
        <v>215</v>
      </c>
      <c r="D221" s="12">
        <v>215</v>
      </c>
    </row>
    <row r="222" spans="1:4">
      <c r="A222" s="14" t="s">
        <v>216</v>
      </c>
      <c r="D222" s="12">
        <v>216</v>
      </c>
    </row>
    <row r="223" spans="1:4">
      <c r="A223" s="14" t="s">
        <v>217</v>
      </c>
      <c r="D223" s="12">
        <v>217</v>
      </c>
    </row>
    <row r="224" spans="1:4">
      <c r="A224" s="14" t="s">
        <v>218</v>
      </c>
      <c r="D224" s="12">
        <v>218</v>
      </c>
    </row>
    <row r="225" spans="1:4">
      <c r="A225" s="14" t="s">
        <v>219</v>
      </c>
      <c r="D225" s="12">
        <v>219</v>
      </c>
    </row>
    <row r="226" spans="1:4">
      <c r="A226" s="14" t="s">
        <v>220</v>
      </c>
      <c r="D226" s="12">
        <v>220</v>
      </c>
    </row>
    <row r="227" spans="1:4">
      <c r="A227" s="14" t="s">
        <v>221</v>
      </c>
      <c r="D227" s="12">
        <v>221</v>
      </c>
    </row>
    <row r="228" spans="1:4">
      <c r="A228" s="14" t="s">
        <v>222</v>
      </c>
      <c r="D228" s="12">
        <v>222</v>
      </c>
    </row>
    <row r="229" spans="1:4">
      <c r="A229" s="14" t="s">
        <v>223</v>
      </c>
      <c r="D229" s="12">
        <v>223</v>
      </c>
    </row>
    <row r="230" spans="1:4">
      <c r="A230" s="14" t="s">
        <v>224</v>
      </c>
      <c r="D230" s="12">
        <v>224</v>
      </c>
    </row>
    <row r="231" spans="1:4">
      <c r="A231" s="14" t="s">
        <v>225</v>
      </c>
      <c r="D231" s="12">
        <v>225</v>
      </c>
    </row>
    <row r="232" spans="1:4">
      <c r="A232" s="14" t="s">
        <v>226</v>
      </c>
      <c r="D232" s="12">
        <v>226</v>
      </c>
    </row>
    <row r="233" spans="1:4">
      <c r="A233" s="14" t="s">
        <v>227</v>
      </c>
      <c r="D233" s="12">
        <v>227</v>
      </c>
    </row>
    <row r="234" spans="1:4">
      <c r="A234" s="14" t="s">
        <v>228</v>
      </c>
      <c r="D234" s="12">
        <v>228</v>
      </c>
    </row>
    <row r="235" spans="1:4">
      <c r="A235" s="14" t="s">
        <v>229</v>
      </c>
      <c r="D235" s="12">
        <v>229</v>
      </c>
    </row>
    <row r="236" spans="1:4">
      <c r="A236" s="14" t="s">
        <v>230</v>
      </c>
      <c r="D236" s="12">
        <v>230</v>
      </c>
    </row>
    <row r="237" spans="1:4">
      <c r="A237" s="14" t="s">
        <v>231</v>
      </c>
      <c r="D237" s="12">
        <v>231</v>
      </c>
    </row>
    <row r="238" spans="1:4">
      <c r="A238" s="14" t="s">
        <v>232</v>
      </c>
      <c r="D238" s="12">
        <v>232</v>
      </c>
    </row>
    <row r="239" spans="1:4">
      <c r="A239" s="14" t="s">
        <v>233</v>
      </c>
      <c r="D239" s="12">
        <v>233</v>
      </c>
    </row>
    <row r="240" spans="1:4">
      <c r="A240" s="14" t="s">
        <v>234</v>
      </c>
      <c r="D240" s="12">
        <v>234</v>
      </c>
    </row>
    <row r="241" spans="1:4">
      <c r="A241" s="14" t="s">
        <v>235</v>
      </c>
      <c r="D241" s="12">
        <v>235</v>
      </c>
    </row>
    <row r="242" spans="1:4">
      <c r="A242" s="14" t="s">
        <v>236</v>
      </c>
      <c r="D242" s="12">
        <v>236</v>
      </c>
    </row>
    <row r="243" spans="1:4">
      <c r="A243" s="14" t="s">
        <v>237</v>
      </c>
      <c r="D243" s="12">
        <v>237</v>
      </c>
    </row>
    <row r="244" spans="1:4">
      <c r="A244" s="14" t="s">
        <v>238</v>
      </c>
      <c r="D244" s="12">
        <v>238</v>
      </c>
    </row>
    <row r="245" spans="1:4">
      <c r="A245" s="14" t="s">
        <v>239</v>
      </c>
      <c r="D245" s="12">
        <v>239</v>
      </c>
    </row>
    <row r="246" spans="1:4">
      <c r="A246" s="14" t="s">
        <v>240</v>
      </c>
      <c r="D246" s="12">
        <v>240</v>
      </c>
    </row>
    <row r="247" spans="1:4">
      <c r="A247" s="14" t="s">
        <v>241</v>
      </c>
      <c r="D247" s="12">
        <v>241</v>
      </c>
    </row>
    <row r="248" spans="1:4">
      <c r="A248" s="14" t="s">
        <v>242</v>
      </c>
      <c r="D248" s="12">
        <v>242</v>
      </c>
    </row>
    <row r="249" spans="1:4">
      <c r="A249" s="14" t="s">
        <v>243</v>
      </c>
      <c r="D249" s="12">
        <v>243</v>
      </c>
    </row>
    <row r="250" spans="1:4">
      <c r="A250" s="14" t="s">
        <v>244</v>
      </c>
      <c r="D250" s="12">
        <v>244</v>
      </c>
    </row>
    <row r="251" spans="1:4">
      <c r="A251" s="14" t="s">
        <v>245</v>
      </c>
      <c r="D251" s="12">
        <v>245</v>
      </c>
    </row>
    <row r="252" spans="1:4">
      <c r="A252" s="14" t="s">
        <v>246</v>
      </c>
      <c r="D252" s="12">
        <v>246</v>
      </c>
    </row>
    <row r="253" spans="1:4">
      <c r="A253" s="14" t="s">
        <v>247</v>
      </c>
      <c r="D253" s="12">
        <v>247</v>
      </c>
    </row>
    <row r="254" spans="1:4">
      <c r="A254" s="14" t="s">
        <v>248</v>
      </c>
      <c r="D254" s="12">
        <v>248</v>
      </c>
    </row>
    <row r="255" spans="1:4">
      <c r="A255" s="14" t="s">
        <v>249</v>
      </c>
      <c r="D255" s="12">
        <v>249</v>
      </c>
    </row>
    <row r="256" spans="1:4">
      <c r="A256" s="14" t="s">
        <v>250</v>
      </c>
      <c r="D256" s="12">
        <v>250</v>
      </c>
    </row>
    <row r="257" spans="1:4">
      <c r="A257" s="14" t="s">
        <v>251</v>
      </c>
      <c r="D257" s="12">
        <v>251</v>
      </c>
    </row>
    <row r="258" spans="1:4">
      <c r="A258" s="14" t="s">
        <v>252</v>
      </c>
      <c r="D258" s="12">
        <v>252</v>
      </c>
    </row>
    <row r="259" spans="1:4">
      <c r="A259" s="14" t="s">
        <v>253</v>
      </c>
      <c r="D259" s="12">
        <v>253</v>
      </c>
    </row>
    <row r="260" spans="1:4">
      <c r="A260" s="14" t="s">
        <v>254</v>
      </c>
      <c r="D260" s="12">
        <v>254</v>
      </c>
    </row>
    <row r="261" spans="1:4">
      <c r="A261" s="14" t="s">
        <v>255</v>
      </c>
    </row>
    <row r="262" spans="1:4">
      <c r="A262" s="14" t="s">
        <v>256</v>
      </c>
    </row>
    <row r="263" spans="1:4">
      <c r="A263" s="14" t="s">
        <v>257</v>
      </c>
    </row>
    <row r="264" spans="1:4">
      <c r="A264" s="14" t="s">
        <v>258</v>
      </c>
    </row>
    <row r="265" spans="1:4">
      <c r="A265" s="14" t="s">
        <v>259</v>
      </c>
    </row>
    <row r="266" spans="1:4">
      <c r="A266" s="14" t="s">
        <v>260</v>
      </c>
    </row>
    <row r="267" spans="1:4">
      <c r="A267" s="14" t="s">
        <v>261</v>
      </c>
    </row>
    <row r="268" spans="1:4">
      <c r="A268" s="14" t="s">
        <v>262</v>
      </c>
    </row>
    <row r="269" spans="1:4">
      <c r="A269" s="14" t="s">
        <v>263</v>
      </c>
    </row>
    <row r="270" spans="1:4">
      <c r="A270" s="14" t="s">
        <v>264</v>
      </c>
    </row>
    <row r="271" spans="1:4">
      <c r="A271" s="14" t="s">
        <v>265</v>
      </c>
    </row>
    <row r="272" spans="1:4">
      <c r="A272" s="14" t="s">
        <v>266</v>
      </c>
    </row>
    <row r="273" spans="1:1">
      <c r="A273" s="14" t="s">
        <v>267</v>
      </c>
    </row>
    <row r="274" spans="1:1">
      <c r="A274" s="14" t="s">
        <v>268</v>
      </c>
    </row>
    <row r="275" spans="1:1">
      <c r="A275" s="14" t="s">
        <v>269</v>
      </c>
    </row>
    <row r="276" spans="1:1">
      <c r="A276" s="14" t="s">
        <v>270</v>
      </c>
    </row>
    <row r="277" spans="1:1">
      <c r="A277" s="14" t="s">
        <v>271</v>
      </c>
    </row>
    <row r="278" spans="1:1">
      <c r="A278" s="14" t="s">
        <v>272</v>
      </c>
    </row>
    <row r="279" spans="1:1">
      <c r="A279" s="14" t="s">
        <v>273</v>
      </c>
    </row>
    <row r="280" spans="1:1">
      <c r="A280" s="14" t="s">
        <v>274</v>
      </c>
    </row>
    <row r="281" spans="1:1">
      <c r="A281" s="14" t="s">
        <v>275</v>
      </c>
    </row>
    <row r="282" spans="1:1">
      <c r="A282" s="14" t="s">
        <v>276</v>
      </c>
    </row>
    <row r="283" spans="1:1">
      <c r="A283" s="14" t="s">
        <v>277</v>
      </c>
    </row>
    <row r="284" spans="1:1">
      <c r="A284" s="14" t="s">
        <v>278</v>
      </c>
    </row>
    <row r="285" spans="1:1">
      <c r="A285" s="14" t="s">
        <v>279</v>
      </c>
    </row>
    <row r="286" spans="1:1">
      <c r="A286" s="14" t="s">
        <v>280</v>
      </c>
    </row>
    <row r="287" spans="1:1">
      <c r="A287" s="14" t="s">
        <v>281</v>
      </c>
    </row>
    <row r="288" spans="1:1">
      <c r="A288" s="14" t="s">
        <v>282</v>
      </c>
    </row>
    <row r="289" spans="1:1">
      <c r="A289" s="14" t="s">
        <v>283</v>
      </c>
    </row>
    <row r="290" spans="1:1">
      <c r="A290" s="14" t="s">
        <v>284</v>
      </c>
    </row>
    <row r="291" spans="1:1">
      <c r="A291" s="14" t="s">
        <v>285</v>
      </c>
    </row>
    <row r="292" spans="1:1">
      <c r="A292" s="14" t="s">
        <v>286</v>
      </c>
    </row>
    <row r="293" spans="1:1">
      <c r="A293" s="14" t="s">
        <v>287</v>
      </c>
    </row>
    <row r="294" spans="1:1">
      <c r="A294" s="14" t="s">
        <v>288</v>
      </c>
    </row>
    <row r="295" spans="1:1">
      <c r="A295" s="14" t="s">
        <v>289</v>
      </c>
    </row>
    <row r="296" spans="1:1">
      <c r="A296" s="14" t="s">
        <v>290</v>
      </c>
    </row>
    <row r="297" spans="1:1">
      <c r="A297" s="14" t="s">
        <v>291</v>
      </c>
    </row>
    <row r="298" spans="1:1">
      <c r="A298" s="14" t="s">
        <v>292</v>
      </c>
    </row>
    <row r="299" spans="1:1">
      <c r="A299" s="14" t="s">
        <v>293</v>
      </c>
    </row>
    <row r="300" spans="1:1">
      <c r="A300" s="14" t="s">
        <v>294</v>
      </c>
    </row>
    <row r="301" spans="1:1">
      <c r="A301" s="14" t="s">
        <v>295</v>
      </c>
    </row>
    <row r="302" spans="1:1">
      <c r="A302" s="14" t="s">
        <v>296</v>
      </c>
    </row>
    <row r="303" spans="1:1">
      <c r="A303" s="14" t="s">
        <v>297</v>
      </c>
    </row>
    <row r="304" spans="1:1">
      <c r="A304" s="14" t="s">
        <v>298</v>
      </c>
    </row>
    <row r="305" spans="1:1">
      <c r="A305" s="14" t="s">
        <v>299</v>
      </c>
    </row>
    <row r="306" spans="1:1">
      <c r="A306" s="14" t="s">
        <v>300</v>
      </c>
    </row>
    <row r="307" spans="1:1">
      <c r="A307" s="14" t="s">
        <v>301</v>
      </c>
    </row>
    <row r="308" spans="1:1">
      <c r="A308" s="14" t="s">
        <v>302</v>
      </c>
    </row>
    <row r="309" spans="1:1">
      <c r="A309" s="14" t="s">
        <v>303</v>
      </c>
    </row>
    <row r="310" spans="1:1">
      <c r="A310" s="14" t="s">
        <v>304</v>
      </c>
    </row>
    <row r="311" spans="1:1">
      <c r="A311" s="14" t="s">
        <v>305</v>
      </c>
    </row>
    <row r="312" spans="1:1">
      <c r="A312" s="14" t="s">
        <v>306</v>
      </c>
    </row>
    <row r="313" spans="1:1">
      <c r="A313" s="14" t="s">
        <v>307</v>
      </c>
    </row>
    <row r="314" spans="1:1">
      <c r="A314" s="14" t="s">
        <v>308</v>
      </c>
    </row>
    <row r="315" spans="1:1">
      <c r="A315" s="14" t="s">
        <v>309</v>
      </c>
    </row>
    <row r="316" spans="1:1">
      <c r="A316" s="14" t="s">
        <v>310</v>
      </c>
    </row>
    <row r="317" spans="1:1">
      <c r="A317" s="14" t="s">
        <v>311</v>
      </c>
    </row>
    <row r="318" spans="1:1">
      <c r="A318" s="14" t="s">
        <v>312</v>
      </c>
    </row>
    <row r="319" spans="1:1">
      <c r="A319" s="14" t="s">
        <v>313</v>
      </c>
    </row>
    <row r="320" spans="1:1">
      <c r="A320" s="14" t="s">
        <v>314</v>
      </c>
    </row>
    <row r="321" spans="1:1">
      <c r="A321" s="14" t="s">
        <v>315</v>
      </c>
    </row>
    <row r="322" spans="1:1">
      <c r="A322" s="14" t="s">
        <v>316</v>
      </c>
    </row>
    <row r="323" spans="1:1">
      <c r="A323" s="14" t="s">
        <v>317</v>
      </c>
    </row>
    <row r="324" spans="1:1">
      <c r="A324" s="14" t="s">
        <v>318</v>
      </c>
    </row>
    <row r="325" spans="1:1">
      <c r="A325" s="14" t="s">
        <v>319</v>
      </c>
    </row>
    <row r="326" spans="1:1">
      <c r="A326" s="14" t="s">
        <v>320</v>
      </c>
    </row>
    <row r="327" spans="1:1">
      <c r="A327" s="14" t="s">
        <v>321</v>
      </c>
    </row>
    <row r="328" spans="1:1">
      <c r="A328" s="14" t="s">
        <v>322</v>
      </c>
    </row>
    <row r="329" spans="1:1">
      <c r="A329" s="14" t="s">
        <v>323</v>
      </c>
    </row>
    <row r="330" spans="1:1">
      <c r="A330" s="14" t="s">
        <v>324</v>
      </c>
    </row>
    <row r="331" spans="1:1">
      <c r="A331" s="14" t="s">
        <v>325</v>
      </c>
    </row>
    <row r="332" spans="1:1">
      <c r="A332" s="14" t="s">
        <v>326</v>
      </c>
    </row>
    <row r="333" spans="1:1">
      <c r="A333" s="14" t="s">
        <v>327</v>
      </c>
    </row>
    <row r="334" spans="1:1">
      <c r="A334" s="14" t="s">
        <v>328</v>
      </c>
    </row>
    <row r="335" spans="1:1">
      <c r="A335" s="14" t="s">
        <v>329</v>
      </c>
    </row>
    <row r="336" spans="1:1">
      <c r="A336" s="14" t="s">
        <v>330</v>
      </c>
    </row>
    <row r="337" spans="1:1">
      <c r="A337" s="14" t="s">
        <v>331</v>
      </c>
    </row>
    <row r="338" spans="1:1">
      <c r="A338" s="14" t="s">
        <v>332</v>
      </c>
    </row>
    <row r="339" spans="1:1">
      <c r="A339" s="14" t="s">
        <v>333</v>
      </c>
    </row>
    <row r="340" spans="1:1">
      <c r="A340" s="14" t="s">
        <v>334</v>
      </c>
    </row>
    <row r="341" spans="1:1">
      <c r="A341" s="14" t="s">
        <v>335</v>
      </c>
    </row>
    <row r="342" spans="1:1">
      <c r="A342" s="14" t="s">
        <v>336</v>
      </c>
    </row>
    <row r="343" spans="1:1">
      <c r="A343" s="14" t="s">
        <v>337</v>
      </c>
    </row>
    <row r="344" spans="1:1">
      <c r="A344" s="14" t="s">
        <v>338</v>
      </c>
    </row>
    <row r="345" spans="1:1">
      <c r="A345" s="14" t="s">
        <v>339</v>
      </c>
    </row>
    <row r="346" spans="1:1">
      <c r="A346" s="14" t="s">
        <v>340</v>
      </c>
    </row>
    <row r="347" spans="1:1">
      <c r="A347" s="14" t="s">
        <v>341</v>
      </c>
    </row>
    <row r="348" spans="1:1">
      <c r="A348" s="14" t="s">
        <v>342</v>
      </c>
    </row>
    <row r="349" spans="1:1">
      <c r="A349" s="14" t="s">
        <v>343</v>
      </c>
    </row>
    <row r="350" spans="1:1">
      <c r="A350" s="14" t="s">
        <v>344</v>
      </c>
    </row>
    <row r="351" spans="1:1">
      <c r="A351" s="14" t="s">
        <v>345</v>
      </c>
    </row>
    <row r="352" spans="1:1">
      <c r="A352" s="14" t="s">
        <v>346</v>
      </c>
    </row>
    <row r="353" spans="1:1">
      <c r="A353" s="14" t="s">
        <v>347</v>
      </c>
    </row>
    <row r="354" spans="1:1">
      <c r="A354" s="14" t="s">
        <v>348</v>
      </c>
    </row>
    <row r="355" spans="1:1">
      <c r="A355" s="14" t="s">
        <v>349</v>
      </c>
    </row>
    <row r="356" spans="1:1">
      <c r="A356" s="14" t="s">
        <v>350</v>
      </c>
    </row>
    <row r="357" spans="1:1">
      <c r="A357" s="14" t="s">
        <v>351</v>
      </c>
    </row>
    <row r="358" spans="1:1">
      <c r="A358" s="14" t="s">
        <v>352</v>
      </c>
    </row>
    <row r="359" spans="1:1">
      <c r="A359" s="14" t="s">
        <v>353</v>
      </c>
    </row>
    <row r="360" spans="1:1">
      <c r="A360" s="14" t="s">
        <v>354</v>
      </c>
    </row>
    <row r="361" spans="1:1">
      <c r="A361" s="14" t="s">
        <v>355</v>
      </c>
    </row>
    <row r="362" spans="1:1">
      <c r="A362" s="14" t="s">
        <v>356</v>
      </c>
    </row>
    <row r="363" spans="1:1">
      <c r="A363" s="14" t="s">
        <v>357</v>
      </c>
    </row>
    <row r="364" spans="1:1">
      <c r="A364" s="14" t="s">
        <v>358</v>
      </c>
    </row>
    <row r="365" spans="1:1">
      <c r="A365" s="14" t="s">
        <v>359</v>
      </c>
    </row>
    <row r="366" spans="1:1">
      <c r="A366" s="14" t="s">
        <v>360</v>
      </c>
    </row>
    <row r="367" spans="1:1">
      <c r="A367" s="14" t="s">
        <v>361</v>
      </c>
    </row>
    <row r="368" spans="1:1">
      <c r="A368" s="14" t="s">
        <v>362</v>
      </c>
    </row>
    <row r="369" spans="1:1">
      <c r="A369" s="14" t="s">
        <v>363</v>
      </c>
    </row>
    <row r="370" spans="1:1">
      <c r="A370" s="14" t="s">
        <v>364</v>
      </c>
    </row>
    <row r="371" spans="1:1">
      <c r="A371" s="14" t="s">
        <v>365</v>
      </c>
    </row>
    <row r="372" spans="1:1">
      <c r="A372" s="14" t="s">
        <v>366</v>
      </c>
    </row>
    <row r="373" spans="1:1">
      <c r="A373" s="14" t="s">
        <v>367</v>
      </c>
    </row>
    <row r="374" spans="1:1">
      <c r="A374" s="14" t="s">
        <v>368</v>
      </c>
    </row>
    <row r="375" spans="1:1">
      <c r="A375" s="14" t="s">
        <v>369</v>
      </c>
    </row>
    <row r="376" spans="1:1">
      <c r="A376" s="14" t="s">
        <v>370</v>
      </c>
    </row>
    <row r="377" spans="1:1">
      <c r="A377" s="14" t="s">
        <v>371</v>
      </c>
    </row>
    <row r="378" spans="1:1">
      <c r="A378" s="14" t="s">
        <v>372</v>
      </c>
    </row>
    <row r="379" spans="1:1">
      <c r="A379" s="14" t="s">
        <v>373</v>
      </c>
    </row>
    <row r="380" spans="1:1">
      <c r="A380" s="14" t="s">
        <v>374</v>
      </c>
    </row>
    <row r="381" spans="1:1">
      <c r="A381" s="14" t="s">
        <v>375</v>
      </c>
    </row>
    <row r="382" spans="1:1">
      <c r="A382" s="14" t="s">
        <v>376</v>
      </c>
    </row>
    <row r="383" spans="1:1">
      <c r="A383" s="14" t="s">
        <v>377</v>
      </c>
    </row>
    <row r="384" spans="1:1">
      <c r="A384" s="14" t="s">
        <v>378</v>
      </c>
    </row>
    <row r="385" spans="1:1">
      <c r="A385" s="14" t="s">
        <v>379</v>
      </c>
    </row>
    <row r="386" spans="1:1">
      <c r="A386" s="14" t="s">
        <v>380</v>
      </c>
    </row>
    <row r="387" spans="1:1">
      <c r="A387" s="14" t="s">
        <v>381</v>
      </c>
    </row>
    <row r="388" spans="1:1">
      <c r="A388" s="14" t="s">
        <v>382</v>
      </c>
    </row>
    <row r="389" spans="1:1">
      <c r="A389" s="14" t="s">
        <v>383</v>
      </c>
    </row>
    <row r="390" spans="1:1">
      <c r="A390" s="14" t="s">
        <v>384</v>
      </c>
    </row>
    <row r="391" spans="1:1">
      <c r="A391" s="14" t="s">
        <v>385</v>
      </c>
    </row>
    <row r="392" spans="1:1">
      <c r="A392" s="14" t="s">
        <v>386</v>
      </c>
    </row>
    <row r="393" spans="1:1">
      <c r="A393" s="14" t="s">
        <v>387</v>
      </c>
    </row>
    <row r="394" spans="1:1">
      <c r="A394" s="14" t="s">
        <v>388</v>
      </c>
    </row>
    <row r="395" spans="1:1">
      <c r="A395" s="14" t="s">
        <v>389</v>
      </c>
    </row>
    <row r="396" spans="1:1">
      <c r="A396" s="14" t="s">
        <v>390</v>
      </c>
    </row>
    <row r="397" spans="1:1">
      <c r="A397" s="14" t="s">
        <v>391</v>
      </c>
    </row>
    <row r="398" spans="1:1">
      <c r="A398" s="14" t="s">
        <v>392</v>
      </c>
    </row>
    <row r="399" spans="1:1">
      <c r="A399" s="14" t="s">
        <v>393</v>
      </c>
    </row>
    <row r="400" spans="1:1">
      <c r="A400" s="14" t="s">
        <v>394</v>
      </c>
    </row>
    <row r="401" spans="1:1">
      <c r="A401" s="14" t="s">
        <v>395</v>
      </c>
    </row>
    <row r="402" spans="1:1">
      <c r="A402" s="14" t="s">
        <v>396</v>
      </c>
    </row>
    <row r="403" spans="1:1">
      <c r="A403" s="14" t="s">
        <v>397</v>
      </c>
    </row>
    <row r="404" spans="1:1">
      <c r="A404" s="14" t="s">
        <v>398</v>
      </c>
    </row>
    <row r="405" spans="1:1">
      <c r="A405" s="14" t="s">
        <v>399</v>
      </c>
    </row>
    <row r="406" spans="1:1">
      <c r="A406" s="14" t="s">
        <v>400</v>
      </c>
    </row>
    <row r="407" spans="1:1">
      <c r="A407" s="14" t="s">
        <v>401</v>
      </c>
    </row>
    <row r="408" spans="1:1">
      <c r="A408" s="14" t="s">
        <v>402</v>
      </c>
    </row>
    <row r="409" spans="1:1">
      <c r="A409" s="14" t="s">
        <v>403</v>
      </c>
    </row>
    <row r="410" spans="1:1">
      <c r="A410" s="14" t="s">
        <v>404</v>
      </c>
    </row>
    <row r="411" spans="1:1">
      <c r="A411" s="14" t="s">
        <v>405</v>
      </c>
    </row>
    <row r="412" spans="1:1">
      <c r="A412" s="14" t="s">
        <v>406</v>
      </c>
    </row>
    <row r="413" spans="1:1">
      <c r="A413" s="14" t="s">
        <v>407</v>
      </c>
    </row>
    <row r="414" spans="1:1">
      <c r="A414" s="14" t="s">
        <v>408</v>
      </c>
    </row>
    <row r="415" spans="1:1">
      <c r="A415" s="14" t="s">
        <v>409</v>
      </c>
    </row>
    <row r="416" spans="1:1">
      <c r="A416" s="14" t="s">
        <v>410</v>
      </c>
    </row>
    <row r="417" spans="1:1">
      <c r="A417" s="14" t="s">
        <v>411</v>
      </c>
    </row>
    <row r="418" spans="1:1">
      <c r="A418" s="14" t="s">
        <v>412</v>
      </c>
    </row>
    <row r="419" spans="1:1">
      <c r="A419" s="14" t="s">
        <v>413</v>
      </c>
    </row>
    <row r="420" spans="1:1">
      <c r="A420" s="14" t="s">
        <v>414</v>
      </c>
    </row>
    <row r="421" spans="1:1">
      <c r="A421" s="14" t="s">
        <v>415</v>
      </c>
    </row>
    <row r="422" spans="1:1">
      <c r="A422" s="14" t="s">
        <v>416</v>
      </c>
    </row>
    <row r="423" spans="1:1">
      <c r="A423" s="14" t="s">
        <v>417</v>
      </c>
    </row>
    <row r="424" spans="1:1">
      <c r="A424" s="14" t="s">
        <v>418</v>
      </c>
    </row>
    <row r="425" spans="1:1">
      <c r="A425" s="14" t="s">
        <v>419</v>
      </c>
    </row>
    <row r="426" spans="1:1">
      <c r="A426" s="14" t="s">
        <v>420</v>
      </c>
    </row>
    <row r="427" spans="1:1">
      <c r="A427" s="14" t="s">
        <v>421</v>
      </c>
    </row>
    <row r="428" spans="1:1">
      <c r="A428" s="14" t="s">
        <v>422</v>
      </c>
    </row>
    <row r="429" spans="1:1">
      <c r="A429" s="14" t="s">
        <v>423</v>
      </c>
    </row>
    <row r="430" spans="1:1">
      <c r="A430" s="14" t="s">
        <v>424</v>
      </c>
    </row>
    <row r="431" spans="1:1">
      <c r="A431" s="14" t="s">
        <v>425</v>
      </c>
    </row>
    <row r="432" spans="1:1">
      <c r="A432" s="14" t="s">
        <v>426</v>
      </c>
    </row>
    <row r="433" spans="1:1">
      <c r="A433" s="14" t="s">
        <v>427</v>
      </c>
    </row>
    <row r="434" spans="1:1">
      <c r="A434" s="14" t="s">
        <v>428</v>
      </c>
    </row>
    <row r="435" spans="1:1">
      <c r="A435" s="14" t="s">
        <v>429</v>
      </c>
    </row>
    <row r="436" spans="1:1">
      <c r="A436" s="14" t="s">
        <v>430</v>
      </c>
    </row>
    <row r="437" spans="1:1">
      <c r="A437" s="14" t="s">
        <v>431</v>
      </c>
    </row>
    <row r="438" spans="1:1">
      <c r="A438" s="14" t="s">
        <v>432</v>
      </c>
    </row>
    <row r="439" spans="1:1">
      <c r="A439" s="14" t="s">
        <v>433</v>
      </c>
    </row>
    <row r="440" spans="1:1">
      <c r="A440" s="14" t="s">
        <v>434</v>
      </c>
    </row>
    <row r="441" spans="1:1">
      <c r="A441" s="14" t="s">
        <v>435</v>
      </c>
    </row>
    <row r="442" spans="1:1">
      <c r="A442" s="14" t="s">
        <v>436</v>
      </c>
    </row>
    <row r="443" spans="1:1">
      <c r="A443" s="14" t="s">
        <v>437</v>
      </c>
    </row>
    <row r="444" spans="1:1">
      <c r="A444" s="14" t="s">
        <v>438</v>
      </c>
    </row>
    <row r="445" spans="1:1">
      <c r="A445" s="14" t="s">
        <v>439</v>
      </c>
    </row>
    <row r="446" spans="1:1">
      <c r="A446" s="14" t="s">
        <v>440</v>
      </c>
    </row>
    <row r="447" spans="1:1">
      <c r="A447" s="14" t="s">
        <v>441</v>
      </c>
    </row>
    <row r="448" spans="1:1">
      <c r="A448" s="14" t="s">
        <v>442</v>
      </c>
    </row>
    <row r="449" spans="1:1">
      <c r="A449" s="14" t="s">
        <v>443</v>
      </c>
    </row>
    <row r="450" spans="1:1">
      <c r="A450" s="14" t="s">
        <v>444</v>
      </c>
    </row>
    <row r="451" spans="1:1">
      <c r="A451" s="14" t="s">
        <v>445</v>
      </c>
    </row>
    <row r="452" spans="1:1">
      <c r="A452" s="14" t="s">
        <v>446</v>
      </c>
    </row>
    <row r="453" spans="1:1">
      <c r="A453" s="14" t="s">
        <v>447</v>
      </c>
    </row>
    <row r="454" spans="1:1">
      <c r="A454" s="14" t="s">
        <v>448</v>
      </c>
    </row>
    <row r="455" spans="1:1">
      <c r="A455" s="14" t="s">
        <v>449</v>
      </c>
    </row>
    <row r="456" spans="1:1">
      <c r="A456" s="14" t="s">
        <v>450</v>
      </c>
    </row>
    <row r="457" spans="1:1">
      <c r="A457" s="14" t="s">
        <v>451</v>
      </c>
    </row>
    <row r="458" spans="1:1">
      <c r="A458" s="14" t="s">
        <v>452</v>
      </c>
    </row>
    <row r="459" spans="1:1">
      <c r="A459" s="14" t="s">
        <v>453</v>
      </c>
    </row>
    <row r="460" spans="1:1">
      <c r="A460" s="14" t="s">
        <v>454</v>
      </c>
    </row>
    <row r="461" spans="1:1">
      <c r="A461" s="14" t="s">
        <v>455</v>
      </c>
    </row>
    <row r="462" spans="1:1">
      <c r="A462" s="14" t="s">
        <v>456</v>
      </c>
    </row>
    <row r="463" spans="1:1">
      <c r="A463" s="14" t="s">
        <v>457</v>
      </c>
    </row>
    <row r="464" spans="1:1">
      <c r="A464" s="14" t="s">
        <v>458</v>
      </c>
    </row>
    <row r="465" spans="1:1">
      <c r="A465" s="14" t="s">
        <v>459</v>
      </c>
    </row>
    <row r="466" spans="1:1">
      <c r="A466" s="14" t="s">
        <v>460</v>
      </c>
    </row>
    <row r="467" spans="1:1">
      <c r="A467" s="14" t="s">
        <v>461</v>
      </c>
    </row>
    <row r="468" spans="1:1">
      <c r="A468" s="14" t="s">
        <v>462</v>
      </c>
    </row>
    <row r="469" spans="1:1">
      <c r="A469" s="14" t="s">
        <v>463</v>
      </c>
    </row>
    <row r="470" spans="1:1">
      <c r="A470" s="14" t="s">
        <v>464</v>
      </c>
    </row>
    <row r="471" spans="1:1">
      <c r="A471" s="14" t="s">
        <v>465</v>
      </c>
    </row>
    <row r="472" spans="1:1">
      <c r="A472" s="14" t="s">
        <v>466</v>
      </c>
    </row>
    <row r="473" spans="1:1">
      <c r="A473" s="14" t="s">
        <v>467</v>
      </c>
    </row>
    <row r="474" spans="1:1">
      <c r="A474" s="14" t="s">
        <v>468</v>
      </c>
    </row>
    <row r="475" spans="1:1">
      <c r="A475" s="14" t="s">
        <v>469</v>
      </c>
    </row>
    <row r="476" spans="1:1">
      <c r="A476" s="14" t="s">
        <v>470</v>
      </c>
    </row>
    <row r="477" spans="1:1">
      <c r="A477" s="14" t="s">
        <v>471</v>
      </c>
    </row>
    <row r="478" spans="1:1">
      <c r="A478" s="14" t="s">
        <v>472</v>
      </c>
    </row>
    <row r="479" spans="1:1">
      <c r="A479" s="14" t="s">
        <v>473</v>
      </c>
    </row>
    <row r="480" spans="1:1">
      <c r="A480" s="14" t="s">
        <v>474</v>
      </c>
    </row>
    <row r="481" spans="1:1">
      <c r="A481" s="14" t="s">
        <v>475</v>
      </c>
    </row>
    <row r="482" spans="1:1">
      <c r="A482" s="14" t="s">
        <v>476</v>
      </c>
    </row>
    <row r="483" spans="1:1">
      <c r="A483" s="14" t="s">
        <v>477</v>
      </c>
    </row>
    <row r="484" spans="1:1">
      <c r="A484" s="14" t="s">
        <v>478</v>
      </c>
    </row>
    <row r="485" spans="1:1">
      <c r="A485" s="14" t="s">
        <v>479</v>
      </c>
    </row>
    <row r="486" spans="1:1">
      <c r="A486" s="14" t="s">
        <v>480</v>
      </c>
    </row>
    <row r="487" spans="1:1">
      <c r="A487" s="14" t="s">
        <v>481</v>
      </c>
    </row>
    <row r="488" spans="1:1">
      <c r="A488" s="14" t="s">
        <v>482</v>
      </c>
    </row>
    <row r="489" spans="1:1">
      <c r="A489" s="14" t="s">
        <v>483</v>
      </c>
    </row>
    <row r="490" spans="1:1">
      <c r="A490" s="14" t="s">
        <v>484</v>
      </c>
    </row>
    <row r="491" spans="1:1">
      <c r="A491" s="14" t="s">
        <v>485</v>
      </c>
    </row>
    <row r="492" spans="1:1">
      <c r="A492" s="14" t="s">
        <v>486</v>
      </c>
    </row>
    <row r="493" spans="1:1">
      <c r="A493" s="14" t="s">
        <v>487</v>
      </c>
    </row>
    <row r="494" spans="1:1">
      <c r="A494" s="14" t="s">
        <v>488</v>
      </c>
    </row>
    <row r="495" spans="1:1">
      <c r="A495" s="14" t="s">
        <v>489</v>
      </c>
    </row>
    <row r="496" spans="1:1">
      <c r="A496" s="14" t="s">
        <v>490</v>
      </c>
    </row>
    <row r="497" spans="1:1">
      <c r="A497" s="14" t="s">
        <v>491</v>
      </c>
    </row>
    <row r="498" spans="1:1">
      <c r="A498" s="14" t="s">
        <v>492</v>
      </c>
    </row>
    <row r="499" spans="1:1">
      <c r="A499" s="14" t="s">
        <v>493</v>
      </c>
    </row>
    <row r="500" spans="1:1">
      <c r="A500" s="14" t="s">
        <v>494</v>
      </c>
    </row>
    <row r="501" spans="1:1">
      <c r="A501" s="14" t="s">
        <v>495</v>
      </c>
    </row>
    <row r="502" spans="1:1">
      <c r="A502" s="14" t="s">
        <v>496</v>
      </c>
    </row>
    <row r="503" spans="1:1">
      <c r="A503" s="14" t="s">
        <v>497</v>
      </c>
    </row>
    <row r="504" spans="1:1">
      <c r="A504" s="14" t="s">
        <v>498</v>
      </c>
    </row>
    <row r="505" spans="1:1">
      <c r="A505" s="14" t="s">
        <v>499</v>
      </c>
    </row>
    <row r="506" spans="1:1">
      <c r="A506" s="14" t="s">
        <v>500</v>
      </c>
    </row>
    <row r="507" spans="1:1">
      <c r="A507" s="14" t="s">
        <v>501</v>
      </c>
    </row>
    <row r="508" spans="1:1">
      <c r="A508" s="14" t="s">
        <v>502</v>
      </c>
    </row>
    <row r="509" spans="1:1">
      <c r="A509" s="14" t="s">
        <v>503</v>
      </c>
    </row>
    <row r="510" spans="1:1">
      <c r="A510" s="14" t="s">
        <v>504</v>
      </c>
    </row>
    <row r="511" spans="1:1">
      <c r="A511" s="14" t="s">
        <v>505</v>
      </c>
    </row>
    <row r="512" spans="1:1">
      <c r="A512" s="14" t="s">
        <v>506</v>
      </c>
    </row>
    <row r="513" spans="1:1">
      <c r="A513" s="14" t="s">
        <v>507</v>
      </c>
    </row>
    <row r="514" spans="1:1">
      <c r="A514" s="14" t="s">
        <v>508</v>
      </c>
    </row>
    <row r="515" spans="1:1">
      <c r="A515" s="14" t="s">
        <v>509</v>
      </c>
    </row>
    <row r="516" spans="1:1">
      <c r="A516" s="14" t="s">
        <v>510</v>
      </c>
    </row>
    <row r="517" spans="1:1">
      <c r="A517" s="14" t="s">
        <v>511</v>
      </c>
    </row>
    <row r="518" spans="1:1">
      <c r="A518" s="14" t="s">
        <v>512</v>
      </c>
    </row>
    <row r="519" spans="1:1">
      <c r="A519" s="14" t="s">
        <v>513</v>
      </c>
    </row>
    <row r="520" spans="1:1">
      <c r="A520" s="14" t="s">
        <v>514</v>
      </c>
    </row>
    <row r="521" spans="1:1">
      <c r="A521" s="14" t="s">
        <v>515</v>
      </c>
    </row>
    <row r="522" spans="1:1">
      <c r="A522" s="14" t="s">
        <v>516</v>
      </c>
    </row>
    <row r="523" spans="1:1">
      <c r="A523" s="14" t="s">
        <v>517</v>
      </c>
    </row>
    <row r="524" spans="1:1">
      <c r="A524" s="14" t="s">
        <v>518</v>
      </c>
    </row>
    <row r="525" spans="1:1">
      <c r="A525" s="14" t="s">
        <v>519</v>
      </c>
    </row>
    <row r="526" spans="1:1">
      <c r="A526" s="14" t="s">
        <v>520</v>
      </c>
    </row>
    <row r="527" spans="1:1">
      <c r="A527" s="14" t="s">
        <v>521</v>
      </c>
    </row>
    <row r="528" spans="1:1">
      <c r="A528" s="14" t="s">
        <v>522</v>
      </c>
    </row>
    <row r="529" spans="1:1">
      <c r="A529" s="14" t="s">
        <v>523</v>
      </c>
    </row>
    <row r="530" spans="1:1">
      <c r="A530" s="14" t="s">
        <v>524</v>
      </c>
    </row>
    <row r="531" spans="1:1">
      <c r="A531" s="14" t="s">
        <v>525</v>
      </c>
    </row>
    <row r="532" spans="1:1">
      <c r="A532" s="14" t="s">
        <v>526</v>
      </c>
    </row>
    <row r="533" spans="1:1">
      <c r="A533" s="14" t="s">
        <v>527</v>
      </c>
    </row>
    <row r="534" spans="1:1">
      <c r="A534" s="14" t="s">
        <v>528</v>
      </c>
    </row>
    <row r="535" spans="1:1">
      <c r="A535" s="14" t="s">
        <v>529</v>
      </c>
    </row>
    <row r="536" spans="1:1">
      <c r="A536" s="14" t="s">
        <v>530</v>
      </c>
    </row>
    <row r="537" spans="1:1">
      <c r="A537" s="14" t="s">
        <v>531</v>
      </c>
    </row>
    <row r="538" spans="1:1">
      <c r="A538" s="14" t="s">
        <v>532</v>
      </c>
    </row>
    <row r="539" spans="1:1">
      <c r="A539" s="14" t="s">
        <v>533</v>
      </c>
    </row>
    <row r="540" spans="1:1">
      <c r="A540" s="14" t="s">
        <v>534</v>
      </c>
    </row>
    <row r="541" spans="1:1">
      <c r="A541" s="14" t="s">
        <v>535</v>
      </c>
    </row>
    <row r="542" spans="1:1">
      <c r="A542" s="14" t="s">
        <v>536</v>
      </c>
    </row>
    <row r="543" spans="1:1">
      <c r="A543" s="14" t="s">
        <v>537</v>
      </c>
    </row>
    <row r="544" spans="1:1">
      <c r="A544" s="14" t="s">
        <v>538</v>
      </c>
    </row>
    <row r="545" spans="1:1">
      <c r="A545" s="14" t="s">
        <v>539</v>
      </c>
    </row>
    <row r="546" spans="1:1">
      <c r="A546" s="14" t="s">
        <v>540</v>
      </c>
    </row>
    <row r="547" spans="1:1">
      <c r="A547" s="14" t="s">
        <v>541</v>
      </c>
    </row>
    <row r="548" spans="1:1">
      <c r="A548" s="14" t="s">
        <v>542</v>
      </c>
    </row>
    <row r="549" spans="1:1">
      <c r="A549" s="14" t="s">
        <v>543</v>
      </c>
    </row>
    <row r="550" spans="1:1">
      <c r="A550" s="14" t="s">
        <v>544</v>
      </c>
    </row>
    <row r="551" spans="1:1">
      <c r="A551" s="14" t="s">
        <v>545</v>
      </c>
    </row>
    <row r="552" spans="1:1">
      <c r="A552" s="14" t="s">
        <v>546</v>
      </c>
    </row>
    <row r="553" spans="1:1">
      <c r="A553" s="14" t="s">
        <v>547</v>
      </c>
    </row>
    <row r="554" spans="1:1">
      <c r="A554" s="14" t="s">
        <v>548</v>
      </c>
    </row>
    <row r="555" spans="1:1">
      <c r="A555" s="14" t="s">
        <v>549</v>
      </c>
    </row>
    <row r="556" spans="1:1">
      <c r="A556" s="14" t="s">
        <v>550</v>
      </c>
    </row>
    <row r="557" spans="1:1">
      <c r="A557" s="14" t="s">
        <v>551</v>
      </c>
    </row>
    <row r="558" spans="1:1">
      <c r="A558" s="14" t="s">
        <v>552</v>
      </c>
    </row>
    <row r="559" spans="1:1">
      <c r="A559" s="14" t="s">
        <v>553</v>
      </c>
    </row>
    <row r="560" spans="1:1">
      <c r="A560" s="14" t="s">
        <v>554</v>
      </c>
    </row>
    <row r="561" spans="1:1">
      <c r="A561" s="14" t="s">
        <v>555</v>
      </c>
    </row>
    <row r="562" spans="1:1">
      <c r="A562" s="14" t="s">
        <v>556</v>
      </c>
    </row>
    <row r="563" spans="1:1">
      <c r="A563" s="14" t="s">
        <v>557</v>
      </c>
    </row>
    <row r="564" spans="1:1">
      <c r="A564" s="14" t="s">
        <v>558</v>
      </c>
    </row>
    <row r="565" spans="1:1">
      <c r="A565" s="14" t="s">
        <v>559</v>
      </c>
    </row>
    <row r="566" spans="1:1">
      <c r="A566" s="14" t="s">
        <v>560</v>
      </c>
    </row>
    <row r="567" spans="1:1">
      <c r="A567" s="14" t="s">
        <v>561</v>
      </c>
    </row>
    <row r="568" spans="1:1">
      <c r="A568" s="14" t="s">
        <v>562</v>
      </c>
    </row>
    <row r="569" spans="1:1">
      <c r="A569" s="14" t="s">
        <v>563</v>
      </c>
    </row>
    <row r="570" spans="1:1">
      <c r="A570" s="14" t="s">
        <v>564</v>
      </c>
    </row>
    <row r="571" spans="1:1">
      <c r="A571" s="14" t="s">
        <v>565</v>
      </c>
    </row>
    <row r="572" spans="1:1">
      <c r="A572" s="14" t="s">
        <v>566</v>
      </c>
    </row>
    <row r="573" spans="1:1">
      <c r="A573" s="14" t="s">
        <v>567</v>
      </c>
    </row>
    <row r="574" spans="1:1">
      <c r="A574" s="14" t="s">
        <v>568</v>
      </c>
    </row>
    <row r="575" spans="1:1">
      <c r="A575" s="14" t="s">
        <v>569</v>
      </c>
    </row>
    <row r="576" spans="1:1">
      <c r="A576" s="14" t="s">
        <v>570</v>
      </c>
    </row>
    <row r="577" spans="1:1">
      <c r="A577" s="14" t="s">
        <v>571</v>
      </c>
    </row>
    <row r="578" spans="1:1">
      <c r="A578" s="14" t="s">
        <v>572</v>
      </c>
    </row>
    <row r="579" spans="1:1">
      <c r="A579" s="14" t="s">
        <v>573</v>
      </c>
    </row>
    <row r="580" spans="1:1">
      <c r="A580" s="14" t="s">
        <v>574</v>
      </c>
    </row>
    <row r="581" spans="1:1">
      <c r="A581" s="14" t="s">
        <v>575</v>
      </c>
    </row>
    <row r="582" spans="1:1">
      <c r="A582" s="14" t="s">
        <v>576</v>
      </c>
    </row>
    <row r="583" spans="1:1">
      <c r="A583" s="14" t="s">
        <v>577</v>
      </c>
    </row>
    <row r="584" spans="1:1">
      <c r="A584" s="14" t="s">
        <v>578</v>
      </c>
    </row>
    <row r="585" spans="1:1">
      <c r="A585" s="14" t="s">
        <v>579</v>
      </c>
    </row>
    <row r="586" spans="1:1">
      <c r="A586" s="14" t="s">
        <v>580</v>
      </c>
    </row>
    <row r="587" spans="1:1">
      <c r="A587" s="14" t="s">
        <v>581</v>
      </c>
    </row>
    <row r="588" spans="1:1">
      <c r="A588" s="14" t="s">
        <v>582</v>
      </c>
    </row>
    <row r="589" spans="1:1">
      <c r="A589" s="14" t="s">
        <v>583</v>
      </c>
    </row>
    <row r="590" spans="1:1">
      <c r="A590" s="14" t="s">
        <v>584</v>
      </c>
    </row>
    <row r="591" spans="1:1">
      <c r="A591" s="14" t="s">
        <v>585</v>
      </c>
    </row>
    <row r="592" spans="1:1">
      <c r="A592" s="14" t="s">
        <v>586</v>
      </c>
    </row>
    <row r="593" spans="1:1">
      <c r="A593" s="14" t="s">
        <v>587</v>
      </c>
    </row>
    <row r="594" spans="1:1">
      <c r="A594" s="14" t="s">
        <v>588</v>
      </c>
    </row>
    <row r="595" spans="1:1">
      <c r="A595" s="14" t="s">
        <v>589</v>
      </c>
    </row>
    <row r="596" spans="1:1">
      <c r="A596" s="14" t="s">
        <v>590</v>
      </c>
    </row>
    <row r="597" spans="1:1">
      <c r="A597" s="14" t="s">
        <v>591</v>
      </c>
    </row>
    <row r="598" spans="1:1">
      <c r="A598" s="14" t="s">
        <v>592</v>
      </c>
    </row>
    <row r="599" spans="1:1">
      <c r="A599" s="14" t="s">
        <v>593</v>
      </c>
    </row>
    <row r="600" spans="1:1">
      <c r="A600" s="14" t="s">
        <v>594</v>
      </c>
    </row>
    <row r="601" spans="1:1">
      <c r="A601" s="14" t="s">
        <v>595</v>
      </c>
    </row>
    <row r="602" spans="1:1">
      <c r="A602" s="14" t="s">
        <v>596</v>
      </c>
    </row>
    <row r="603" spans="1:1">
      <c r="A603" s="14" t="s">
        <v>597</v>
      </c>
    </row>
    <row r="604" spans="1:1">
      <c r="A604" s="14" t="s">
        <v>598</v>
      </c>
    </row>
    <row r="605" spans="1:1">
      <c r="A605" s="14" t="s">
        <v>599</v>
      </c>
    </row>
    <row r="606" spans="1:1">
      <c r="A606" s="14" t="s">
        <v>600</v>
      </c>
    </row>
    <row r="607" spans="1:1">
      <c r="A607" s="14" t="s">
        <v>601</v>
      </c>
    </row>
    <row r="608" spans="1:1">
      <c r="A608" s="14" t="s">
        <v>602</v>
      </c>
    </row>
    <row r="609" spans="1:1">
      <c r="A609" s="14" t="s">
        <v>603</v>
      </c>
    </row>
    <row r="610" spans="1:1">
      <c r="A610" s="14" t="s">
        <v>604</v>
      </c>
    </row>
    <row r="611" spans="1:1">
      <c r="A611" s="14" t="s">
        <v>605</v>
      </c>
    </row>
    <row r="612" spans="1:1">
      <c r="A612" s="14" t="s">
        <v>606</v>
      </c>
    </row>
    <row r="613" spans="1:1">
      <c r="A613" s="14" t="s">
        <v>607</v>
      </c>
    </row>
    <row r="614" spans="1:1">
      <c r="A614" s="14" t="s">
        <v>608</v>
      </c>
    </row>
    <row r="615" spans="1:1">
      <c r="A615" s="14" t="s">
        <v>609</v>
      </c>
    </row>
    <row r="616" spans="1:1">
      <c r="A616" s="14" t="s">
        <v>610</v>
      </c>
    </row>
    <row r="617" spans="1:1">
      <c r="A617" s="14" t="s">
        <v>611</v>
      </c>
    </row>
    <row r="618" spans="1:1">
      <c r="A618" s="14" t="s">
        <v>612</v>
      </c>
    </row>
    <row r="619" spans="1:1">
      <c r="A619" s="14" t="s">
        <v>613</v>
      </c>
    </row>
    <row r="620" spans="1:1">
      <c r="A620" s="14" t="s">
        <v>614</v>
      </c>
    </row>
    <row r="621" spans="1:1">
      <c r="A621" s="14" t="s">
        <v>615</v>
      </c>
    </row>
    <row r="622" spans="1:1">
      <c r="A622" s="14" t="s">
        <v>616</v>
      </c>
    </row>
    <row r="623" spans="1:1">
      <c r="A623" s="14" t="s">
        <v>617</v>
      </c>
    </row>
    <row r="624" spans="1:1">
      <c r="A624" s="14" t="s">
        <v>618</v>
      </c>
    </row>
    <row r="625" spans="1:1">
      <c r="A625" s="14" t="s">
        <v>619</v>
      </c>
    </row>
    <row r="626" spans="1:1">
      <c r="A626" s="14" t="s">
        <v>620</v>
      </c>
    </row>
    <row r="627" spans="1:1">
      <c r="A627" s="14" t="s">
        <v>621</v>
      </c>
    </row>
    <row r="628" spans="1:1">
      <c r="A628" s="14" t="s">
        <v>622</v>
      </c>
    </row>
    <row r="629" spans="1:1">
      <c r="A629" s="14" t="s">
        <v>623</v>
      </c>
    </row>
    <row r="630" spans="1:1">
      <c r="A630" s="14" t="s">
        <v>624</v>
      </c>
    </row>
    <row r="631" spans="1:1">
      <c r="A631" s="14" t="s">
        <v>625</v>
      </c>
    </row>
    <row r="632" spans="1:1">
      <c r="A632" s="14" t="s">
        <v>626</v>
      </c>
    </row>
    <row r="633" spans="1:1">
      <c r="A633" s="14" t="s">
        <v>627</v>
      </c>
    </row>
    <row r="634" spans="1:1">
      <c r="A634" s="14" t="s">
        <v>628</v>
      </c>
    </row>
    <row r="635" spans="1:1">
      <c r="A635" s="14" t="s">
        <v>629</v>
      </c>
    </row>
    <row r="636" spans="1:1">
      <c r="A636" s="14" t="s">
        <v>630</v>
      </c>
    </row>
    <row r="637" spans="1:1">
      <c r="A637" s="14" t="s">
        <v>631</v>
      </c>
    </row>
    <row r="638" spans="1:1">
      <c r="A638" s="14" t="s">
        <v>632</v>
      </c>
    </row>
    <row r="639" spans="1:1">
      <c r="A639" s="14" t="s">
        <v>633</v>
      </c>
    </row>
    <row r="640" spans="1:1">
      <c r="A640" s="14" t="s">
        <v>634</v>
      </c>
    </row>
    <row r="641" spans="1:1">
      <c r="A641" s="14" t="s">
        <v>635</v>
      </c>
    </row>
    <row r="642" spans="1:1">
      <c r="A642" s="14" t="s">
        <v>636</v>
      </c>
    </row>
    <row r="643" spans="1:1">
      <c r="A643" s="14" t="s">
        <v>637</v>
      </c>
    </row>
    <row r="644" spans="1:1">
      <c r="A644" s="14" t="s">
        <v>638</v>
      </c>
    </row>
    <row r="645" spans="1:1">
      <c r="A645" s="14" t="s">
        <v>639</v>
      </c>
    </row>
    <row r="646" spans="1:1">
      <c r="A646" s="14" t="s">
        <v>640</v>
      </c>
    </row>
    <row r="647" spans="1:1">
      <c r="A647" s="14" t="s">
        <v>641</v>
      </c>
    </row>
    <row r="648" spans="1:1">
      <c r="A648" s="14" t="s">
        <v>642</v>
      </c>
    </row>
    <row r="649" spans="1:1">
      <c r="A649" s="14" t="s">
        <v>643</v>
      </c>
    </row>
    <row r="650" spans="1:1">
      <c r="A650" s="14" t="s">
        <v>644</v>
      </c>
    </row>
    <row r="651" spans="1:1">
      <c r="A651" s="14" t="s">
        <v>645</v>
      </c>
    </row>
    <row r="652" spans="1:1">
      <c r="A652" s="14" t="s">
        <v>646</v>
      </c>
    </row>
    <row r="653" spans="1:1">
      <c r="A653" s="14" t="s">
        <v>647</v>
      </c>
    </row>
    <row r="654" spans="1:1">
      <c r="A654" s="14" t="s">
        <v>648</v>
      </c>
    </row>
    <row r="655" spans="1:1">
      <c r="A655" s="14" t="s">
        <v>649</v>
      </c>
    </row>
    <row r="656" spans="1:1">
      <c r="A656" s="14" t="s">
        <v>650</v>
      </c>
    </row>
    <row r="657" spans="1:1">
      <c r="A657" s="14" t="s">
        <v>651</v>
      </c>
    </row>
    <row r="658" spans="1:1">
      <c r="A658" s="14" t="s">
        <v>652</v>
      </c>
    </row>
    <row r="659" spans="1:1">
      <c r="A659" s="14" t="s">
        <v>653</v>
      </c>
    </row>
    <row r="660" spans="1:1">
      <c r="A660" s="14" t="s">
        <v>654</v>
      </c>
    </row>
    <row r="661" spans="1:1">
      <c r="A661" s="14" t="s">
        <v>655</v>
      </c>
    </row>
    <row r="662" spans="1:1">
      <c r="A662" s="14" t="s">
        <v>656</v>
      </c>
    </row>
    <row r="663" spans="1:1">
      <c r="A663" s="14" t="s">
        <v>657</v>
      </c>
    </row>
    <row r="664" spans="1:1">
      <c r="A664" s="14" t="s">
        <v>658</v>
      </c>
    </row>
    <row r="665" spans="1:1">
      <c r="A665" s="14" t="s">
        <v>659</v>
      </c>
    </row>
    <row r="666" spans="1:1">
      <c r="A666" s="14" t="s">
        <v>660</v>
      </c>
    </row>
    <row r="667" spans="1:1">
      <c r="A667" s="14" t="s">
        <v>661</v>
      </c>
    </row>
    <row r="668" spans="1:1">
      <c r="A668" s="14" t="s">
        <v>662</v>
      </c>
    </row>
    <row r="669" spans="1:1">
      <c r="A669" s="14" t="s">
        <v>663</v>
      </c>
    </row>
    <row r="670" spans="1:1">
      <c r="A670" s="14" t="s">
        <v>664</v>
      </c>
    </row>
    <row r="671" spans="1:1">
      <c r="A671" s="14" t="s">
        <v>665</v>
      </c>
    </row>
    <row r="672" spans="1:1">
      <c r="A672" s="14" t="s">
        <v>666</v>
      </c>
    </row>
    <row r="673" spans="1:1">
      <c r="A673" s="14" t="s">
        <v>667</v>
      </c>
    </row>
    <row r="674" spans="1:1">
      <c r="A674" s="14" t="s">
        <v>668</v>
      </c>
    </row>
    <row r="675" spans="1:1">
      <c r="A675" s="14" t="s">
        <v>669</v>
      </c>
    </row>
    <row r="676" spans="1:1">
      <c r="A676" s="14" t="s">
        <v>670</v>
      </c>
    </row>
    <row r="677" spans="1:1">
      <c r="A677" s="14" t="s">
        <v>671</v>
      </c>
    </row>
    <row r="678" spans="1:1">
      <c r="A678" s="14" t="s">
        <v>672</v>
      </c>
    </row>
    <row r="679" spans="1:1">
      <c r="A679" s="14" t="s">
        <v>673</v>
      </c>
    </row>
    <row r="680" spans="1:1">
      <c r="A680" s="14" t="s">
        <v>674</v>
      </c>
    </row>
    <row r="681" spans="1:1">
      <c r="A681" s="14" t="s">
        <v>675</v>
      </c>
    </row>
    <row r="682" spans="1:1">
      <c r="A682" s="14" t="s">
        <v>676</v>
      </c>
    </row>
    <row r="683" spans="1:1">
      <c r="A683" s="14" t="s">
        <v>677</v>
      </c>
    </row>
    <row r="684" spans="1:1">
      <c r="A684" s="14" t="s">
        <v>678</v>
      </c>
    </row>
    <row r="685" spans="1:1">
      <c r="A685" s="14" t="s">
        <v>679</v>
      </c>
    </row>
    <row r="686" spans="1:1">
      <c r="A686" s="14" t="s">
        <v>680</v>
      </c>
    </row>
    <row r="687" spans="1:1">
      <c r="A687" s="14" t="s">
        <v>681</v>
      </c>
    </row>
    <row r="688" spans="1:1">
      <c r="A688" s="14" t="s">
        <v>682</v>
      </c>
    </row>
    <row r="689" spans="1:1">
      <c r="A689" s="14" t="s">
        <v>683</v>
      </c>
    </row>
    <row r="690" spans="1:1">
      <c r="A690" s="14" t="s">
        <v>684</v>
      </c>
    </row>
    <row r="691" spans="1:1">
      <c r="A691" s="14" t="s">
        <v>685</v>
      </c>
    </row>
    <row r="692" spans="1:1">
      <c r="A692" s="14" t="s">
        <v>686</v>
      </c>
    </row>
    <row r="693" spans="1:1">
      <c r="A693" s="14" t="s">
        <v>687</v>
      </c>
    </row>
    <row r="694" spans="1:1">
      <c r="A694" s="14" t="s">
        <v>688</v>
      </c>
    </row>
    <row r="695" spans="1:1">
      <c r="A695" s="14" t="s">
        <v>689</v>
      </c>
    </row>
    <row r="696" spans="1:1">
      <c r="A696" s="14" t="s">
        <v>690</v>
      </c>
    </row>
    <row r="697" spans="1:1">
      <c r="A697" s="14" t="s">
        <v>691</v>
      </c>
    </row>
    <row r="698" spans="1:1">
      <c r="A698" s="14" t="s">
        <v>692</v>
      </c>
    </row>
    <row r="699" spans="1:1">
      <c r="A699" s="14" t="s">
        <v>693</v>
      </c>
    </row>
    <row r="700" spans="1:1">
      <c r="A700" s="14" t="s">
        <v>694</v>
      </c>
    </row>
    <row r="701" spans="1:1">
      <c r="A701" s="14" t="s">
        <v>695</v>
      </c>
    </row>
    <row r="702" spans="1:1">
      <c r="A702" s="14" t="s">
        <v>696</v>
      </c>
    </row>
    <row r="703" spans="1:1">
      <c r="A703" s="14" t="s">
        <v>697</v>
      </c>
    </row>
    <row r="704" spans="1:1">
      <c r="A704" s="14" t="s">
        <v>698</v>
      </c>
    </row>
    <row r="705" spans="1:1">
      <c r="A705" s="14" t="s">
        <v>699</v>
      </c>
    </row>
    <row r="706" spans="1:1">
      <c r="A706" s="14" t="s">
        <v>700</v>
      </c>
    </row>
    <row r="707" spans="1:1">
      <c r="A707" s="14" t="s">
        <v>701</v>
      </c>
    </row>
    <row r="708" spans="1:1">
      <c r="A708" s="14" t="s">
        <v>702</v>
      </c>
    </row>
    <row r="709" spans="1:1">
      <c r="A709" s="14" t="s">
        <v>703</v>
      </c>
    </row>
    <row r="710" spans="1:1">
      <c r="A710" s="14" t="s">
        <v>704</v>
      </c>
    </row>
    <row r="711" spans="1:1">
      <c r="A711" s="14" t="s">
        <v>705</v>
      </c>
    </row>
    <row r="712" spans="1:1">
      <c r="A712" s="14" t="s">
        <v>706</v>
      </c>
    </row>
    <row r="713" spans="1:1">
      <c r="A713" s="14" t="s">
        <v>707</v>
      </c>
    </row>
    <row r="714" spans="1:1">
      <c r="A714" s="14" t="s">
        <v>708</v>
      </c>
    </row>
    <row r="715" spans="1:1">
      <c r="A715" s="14" t="s">
        <v>709</v>
      </c>
    </row>
    <row r="716" spans="1:1">
      <c r="A716" s="14" t="s">
        <v>710</v>
      </c>
    </row>
    <row r="717" spans="1:1">
      <c r="A717" s="14" t="s">
        <v>711</v>
      </c>
    </row>
    <row r="718" spans="1:1">
      <c r="A718" s="14" t="s">
        <v>712</v>
      </c>
    </row>
    <row r="719" spans="1:1">
      <c r="A719" s="14" t="s">
        <v>713</v>
      </c>
    </row>
    <row r="720" spans="1:1">
      <c r="A720" s="14" t="s">
        <v>714</v>
      </c>
    </row>
    <row r="721" spans="1:1">
      <c r="A721" s="14" t="s">
        <v>715</v>
      </c>
    </row>
    <row r="722" spans="1:1">
      <c r="A722" s="14" t="s">
        <v>716</v>
      </c>
    </row>
    <row r="723" spans="1:1">
      <c r="A723" s="14" t="s">
        <v>717</v>
      </c>
    </row>
    <row r="724" spans="1:1">
      <c r="A724" s="14" t="s">
        <v>718</v>
      </c>
    </row>
    <row r="725" spans="1:1">
      <c r="A725" s="14" t="s">
        <v>719</v>
      </c>
    </row>
    <row r="726" spans="1:1">
      <c r="A726" s="14" t="s">
        <v>720</v>
      </c>
    </row>
    <row r="727" spans="1:1">
      <c r="A727" s="14" t="s">
        <v>721</v>
      </c>
    </row>
    <row r="728" spans="1:1">
      <c r="A728" s="14" t="s">
        <v>722</v>
      </c>
    </row>
    <row r="729" spans="1:1">
      <c r="A729" s="14" t="s">
        <v>723</v>
      </c>
    </row>
    <row r="730" spans="1:1">
      <c r="A730" s="14" t="s">
        <v>724</v>
      </c>
    </row>
    <row r="731" spans="1:1">
      <c r="A731" s="14" t="s">
        <v>725</v>
      </c>
    </row>
    <row r="732" spans="1:1">
      <c r="A732" s="14" t="s">
        <v>726</v>
      </c>
    </row>
    <row r="733" spans="1:1">
      <c r="A733" s="14" t="s">
        <v>727</v>
      </c>
    </row>
    <row r="734" spans="1:1">
      <c r="A734" s="14" t="s">
        <v>728</v>
      </c>
    </row>
    <row r="735" spans="1:1">
      <c r="A735" s="14" t="s">
        <v>729</v>
      </c>
    </row>
    <row r="736" spans="1:1">
      <c r="A736" s="14" t="s">
        <v>730</v>
      </c>
    </row>
    <row r="737" spans="1:1">
      <c r="A737" s="14" t="s">
        <v>731</v>
      </c>
    </row>
    <row r="738" spans="1:1">
      <c r="A738" s="14" t="s">
        <v>732</v>
      </c>
    </row>
    <row r="739" spans="1:1">
      <c r="A739" s="14" t="s">
        <v>733</v>
      </c>
    </row>
    <row r="740" spans="1:1">
      <c r="A740" s="14" t="s">
        <v>734</v>
      </c>
    </row>
    <row r="741" spans="1:1">
      <c r="A741" s="14" t="s">
        <v>735</v>
      </c>
    </row>
    <row r="742" spans="1:1">
      <c r="A742" s="14" t="s">
        <v>736</v>
      </c>
    </row>
    <row r="743" spans="1:1">
      <c r="A743" s="14" t="s">
        <v>737</v>
      </c>
    </row>
    <row r="744" spans="1:1">
      <c r="A744" s="14" t="s">
        <v>738</v>
      </c>
    </row>
    <row r="745" spans="1:1">
      <c r="A745" s="14" t="s">
        <v>739</v>
      </c>
    </row>
    <row r="746" spans="1:1">
      <c r="A746" s="14" t="s">
        <v>740</v>
      </c>
    </row>
    <row r="747" spans="1:1">
      <c r="A747" s="14" t="s">
        <v>741</v>
      </c>
    </row>
    <row r="748" spans="1:1">
      <c r="A748" s="14" t="s">
        <v>742</v>
      </c>
    </row>
    <row r="749" spans="1:1">
      <c r="A749" s="14" t="s">
        <v>743</v>
      </c>
    </row>
    <row r="750" spans="1:1">
      <c r="A750" s="14" t="s">
        <v>744</v>
      </c>
    </row>
    <row r="751" spans="1:1">
      <c r="A751" s="14" t="s">
        <v>745</v>
      </c>
    </row>
    <row r="752" spans="1:1">
      <c r="A752" s="14" t="s">
        <v>746</v>
      </c>
    </row>
    <row r="753" spans="1:1">
      <c r="A753" s="14" t="s">
        <v>747</v>
      </c>
    </row>
    <row r="754" spans="1:1">
      <c r="A754" s="14" t="s">
        <v>748</v>
      </c>
    </row>
    <row r="755" spans="1:1">
      <c r="A755" s="14" t="s">
        <v>749</v>
      </c>
    </row>
    <row r="756" spans="1:1">
      <c r="A756" s="14" t="s">
        <v>750</v>
      </c>
    </row>
    <row r="757" spans="1:1">
      <c r="A757" s="14" t="s">
        <v>751</v>
      </c>
    </row>
    <row r="758" spans="1:1">
      <c r="A758" s="14" t="s">
        <v>752</v>
      </c>
    </row>
    <row r="759" spans="1:1">
      <c r="A759" s="14" t="s">
        <v>753</v>
      </c>
    </row>
    <row r="760" spans="1:1">
      <c r="A760" s="14" t="s">
        <v>754</v>
      </c>
    </row>
    <row r="761" spans="1:1">
      <c r="A761" s="14" t="s">
        <v>755</v>
      </c>
    </row>
    <row r="762" spans="1:1">
      <c r="A762" s="14" t="s">
        <v>756</v>
      </c>
    </row>
    <row r="763" spans="1:1">
      <c r="A763" s="14" t="s">
        <v>757</v>
      </c>
    </row>
    <row r="764" spans="1:1">
      <c r="A764" s="14" t="s">
        <v>758</v>
      </c>
    </row>
    <row r="765" spans="1:1">
      <c r="A765" s="14" t="s">
        <v>759</v>
      </c>
    </row>
    <row r="766" spans="1:1">
      <c r="A766" s="14" t="s">
        <v>760</v>
      </c>
    </row>
    <row r="767" spans="1:1">
      <c r="A767" s="14" t="s">
        <v>761</v>
      </c>
    </row>
    <row r="768" spans="1:1">
      <c r="A768" s="14" t="s">
        <v>762</v>
      </c>
    </row>
    <row r="769" spans="1:1">
      <c r="A769" s="14" t="s">
        <v>763</v>
      </c>
    </row>
    <row r="770" spans="1:1">
      <c r="A770" s="14" t="s">
        <v>764</v>
      </c>
    </row>
    <row r="771" spans="1:1">
      <c r="A771" s="14" t="s">
        <v>765</v>
      </c>
    </row>
    <row r="772" spans="1:1">
      <c r="A772" s="14" t="s">
        <v>766</v>
      </c>
    </row>
    <row r="773" spans="1:1">
      <c r="A773" s="14" t="s">
        <v>767</v>
      </c>
    </row>
    <row r="774" spans="1:1">
      <c r="A774" s="14" t="s">
        <v>768</v>
      </c>
    </row>
    <row r="775" spans="1:1">
      <c r="A775" s="14" t="s">
        <v>769</v>
      </c>
    </row>
    <row r="776" spans="1:1">
      <c r="A776" s="14" t="s">
        <v>770</v>
      </c>
    </row>
    <row r="777" spans="1:1">
      <c r="A777" s="14" t="s">
        <v>771</v>
      </c>
    </row>
    <row r="778" spans="1:1">
      <c r="A778" s="14" t="s">
        <v>772</v>
      </c>
    </row>
    <row r="779" spans="1:1">
      <c r="A779" s="14" t="s">
        <v>773</v>
      </c>
    </row>
    <row r="780" spans="1:1">
      <c r="A780" s="14" t="s">
        <v>774</v>
      </c>
    </row>
    <row r="781" spans="1:1">
      <c r="A781" s="14" t="s">
        <v>775</v>
      </c>
    </row>
    <row r="782" spans="1:1">
      <c r="A782" s="14" t="s">
        <v>776</v>
      </c>
    </row>
    <row r="783" spans="1:1">
      <c r="A783" s="14" t="s">
        <v>777</v>
      </c>
    </row>
    <row r="784" spans="1:1">
      <c r="A784" s="14" t="s">
        <v>778</v>
      </c>
    </row>
    <row r="785" spans="1:1">
      <c r="A785" s="14" t="s">
        <v>779</v>
      </c>
    </row>
    <row r="786" spans="1:1">
      <c r="A786" s="14" t="s">
        <v>780</v>
      </c>
    </row>
    <row r="787" spans="1:1">
      <c r="A787" s="14" t="s">
        <v>781</v>
      </c>
    </row>
    <row r="788" spans="1:1">
      <c r="A788" s="14" t="s">
        <v>782</v>
      </c>
    </row>
    <row r="789" spans="1:1">
      <c r="A789" s="14" t="s">
        <v>783</v>
      </c>
    </row>
    <row r="790" spans="1:1">
      <c r="A790" s="14" t="s">
        <v>784</v>
      </c>
    </row>
    <row r="791" spans="1:1">
      <c r="A791" s="14" t="s">
        <v>785</v>
      </c>
    </row>
    <row r="792" spans="1:1">
      <c r="A792" s="14" t="s">
        <v>786</v>
      </c>
    </row>
    <row r="793" spans="1:1">
      <c r="A793" s="14" t="s">
        <v>787</v>
      </c>
    </row>
    <row r="794" spans="1:1">
      <c r="A794" s="14" t="s">
        <v>788</v>
      </c>
    </row>
    <row r="795" spans="1:1">
      <c r="A795" s="14" t="s">
        <v>789</v>
      </c>
    </row>
    <row r="796" spans="1:1">
      <c r="A796" s="14" t="s">
        <v>790</v>
      </c>
    </row>
    <row r="797" spans="1:1">
      <c r="A797" s="14" t="s">
        <v>791</v>
      </c>
    </row>
    <row r="798" spans="1:1">
      <c r="A798" s="14" t="s">
        <v>792</v>
      </c>
    </row>
    <row r="799" spans="1:1">
      <c r="A799" s="14" t="s">
        <v>793</v>
      </c>
    </row>
    <row r="800" spans="1:1">
      <c r="A800" s="14" t="s">
        <v>794</v>
      </c>
    </row>
    <row r="801" spans="1:1">
      <c r="A801" s="14" t="s">
        <v>795</v>
      </c>
    </row>
    <row r="802" spans="1:1">
      <c r="A802" s="14" t="s">
        <v>796</v>
      </c>
    </row>
    <row r="803" spans="1:1">
      <c r="A803" s="14" t="s">
        <v>797</v>
      </c>
    </row>
    <row r="804" spans="1:1">
      <c r="A804" s="14" t="s">
        <v>798</v>
      </c>
    </row>
    <row r="805" spans="1:1">
      <c r="A805" s="14" t="s">
        <v>799</v>
      </c>
    </row>
    <row r="806" spans="1:1">
      <c r="A806" s="14" t="s">
        <v>800</v>
      </c>
    </row>
    <row r="807" spans="1:1">
      <c r="A807" s="14" t="s">
        <v>801</v>
      </c>
    </row>
    <row r="808" spans="1:1">
      <c r="A808" s="14" t="s">
        <v>802</v>
      </c>
    </row>
    <row r="809" spans="1:1">
      <c r="A809" s="14" t="s">
        <v>803</v>
      </c>
    </row>
    <row r="810" spans="1:1">
      <c r="A810" s="14" t="s">
        <v>804</v>
      </c>
    </row>
    <row r="811" spans="1:1">
      <c r="A811" s="14" t="s">
        <v>805</v>
      </c>
    </row>
    <row r="812" spans="1:1">
      <c r="A812" s="14" t="s">
        <v>806</v>
      </c>
    </row>
    <row r="813" spans="1:1">
      <c r="A813" s="14" t="s">
        <v>807</v>
      </c>
    </row>
    <row r="814" spans="1:1">
      <c r="A814" s="14" t="s">
        <v>808</v>
      </c>
    </row>
    <row r="815" spans="1:1">
      <c r="A815" s="14" t="s">
        <v>809</v>
      </c>
    </row>
    <row r="816" spans="1:1">
      <c r="A816" s="14" t="s">
        <v>810</v>
      </c>
    </row>
    <row r="817" spans="1:1">
      <c r="A817" s="14" t="s">
        <v>811</v>
      </c>
    </row>
    <row r="818" spans="1:1">
      <c r="A818" s="14" t="s">
        <v>812</v>
      </c>
    </row>
    <row r="819" spans="1:1">
      <c r="A819" s="14" t="s">
        <v>813</v>
      </c>
    </row>
    <row r="820" spans="1:1">
      <c r="A820" s="14" t="s">
        <v>814</v>
      </c>
    </row>
    <row r="821" spans="1:1">
      <c r="A821" s="14" t="s">
        <v>815</v>
      </c>
    </row>
    <row r="822" spans="1:1">
      <c r="A822" s="14" t="s">
        <v>816</v>
      </c>
    </row>
    <row r="823" spans="1:1">
      <c r="A823" s="14" t="s">
        <v>817</v>
      </c>
    </row>
    <row r="824" spans="1:1">
      <c r="A824" s="14" t="s">
        <v>818</v>
      </c>
    </row>
    <row r="825" spans="1:1">
      <c r="A825" s="14" t="s">
        <v>819</v>
      </c>
    </row>
    <row r="826" spans="1:1">
      <c r="A826" s="14" t="s">
        <v>820</v>
      </c>
    </row>
    <row r="827" spans="1:1">
      <c r="A827" s="14" t="s">
        <v>821</v>
      </c>
    </row>
    <row r="828" spans="1:1">
      <c r="A828" s="14" t="s">
        <v>822</v>
      </c>
    </row>
    <row r="829" spans="1:1">
      <c r="A829" s="14" t="s">
        <v>823</v>
      </c>
    </row>
    <row r="830" spans="1:1">
      <c r="A830" s="14" t="s">
        <v>824</v>
      </c>
    </row>
    <row r="831" spans="1:1">
      <c r="A831" s="14" t="s">
        <v>825</v>
      </c>
    </row>
    <row r="832" spans="1:1">
      <c r="A832" s="14" t="s">
        <v>826</v>
      </c>
    </row>
    <row r="833" spans="1:1">
      <c r="A833" s="14" t="s">
        <v>827</v>
      </c>
    </row>
    <row r="834" spans="1:1">
      <c r="A834" s="14" t="s">
        <v>828</v>
      </c>
    </row>
    <row r="835" spans="1:1">
      <c r="A835" s="14" t="s">
        <v>829</v>
      </c>
    </row>
    <row r="836" spans="1:1">
      <c r="A836" s="14" t="s">
        <v>830</v>
      </c>
    </row>
    <row r="837" spans="1:1">
      <c r="A837" s="14" t="s">
        <v>831</v>
      </c>
    </row>
    <row r="838" spans="1:1">
      <c r="A838" s="14" t="s">
        <v>832</v>
      </c>
    </row>
    <row r="839" spans="1:1">
      <c r="A839" s="14" t="s">
        <v>833</v>
      </c>
    </row>
    <row r="840" spans="1:1">
      <c r="A840" s="14" t="s">
        <v>834</v>
      </c>
    </row>
    <row r="841" spans="1:1">
      <c r="A841" s="14" t="s">
        <v>835</v>
      </c>
    </row>
    <row r="842" spans="1:1">
      <c r="A842" s="14" t="s">
        <v>836</v>
      </c>
    </row>
    <row r="843" spans="1:1">
      <c r="A843" s="14" t="s">
        <v>837</v>
      </c>
    </row>
    <row r="844" spans="1:1">
      <c r="A844" s="14" t="s">
        <v>838</v>
      </c>
    </row>
    <row r="845" spans="1:1">
      <c r="A845" s="14" t="s">
        <v>839</v>
      </c>
    </row>
    <row r="846" spans="1:1">
      <c r="A846" s="14" t="s">
        <v>840</v>
      </c>
    </row>
    <row r="847" spans="1:1">
      <c r="A847" s="14" t="s">
        <v>841</v>
      </c>
    </row>
    <row r="848" spans="1:1">
      <c r="A848" s="14" t="s">
        <v>842</v>
      </c>
    </row>
    <row r="849" spans="1:1">
      <c r="A849" s="14" t="s">
        <v>843</v>
      </c>
    </row>
    <row r="850" spans="1:1">
      <c r="A850" s="14" t="s">
        <v>844</v>
      </c>
    </row>
    <row r="851" spans="1:1">
      <c r="A851" s="14" t="s">
        <v>845</v>
      </c>
    </row>
    <row r="852" spans="1:1">
      <c r="A852" s="14" t="s">
        <v>846</v>
      </c>
    </row>
    <row r="853" spans="1:1">
      <c r="A853" s="14" t="s">
        <v>847</v>
      </c>
    </row>
    <row r="854" spans="1:1">
      <c r="A854" s="14" t="s">
        <v>848</v>
      </c>
    </row>
    <row r="855" spans="1:1">
      <c r="A855" s="14" t="s">
        <v>849</v>
      </c>
    </row>
    <row r="856" spans="1:1">
      <c r="A856" s="14" t="s">
        <v>850</v>
      </c>
    </row>
    <row r="857" spans="1:1">
      <c r="A857" s="14" t="s">
        <v>851</v>
      </c>
    </row>
    <row r="858" spans="1:1">
      <c r="A858" s="14" t="s">
        <v>852</v>
      </c>
    </row>
    <row r="859" spans="1:1">
      <c r="A859" s="14" t="s">
        <v>853</v>
      </c>
    </row>
    <row r="860" spans="1:1">
      <c r="A860" s="14" t="s">
        <v>854</v>
      </c>
    </row>
    <row r="861" spans="1:1">
      <c r="A861" s="14" t="s">
        <v>855</v>
      </c>
    </row>
    <row r="862" spans="1:1">
      <c r="A862" s="14" t="s">
        <v>856</v>
      </c>
    </row>
    <row r="863" spans="1:1">
      <c r="A863" s="14" t="s">
        <v>857</v>
      </c>
    </row>
    <row r="864" spans="1:1">
      <c r="A864" s="14" t="s">
        <v>858</v>
      </c>
    </row>
    <row r="865" spans="1:1">
      <c r="A865" s="14" t="s">
        <v>859</v>
      </c>
    </row>
    <row r="866" spans="1:1">
      <c r="A866" s="14" t="s">
        <v>860</v>
      </c>
    </row>
    <row r="867" spans="1:1">
      <c r="A867" s="14" t="s">
        <v>861</v>
      </c>
    </row>
    <row r="868" spans="1:1">
      <c r="A868" s="14" t="s">
        <v>862</v>
      </c>
    </row>
    <row r="869" spans="1:1">
      <c r="A869" s="14" t="s">
        <v>863</v>
      </c>
    </row>
    <row r="870" spans="1:1">
      <c r="A870" s="14" t="s">
        <v>864</v>
      </c>
    </row>
    <row r="871" spans="1:1">
      <c r="A871" s="14" t="s">
        <v>865</v>
      </c>
    </row>
    <row r="872" spans="1:1">
      <c r="A872" s="14" t="s">
        <v>866</v>
      </c>
    </row>
    <row r="873" spans="1:1">
      <c r="A873" s="14" t="s">
        <v>867</v>
      </c>
    </row>
    <row r="874" spans="1:1">
      <c r="A874" s="14" t="s">
        <v>868</v>
      </c>
    </row>
    <row r="875" spans="1:1">
      <c r="A875" s="14" t="s">
        <v>869</v>
      </c>
    </row>
    <row r="876" spans="1:1">
      <c r="A876" s="14" t="s">
        <v>870</v>
      </c>
    </row>
    <row r="877" spans="1:1">
      <c r="A877" s="14" t="s">
        <v>871</v>
      </c>
    </row>
    <row r="878" spans="1:1">
      <c r="A878" s="14" t="s">
        <v>872</v>
      </c>
    </row>
    <row r="879" spans="1:1">
      <c r="A879" s="14" t="s">
        <v>873</v>
      </c>
    </row>
    <row r="880" spans="1:1">
      <c r="A880" s="14" t="s">
        <v>874</v>
      </c>
    </row>
    <row r="881" spans="1:1">
      <c r="A881" s="14" t="s">
        <v>875</v>
      </c>
    </row>
    <row r="882" spans="1:1">
      <c r="A882" s="14" t="s">
        <v>876</v>
      </c>
    </row>
    <row r="883" spans="1:1">
      <c r="A883" s="14" t="s">
        <v>877</v>
      </c>
    </row>
    <row r="884" spans="1:1">
      <c r="A884" s="14" t="s">
        <v>878</v>
      </c>
    </row>
    <row r="885" spans="1:1">
      <c r="A885" s="14" t="s">
        <v>879</v>
      </c>
    </row>
    <row r="886" spans="1:1">
      <c r="A886" s="14" t="s">
        <v>880</v>
      </c>
    </row>
    <row r="887" spans="1:1">
      <c r="A887" s="14" t="s">
        <v>881</v>
      </c>
    </row>
    <row r="888" spans="1:1">
      <c r="A888" s="14" t="s">
        <v>882</v>
      </c>
    </row>
    <row r="889" spans="1:1">
      <c r="A889" s="14" t="s">
        <v>883</v>
      </c>
    </row>
    <row r="890" spans="1:1">
      <c r="A890" s="14" t="s">
        <v>884</v>
      </c>
    </row>
    <row r="891" spans="1:1">
      <c r="A891" s="14" t="s">
        <v>885</v>
      </c>
    </row>
    <row r="892" spans="1:1">
      <c r="A892" s="14" t="s">
        <v>886</v>
      </c>
    </row>
    <row r="893" spans="1:1">
      <c r="A893" s="14" t="s">
        <v>887</v>
      </c>
    </row>
    <row r="894" spans="1:1">
      <c r="A894" s="14" t="s">
        <v>888</v>
      </c>
    </row>
    <row r="895" spans="1:1">
      <c r="A895" s="14" t="s">
        <v>889</v>
      </c>
    </row>
    <row r="896" spans="1:1">
      <c r="A896" s="14" t="s">
        <v>890</v>
      </c>
    </row>
    <row r="897" spans="1:1">
      <c r="A897" s="14" t="s">
        <v>891</v>
      </c>
    </row>
    <row r="898" spans="1:1">
      <c r="A898" s="14" t="s">
        <v>892</v>
      </c>
    </row>
    <row r="899" spans="1:1">
      <c r="A899" s="14" t="s">
        <v>893</v>
      </c>
    </row>
    <row r="900" spans="1:1">
      <c r="A900" s="14" t="s">
        <v>894</v>
      </c>
    </row>
    <row r="901" spans="1:1">
      <c r="A901" s="14" t="s">
        <v>895</v>
      </c>
    </row>
    <row r="902" spans="1:1">
      <c r="A902" s="14" t="s">
        <v>896</v>
      </c>
    </row>
    <row r="903" spans="1:1">
      <c r="A903" s="14" t="s">
        <v>897</v>
      </c>
    </row>
    <row r="904" spans="1:1">
      <c r="A904" s="14" t="s">
        <v>898</v>
      </c>
    </row>
    <row r="905" spans="1:1">
      <c r="A905" s="14" t="s">
        <v>899</v>
      </c>
    </row>
    <row r="906" spans="1:1">
      <c r="A906" s="14" t="s">
        <v>900</v>
      </c>
    </row>
    <row r="907" spans="1:1">
      <c r="A907" s="14" t="s">
        <v>901</v>
      </c>
    </row>
    <row r="908" spans="1:1">
      <c r="A908" s="14" t="s">
        <v>902</v>
      </c>
    </row>
    <row r="909" spans="1:1">
      <c r="A909" s="14" t="s">
        <v>903</v>
      </c>
    </row>
    <row r="910" spans="1:1">
      <c r="A910" s="14" t="s">
        <v>904</v>
      </c>
    </row>
    <row r="911" spans="1:1">
      <c r="A911" s="14" t="s">
        <v>905</v>
      </c>
    </row>
    <row r="912" spans="1:1">
      <c r="A912" s="14" t="s">
        <v>906</v>
      </c>
    </row>
    <row r="913" spans="1:1">
      <c r="A913" s="14" t="s">
        <v>907</v>
      </c>
    </row>
    <row r="914" spans="1:1">
      <c r="A914" s="14" t="s">
        <v>908</v>
      </c>
    </row>
    <row r="915" spans="1:1">
      <c r="A915" s="14" t="s">
        <v>909</v>
      </c>
    </row>
    <row r="916" spans="1:1">
      <c r="A916" s="14" t="s">
        <v>910</v>
      </c>
    </row>
    <row r="917" spans="1:1">
      <c r="A917" s="14" t="s">
        <v>911</v>
      </c>
    </row>
    <row r="918" spans="1:1">
      <c r="A918" s="14" t="s">
        <v>912</v>
      </c>
    </row>
    <row r="919" spans="1:1">
      <c r="A919" s="14" t="s">
        <v>913</v>
      </c>
    </row>
    <row r="920" spans="1:1">
      <c r="A920" s="14" t="s">
        <v>914</v>
      </c>
    </row>
    <row r="921" spans="1:1">
      <c r="A921" s="14" t="s">
        <v>915</v>
      </c>
    </row>
    <row r="922" spans="1:1">
      <c r="A922" s="14" t="s">
        <v>916</v>
      </c>
    </row>
    <row r="923" spans="1:1">
      <c r="A923" s="14" t="s">
        <v>917</v>
      </c>
    </row>
    <row r="924" spans="1:1">
      <c r="A924" s="14" t="s">
        <v>918</v>
      </c>
    </row>
    <row r="925" spans="1:1">
      <c r="A925" s="14" t="s">
        <v>919</v>
      </c>
    </row>
    <row r="926" spans="1:1">
      <c r="A926" s="14" t="s">
        <v>920</v>
      </c>
    </row>
    <row r="927" spans="1:1">
      <c r="A927" s="14" t="s">
        <v>921</v>
      </c>
    </row>
    <row r="928" spans="1:1">
      <c r="A928" s="14" t="s">
        <v>922</v>
      </c>
    </row>
    <row r="929" spans="1:1">
      <c r="A929" s="14" t="s">
        <v>923</v>
      </c>
    </row>
    <row r="930" spans="1:1">
      <c r="A930" s="14" t="s">
        <v>924</v>
      </c>
    </row>
    <row r="931" spans="1:1">
      <c r="A931" s="14" t="s">
        <v>925</v>
      </c>
    </row>
    <row r="932" spans="1:1">
      <c r="A932" s="14" t="s">
        <v>926</v>
      </c>
    </row>
    <row r="933" spans="1:1">
      <c r="A933" s="14" t="s">
        <v>927</v>
      </c>
    </row>
    <row r="934" spans="1:1">
      <c r="A934" s="14" t="s">
        <v>928</v>
      </c>
    </row>
    <row r="935" spans="1:1">
      <c r="A935" s="14" t="s">
        <v>929</v>
      </c>
    </row>
    <row r="936" spans="1:1">
      <c r="A936" s="14" t="s">
        <v>930</v>
      </c>
    </row>
    <row r="937" spans="1:1">
      <c r="A937" s="14" t="s">
        <v>931</v>
      </c>
    </row>
    <row r="938" spans="1:1">
      <c r="A938" s="14" t="s">
        <v>932</v>
      </c>
    </row>
    <row r="939" spans="1:1">
      <c r="A939" s="14" t="s">
        <v>933</v>
      </c>
    </row>
    <row r="940" spans="1:1">
      <c r="A940" s="14" t="s">
        <v>934</v>
      </c>
    </row>
    <row r="941" spans="1:1">
      <c r="A941" s="14" t="s">
        <v>935</v>
      </c>
    </row>
    <row r="942" spans="1:1">
      <c r="A942" s="14" t="s">
        <v>936</v>
      </c>
    </row>
    <row r="943" spans="1:1">
      <c r="A943" s="14" t="s">
        <v>937</v>
      </c>
    </row>
    <row r="944" spans="1:1">
      <c r="A944" s="14" t="s">
        <v>938</v>
      </c>
    </row>
    <row r="945" spans="1:1">
      <c r="A945" s="14" t="s">
        <v>939</v>
      </c>
    </row>
    <row r="946" spans="1:1">
      <c r="A946" s="14" t="s">
        <v>940</v>
      </c>
    </row>
    <row r="947" spans="1:1">
      <c r="A947" s="14" t="s">
        <v>941</v>
      </c>
    </row>
    <row r="948" spans="1:1">
      <c r="A948" s="14" t="s">
        <v>942</v>
      </c>
    </row>
    <row r="949" spans="1:1">
      <c r="A949" s="14" t="s">
        <v>943</v>
      </c>
    </row>
    <row r="950" spans="1:1">
      <c r="A950" s="14" t="s">
        <v>944</v>
      </c>
    </row>
    <row r="951" spans="1:1">
      <c r="A951" s="14" t="s">
        <v>945</v>
      </c>
    </row>
    <row r="952" spans="1:1">
      <c r="A952" s="14" t="s">
        <v>946</v>
      </c>
    </row>
    <row r="953" spans="1:1">
      <c r="A953" s="14" t="s">
        <v>947</v>
      </c>
    </row>
    <row r="954" spans="1:1">
      <c r="A954" s="14" t="s">
        <v>948</v>
      </c>
    </row>
    <row r="955" spans="1:1">
      <c r="A955" s="14" t="s">
        <v>949</v>
      </c>
    </row>
    <row r="956" spans="1:1">
      <c r="A956" s="14" t="s">
        <v>950</v>
      </c>
    </row>
    <row r="957" spans="1:1">
      <c r="A957" s="14" t="s">
        <v>951</v>
      </c>
    </row>
    <row r="958" spans="1:1">
      <c r="A958" s="14" t="s">
        <v>952</v>
      </c>
    </row>
    <row r="959" spans="1:1">
      <c r="A959" s="14" t="s">
        <v>953</v>
      </c>
    </row>
    <row r="960" spans="1:1">
      <c r="A960" s="14" t="s">
        <v>954</v>
      </c>
    </row>
    <row r="961" spans="1:1">
      <c r="A961" s="14" t="s">
        <v>955</v>
      </c>
    </row>
    <row r="962" spans="1:1">
      <c r="A962" s="14" t="s">
        <v>956</v>
      </c>
    </row>
    <row r="963" spans="1:1">
      <c r="A963" s="14" t="s">
        <v>957</v>
      </c>
    </row>
    <row r="964" spans="1:1">
      <c r="A964" s="14" t="s">
        <v>958</v>
      </c>
    </row>
    <row r="965" spans="1:1">
      <c r="A965" s="14" t="s">
        <v>959</v>
      </c>
    </row>
    <row r="966" spans="1:1">
      <c r="A966" s="14" t="s">
        <v>960</v>
      </c>
    </row>
    <row r="967" spans="1:1">
      <c r="A967" s="14" t="s">
        <v>961</v>
      </c>
    </row>
    <row r="968" spans="1:1">
      <c r="A968" s="14" t="s">
        <v>962</v>
      </c>
    </row>
    <row r="969" spans="1:1">
      <c r="A969" s="14" t="s">
        <v>963</v>
      </c>
    </row>
    <row r="970" spans="1:1">
      <c r="A970" s="14" t="s">
        <v>964</v>
      </c>
    </row>
    <row r="971" spans="1:1">
      <c r="A971" s="14" t="s">
        <v>965</v>
      </c>
    </row>
    <row r="972" spans="1:1">
      <c r="A972" s="14" t="s">
        <v>966</v>
      </c>
    </row>
    <row r="973" spans="1:1">
      <c r="A973" s="14" t="s">
        <v>967</v>
      </c>
    </row>
    <row r="974" spans="1:1">
      <c r="A974" s="14" t="s">
        <v>968</v>
      </c>
    </row>
    <row r="975" spans="1:1">
      <c r="A975" s="14" t="s">
        <v>969</v>
      </c>
    </row>
    <row r="976" spans="1:1">
      <c r="A976" s="14" t="s">
        <v>970</v>
      </c>
    </row>
    <row r="977" spans="1:1">
      <c r="A977" s="14" t="s">
        <v>971</v>
      </c>
    </row>
    <row r="978" spans="1:1">
      <c r="A978" s="14" t="s">
        <v>972</v>
      </c>
    </row>
    <row r="979" spans="1:1">
      <c r="A979" s="14" t="s">
        <v>973</v>
      </c>
    </row>
    <row r="980" spans="1:1">
      <c r="A980" s="14" t="s">
        <v>974</v>
      </c>
    </row>
    <row r="981" spans="1:1">
      <c r="A981" s="14" t="s">
        <v>975</v>
      </c>
    </row>
    <row r="982" spans="1:1">
      <c r="A982" s="14" t="s">
        <v>976</v>
      </c>
    </row>
    <row r="983" spans="1:1">
      <c r="A983" s="14" t="s">
        <v>977</v>
      </c>
    </row>
    <row r="984" spans="1:1">
      <c r="A984" s="14" t="s">
        <v>978</v>
      </c>
    </row>
    <row r="985" spans="1:1">
      <c r="A985" s="14" t="s">
        <v>979</v>
      </c>
    </row>
    <row r="986" spans="1:1">
      <c r="A986" s="14" t="s">
        <v>980</v>
      </c>
    </row>
    <row r="987" spans="1:1">
      <c r="A987" s="14" t="s">
        <v>981</v>
      </c>
    </row>
    <row r="988" spans="1:1">
      <c r="A988" s="14" t="s">
        <v>982</v>
      </c>
    </row>
    <row r="989" spans="1:1">
      <c r="A989" s="14" t="s">
        <v>983</v>
      </c>
    </row>
    <row r="990" spans="1:1">
      <c r="A990" s="14" t="s">
        <v>984</v>
      </c>
    </row>
    <row r="991" spans="1:1">
      <c r="A991" s="14" t="s">
        <v>985</v>
      </c>
    </row>
    <row r="992" spans="1:1">
      <c r="A992" s="14" t="s">
        <v>986</v>
      </c>
    </row>
    <row r="993" spans="1:1">
      <c r="A993" s="14" t="s">
        <v>987</v>
      </c>
    </row>
    <row r="994" spans="1:1">
      <c r="A994" s="14" t="s">
        <v>988</v>
      </c>
    </row>
    <row r="995" spans="1:1">
      <c r="A995" s="14" t="s">
        <v>989</v>
      </c>
    </row>
    <row r="996" spans="1:1">
      <c r="A996" s="14" t="s">
        <v>990</v>
      </c>
    </row>
    <row r="997" spans="1:1">
      <c r="A997" s="14" t="s">
        <v>991</v>
      </c>
    </row>
    <row r="998" spans="1:1">
      <c r="A998" s="14" t="s">
        <v>992</v>
      </c>
    </row>
    <row r="999" spans="1:1">
      <c r="A999" s="14" t="s">
        <v>993</v>
      </c>
    </row>
    <row r="1000" spans="1:1">
      <c r="A1000" s="14" t="s">
        <v>994</v>
      </c>
    </row>
    <row r="1001" spans="1:1">
      <c r="A1001" s="14" t="s">
        <v>995</v>
      </c>
    </row>
    <row r="1002" spans="1:1">
      <c r="A1002" s="14" t="s">
        <v>996</v>
      </c>
    </row>
    <row r="1003" spans="1:1">
      <c r="A1003" s="14" t="s">
        <v>997</v>
      </c>
    </row>
    <row r="1004" spans="1:1">
      <c r="A1004" s="14" t="s">
        <v>998</v>
      </c>
    </row>
  </sheetData>
  <mergeCells count="15">
    <mergeCell ref="A1:N1"/>
    <mergeCell ref="N2:N4"/>
    <mergeCell ref="A2:A4"/>
    <mergeCell ref="I3:I4"/>
    <mergeCell ref="G3:G4"/>
    <mergeCell ref="D3:D4"/>
    <mergeCell ref="J3:J4"/>
    <mergeCell ref="E3:F3"/>
    <mergeCell ref="E2:H2"/>
    <mergeCell ref="I2:K2"/>
    <mergeCell ref="M2:M4"/>
    <mergeCell ref="L2:L4"/>
    <mergeCell ref="B2:D2"/>
    <mergeCell ref="B3:C3"/>
    <mergeCell ref="K3:K4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AO34"/>
  <sheetViews>
    <sheetView topLeftCell="A10" workbookViewId="0">
      <selection activeCell="Q31" sqref="Q31:V31"/>
    </sheetView>
  </sheetViews>
  <sheetFormatPr baseColWidth="10" defaultColWidth="11.42578125" defaultRowHeight="15"/>
  <cols>
    <col min="1" max="1" width="18.28515625" style="1" customWidth="1"/>
    <col min="2" max="2" width="8.42578125" style="1" bestFit="1" customWidth="1"/>
    <col min="3" max="3" width="7.140625" style="1" customWidth="1"/>
    <col min="4" max="4" width="6.85546875" style="1" bestFit="1" customWidth="1"/>
    <col min="5" max="5" width="1.5703125" style="1" bestFit="1" customWidth="1"/>
    <col min="6" max="6" width="4.42578125" style="1" customWidth="1"/>
    <col min="7" max="7" width="6.85546875" style="1" customWidth="1"/>
    <col min="8" max="8" width="5.28515625" style="1" customWidth="1"/>
    <col min="9" max="9" width="7.7109375" style="1" bestFit="1" customWidth="1"/>
    <col min="10" max="10" width="7.7109375" style="1" customWidth="1"/>
    <col min="11" max="16" width="6" style="1" customWidth="1"/>
    <col min="17" max="17" width="3.5703125" style="1" bestFit="1" customWidth="1"/>
    <col min="18" max="19" width="6" style="1" customWidth="1"/>
    <col min="20" max="20" width="3.5703125" style="1" bestFit="1" customWidth="1"/>
    <col min="21" max="21" width="6" style="1" customWidth="1"/>
    <col min="22" max="22" width="20.42578125" style="1" customWidth="1"/>
    <col min="23" max="23" width="2.7109375" style="1" customWidth="1"/>
    <col min="24" max="24" width="7.5703125" style="1" bestFit="1" customWidth="1"/>
    <col min="25" max="25" width="52.85546875" style="1" bestFit="1" customWidth="1"/>
    <col min="26" max="31" width="11.42578125" style="1" customWidth="1"/>
    <col min="32" max="32" width="11.7109375" style="1" bestFit="1" customWidth="1"/>
    <col min="33" max="33" width="18.42578125" style="1" customWidth="1"/>
    <col min="34" max="16384" width="11.42578125" style="1"/>
  </cols>
  <sheetData>
    <row r="1" spans="1:30" ht="30" customHeight="1" thickBot="1">
      <c r="A1" s="179" t="s">
        <v>1060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1"/>
      <c r="W1" s="21"/>
      <c r="X1" s="21"/>
      <c r="Y1" s="21"/>
      <c r="Z1" s="21"/>
      <c r="AA1" s="21"/>
      <c r="AB1" s="21"/>
      <c r="AC1" s="21"/>
      <c r="AD1" s="21"/>
    </row>
    <row r="2" spans="1:30" ht="15" customHeight="1">
      <c r="A2" s="145" t="s">
        <v>1004</v>
      </c>
      <c r="B2" s="144"/>
      <c r="C2" s="144"/>
      <c r="D2" s="167" t="s">
        <v>613</v>
      </c>
      <c r="E2" s="167"/>
      <c r="F2" s="167"/>
      <c r="G2" s="167"/>
      <c r="H2" s="167"/>
      <c r="I2" s="168"/>
      <c r="J2" s="61"/>
      <c r="K2" s="173" t="s">
        <v>1360</v>
      </c>
      <c r="L2" s="174"/>
      <c r="M2" s="174"/>
      <c r="N2" s="177" t="s">
        <v>1093</v>
      </c>
      <c r="O2" s="177"/>
      <c r="P2" s="178"/>
      <c r="Q2" s="88"/>
      <c r="R2" s="179" t="s">
        <v>1531</v>
      </c>
      <c r="S2" s="180"/>
      <c r="T2" s="180"/>
      <c r="U2" s="180"/>
      <c r="V2" s="181"/>
    </row>
    <row r="3" spans="1:30" ht="15" customHeight="1" thickBot="1">
      <c r="A3" s="146"/>
      <c r="B3" s="147"/>
      <c r="C3" s="147"/>
      <c r="D3" s="169"/>
      <c r="E3" s="169"/>
      <c r="F3" s="169"/>
      <c r="G3" s="169"/>
      <c r="H3" s="169"/>
      <c r="I3" s="170"/>
      <c r="J3" s="61"/>
      <c r="K3" s="171" t="s">
        <v>1358</v>
      </c>
      <c r="L3" s="172"/>
      <c r="M3" s="172"/>
      <c r="N3" s="175" t="s">
        <v>1516</v>
      </c>
      <c r="O3" s="175"/>
      <c r="P3" s="176"/>
      <c r="Q3" s="88"/>
      <c r="R3" s="182"/>
      <c r="S3" s="183"/>
      <c r="T3" s="183"/>
      <c r="U3" s="183"/>
      <c r="V3" s="184"/>
    </row>
    <row r="4" spans="1:30" ht="15.75" thickBot="1">
      <c r="A4" s="92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90"/>
    </row>
    <row r="5" spans="1:30">
      <c r="A5" s="75" t="s">
        <v>1250</v>
      </c>
      <c r="B5" s="144" t="s">
        <v>1247</v>
      </c>
      <c r="C5" s="144"/>
      <c r="D5" s="144"/>
      <c r="E5" s="144"/>
      <c r="F5" s="144"/>
      <c r="G5" s="144"/>
      <c r="H5" s="144"/>
      <c r="I5" s="201"/>
      <c r="J5" s="93"/>
      <c r="K5" s="145" t="s">
        <v>1359</v>
      </c>
      <c r="L5" s="144"/>
      <c r="M5" s="160" t="s">
        <v>1361</v>
      </c>
      <c r="N5" s="160"/>
      <c r="O5" s="160"/>
      <c r="P5" s="160"/>
      <c r="Q5" s="160"/>
      <c r="R5" s="160"/>
      <c r="S5" s="160"/>
      <c r="T5" s="160"/>
      <c r="U5" s="160"/>
      <c r="V5" s="161"/>
    </row>
    <row r="6" spans="1:30">
      <c r="A6" s="26" t="s">
        <v>1246</v>
      </c>
      <c r="B6" s="210" t="s">
        <v>1236</v>
      </c>
      <c r="C6" s="210"/>
      <c r="D6" s="210"/>
      <c r="E6" s="210"/>
      <c r="F6" s="210"/>
      <c r="G6" s="210"/>
      <c r="H6" s="210"/>
      <c r="I6" s="211"/>
      <c r="J6" s="61"/>
      <c r="K6" s="223"/>
      <c r="L6" s="224"/>
      <c r="M6" s="221" t="s">
        <v>1362</v>
      </c>
      <c r="N6" s="221"/>
      <c r="O6" s="221"/>
      <c r="P6" s="221"/>
      <c r="Q6" s="221"/>
      <c r="R6" s="221"/>
      <c r="S6" s="221"/>
      <c r="T6" s="221"/>
      <c r="U6" s="221"/>
      <c r="V6" s="222"/>
    </row>
    <row r="7" spans="1:30" ht="15.75" thickBot="1">
      <c r="A7" s="30" t="s">
        <v>1233</v>
      </c>
      <c r="B7" s="172" t="s">
        <v>1237</v>
      </c>
      <c r="C7" s="172"/>
      <c r="D7" s="172"/>
      <c r="E7" s="172"/>
      <c r="F7" s="172"/>
      <c r="G7" s="172"/>
      <c r="H7" s="172"/>
      <c r="I7" s="207"/>
      <c r="J7" s="61"/>
      <c r="K7" s="146"/>
      <c r="L7" s="147"/>
      <c r="M7" s="172" t="s">
        <v>1255</v>
      </c>
      <c r="N7" s="172"/>
      <c r="O7" s="172"/>
      <c r="P7" s="172"/>
      <c r="Q7" s="172"/>
      <c r="R7" s="172"/>
      <c r="S7" s="172"/>
      <c r="T7" s="172"/>
      <c r="U7" s="172"/>
      <c r="V7" s="207"/>
      <c r="W7" s="7"/>
    </row>
    <row r="8" spans="1:30" ht="15.75" thickBot="1">
      <c r="A8" s="92"/>
      <c r="B8" s="61"/>
      <c r="C8" s="61"/>
      <c r="D8" s="61"/>
      <c r="E8" s="61"/>
      <c r="F8" s="61"/>
      <c r="G8" s="61"/>
      <c r="H8" s="61"/>
      <c r="I8" s="61"/>
      <c r="J8" s="61"/>
      <c r="K8" s="61"/>
      <c r="L8" s="88"/>
      <c r="M8" s="88"/>
      <c r="N8" s="61"/>
      <c r="O8" s="61"/>
      <c r="P8" s="61"/>
      <c r="Q8" s="61"/>
      <c r="R8" s="61"/>
      <c r="S8" s="61"/>
      <c r="T8" s="61"/>
      <c r="U8" s="61"/>
      <c r="V8" s="90"/>
    </row>
    <row r="9" spans="1:30" ht="15.75" thickBot="1">
      <c r="A9" s="145" t="s">
        <v>1223</v>
      </c>
      <c r="B9" s="191" t="s">
        <v>1001</v>
      </c>
      <c r="C9" s="145" t="s">
        <v>999</v>
      </c>
      <c r="D9" s="144"/>
      <c r="E9" s="144"/>
      <c r="F9" s="144"/>
      <c r="G9" s="144"/>
      <c r="H9" s="155" t="s">
        <v>1242</v>
      </c>
      <c r="I9" s="145" t="s">
        <v>1244</v>
      </c>
      <c r="J9" s="157"/>
      <c r="K9" s="144"/>
      <c r="L9" s="144"/>
      <c r="M9" s="201"/>
      <c r="N9" s="157" t="s">
        <v>1243</v>
      </c>
      <c r="O9" s="201"/>
      <c r="P9" s="133" t="s">
        <v>1252</v>
      </c>
      <c r="Q9" s="134"/>
      <c r="R9" s="134"/>
      <c r="S9" s="134"/>
      <c r="T9" s="134"/>
      <c r="U9" s="142"/>
      <c r="V9" s="205" t="s">
        <v>1248</v>
      </c>
    </row>
    <row r="10" spans="1:30" ht="15.75" thickBot="1">
      <c r="A10" s="146"/>
      <c r="B10" s="192"/>
      <c r="C10" s="146"/>
      <c r="D10" s="147"/>
      <c r="E10" s="147"/>
      <c r="F10" s="147"/>
      <c r="G10" s="147"/>
      <c r="H10" s="152"/>
      <c r="I10" s="76" t="s">
        <v>1229</v>
      </c>
      <c r="J10" s="59" t="s">
        <v>1238</v>
      </c>
      <c r="K10" s="77" t="s">
        <v>1235</v>
      </c>
      <c r="L10" s="77" t="s">
        <v>1234</v>
      </c>
      <c r="M10" s="43" t="s">
        <v>1233</v>
      </c>
      <c r="N10" s="59">
        <v>1</v>
      </c>
      <c r="O10" s="78">
        <v>2</v>
      </c>
      <c r="P10" s="227">
        <v>1</v>
      </c>
      <c r="Q10" s="189"/>
      <c r="R10" s="228"/>
      <c r="S10" s="227">
        <v>2</v>
      </c>
      <c r="T10" s="189"/>
      <c r="U10" s="228"/>
      <c r="V10" s="206"/>
    </row>
    <row r="11" spans="1:30">
      <c r="A11" s="67" t="s">
        <v>1002</v>
      </c>
      <c r="B11" s="37">
        <v>1</v>
      </c>
      <c r="C11" s="38" t="s">
        <v>1069</v>
      </c>
      <c r="D11" s="39">
        <v>251</v>
      </c>
      <c r="E11" s="40" t="s">
        <v>1003</v>
      </c>
      <c r="F11" s="39">
        <v>53</v>
      </c>
      <c r="G11" s="41" t="s">
        <v>1240</v>
      </c>
      <c r="H11" s="42">
        <v>1</v>
      </c>
      <c r="I11" s="56">
        <v>199</v>
      </c>
      <c r="J11" s="41"/>
      <c r="K11" s="24"/>
      <c r="L11" s="24"/>
      <c r="M11" s="37"/>
      <c r="N11" s="54">
        <v>200</v>
      </c>
      <c r="O11" s="62">
        <v>195</v>
      </c>
      <c r="P11" s="56">
        <v>201</v>
      </c>
      <c r="Q11" s="24" t="s">
        <v>1253</v>
      </c>
      <c r="R11" s="55">
        <v>254</v>
      </c>
      <c r="S11" s="56">
        <v>21</v>
      </c>
      <c r="T11" s="24" t="s">
        <v>1253</v>
      </c>
      <c r="U11" s="55">
        <v>69</v>
      </c>
      <c r="V11" s="202" t="str">
        <f>var_domain_nl</f>
        <v>fc.de.bauhaus.intra</v>
      </c>
      <c r="AA11" s="7"/>
      <c r="AB11" s="7"/>
    </row>
    <row r="12" spans="1:30">
      <c r="A12" s="26" t="s">
        <v>1313</v>
      </c>
      <c r="B12" s="27">
        <v>511</v>
      </c>
      <c r="C12" s="34" t="s">
        <v>1069</v>
      </c>
      <c r="D12" s="73">
        <f>IF(D10=251,247,248)</f>
        <v>248</v>
      </c>
      <c r="E12" s="73" t="s">
        <v>1003</v>
      </c>
      <c r="F12" s="73">
        <f>F11</f>
        <v>53</v>
      </c>
      <c r="G12" s="74" t="str">
        <f>G11</f>
        <v>.0 /24</v>
      </c>
      <c r="H12" s="72">
        <v>1</v>
      </c>
      <c r="I12" s="26"/>
      <c r="J12" s="74"/>
      <c r="K12" s="19"/>
      <c r="L12" s="19"/>
      <c r="M12" s="27"/>
      <c r="N12" s="74"/>
      <c r="O12" s="72"/>
      <c r="P12" s="26"/>
      <c r="Q12" s="19"/>
      <c r="R12" s="27"/>
      <c r="S12" s="26"/>
      <c r="T12" s="19"/>
      <c r="U12" s="27"/>
      <c r="V12" s="203"/>
      <c r="AA12" s="7"/>
      <c r="AB12" s="7"/>
    </row>
    <row r="13" spans="1:30">
      <c r="A13" s="26" t="s">
        <v>1094</v>
      </c>
      <c r="B13" s="27">
        <v>512</v>
      </c>
      <c r="C13" s="34" t="s">
        <v>1239</v>
      </c>
      <c r="D13" s="73">
        <f>IF(D11=251,16,17)</f>
        <v>16</v>
      </c>
      <c r="E13" s="73" t="s">
        <v>1003</v>
      </c>
      <c r="F13" s="73">
        <f>F11</f>
        <v>53</v>
      </c>
      <c r="G13" s="74" t="str">
        <f>G11</f>
        <v>.0 /24</v>
      </c>
      <c r="H13" s="72">
        <v>1</v>
      </c>
      <c r="I13" s="26"/>
      <c r="J13" s="71">
        <v>100</v>
      </c>
      <c r="K13" s="57">
        <v>11</v>
      </c>
      <c r="L13" s="57">
        <v>11</v>
      </c>
      <c r="M13" s="58">
        <v>11</v>
      </c>
      <c r="N13" s="74"/>
      <c r="O13" s="72"/>
      <c r="P13" s="26"/>
      <c r="Q13" s="19"/>
      <c r="R13" s="27"/>
      <c r="S13" s="26"/>
      <c r="T13" s="19"/>
      <c r="U13" s="27"/>
      <c r="V13" s="203"/>
      <c r="AA13" s="7"/>
      <c r="AB13" s="7"/>
    </row>
    <row r="14" spans="1:30">
      <c r="A14" s="26" t="s">
        <v>1095</v>
      </c>
      <c r="B14" s="27">
        <v>513</v>
      </c>
      <c r="C14" s="34" t="str">
        <f>C11</f>
        <v>10.</v>
      </c>
      <c r="D14" s="73">
        <f>IF(D11=251,249,252)</f>
        <v>249</v>
      </c>
      <c r="E14" s="73" t="s">
        <v>1003</v>
      </c>
      <c r="F14" s="73">
        <f>F13</f>
        <v>53</v>
      </c>
      <c r="G14" s="74" t="str">
        <f>G13</f>
        <v>.0 /24</v>
      </c>
      <c r="H14" s="72">
        <v>1</v>
      </c>
      <c r="I14" s="26"/>
      <c r="J14" s="74"/>
      <c r="K14" s="19"/>
      <c r="L14" s="19"/>
      <c r="M14" s="27"/>
      <c r="N14" s="74"/>
      <c r="O14" s="72"/>
      <c r="P14" s="26"/>
      <c r="Q14" s="19"/>
      <c r="R14" s="27"/>
      <c r="S14" s="26"/>
      <c r="T14" s="19"/>
      <c r="U14" s="27"/>
      <c r="V14" s="203"/>
      <c r="AA14" s="7"/>
      <c r="AB14" s="7"/>
    </row>
    <row r="15" spans="1:30">
      <c r="A15" s="26" t="s">
        <v>1303</v>
      </c>
      <c r="B15" s="27">
        <v>514</v>
      </c>
      <c r="C15" s="34" t="str">
        <f>C14</f>
        <v>10.</v>
      </c>
      <c r="D15" s="73">
        <f>IF(D11=251,250,253)</f>
        <v>250</v>
      </c>
      <c r="E15" s="73" t="s">
        <v>1003</v>
      </c>
      <c r="F15" s="73">
        <f>F14</f>
        <v>53</v>
      </c>
      <c r="G15" s="74" t="str">
        <f>G14</f>
        <v>.0 /24</v>
      </c>
      <c r="H15" s="72">
        <v>1</v>
      </c>
      <c r="I15" s="26"/>
      <c r="J15" s="74"/>
      <c r="K15" s="19"/>
      <c r="L15" s="19"/>
      <c r="M15" s="27"/>
      <c r="N15" s="18"/>
      <c r="O15" s="63"/>
      <c r="P15" s="28"/>
      <c r="Q15" s="22"/>
      <c r="R15" s="29"/>
      <c r="S15" s="28"/>
      <c r="T15" s="22"/>
      <c r="U15" s="29"/>
      <c r="V15" s="203"/>
      <c r="W15" s="7"/>
      <c r="AA15" s="7"/>
      <c r="AB15" s="7"/>
    </row>
    <row r="16" spans="1:30">
      <c r="A16" s="26" t="s">
        <v>1312</v>
      </c>
      <c r="B16" s="27">
        <v>222</v>
      </c>
      <c r="C16" s="196" t="s">
        <v>1241</v>
      </c>
      <c r="D16" s="197"/>
      <c r="E16" s="197"/>
      <c r="F16" s="197"/>
      <c r="G16" s="198"/>
      <c r="H16" s="72"/>
      <c r="I16" s="26"/>
      <c r="J16" s="74"/>
      <c r="K16" s="19"/>
      <c r="L16" s="19"/>
      <c r="M16" s="27"/>
      <c r="N16" s="74"/>
      <c r="O16" s="72"/>
      <c r="P16" s="26"/>
      <c r="Q16" s="19"/>
      <c r="R16" s="27"/>
      <c r="S16" s="26"/>
      <c r="T16" s="19"/>
      <c r="U16" s="27"/>
      <c r="V16" s="203"/>
      <c r="AA16" s="7"/>
      <c r="AB16" s="7"/>
    </row>
    <row r="17" spans="1:41" ht="15.75" thickBot="1">
      <c r="A17" s="30" t="s">
        <v>1084</v>
      </c>
      <c r="B17" s="31">
        <v>333</v>
      </c>
      <c r="C17" s="193" t="s">
        <v>1241</v>
      </c>
      <c r="D17" s="194"/>
      <c r="E17" s="194"/>
      <c r="F17" s="194"/>
      <c r="G17" s="195"/>
      <c r="H17" s="36"/>
      <c r="I17" s="30"/>
      <c r="J17" s="79"/>
      <c r="K17" s="35"/>
      <c r="L17" s="32"/>
      <c r="M17" s="33"/>
      <c r="N17" s="79"/>
      <c r="O17" s="36"/>
      <c r="P17" s="30"/>
      <c r="Q17" s="35"/>
      <c r="R17" s="31"/>
      <c r="S17" s="30"/>
      <c r="T17" s="35"/>
      <c r="U17" s="31"/>
      <c r="V17" s="204"/>
    </row>
    <row r="18" spans="1:41" ht="15.75" thickBot="1">
      <c r="A18" s="9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90"/>
    </row>
    <row r="19" spans="1:41" s="2" customFormat="1" ht="30.75" thickBot="1">
      <c r="A19" s="95" t="s">
        <v>1223</v>
      </c>
      <c r="B19" s="96" t="s">
        <v>1000</v>
      </c>
      <c r="C19" s="96" t="s">
        <v>1001</v>
      </c>
      <c r="D19" s="97" t="s">
        <v>1006</v>
      </c>
      <c r="E19" s="188" t="s">
        <v>1096</v>
      </c>
      <c r="F19" s="189"/>
      <c r="G19" s="189"/>
      <c r="H19" s="189"/>
      <c r="I19" s="190"/>
      <c r="J19" s="188" t="s">
        <v>1224</v>
      </c>
      <c r="K19" s="189"/>
      <c r="L19" s="189"/>
      <c r="M19" s="189"/>
      <c r="N19" s="190"/>
      <c r="O19" s="97" t="s">
        <v>1225</v>
      </c>
      <c r="P19" s="199" t="s">
        <v>1227</v>
      </c>
      <c r="Q19" s="199"/>
      <c r="R19" s="199"/>
      <c r="S19" s="199"/>
      <c r="T19" s="199"/>
      <c r="U19" s="199"/>
      <c r="V19" s="200"/>
      <c r="AG19" s="20"/>
      <c r="AH19" s="20"/>
      <c r="AI19" s="20"/>
      <c r="AJ19" s="20"/>
      <c r="AK19" s="20"/>
      <c r="AL19" s="20"/>
      <c r="AM19" s="20"/>
      <c r="AN19" s="20"/>
      <c r="AO19" s="20"/>
    </row>
    <row r="20" spans="1:41">
      <c r="A20" s="67" t="s">
        <v>1002</v>
      </c>
      <c r="B20" s="24" t="s">
        <v>1005</v>
      </c>
      <c r="C20" s="24">
        <v>1</v>
      </c>
      <c r="D20" s="24">
        <v>1</v>
      </c>
      <c r="E20" s="185"/>
      <c r="F20" s="186"/>
      <c r="G20" s="186"/>
      <c r="H20" s="186"/>
      <c r="I20" s="187"/>
      <c r="J20" s="185"/>
      <c r="K20" s="186"/>
      <c r="L20" s="186"/>
      <c r="M20" s="186"/>
      <c r="N20" s="187"/>
      <c r="O20" s="24"/>
      <c r="P20" s="215"/>
      <c r="Q20" s="215"/>
      <c r="R20" s="215"/>
      <c r="S20" s="215"/>
      <c r="T20" s="215"/>
      <c r="U20" s="215"/>
      <c r="V20" s="216"/>
    </row>
    <row r="21" spans="1:41">
      <c r="A21" s="26" t="s">
        <v>1313</v>
      </c>
      <c r="B21" s="19">
        <v>17</v>
      </c>
      <c r="C21" s="19">
        <v>511</v>
      </c>
      <c r="D21" s="19">
        <v>0</v>
      </c>
      <c r="E21" s="214" t="str">
        <f ca="1">CONCATENATE("vlan",INDIRECT(CONCATENATE("wlan_id",B21,"_vlan")),"_802.1x")</f>
        <v>vlan511_802.1x</v>
      </c>
      <c r="F21" s="197"/>
      <c r="G21" s="197"/>
      <c r="H21" s="197"/>
      <c r="I21" s="198"/>
      <c r="J21" s="214" t="s">
        <v>1305</v>
      </c>
      <c r="K21" s="197"/>
      <c r="L21" s="197"/>
      <c r="M21" s="197"/>
      <c r="N21" s="198"/>
      <c r="O21" s="16" t="s">
        <v>1067</v>
      </c>
      <c r="P21" s="225" t="s">
        <v>1539</v>
      </c>
      <c r="Q21" s="225"/>
      <c r="R21" s="225"/>
      <c r="S21" s="225"/>
      <c r="T21" s="225"/>
      <c r="U21" s="225"/>
      <c r="V21" s="226"/>
    </row>
    <row r="22" spans="1:41">
      <c r="A22" s="26" t="s">
        <v>1095</v>
      </c>
      <c r="B22" s="19">
        <v>18</v>
      </c>
      <c r="C22" s="19">
        <v>513</v>
      </c>
      <c r="D22" s="19">
        <v>0</v>
      </c>
      <c r="E22" s="214" t="str">
        <f ca="1">CONCATENATE("vlan",INDIRECT(CONCATENATE("wlan_id",B22,"_vlan")),"_802.1x")</f>
        <v>vlan513_802.1x</v>
      </c>
      <c r="F22" s="197"/>
      <c r="G22" s="197"/>
      <c r="H22" s="197"/>
      <c r="I22" s="198"/>
      <c r="J22" s="214" t="s">
        <v>1306</v>
      </c>
      <c r="K22" s="197"/>
      <c r="L22" s="197"/>
      <c r="M22" s="197"/>
      <c r="N22" s="198"/>
      <c r="O22" s="16" t="s">
        <v>1067</v>
      </c>
      <c r="P22" s="210"/>
      <c r="Q22" s="210"/>
      <c r="R22" s="210"/>
      <c r="S22" s="210"/>
      <c r="T22" s="210"/>
      <c r="U22" s="210"/>
      <c r="V22" s="211"/>
    </row>
    <row r="23" spans="1:41">
      <c r="A23" s="26" t="s">
        <v>1303</v>
      </c>
      <c r="B23" s="19">
        <v>19</v>
      </c>
      <c r="C23" s="19">
        <v>514</v>
      </c>
      <c r="D23" s="19">
        <v>0</v>
      </c>
      <c r="E23" s="214" t="str">
        <f ca="1">CONCATENATE("vlan",INDIRECT(CONCATENATE("wlan_id",B23,"_vlan")),"_802.1x")</f>
        <v>vlan514_802.1x</v>
      </c>
      <c r="F23" s="197"/>
      <c r="G23" s="197"/>
      <c r="H23" s="197"/>
      <c r="I23" s="198"/>
      <c r="J23" s="214" t="s">
        <v>1307</v>
      </c>
      <c r="K23" s="197"/>
      <c r="L23" s="197"/>
      <c r="M23" s="197"/>
      <c r="N23" s="198"/>
      <c r="O23" s="16" t="s">
        <v>1067</v>
      </c>
      <c r="P23" s="210"/>
      <c r="Q23" s="210"/>
      <c r="R23" s="210"/>
      <c r="S23" s="210"/>
      <c r="T23" s="210"/>
      <c r="U23" s="210"/>
      <c r="V23" s="211"/>
    </row>
    <row r="24" spans="1:41">
      <c r="A24" s="26" t="s">
        <v>1312</v>
      </c>
      <c r="B24" s="19">
        <v>20</v>
      </c>
      <c r="C24" s="19">
        <v>222</v>
      </c>
      <c r="D24" s="19">
        <v>0</v>
      </c>
      <c r="E24" s="214" t="str">
        <f>CONCATENATE("vlan",C24,"_guest")</f>
        <v>vlan222_guest</v>
      </c>
      <c r="F24" s="197"/>
      <c r="G24" s="197"/>
      <c r="H24" s="197"/>
      <c r="I24" s="198"/>
      <c r="J24" s="214" t="s">
        <v>1304</v>
      </c>
      <c r="K24" s="197"/>
      <c r="L24" s="197"/>
      <c r="M24" s="197"/>
      <c r="N24" s="198"/>
      <c r="O24" s="16" t="s">
        <v>1067</v>
      </c>
      <c r="P24" s="210"/>
      <c r="Q24" s="210"/>
      <c r="R24" s="210"/>
      <c r="S24" s="210"/>
      <c r="T24" s="210"/>
      <c r="U24" s="210"/>
      <c r="V24" s="211"/>
    </row>
    <row r="25" spans="1:41" ht="15.75" thickBot="1">
      <c r="A25" s="30" t="s">
        <v>1084</v>
      </c>
      <c r="B25" s="35">
        <v>33</v>
      </c>
      <c r="C25" s="35">
        <v>333</v>
      </c>
      <c r="D25" s="35">
        <v>0</v>
      </c>
      <c r="E25" s="213" t="str">
        <f ca="1">CONCATENATE("vlan",INDIRECT(CONCATENATE("wlan_id",B25,"_vlan")),"_",A25)</f>
        <v>vlan333_SmartHome</v>
      </c>
      <c r="F25" s="194"/>
      <c r="G25" s="194"/>
      <c r="H25" s="194"/>
      <c r="I25" s="195"/>
      <c r="J25" s="213" t="s">
        <v>1308</v>
      </c>
      <c r="K25" s="194"/>
      <c r="L25" s="194"/>
      <c r="M25" s="194"/>
      <c r="N25" s="195"/>
      <c r="O25" s="94" t="s">
        <v>1067</v>
      </c>
      <c r="P25" s="208" t="str">
        <f>wlan_id33_psk</f>
        <v>$614Smar7hau$</v>
      </c>
      <c r="Q25" s="208"/>
      <c r="R25" s="208"/>
      <c r="S25" s="208"/>
      <c r="T25" s="208"/>
      <c r="U25" s="208"/>
      <c r="V25" s="209"/>
    </row>
    <row r="26" spans="1:41" ht="15.75" thickBot="1">
      <c r="A26" s="9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90"/>
    </row>
    <row r="27" spans="1:41">
      <c r="A27" s="145" t="s">
        <v>1249</v>
      </c>
      <c r="B27" s="144" t="s">
        <v>1232</v>
      </c>
      <c r="C27" s="144"/>
      <c r="D27" s="144"/>
      <c r="E27" s="144"/>
      <c r="F27" s="144"/>
      <c r="G27" s="144"/>
      <c r="H27" s="144"/>
      <c r="I27" s="201"/>
      <c r="J27" s="61"/>
      <c r="K27" s="133" t="s">
        <v>1367</v>
      </c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42"/>
    </row>
    <row r="28" spans="1:41" ht="15.75" thickBot="1">
      <c r="A28" s="146"/>
      <c r="B28" s="147"/>
      <c r="C28" s="147"/>
      <c r="D28" s="147"/>
      <c r="E28" s="147"/>
      <c r="F28" s="147"/>
      <c r="G28" s="147"/>
      <c r="H28" s="147"/>
      <c r="I28" s="212"/>
      <c r="J28" s="61"/>
      <c r="K28" s="139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3"/>
    </row>
    <row r="29" spans="1:41">
      <c r="A29" s="67" t="s">
        <v>1245</v>
      </c>
      <c r="B29" s="215" t="str">
        <f>var_dns_dc</f>
        <v>de0614sadc20001</v>
      </c>
      <c r="C29" s="215"/>
      <c r="D29" s="215"/>
      <c r="E29" s="215"/>
      <c r="F29" s="215"/>
      <c r="G29" s="215"/>
      <c r="H29" s="215"/>
      <c r="I29" s="216"/>
      <c r="J29" s="61"/>
      <c r="K29" s="145" t="s">
        <v>1366</v>
      </c>
      <c r="L29" s="144"/>
      <c r="M29" s="144"/>
      <c r="N29" s="144" t="s">
        <v>1369</v>
      </c>
      <c r="O29" s="144"/>
      <c r="P29" s="144"/>
      <c r="Q29" s="148" t="s">
        <v>1524</v>
      </c>
      <c r="R29" s="148"/>
      <c r="S29" s="148"/>
      <c r="T29" s="148"/>
      <c r="U29" s="148"/>
      <c r="V29" s="149"/>
    </row>
    <row r="30" spans="1:41" ht="15.75" thickBot="1">
      <c r="A30" s="26" t="s">
        <v>1229</v>
      </c>
      <c r="B30" s="210" t="str">
        <f>var_dns_radius</f>
        <v>de0614srad20001</v>
      </c>
      <c r="C30" s="210"/>
      <c r="D30" s="210"/>
      <c r="E30" s="210"/>
      <c r="F30" s="210"/>
      <c r="G30" s="210"/>
      <c r="H30" s="210"/>
      <c r="I30" s="211"/>
      <c r="J30" s="61"/>
      <c r="K30" s="146"/>
      <c r="L30" s="147"/>
      <c r="M30" s="147"/>
      <c r="N30" s="147" t="s">
        <v>1370</v>
      </c>
      <c r="O30" s="147"/>
      <c r="P30" s="147"/>
      <c r="Q30" s="150" t="str">
        <f>var_tftp_path_base_nl</f>
        <v>/rollout_c9800_17.6.4/614</v>
      </c>
      <c r="R30" s="150"/>
      <c r="S30" s="150"/>
      <c r="T30" s="150"/>
      <c r="U30" s="150"/>
      <c r="V30" s="151"/>
    </row>
    <row r="31" spans="1:41">
      <c r="A31" s="26" t="s">
        <v>1230</v>
      </c>
      <c r="B31" s="210" t="str">
        <f>var_dns_wlc1</f>
        <v>de0614swlc20001</v>
      </c>
      <c r="C31" s="210"/>
      <c r="D31" s="210"/>
      <c r="E31" s="210"/>
      <c r="F31" s="210"/>
      <c r="G31" s="210"/>
      <c r="H31" s="210"/>
      <c r="I31" s="211"/>
      <c r="J31" s="61"/>
      <c r="K31" s="139" t="s">
        <v>1363</v>
      </c>
      <c r="L31" s="140"/>
      <c r="M31" s="141"/>
      <c r="N31" s="162" t="s">
        <v>1251</v>
      </c>
      <c r="O31" s="163"/>
      <c r="P31" s="164"/>
      <c r="Q31" s="165" t="s">
        <v>1663</v>
      </c>
      <c r="R31" s="165"/>
      <c r="S31" s="165"/>
      <c r="T31" s="165"/>
      <c r="U31" s="165"/>
      <c r="V31" s="166"/>
    </row>
    <row r="32" spans="1:41" ht="15.75" thickBot="1">
      <c r="A32" s="26" t="s">
        <v>1231</v>
      </c>
      <c r="B32" s="210" t="str">
        <f>var_dns_wlc2</f>
        <v>de0614swlc20002</v>
      </c>
      <c r="C32" s="210"/>
      <c r="D32" s="210"/>
      <c r="E32" s="210"/>
      <c r="F32" s="210"/>
      <c r="G32" s="210"/>
      <c r="H32" s="210"/>
      <c r="I32" s="211"/>
      <c r="J32" s="61"/>
      <c r="K32" s="136"/>
      <c r="L32" s="137"/>
      <c r="M32" s="138"/>
      <c r="N32" s="152" t="s">
        <v>1368</v>
      </c>
      <c r="O32" s="153"/>
      <c r="P32" s="154"/>
      <c r="Q32" s="158" t="s">
        <v>1113</v>
      </c>
      <c r="R32" s="158"/>
      <c r="S32" s="158"/>
      <c r="T32" s="158"/>
      <c r="U32" s="158"/>
      <c r="V32" s="159"/>
    </row>
    <row r="33" spans="1:22">
      <c r="A33" s="26" t="s">
        <v>1011</v>
      </c>
      <c r="B33" s="217" t="str">
        <f>var_dns_ap</f>
        <v>de0614ncap</v>
      </c>
      <c r="C33" s="218"/>
      <c r="D33" s="218"/>
      <c r="E33" s="218"/>
      <c r="F33" s="218"/>
      <c r="G33" s="219" t="s">
        <v>1299</v>
      </c>
      <c r="H33" s="219"/>
      <c r="I33" s="220"/>
      <c r="J33" s="61"/>
      <c r="K33" s="133" t="s">
        <v>1364</v>
      </c>
      <c r="L33" s="134"/>
      <c r="M33" s="135"/>
      <c r="N33" s="155" t="s">
        <v>1251</v>
      </c>
      <c r="O33" s="156"/>
      <c r="P33" s="157"/>
      <c r="Q33" s="160" t="s">
        <v>1373</v>
      </c>
      <c r="R33" s="160"/>
      <c r="S33" s="160"/>
      <c r="T33" s="160"/>
      <c r="U33" s="160"/>
      <c r="V33" s="161"/>
    </row>
    <row r="34" spans="1:22" ht="15.75" thickBot="1">
      <c r="A34" s="30" t="s">
        <v>1238</v>
      </c>
      <c r="B34" s="172" t="str">
        <f>var_dns_wws</f>
        <v>de0614swws20001</v>
      </c>
      <c r="C34" s="172"/>
      <c r="D34" s="172"/>
      <c r="E34" s="172"/>
      <c r="F34" s="172"/>
      <c r="G34" s="172"/>
      <c r="H34" s="172"/>
      <c r="I34" s="207"/>
      <c r="J34" s="89"/>
      <c r="K34" s="136"/>
      <c r="L34" s="137"/>
      <c r="M34" s="138"/>
      <c r="N34" s="152" t="s">
        <v>1368</v>
      </c>
      <c r="O34" s="153"/>
      <c r="P34" s="154"/>
      <c r="Q34" s="158" t="s">
        <v>1113</v>
      </c>
      <c r="R34" s="158"/>
      <c r="S34" s="158"/>
      <c r="T34" s="158"/>
      <c r="U34" s="158"/>
      <c r="V34" s="159"/>
    </row>
  </sheetData>
  <mergeCells count="74">
    <mergeCell ref="J21:N21"/>
    <mergeCell ref="J20:N20"/>
    <mergeCell ref="J19:N19"/>
    <mergeCell ref="B6:I6"/>
    <mergeCell ref="M6:V6"/>
    <mergeCell ref="M7:V7"/>
    <mergeCell ref="K5:L7"/>
    <mergeCell ref="M5:V5"/>
    <mergeCell ref="P21:V21"/>
    <mergeCell ref="P9:U9"/>
    <mergeCell ref="S10:U10"/>
    <mergeCell ref="P10:R10"/>
    <mergeCell ref="P20:V20"/>
    <mergeCell ref="B5:I5"/>
    <mergeCell ref="E21:I21"/>
    <mergeCell ref="B34:I34"/>
    <mergeCell ref="B32:I32"/>
    <mergeCell ref="B31:I31"/>
    <mergeCell ref="B30:I30"/>
    <mergeCell ref="B29:I29"/>
    <mergeCell ref="B33:F33"/>
    <mergeCell ref="G33:I33"/>
    <mergeCell ref="A27:A28"/>
    <mergeCell ref="P25:V25"/>
    <mergeCell ref="P24:V24"/>
    <mergeCell ref="P23:V23"/>
    <mergeCell ref="P22:V22"/>
    <mergeCell ref="B27:I28"/>
    <mergeCell ref="J25:N25"/>
    <mergeCell ref="J24:N24"/>
    <mergeCell ref="J23:N23"/>
    <mergeCell ref="J22:N22"/>
    <mergeCell ref="E25:I25"/>
    <mergeCell ref="E24:I24"/>
    <mergeCell ref="E23:I23"/>
    <mergeCell ref="E22:I22"/>
    <mergeCell ref="R2:V3"/>
    <mergeCell ref="A1:V1"/>
    <mergeCell ref="E20:I20"/>
    <mergeCell ref="E19:I19"/>
    <mergeCell ref="C9:G10"/>
    <mergeCell ref="H9:H10"/>
    <mergeCell ref="A9:A10"/>
    <mergeCell ref="B9:B10"/>
    <mergeCell ref="C17:G17"/>
    <mergeCell ref="C16:G16"/>
    <mergeCell ref="P19:V19"/>
    <mergeCell ref="N9:O9"/>
    <mergeCell ref="V11:V17"/>
    <mergeCell ref="V9:V10"/>
    <mergeCell ref="I9:M9"/>
    <mergeCell ref="B7:I7"/>
    <mergeCell ref="A2:C3"/>
    <mergeCell ref="D2:I3"/>
    <mergeCell ref="K3:M3"/>
    <mergeCell ref="K2:M2"/>
    <mergeCell ref="N3:P3"/>
    <mergeCell ref="N2:P2"/>
    <mergeCell ref="K33:M34"/>
    <mergeCell ref="K31:M32"/>
    <mergeCell ref="K27:V28"/>
    <mergeCell ref="N29:P29"/>
    <mergeCell ref="K29:M30"/>
    <mergeCell ref="Q29:V29"/>
    <mergeCell ref="Q30:V30"/>
    <mergeCell ref="N30:P30"/>
    <mergeCell ref="N34:P34"/>
    <mergeCell ref="N33:P33"/>
    <mergeCell ref="Q34:V34"/>
    <mergeCell ref="Q33:V33"/>
    <mergeCell ref="N32:P32"/>
    <mergeCell ref="N31:P31"/>
    <mergeCell ref="Q32:V32"/>
    <mergeCell ref="Q31:V31"/>
  </mergeCells>
  <dataValidations count="6">
    <dataValidation type="list" allowBlank="1" showInputMessage="1" showErrorMessage="1" sqref="D11" xr:uid="{00000000-0002-0000-0200-000000000000}">
      <formula1>list_net_oct2_v1</formula1>
    </dataValidation>
    <dataValidation type="list" allowBlank="1" showInputMessage="1" showErrorMessage="1" sqref="F11" xr:uid="{00000000-0002-0000-0200-000001000000}">
      <formula1>list_net_oct3</formula1>
    </dataValidation>
    <dataValidation type="list" allowBlank="1" showInputMessage="1" showErrorMessage="1" sqref="D2" xr:uid="{00000000-0002-0000-0200-000002000000}">
      <formula1>list_nl</formula1>
    </dataValidation>
    <dataValidation type="list" allowBlank="1" showInputMessage="1" showErrorMessage="1" sqref="N3" xr:uid="{00000000-0002-0000-0200-000003000000}">
      <formula1>list_wlc_c9800_version</formula1>
    </dataValidation>
    <dataValidation type="list" allowBlank="1" showInputMessage="1" showErrorMessage="1" sqref="O21:O25" xr:uid="{00000000-0002-0000-0200-000004000000}">
      <formula1>list_on_off</formula1>
    </dataValidation>
    <dataValidation type="list" allowBlank="1" showInputMessage="1" showErrorMessage="1" sqref="N2" xr:uid="{05D3AF2E-C7BB-418E-9034-92859B4768D2}">
      <formula1>list_wlc_type</formula1>
    </dataValidation>
  </dataValidations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722E-8383-43E9-8B82-F747620FB532}">
  <sheetPr>
    <tabColor rgb="FFFFC000"/>
  </sheetPr>
  <dimension ref="A1:N257"/>
  <sheetViews>
    <sheetView workbookViewId="0">
      <selection activeCell="G58" sqref="G58"/>
    </sheetView>
  </sheetViews>
  <sheetFormatPr baseColWidth="10" defaultColWidth="11.42578125" defaultRowHeight="15"/>
  <cols>
    <col min="1" max="1" width="4" style="45" bestFit="1" customWidth="1"/>
    <col min="2" max="2" width="16.5703125" style="45" bestFit="1" customWidth="1"/>
    <col min="3" max="3" width="15" style="45" customWidth="1"/>
    <col min="4" max="4" width="14.28515625" style="48" customWidth="1"/>
    <col min="5" max="5" width="14.140625" style="1" bestFit="1" customWidth="1"/>
    <col min="6" max="6" width="16.42578125" style="49" bestFit="1" customWidth="1"/>
    <col min="7" max="7" width="12.5703125" style="45" customWidth="1"/>
    <col min="8" max="8" width="9.7109375" style="45" bestFit="1" customWidth="1"/>
    <col min="9" max="9" width="12.5703125" style="45" customWidth="1"/>
    <col min="10" max="10" width="25.5703125" style="45" customWidth="1"/>
    <col min="11" max="11" width="1.28515625" style="1" customWidth="1"/>
    <col min="12" max="12" width="17.7109375" style="1" hidden="1" customWidth="1"/>
    <col min="13" max="13" width="15.85546875" style="1" hidden="1" customWidth="1"/>
    <col min="14" max="14" width="15.42578125" style="1" hidden="1" customWidth="1"/>
    <col min="15" max="16384" width="11.42578125" style="1"/>
  </cols>
  <sheetData>
    <row r="1" spans="1:14" s="2" customFormat="1" ht="15" customHeight="1">
      <c r="A1" s="53" t="s">
        <v>1019</v>
      </c>
      <c r="B1" s="52" t="str">
        <f>var_nl</f>
        <v>614</v>
      </c>
      <c r="C1" s="229" t="s">
        <v>1007</v>
      </c>
      <c r="D1" s="145" t="s">
        <v>1013</v>
      </c>
      <c r="E1" s="144" t="s">
        <v>1014</v>
      </c>
      <c r="F1" s="201"/>
      <c r="G1" s="229" t="s">
        <v>1017</v>
      </c>
      <c r="H1" s="229" t="s">
        <v>1018</v>
      </c>
      <c r="I1" s="232" t="s">
        <v>1022</v>
      </c>
      <c r="J1" s="229" t="s">
        <v>1024</v>
      </c>
      <c r="L1" s="231" t="s">
        <v>1039</v>
      </c>
      <c r="M1" s="231"/>
      <c r="N1" s="231"/>
    </row>
    <row r="2" spans="1:14" s="2" customFormat="1">
      <c r="A2" s="51" t="s">
        <v>1011</v>
      </c>
      <c r="B2" s="51" t="s">
        <v>1012</v>
      </c>
      <c r="C2" s="230"/>
      <c r="D2" s="223"/>
      <c r="E2" s="23" t="s">
        <v>1015</v>
      </c>
      <c r="F2" s="25" t="s">
        <v>1016</v>
      </c>
      <c r="G2" s="230"/>
      <c r="H2" s="230"/>
      <c r="I2" s="233"/>
      <c r="J2" s="230"/>
      <c r="L2" s="231"/>
      <c r="M2" s="231"/>
      <c r="N2" s="231"/>
    </row>
    <row r="3" spans="1:14">
      <c r="A3" s="44"/>
      <c r="B3" s="44"/>
      <c r="C3" s="44"/>
      <c r="D3" s="26"/>
      <c r="E3" s="19"/>
      <c r="F3" s="27"/>
      <c r="G3" s="44"/>
      <c r="H3" s="44"/>
      <c r="I3" s="44"/>
      <c r="J3" s="44"/>
      <c r="L3" s="5"/>
      <c r="M3" s="5"/>
      <c r="N3" s="5"/>
    </row>
    <row r="4" spans="1:14">
      <c r="A4" s="44">
        <v>1</v>
      </c>
      <c r="B4" s="44" t="str">
        <f t="shared" ref="B4:B67" si="0">IF(A4&gt;SUM(range_ap1_count+range_ap2_count),"# no free IP",CONCATENATE(var_dns_ap,SUM(20000+A4)))</f>
        <v>de0614ncap20001</v>
      </c>
      <c r="C4" s="50"/>
      <c r="D4" s="46"/>
      <c r="E4" s="16"/>
      <c r="F4" s="47"/>
      <c r="G4" s="44" t="str">
        <f t="shared" ref="G4:G67" si="1">IF(A4&lt;=range_ap1_count,CONCATENATE(var_net_v1,SUM(range_ap1_start-1+A4)),IF(A4&gt;SUM(range_ap1_count+range_ap2_count),"# no free IP",CONCATENATE(var_net_v1,SUM(A4-range_ap1_count+range_ap2_start-1))))</f>
        <v>10.251.53.201</v>
      </c>
      <c r="H4" s="50" t="s">
        <v>1394</v>
      </c>
      <c r="I4" s="44" t="str">
        <f>IF(C4="","",IF(C4="c9120AXI","indoor",IF(C4="c9124AXI","outdoor",IF(C4="AIR-AP1832I","indoor",IF(C4="AIR-AP1542I","outdoor",IF(C4="AIR-CAP1532I","outdoor",IF(C4="AIR-CAP1602I","indoor",IF(C4="AIR-CAP1602E","indoor","# FEHLER"))))))))</f>
        <v/>
      </c>
      <c r="J4" s="50"/>
      <c r="L4" s="5" t="str">
        <f t="shared" ref="L4:L67" si="2">UPPER(MID(E4,1,2)&amp;":"&amp;MID(E4,3,2)&amp;":"&amp;MID(E4,5,2)&amp;":"&amp;MID(E4,7,2)&amp;":"&amp;MID(E4,9,2)&amp;":"&amp;MID(E4,11,2))</f>
        <v>:::::</v>
      </c>
      <c r="M4" s="5" t="str">
        <f t="shared" ref="M4:M67" si="3">UPPER(MID(E4,1,4)&amp;"."&amp;MID(E4,5,4)&amp;"."&amp;MID(E4,9,4))</f>
        <v>..</v>
      </c>
      <c r="N4" s="5" t="str">
        <f>LOWER(M4)</f>
        <v>..</v>
      </c>
    </row>
    <row r="5" spans="1:14">
      <c r="A5" s="44">
        <v>2</v>
      </c>
      <c r="B5" s="44" t="str">
        <f t="shared" si="0"/>
        <v>de0614ncap20002</v>
      </c>
      <c r="C5" s="50"/>
      <c r="D5" s="46"/>
      <c r="E5" s="16"/>
      <c r="F5" s="47"/>
      <c r="G5" s="44" t="str">
        <f t="shared" si="1"/>
        <v>10.251.53.202</v>
      </c>
      <c r="H5" s="44" t="str">
        <f>H4</f>
        <v>8.10.151.0</v>
      </c>
      <c r="I5" s="44" t="str">
        <f t="shared" ref="I5:I68" si="4">IF(C5="","",IF(C5="c9120AXI","indoor",IF(C5="c9124AXI","outdoor",IF(C5="AIR-AP1832I","indoor",IF(C5="AIR-AP1542I","outdoor",IF(C5="AIR-CAP1532I","outdoor",IF(C5="AIR-CAP1602I","indoor",IF(C5="AIR-CAP1602E","indoor","# FEHLER"))))))))</f>
        <v/>
      </c>
      <c r="J5" s="50"/>
      <c r="L5" s="5" t="str">
        <f t="shared" si="2"/>
        <v>:::::</v>
      </c>
      <c r="M5" s="5" t="str">
        <f t="shared" si="3"/>
        <v>..</v>
      </c>
      <c r="N5" s="5" t="str">
        <f t="shared" ref="N5:N68" si="5">LOWER(M5)</f>
        <v>..</v>
      </c>
    </row>
    <row r="6" spans="1:14">
      <c r="A6" s="44">
        <v>3</v>
      </c>
      <c r="B6" s="44" t="str">
        <f t="shared" si="0"/>
        <v>de0614ncap20003</v>
      </c>
      <c r="C6" s="50"/>
      <c r="D6" s="46"/>
      <c r="E6" s="16"/>
      <c r="F6" s="47"/>
      <c r="G6" s="44" t="str">
        <f t="shared" si="1"/>
        <v>10.251.53.203</v>
      </c>
      <c r="H6" s="44" t="str">
        <f t="shared" ref="H6:H69" si="6">H5</f>
        <v>8.10.151.0</v>
      </c>
      <c r="I6" s="44" t="str">
        <f t="shared" si="4"/>
        <v/>
      </c>
      <c r="J6" s="50"/>
      <c r="L6" s="5" t="str">
        <f t="shared" si="2"/>
        <v>:::::</v>
      </c>
      <c r="M6" s="5" t="str">
        <f t="shared" si="3"/>
        <v>..</v>
      </c>
      <c r="N6" s="5" t="str">
        <f t="shared" si="5"/>
        <v>..</v>
      </c>
    </row>
    <row r="7" spans="1:14">
      <c r="A7" s="44">
        <v>4</v>
      </c>
      <c r="B7" s="44" t="str">
        <f t="shared" si="0"/>
        <v>de0614ncap20004</v>
      </c>
      <c r="C7" s="50"/>
      <c r="D7" s="46"/>
      <c r="E7" s="16"/>
      <c r="F7" s="47"/>
      <c r="G7" s="44" t="str">
        <f t="shared" si="1"/>
        <v>10.251.53.204</v>
      </c>
      <c r="H7" s="44" t="str">
        <f t="shared" si="6"/>
        <v>8.10.151.0</v>
      </c>
      <c r="I7" s="44" t="str">
        <f t="shared" si="4"/>
        <v/>
      </c>
      <c r="J7" s="50"/>
      <c r="L7" s="5" t="str">
        <f t="shared" si="2"/>
        <v>:::::</v>
      </c>
      <c r="M7" s="5" t="str">
        <f t="shared" si="3"/>
        <v>..</v>
      </c>
      <c r="N7" s="5" t="str">
        <f t="shared" si="5"/>
        <v>..</v>
      </c>
    </row>
    <row r="8" spans="1:14">
      <c r="A8" s="44">
        <v>5</v>
      </c>
      <c r="B8" s="44" t="str">
        <f t="shared" si="0"/>
        <v>de0614ncap20005</v>
      </c>
      <c r="C8" s="50"/>
      <c r="D8" s="46"/>
      <c r="E8" s="16"/>
      <c r="F8" s="47"/>
      <c r="G8" s="44" t="str">
        <f t="shared" si="1"/>
        <v>10.251.53.205</v>
      </c>
      <c r="H8" s="44" t="str">
        <f t="shared" si="6"/>
        <v>8.10.151.0</v>
      </c>
      <c r="I8" s="44" t="str">
        <f t="shared" si="4"/>
        <v/>
      </c>
      <c r="J8" s="50"/>
      <c r="L8" s="5" t="str">
        <f t="shared" si="2"/>
        <v>:::::</v>
      </c>
      <c r="M8" s="5" t="str">
        <f t="shared" si="3"/>
        <v>..</v>
      </c>
      <c r="N8" s="5" t="str">
        <f t="shared" si="5"/>
        <v>..</v>
      </c>
    </row>
    <row r="9" spans="1:14">
      <c r="A9" s="44">
        <v>6</v>
      </c>
      <c r="B9" s="44" t="str">
        <f t="shared" si="0"/>
        <v>de0614ncap20006</v>
      </c>
      <c r="C9" s="50"/>
      <c r="D9" s="46"/>
      <c r="E9" s="16"/>
      <c r="F9" s="47"/>
      <c r="G9" s="44" t="str">
        <f t="shared" si="1"/>
        <v>10.251.53.206</v>
      </c>
      <c r="H9" s="44" t="str">
        <f t="shared" si="6"/>
        <v>8.10.151.0</v>
      </c>
      <c r="I9" s="44" t="str">
        <f t="shared" si="4"/>
        <v/>
      </c>
      <c r="J9" s="50"/>
      <c r="L9" s="5" t="str">
        <f t="shared" si="2"/>
        <v>:::::</v>
      </c>
      <c r="M9" s="5" t="str">
        <f t="shared" si="3"/>
        <v>..</v>
      </c>
      <c r="N9" s="5" t="str">
        <f t="shared" si="5"/>
        <v>..</v>
      </c>
    </row>
    <row r="10" spans="1:14">
      <c r="A10" s="44">
        <v>7</v>
      </c>
      <c r="B10" s="44" t="str">
        <f t="shared" si="0"/>
        <v>de0614ncap20007</v>
      </c>
      <c r="C10" s="50"/>
      <c r="D10" s="46"/>
      <c r="E10" s="16"/>
      <c r="F10" s="47"/>
      <c r="G10" s="44" t="str">
        <f t="shared" si="1"/>
        <v>10.251.53.207</v>
      </c>
      <c r="H10" s="44" t="str">
        <f t="shared" si="6"/>
        <v>8.10.151.0</v>
      </c>
      <c r="I10" s="44" t="str">
        <f t="shared" si="4"/>
        <v/>
      </c>
      <c r="J10" s="50"/>
      <c r="L10" s="5" t="str">
        <f t="shared" si="2"/>
        <v>:::::</v>
      </c>
      <c r="M10" s="5" t="str">
        <f t="shared" si="3"/>
        <v>..</v>
      </c>
      <c r="N10" s="5" t="str">
        <f t="shared" si="5"/>
        <v>..</v>
      </c>
    </row>
    <row r="11" spans="1:14">
      <c r="A11" s="44">
        <v>8</v>
      </c>
      <c r="B11" s="44" t="str">
        <f t="shared" si="0"/>
        <v>de0614ncap20008</v>
      </c>
      <c r="C11" s="50"/>
      <c r="D11" s="46"/>
      <c r="E11" s="16"/>
      <c r="F11" s="47"/>
      <c r="G11" s="44" t="str">
        <f t="shared" si="1"/>
        <v>10.251.53.208</v>
      </c>
      <c r="H11" s="44" t="str">
        <f t="shared" si="6"/>
        <v>8.10.151.0</v>
      </c>
      <c r="I11" s="44" t="str">
        <f t="shared" si="4"/>
        <v/>
      </c>
      <c r="J11" s="50"/>
      <c r="L11" s="5" t="str">
        <f t="shared" si="2"/>
        <v>:::::</v>
      </c>
      <c r="M11" s="5" t="str">
        <f t="shared" si="3"/>
        <v>..</v>
      </c>
      <c r="N11" s="5" t="str">
        <f t="shared" si="5"/>
        <v>..</v>
      </c>
    </row>
    <row r="12" spans="1:14">
      <c r="A12" s="44">
        <v>9</v>
      </c>
      <c r="B12" s="44" t="str">
        <f t="shared" si="0"/>
        <v>de0614ncap20009</v>
      </c>
      <c r="C12" s="50"/>
      <c r="D12" s="46"/>
      <c r="E12" s="16"/>
      <c r="F12" s="47"/>
      <c r="G12" s="44" t="str">
        <f t="shared" si="1"/>
        <v>10.251.53.209</v>
      </c>
      <c r="H12" s="44" t="str">
        <f t="shared" si="6"/>
        <v>8.10.151.0</v>
      </c>
      <c r="I12" s="44" t="str">
        <f t="shared" si="4"/>
        <v/>
      </c>
      <c r="J12" s="50"/>
      <c r="L12" s="5" t="str">
        <f t="shared" si="2"/>
        <v>:::::</v>
      </c>
      <c r="M12" s="5" t="str">
        <f t="shared" si="3"/>
        <v>..</v>
      </c>
      <c r="N12" s="5" t="str">
        <f t="shared" si="5"/>
        <v>..</v>
      </c>
    </row>
    <row r="13" spans="1:14">
      <c r="A13" s="44">
        <v>10</v>
      </c>
      <c r="B13" s="44" t="str">
        <f t="shared" si="0"/>
        <v>de0614ncap20010</v>
      </c>
      <c r="C13" s="50"/>
      <c r="D13" s="46"/>
      <c r="E13" s="16"/>
      <c r="F13" s="47"/>
      <c r="G13" s="44" t="str">
        <f t="shared" si="1"/>
        <v>10.251.53.210</v>
      </c>
      <c r="H13" s="44" t="str">
        <f t="shared" si="6"/>
        <v>8.10.151.0</v>
      </c>
      <c r="I13" s="44" t="str">
        <f t="shared" si="4"/>
        <v/>
      </c>
      <c r="J13" s="50"/>
      <c r="L13" s="5" t="str">
        <f t="shared" si="2"/>
        <v>:::::</v>
      </c>
      <c r="M13" s="5" t="str">
        <f t="shared" si="3"/>
        <v>..</v>
      </c>
      <c r="N13" s="5" t="str">
        <f t="shared" si="5"/>
        <v>..</v>
      </c>
    </row>
    <row r="14" spans="1:14">
      <c r="A14" s="44">
        <v>11</v>
      </c>
      <c r="B14" s="44" t="str">
        <f t="shared" si="0"/>
        <v>de0614ncap20011</v>
      </c>
      <c r="C14" s="50"/>
      <c r="D14" s="46"/>
      <c r="E14" s="16"/>
      <c r="F14" s="47"/>
      <c r="G14" s="44" t="str">
        <f t="shared" si="1"/>
        <v>10.251.53.211</v>
      </c>
      <c r="H14" s="44" t="str">
        <f t="shared" si="6"/>
        <v>8.10.151.0</v>
      </c>
      <c r="I14" s="44" t="str">
        <f t="shared" si="4"/>
        <v/>
      </c>
      <c r="J14" s="50"/>
      <c r="L14" s="5" t="str">
        <f t="shared" si="2"/>
        <v>:::::</v>
      </c>
      <c r="M14" s="5" t="str">
        <f t="shared" si="3"/>
        <v>..</v>
      </c>
      <c r="N14" s="5" t="str">
        <f t="shared" si="5"/>
        <v>..</v>
      </c>
    </row>
    <row r="15" spans="1:14">
      <c r="A15" s="44">
        <v>12</v>
      </c>
      <c r="B15" s="44" t="str">
        <f t="shared" si="0"/>
        <v>de0614ncap20012</v>
      </c>
      <c r="C15" s="50"/>
      <c r="D15" s="46"/>
      <c r="E15" s="16"/>
      <c r="F15" s="47"/>
      <c r="G15" s="44" t="str">
        <f t="shared" si="1"/>
        <v>10.251.53.212</v>
      </c>
      <c r="H15" s="44" t="str">
        <f t="shared" si="6"/>
        <v>8.10.151.0</v>
      </c>
      <c r="I15" s="44" t="str">
        <f t="shared" si="4"/>
        <v/>
      </c>
      <c r="J15" s="50"/>
      <c r="L15" s="5" t="str">
        <f t="shared" si="2"/>
        <v>:::::</v>
      </c>
      <c r="M15" s="5" t="str">
        <f t="shared" si="3"/>
        <v>..</v>
      </c>
      <c r="N15" s="5" t="str">
        <f t="shared" si="5"/>
        <v>..</v>
      </c>
    </row>
    <row r="16" spans="1:14">
      <c r="A16" s="44">
        <v>13</v>
      </c>
      <c r="B16" s="44" t="str">
        <f t="shared" si="0"/>
        <v>de0614ncap20013</v>
      </c>
      <c r="C16" s="50"/>
      <c r="D16" s="46"/>
      <c r="E16" s="16"/>
      <c r="F16" s="47"/>
      <c r="G16" s="44" t="str">
        <f t="shared" si="1"/>
        <v>10.251.53.213</v>
      </c>
      <c r="H16" s="44" t="str">
        <f t="shared" si="6"/>
        <v>8.10.151.0</v>
      </c>
      <c r="I16" s="44" t="str">
        <f t="shared" si="4"/>
        <v/>
      </c>
      <c r="J16" s="50"/>
      <c r="L16" s="5" t="str">
        <f t="shared" si="2"/>
        <v>:::::</v>
      </c>
      <c r="M16" s="5" t="str">
        <f t="shared" si="3"/>
        <v>..</v>
      </c>
      <c r="N16" s="5" t="str">
        <f t="shared" si="5"/>
        <v>..</v>
      </c>
    </row>
    <row r="17" spans="1:14">
      <c r="A17" s="44">
        <v>14</v>
      </c>
      <c r="B17" s="44" t="str">
        <f t="shared" si="0"/>
        <v>de0614ncap20014</v>
      </c>
      <c r="C17" s="50"/>
      <c r="D17" s="46"/>
      <c r="E17" s="16"/>
      <c r="F17" s="47"/>
      <c r="G17" s="44" t="str">
        <f t="shared" si="1"/>
        <v>10.251.53.214</v>
      </c>
      <c r="H17" s="44" t="str">
        <f t="shared" si="6"/>
        <v>8.10.151.0</v>
      </c>
      <c r="I17" s="44" t="str">
        <f t="shared" si="4"/>
        <v/>
      </c>
      <c r="J17" s="50"/>
      <c r="L17" s="5" t="str">
        <f t="shared" si="2"/>
        <v>:::::</v>
      </c>
      <c r="M17" s="5" t="str">
        <f t="shared" si="3"/>
        <v>..</v>
      </c>
      <c r="N17" s="5" t="str">
        <f t="shared" si="5"/>
        <v>..</v>
      </c>
    </row>
    <row r="18" spans="1:14">
      <c r="A18" s="44">
        <v>15</v>
      </c>
      <c r="B18" s="44" t="str">
        <f t="shared" si="0"/>
        <v>de0614ncap20015</v>
      </c>
      <c r="C18" s="50"/>
      <c r="D18" s="46"/>
      <c r="E18" s="16"/>
      <c r="F18" s="47"/>
      <c r="G18" s="44" t="str">
        <f t="shared" si="1"/>
        <v>10.251.53.215</v>
      </c>
      <c r="H18" s="44" t="str">
        <f t="shared" si="6"/>
        <v>8.10.151.0</v>
      </c>
      <c r="I18" s="44" t="str">
        <f t="shared" si="4"/>
        <v/>
      </c>
      <c r="J18" s="50"/>
      <c r="L18" s="5" t="str">
        <f t="shared" si="2"/>
        <v>:::::</v>
      </c>
      <c r="M18" s="5" t="str">
        <f t="shared" si="3"/>
        <v>..</v>
      </c>
      <c r="N18" s="5" t="str">
        <f t="shared" si="5"/>
        <v>..</v>
      </c>
    </row>
    <row r="19" spans="1:14">
      <c r="A19" s="44">
        <v>16</v>
      </c>
      <c r="B19" s="44" t="str">
        <f t="shared" si="0"/>
        <v>de0614ncap20016</v>
      </c>
      <c r="C19" s="50"/>
      <c r="D19" s="46"/>
      <c r="E19" s="16"/>
      <c r="F19" s="47"/>
      <c r="G19" s="44" t="str">
        <f t="shared" si="1"/>
        <v>10.251.53.216</v>
      </c>
      <c r="H19" s="44" t="str">
        <f t="shared" si="6"/>
        <v>8.10.151.0</v>
      </c>
      <c r="I19" s="44" t="str">
        <f t="shared" si="4"/>
        <v/>
      </c>
      <c r="J19" s="50"/>
      <c r="L19" s="5" t="str">
        <f t="shared" si="2"/>
        <v>:::::</v>
      </c>
      <c r="M19" s="5" t="str">
        <f t="shared" si="3"/>
        <v>..</v>
      </c>
      <c r="N19" s="5" t="str">
        <f t="shared" si="5"/>
        <v>..</v>
      </c>
    </row>
    <row r="20" spans="1:14">
      <c r="A20" s="44">
        <v>17</v>
      </c>
      <c r="B20" s="44" t="str">
        <f t="shared" si="0"/>
        <v>de0614ncap20017</v>
      </c>
      <c r="C20" s="50"/>
      <c r="D20" s="46"/>
      <c r="E20" s="16"/>
      <c r="F20" s="47"/>
      <c r="G20" s="44" t="str">
        <f t="shared" si="1"/>
        <v>10.251.53.217</v>
      </c>
      <c r="H20" s="44" t="str">
        <f t="shared" si="6"/>
        <v>8.10.151.0</v>
      </c>
      <c r="I20" s="44" t="str">
        <f t="shared" si="4"/>
        <v/>
      </c>
      <c r="J20" s="50"/>
      <c r="L20" s="5" t="str">
        <f t="shared" si="2"/>
        <v>:::::</v>
      </c>
      <c r="M20" s="5" t="str">
        <f t="shared" si="3"/>
        <v>..</v>
      </c>
      <c r="N20" s="5" t="str">
        <f t="shared" si="5"/>
        <v>..</v>
      </c>
    </row>
    <row r="21" spans="1:14">
      <c r="A21" s="44">
        <v>18</v>
      </c>
      <c r="B21" s="44" t="str">
        <f t="shared" si="0"/>
        <v>de0614ncap20018</v>
      </c>
      <c r="C21" s="50"/>
      <c r="D21" s="46"/>
      <c r="E21" s="16"/>
      <c r="F21" s="47"/>
      <c r="G21" s="44" t="str">
        <f t="shared" si="1"/>
        <v>10.251.53.218</v>
      </c>
      <c r="H21" s="44" t="str">
        <f t="shared" si="6"/>
        <v>8.10.151.0</v>
      </c>
      <c r="I21" s="44" t="str">
        <f t="shared" si="4"/>
        <v/>
      </c>
      <c r="J21" s="50"/>
      <c r="L21" s="5" t="str">
        <f t="shared" si="2"/>
        <v>:::::</v>
      </c>
      <c r="M21" s="5" t="str">
        <f t="shared" si="3"/>
        <v>..</v>
      </c>
      <c r="N21" s="5" t="str">
        <f t="shared" si="5"/>
        <v>..</v>
      </c>
    </row>
    <row r="22" spans="1:14">
      <c r="A22" s="44">
        <v>19</v>
      </c>
      <c r="B22" s="44" t="str">
        <f t="shared" si="0"/>
        <v>de0614ncap20019</v>
      </c>
      <c r="C22" s="50"/>
      <c r="D22" s="46"/>
      <c r="E22" s="16"/>
      <c r="F22" s="47"/>
      <c r="G22" s="44" t="str">
        <f t="shared" si="1"/>
        <v>10.251.53.219</v>
      </c>
      <c r="H22" s="44" t="str">
        <f t="shared" si="6"/>
        <v>8.10.151.0</v>
      </c>
      <c r="I22" s="44" t="str">
        <f t="shared" si="4"/>
        <v/>
      </c>
      <c r="J22" s="50"/>
      <c r="L22" s="5" t="str">
        <f t="shared" si="2"/>
        <v>:::::</v>
      </c>
      <c r="M22" s="5" t="str">
        <f t="shared" si="3"/>
        <v>..</v>
      </c>
      <c r="N22" s="5" t="str">
        <f t="shared" si="5"/>
        <v>..</v>
      </c>
    </row>
    <row r="23" spans="1:14">
      <c r="A23" s="44">
        <v>20</v>
      </c>
      <c r="B23" s="44" t="str">
        <f t="shared" si="0"/>
        <v>de0614ncap20020</v>
      </c>
      <c r="C23" s="50"/>
      <c r="D23" s="46"/>
      <c r="E23" s="16"/>
      <c r="F23" s="47"/>
      <c r="G23" s="44" t="str">
        <f t="shared" si="1"/>
        <v>10.251.53.220</v>
      </c>
      <c r="H23" s="44" t="str">
        <f t="shared" si="6"/>
        <v>8.10.151.0</v>
      </c>
      <c r="I23" s="44" t="str">
        <f t="shared" si="4"/>
        <v/>
      </c>
      <c r="J23" s="50"/>
      <c r="L23" s="5" t="str">
        <f t="shared" si="2"/>
        <v>:::::</v>
      </c>
      <c r="M23" s="5" t="str">
        <f t="shared" si="3"/>
        <v>..</v>
      </c>
      <c r="N23" s="5" t="str">
        <f t="shared" si="5"/>
        <v>..</v>
      </c>
    </row>
    <row r="24" spans="1:14">
      <c r="A24" s="44">
        <v>21</v>
      </c>
      <c r="B24" s="44" t="str">
        <f t="shared" si="0"/>
        <v>de0614ncap20021</v>
      </c>
      <c r="C24" s="50"/>
      <c r="D24" s="46"/>
      <c r="E24" s="16"/>
      <c r="F24" s="47"/>
      <c r="G24" s="44" t="str">
        <f t="shared" si="1"/>
        <v>10.251.53.221</v>
      </c>
      <c r="H24" s="44" t="str">
        <f t="shared" si="6"/>
        <v>8.10.151.0</v>
      </c>
      <c r="I24" s="44" t="str">
        <f t="shared" si="4"/>
        <v/>
      </c>
      <c r="J24" s="50"/>
      <c r="L24" s="5" t="str">
        <f t="shared" si="2"/>
        <v>:::::</v>
      </c>
      <c r="M24" s="5" t="str">
        <f t="shared" si="3"/>
        <v>..</v>
      </c>
      <c r="N24" s="5" t="str">
        <f t="shared" si="5"/>
        <v>..</v>
      </c>
    </row>
    <row r="25" spans="1:14">
      <c r="A25" s="44">
        <v>22</v>
      </c>
      <c r="B25" s="44" t="str">
        <f t="shared" si="0"/>
        <v>de0614ncap20022</v>
      </c>
      <c r="C25" s="50"/>
      <c r="D25" s="46"/>
      <c r="E25" s="16"/>
      <c r="F25" s="47"/>
      <c r="G25" s="44" t="str">
        <f t="shared" si="1"/>
        <v>10.251.53.222</v>
      </c>
      <c r="H25" s="44" t="str">
        <f t="shared" si="6"/>
        <v>8.10.151.0</v>
      </c>
      <c r="I25" s="44" t="str">
        <f t="shared" si="4"/>
        <v/>
      </c>
      <c r="J25" s="50"/>
      <c r="L25" s="5" t="str">
        <f t="shared" si="2"/>
        <v>:::::</v>
      </c>
      <c r="M25" s="5" t="str">
        <f t="shared" si="3"/>
        <v>..</v>
      </c>
      <c r="N25" s="5" t="str">
        <f t="shared" si="5"/>
        <v>..</v>
      </c>
    </row>
    <row r="26" spans="1:14">
      <c r="A26" s="44">
        <v>23</v>
      </c>
      <c r="B26" s="44" t="str">
        <f t="shared" si="0"/>
        <v>de0614ncap20023</v>
      </c>
      <c r="C26" s="50"/>
      <c r="D26" s="46"/>
      <c r="E26" s="16"/>
      <c r="F26" s="47"/>
      <c r="G26" s="44" t="str">
        <f t="shared" si="1"/>
        <v>10.251.53.223</v>
      </c>
      <c r="H26" s="44" t="str">
        <f t="shared" si="6"/>
        <v>8.10.151.0</v>
      </c>
      <c r="I26" s="44" t="str">
        <f t="shared" si="4"/>
        <v/>
      </c>
      <c r="J26" s="50"/>
      <c r="L26" s="5" t="str">
        <f t="shared" si="2"/>
        <v>:::::</v>
      </c>
      <c r="M26" s="5" t="str">
        <f t="shared" si="3"/>
        <v>..</v>
      </c>
      <c r="N26" s="5" t="str">
        <f t="shared" si="5"/>
        <v>..</v>
      </c>
    </row>
    <row r="27" spans="1:14">
      <c r="A27" s="44">
        <v>24</v>
      </c>
      <c r="B27" s="44" t="str">
        <f t="shared" si="0"/>
        <v>de0614ncap20024</v>
      </c>
      <c r="C27" s="50"/>
      <c r="D27" s="46"/>
      <c r="E27" s="16"/>
      <c r="F27" s="47"/>
      <c r="G27" s="44" t="str">
        <f t="shared" si="1"/>
        <v>10.251.53.224</v>
      </c>
      <c r="H27" s="44" t="str">
        <f t="shared" si="6"/>
        <v>8.10.151.0</v>
      </c>
      <c r="I27" s="44" t="str">
        <f t="shared" si="4"/>
        <v/>
      </c>
      <c r="J27" s="50"/>
      <c r="L27" s="5" t="str">
        <f t="shared" si="2"/>
        <v>:::::</v>
      </c>
      <c r="M27" s="5" t="str">
        <f t="shared" si="3"/>
        <v>..</v>
      </c>
      <c r="N27" s="5" t="str">
        <f t="shared" si="5"/>
        <v>..</v>
      </c>
    </row>
    <row r="28" spans="1:14">
      <c r="A28" s="44">
        <v>25</v>
      </c>
      <c r="B28" s="44" t="str">
        <f t="shared" si="0"/>
        <v>de0614ncap20025</v>
      </c>
      <c r="C28" s="50"/>
      <c r="D28" s="46"/>
      <c r="E28" s="16"/>
      <c r="F28" s="47"/>
      <c r="G28" s="44" t="str">
        <f t="shared" si="1"/>
        <v>10.251.53.225</v>
      </c>
      <c r="H28" s="44" t="str">
        <f t="shared" si="6"/>
        <v>8.10.151.0</v>
      </c>
      <c r="I28" s="44" t="str">
        <f t="shared" si="4"/>
        <v/>
      </c>
      <c r="J28" s="50"/>
      <c r="L28" s="5" t="str">
        <f t="shared" si="2"/>
        <v>:::::</v>
      </c>
      <c r="M28" s="5" t="str">
        <f t="shared" si="3"/>
        <v>..</v>
      </c>
      <c r="N28" s="5" t="str">
        <f t="shared" si="5"/>
        <v>..</v>
      </c>
    </row>
    <row r="29" spans="1:14">
      <c r="A29" s="44">
        <v>26</v>
      </c>
      <c r="B29" s="44" t="str">
        <f t="shared" si="0"/>
        <v>de0614ncap20026</v>
      </c>
      <c r="C29" s="50"/>
      <c r="D29" s="46"/>
      <c r="E29" s="16"/>
      <c r="F29" s="47"/>
      <c r="G29" s="44" t="str">
        <f t="shared" si="1"/>
        <v>10.251.53.226</v>
      </c>
      <c r="H29" s="44" t="str">
        <f t="shared" si="6"/>
        <v>8.10.151.0</v>
      </c>
      <c r="I29" s="44" t="str">
        <f t="shared" si="4"/>
        <v/>
      </c>
      <c r="J29" s="50"/>
      <c r="L29" s="5" t="str">
        <f t="shared" si="2"/>
        <v>:::::</v>
      </c>
      <c r="M29" s="5" t="str">
        <f t="shared" si="3"/>
        <v>..</v>
      </c>
      <c r="N29" s="5" t="str">
        <f t="shared" si="5"/>
        <v>..</v>
      </c>
    </row>
    <row r="30" spans="1:14">
      <c r="A30" s="44">
        <v>27</v>
      </c>
      <c r="B30" s="44" t="str">
        <f t="shared" si="0"/>
        <v>de0614ncap20027</v>
      </c>
      <c r="C30" s="50"/>
      <c r="D30" s="46"/>
      <c r="E30" s="16"/>
      <c r="F30" s="47"/>
      <c r="G30" s="44" t="str">
        <f t="shared" si="1"/>
        <v>10.251.53.227</v>
      </c>
      <c r="H30" s="44" t="str">
        <f t="shared" si="6"/>
        <v>8.10.151.0</v>
      </c>
      <c r="I30" s="44" t="str">
        <f t="shared" si="4"/>
        <v/>
      </c>
      <c r="J30" s="50"/>
      <c r="L30" s="5" t="str">
        <f t="shared" si="2"/>
        <v>:::::</v>
      </c>
      <c r="M30" s="5" t="str">
        <f t="shared" si="3"/>
        <v>..</v>
      </c>
      <c r="N30" s="5" t="str">
        <f t="shared" si="5"/>
        <v>..</v>
      </c>
    </row>
    <row r="31" spans="1:14">
      <c r="A31" s="44">
        <v>28</v>
      </c>
      <c r="B31" s="44" t="str">
        <f t="shared" si="0"/>
        <v>de0614ncap20028</v>
      </c>
      <c r="C31" s="50"/>
      <c r="D31" s="46"/>
      <c r="E31" s="16"/>
      <c r="F31" s="47"/>
      <c r="G31" s="44" t="str">
        <f t="shared" si="1"/>
        <v>10.251.53.228</v>
      </c>
      <c r="H31" s="44" t="str">
        <f t="shared" si="6"/>
        <v>8.10.151.0</v>
      </c>
      <c r="I31" s="44" t="str">
        <f t="shared" si="4"/>
        <v/>
      </c>
      <c r="J31" s="50"/>
      <c r="L31" s="5" t="str">
        <f t="shared" si="2"/>
        <v>:::::</v>
      </c>
      <c r="M31" s="5" t="str">
        <f t="shared" si="3"/>
        <v>..</v>
      </c>
      <c r="N31" s="5" t="str">
        <f t="shared" si="5"/>
        <v>..</v>
      </c>
    </row>
    <row r="32" spans="1:14">
      <c r="A32" s="44">
        <v>29</v>
      </c>
      <c r="B32" s="44" t="str">
        <f t="shared" si="0"/>
        <v>de0614ncap20029</v>
      </c>
      <c r="C32" s="50"/>
      <c r="D32" s="46"/>
      <c r="E32" s="16"/>
      <c r="F32" s="47"/>
      <c r="G32" s="44" t="str">
        <f t="shared" si="1"/>
        <v>10.251.53.229</v>
      </c>
      <c r="H32" s="44" t="str">
        <f t="shared" si="6"/>
        <v>8.10.151.0</v>
      </c>
      <c r="I32" s="44" t="str">
        <f t="shared" si="4"/>
        <v/>
      </c>
      <c r="J32" s="50"/>
      <c r="L32" s="5" t="str">
        <f t="shared" si="2"/>
        <v>:::::</v>
      </c>
      <c r="M32" s="5" t="str">
        <f t="shared" si="3"/>
        <v>..</v>
      </c>
      <c r="N32" s="5" t="str">
        <f t="shared" si="5"/>
        <v>..</v>
      </c>
    </row>
    <row r="33" spans="1:14">
      <c r="A33" s="44">
        <v>30</v>
      </c>
      <c r="B33" s="44" t="str">
        <f t="shared" si="0"/>
        <v>de0614ncap20030</v>
      </c>
      <c r="C33" s="50"/>
      <c r="D33" s="46"/>
      <c r="E33" s="16"/>
      <c r="F33" s="47"/>
      <c r="G33" s="44" t="str">
        <f t="shared" si="1"/>
        <v>10.251.53.230</v>
      </c>
      <c r="H33" s="44" t="str">
        <f t="shared" si="6"/>
        <v>8.10.151.0</v>
      </c>
      <c r="I33" s="44" t="str">
        <f t="shared" si="4"/>
        <v/>
      </c>
      <c r="J33" s="50"/>
      <c r="L33" s="5" t="str">
        <f t="shared" si="2"/>
        <v>:::::</v>
      </c>
      <c r="M33" s="5" t="str">
        <f t="shared" si="3"/>
        <v>..</v>
      </c>
      <c r="N33" s="5" t="str">
        <f t="shared" si="5"/>
        <v>..</v>
      </c>
    </row>
    <row r="34" spans="1:14">
      <c r="A34" s="44">
        <v>31</v>
      </c>
      <c r="B34" s="44" t="str">
        <f t="shared" si="0"/>
        <v>de0614ncap20031</v>
      </c>
      <c r="C34" s="50"/>
      <c r="D34" s="46"/>
      <c r="E34" s="16"/>
      <c r="F34" s="47"/>
      <c r="G34" s="44" t="str">
        <f t="shared" si="1"/>
        <v>10.251.53.231</v>
      </c>
      <c r="H34" s="44" t="str">
        <f t="shared" si="6"/>
        <v>8.10.151.0</v>
      </c>
      <c r="I34" s="44" t="str">
        <f t="shared" si="4"/>
        <v/>
      </c>
      <c r="J34" s="50"/>
      <c r="L34" s="5" t="str">
        <f t="shared" si="2"/>
        <v>:::::</v>
      </c>
      <c r="M34" s="5" t="str">
        <f t="shared" si="3"/>
        <v>..</v>
      </c>
      <c r="N34" s="5" t="str">
        <f t="shared" si="5"/>
        <v>..</v>
      </c>
    </row>
    <row r="35" spans="1:14">
      <c r="A35" s="44">
        <v>32</v>
      </c>
      <c r="B35" s="44" t="str">
        <f t="shared" si="0"/>
        <v>de0614ncap20032</v>
      </c>
      <c r="C35" s="50"/>
      <c r="D35" s="46"/>
      <c r="E35" s="16"/>
      <c r="F35" s="47"/>
      <c r="G35" s="44" t="str">
        <f t="shared" si="1"/>
        <v>10.251.53.232</v>
      </c>
      <c r="H35" s="44" t="str">
        <f t="shared" si="6"/>
        <v>8.10.151.0</v>
      </c>
      <c r="I35" s="44" t="str">
        <f t="shared" si="4"/>
        <v/>
      </c>
      <c r="J35" s="50"/>
      <c r="L35" s="5" t="str">
        <f t="shared" si="2"/>
        <v>:::::</v>
      </c>
      <c r="M35" s="5" t="str">
        <f t="shared" si="3"/>
        <v>..</v>
      </c>
      <c r="N35" s="5" t="str">
        <f t="shared" si="5"/>
        <v>..</v>
      </c>
    </row>
    <row r="36" spans="1:14">
      <c r="A36" s="44">
        <v>33</v>
      </c>
      <c r="B36" s="44" t="str">
        <f t="shared" si="0"/>
        <v>de0614ncap20033</v>
      </c>
      <c r="C36" s="50"/>
      <c r="D36" s="46"/>
      <c r="E36" s="16"/>
      <c r="F36" s="47"/>
      <c r="G36" s="44" t="str">
        <f t="shared" si="1"/>
        <v>10.251.53.233</v>
      </c>
      <c r="H36" s="44" t="str">
        <f t="shared" si="6"/>
        <v>8.10.151.0</v>
      </c>
      <c r="I36" s="44" t="str">
        <f t="shared" si="4"/>
        <v/>
      </c>
      <c r="J36" s="50"/>
      <c r="L36" s="5" t="str">
        <f t="shared" si="2"/>
        <v>:::::</v>
      </c>
      <c r="M36" s="5" t="str">
        <f t="shared" si="3"/>
        <v>..</v>
      </c>
      <c r="N36" s="5" t="str">
        <f t="shared" si="5"/>
        <v>..</v>
      </c>
    </row>
    <row r="37" spans="1:14">
      <c r="A37" s="44">
        <v>34</v>
      </c>
      <c r="B37" s="44" t="str">
        <f t="shared" si="0"/>
        <v>de0614ncap20034</v>
      </c>
      <c r="C37" s="50"/>
      <c r="D37" s="46"/>
      <c r="E37" s="16"/>
      <c r="F37" s="47"/>
      <c r="G37" s="44" t="str">
        <f t="shared" si="1"/>
        <v>10.251.53.234</v>
      </c>
      <c r="H37" s="44" t="str">
        <f t="shared" si="6"/>
        <v>8.10.151.0</v>
      </c>
      <c r="I37" s="44" t="str">
        <f t="shared" si="4"/>
        <v/>
      </c>
      <c r="J37" s="50"/>
      <c r="L37" s="5" t="str">
        <f t="shared" si="2"/>
        <v>:::::</v>
      </c>
      <c r="M37" s="5" t="str">
        <f t="shared" si="3"/>
        <v>..</v>
      </c>
      <c r="N37" s="5" t="str">
        <f t="shared" si="5"/>
        <v>..</v>
      </c>
    </row>
    <row r="38" spans="1:14">
      <c r="A38" s="44">
        <v>35</v>
      </c>
      <c r="B38" s="44" t="str">
        <f t="shared" si="0"/>
        <v>de0614ncap20035</v>
      </c>
      <c r="C38" s="50"/>
      <c r="D38" s="46"/>
      <c r="E38" s="16"/>
      <c r="F38" s="47"/>
      <c r="G38" s="44" t="str">
        <f t="shared" si="1"/>
        <v>10.251.53.235</v>
      </c>
      <c r="H38" s="44" t="str">
        <f t="shared" si="6"/>
        <v>8.10.151.0</v>
      </c>
      <c r="I38" s="44" t="str">
        <f t="shared" si="4"/>
        <v/>
      </c>
      <c r="J38" s="50"/>
      <c r="L38" s="5" t="str">
        <f t="shared" si="2"/>
        <v>:::::</v>
      </c>
      <c r="M38" s="5" t="str">
        <f t="shared" si="3"/>
        <v>..</v>
      </c>
      <c r="N38" s="5" t="str">
        <f t="shared" si="5"/>
        <v>..</v>
      </c>
    </row>
    <row r="39" spans="1:14">
      <c r="A39" s="44">
        <v>36</v>
      </c>
      <c r="B39" s="44" t="str">
        <f t="shared" si="0"/>
        <v>de0614ncap20036</v>
      </c>
      <c r="C39" s="50"/>
      <c r="D39" s="46"/>
      <c r="E39" s="16"/>
      <c r="F39" s="47"/>
      <c r="G39" s="44" t="str">
        <f t="shared" si="1"/>
        <v>10.251.53.236</v>
      </c>
      <c r="H39" s="44" t="str">
        <f t="shared" si="6"/>
        <v>8.10.151.0</v>
      </c>
      <c r="I39" s="44" t="str">
        <f t="shared" si="4"/>
        <v/>
      </c>
      <c r="J39" s="50"/>
      <c r="L39" s="5" t="str">
        <f t="shared" si="2"/>
        <v>:::::</v>
      </c>
      <c r="M39" s="5" t="str">
        <f t="shared" si="3"/>
        <v>..</v>
      </c>
      <c r="N39" s="5" t="str">
        <f t="shared" si="5"/>
        <v>..</v>
      </c>
    </row>
    <row r="40" spans="1:14">
      <c r="A40" s="44">
        <v>37</v>
      </c>
      <c r="B40" s="44" t="str">
        <f t="shared" si="0"/>
        <v>de0614ncap20037</v>
      </c>
      <c r="C40" s="50"/>
      <c r="D40" s="46"/>
      <c r="E40" s="16"/>
      <c r="F40" s="47"/>
      <c r="G40" s="44" t="str">
        <f t="shared" si="1"/>
        <v>10.251.53.237</v>
      </c>
      <c r="H40" s="44" t="str">
        <f t="shared" si="6"/>
        <v>8.10.151.0</v>
      </c>
      <c r="I40" s="44" t="str">
        <f t="shared" si="4"/>
        <v/>
      </c>
      <c r="J40" s="50"/>
      <c r="L40" s="5" t="str">
        <f t="shared" si="2"/>
        <v>:::::</v>
      </c>
      <c r="M40" s="5" t="str">
        <f t="shared" si="3"/>
        <v>..</v>
      </c>
      <c r="N40" s="5" t="str">
        <f t="shared" si="5"/>
        <v>..</v>
      </c>
    </row>
    <row r="41" spans="1:14">
      <c r="A41" s="44">
        <v>38</v>
      </c>
      <c r="B41" s="44" t="str">
        <f t="shared" si="0"/>
        <v>de0614ncap20038</v>
      </c>
      <c r="C41" s="50"/>
      <c r="D41" s="46"/>
      <c r="E41" s="16"/>
      <c r="F41" s="47"/>
      <c r="G41" s="44" t="str">
        <f t="shared" si="1"/>
        <v>10.251.53.238</v>
      </c>
      <c r="H41" s="44" t="str">
        <f t="shared" si="6"/>
        <v>8.10.151.0</v>
      </c>
      <c r="I41" s="44" t="str">
        <f t="shared" si="4"/>
        <v/>
      </c>
      <c r="J41" s="50"/>
      <c r="L41" s="5" t="str">
        <f t="shared" si="2"/>
        <v>:::::</v>
      </c>
      <c r="M41" s="5" t="str">
        <f t="shared" si="3"/>
        <v>..</v>
      </c>
      <c r="N41" s="5" t="str">
        <f t="shared" si="5"/>
        <v>..</v>
      </c>
    </row>
    <row r="42" spans="1:14">
      <c r="A42" s="44">
        <v>39</v>
      </c>
      <c r="B42" s="44" t="str">
        <f t="shared" si="0"/>
        <v>de0614ncap20039</v>
      </c>
      <c r="C42" s="50"/>
      <c r="D42" s="46"/>
      <c r="E42" s="16"/>
      <c r="F42" s="47"/>
      <c r="G42" s="44" t="str">
        <f t="shared" si="1"/>
        <v>10.251.53.239</v>
      </c>
      <c r="H42" s="44" t="str">
        <f t="shared" si="6"/>
        <v>8.10.151.0</v>
      </c>
      <c r="I42" s="44" t="str">
        <f t="shared" si="4"/>
        <v/>
      </c>
      <c r="J42" s="50"/>
      <c r="L42" s="5" t="str">
        <f t="shared" si="2"/>
        <v>:::::</v>
      </c>
      <c r="M42" s="5" t="str">
        <f t="shared" si="3"/>
        <v>..</v>
      </c>
      <c r="N42" s="5" t="str">
        <f t="shared" si="5"/>
        <v>..</v>
      </c>
    </row>
    <row r="43" spans="1:14">
      <c r="A43" s="44">
        <v>40</v>
      </c>
      <c r="B43" s="44" t="str">
        <f t="shared" si="0"/>
        <v>de0614ncap20040</v>
      </c>
      <c r="C43" s="50"/>
      <c r="D43" s="46"/>
      <c r="E43" s="16"/>
      <c r="F43" s="47"/>
      <c r="G43" s="44" t="str">
        <f t="shared" si="1"/>
        <v>10.251.53.240</v>
      </c>
      <c r="H43" s="44" t="str">
        <f t="shared" si="6"/>
        <v>8.10.151.0</v>
      </c>
      <c r="I43" s="44" t="str">
        <f t="shared" si="4"/>
        <v/>
      </c>
      <c r="J43" s="50"/>
      <c r="L43" s="5" t="str">
        <f t="shared" si="2"/>
        <v>:::::</v>
      </c>
      <c r="M43" s="5" t="str">
        <f t="shared" si="3"/>
        <v>..</v>
      </c>
      <c r="N43" s="5" t="str">
        <f t="shared" si="5"/>
        <v>..</v>
      </c>
    </row>
    <row r="44" spans="1:14">
      <c r="A44" s="44">
        <v>41</v>
      </c>
      <c r="B44" s="44" t="str">
        <f t="shared" si="0"/>
        <v>de0614ncap20041</v>
      </c>
      <c r="C44" s="50"/>
      <c r="D44" s="46"/>
      <c r="E44" s="16"/>
      <c r="F44" s="47"/>
      <c r="G44" s="44" t="str">
        <f t="shared" si="1"/>
        <v>10.251.53.241</v>
      </c>
      <c r="H44" s="44" t="str">
        <f t="shared" si="6"/>
        <v>8.10.151.0</v>
      </c>
      <c r="I44" s="44" t="str">
        <f t="shared" si="4"/>
        <v/>
      </c>
      <c r="J44" s="50"/>
      <c r="L44" s="5" t="str">
        <f t="shared" si="2"/>
        <v>:::::</v>
      </c>
      <c r="M44" s="5" t="str">
        <f t="shared" si="3"/>
        <v>..</v>
      </c>
      <c r="N44" s="5" t="str">
        <f t="shared" si="5"/>
        <v>..</v>
      </c>
    </row>
    <row r="45" spans="1:14">
      <c r="A45" s="44">
        <v>42</v>
      </c>
      <c r="B45" s="44" t="str">
        <f t="shared" si="0"/>
        <v>de0614ncap20042</v>
      </c>
      <c r="C45" s="50"/>
      <c r="D45" s="46"/>
      <c r="E45" s="16"/>
      <c r="F45" s="47"/>
      <c r="G45" s="44" t="str">
        <f t="shared" si="1"/>
        <v>10.251.53.242</v>
      </c>
      <c r="H45" s="44" t="str">
        <f t="shared" si="6"/>
        <v>8.10.151.0</v>
      </c>
      <c r="I45" s="44" t="str">
        <f t="shared" si="4"/>
        <v/>
      </c>
      <c r="J45" s="50"/>
      <c r="L45" s="5" t="str">
        <f t="shared" si="2"/>
        <v>:::::</v>
      </c>
      <c r="M45" s="5" t="str">
        <f t="shared" si="3"/>
        <v>..</v>
      </c>
      <c r="N45" s="5" t="str">
        <f t="shared" si="5"/>
        <v>..</v>
      </c>
    </row>
    <row r="46" spans="1:14">
      <c r="A46" s="44">
        <v>43</v>
      </c>
      <c r="B46" s="44" t="str">
        <f t="shared" si="0"/>
        <v>de0614ncap20043</v>
      </c>
      <c r="C46" s="50"/>
      <c r="D46" s="46"/>
      <c r="E46" s="16"/>
      <c r="F46" s="47"/>
      <c r="G46" s="44" t="str">
        <f t="shared" si="1"/>
        <v>10.251.53.243</v>
      </c>
      <c r="H46" s="44" t="str">
        <f t="shared" si="6"/>
        <v>8.10.151.0</v>
      </c>
      <c r="I46" s="44" t="str">
        <f t="shared" si="4"/>
        <v/>
      </c>
      <c r="J46" s="50"/>
      <c r="L46" s="5" t="str">
        <f t="shared" si="2"/>
        <v>:::::</v>
      </c>
      <c r="M46" s="5" t="str">
        <f t="shared" si="3"/>
        <v>..</v>
      </c>
      <c r="N46" s="5" t="str">
        <f t="shared" si="5"/>
        <v>..</v>
      </c>
    </row>
    <row r="47" spans="1:14">
      <c r="A47" s="44">
        <v>44</v>
      </c>
      <c r="B47" s="44" t="str">
        <f t="shared" si="0"/>
        <v>de0614ncap20044</v>
      </c>
      <c r="C47" s="50"/>
      <c r="D47" s="46"/>
      <c r="E47" s="16"/>
      <c r="F47" s="47"/>
      <c r="G47" s="44" t="str">
        <f t="shared" si="1"/>
        <v>10.251.53.244</v>
      </c>
      <c r="H47" s="44" t="str">
        <f t="shared" si="6"/>
        <v>8.10.151.0</v>
      </c>
      <c r="I47" s="44" t="str">
        <f t="shared" si="4"/>
        <v/>
      </c>
      <c r="J47" s="50"/>
      <c r="L47" s="5" t="str">
        <f t="shared" si="2"/>
        <v>:::::</v>
      </c>
      <c r="M47" s="5" t="str">
        <f t="shared" si="3"/>
        <v>..</v>
      </c>
      <c r="N47" s="5" t="str">
        <f t="shared" si="5"/>
        <v>..</v>
      </c>
    </row>
    <row r="48" spans="1:14">
      <c r="A48" s="44">
        <v>45</v>
      </c>
      <c r="B48" s="44" t="str">
        <f t="shared" si="0"/>
        <v>de0614ncap20045</v>
      </c>
      <c r="C48" s="50"/>
      <c r="D48" s="46"/>
      <c r="E48" s="16"/>
      <c r="F48" s="47"/>
      <c r="G48" s="44" t="str">
        <f t="shared" si="1"/>
        <v>10.251.53.245</v>
      </c>
      <c r="H48" s="44" t="str">
        <f t="shared" si="6"/>
        <v>8.10.151.0</v>
      </c>
      <c r="I48" s="44" t="str">
        <f t="shared" si="4"/>
        <v/>
      </c>
      <c r="J48" s="50"/>
      <c r="L48" s="5" t="str">
        <f t="shared" si="2"/>
        <v>:::::</v>
      </c>
      <c r="M48" s="5" t="str">
        <f t="shared" si="3"/>
        <v>..</v>
      </c>
      <c r="N48" s="5" t="str">
        <f t="shared" si="5"/>
        <v>..</v>
      </c>
    </row>
    <row r="49" spans="1:14">
      <c r="A49" s="44">
        <v>46</v>
      </c>
      <c r="B49" s="44" t="str">
        <f t="shared" si="0"/>
        <v>de0614ncap20046</v>
      </c>
      <c r="C49" s="50"/>
      <c r="D49" s="46"/>
      <c r="E49" s="16"/>
      <c r="F49" s="47"/>
      <c r="G49" s="44" t="str">
        <f t="shared" si="1"/>
        <v>10.251.53.246</v>
      </c>
      <c r="H49" s="44" t="str">
        <f t="shared" si="6"/>
        <v>8.10.151.0</v>
      </c>
      <c r="I49" s="44" t="str">
        <f t="shared" si="4"/>
        <v/>
      </c>
      <c r="J49" s="50"/>
      <c r="L49" s="5" t="str">
        <f t="shared" si="2"/>
        <v>:::::</v>
      </c>
      <c r="M49" s="5" t="str">
        <f t="shared" si="3"/>
        <v>..</v>
      </c>
      <c r="N49" s="5" t="str">
        <f t="shared" si="5"/>
        <v>..</v>
      </c>
    </row>
    <row r="50" spans="1:14">
      <c r="A50" s="44">
        <v>47</v>
      </c>
      <c r="B50" s="44" t="str">
        <f t="shared" si="0"/>
        <v>de0614ncap20047</v>
      </c>
      <c r="C50" s="50"/>
      <c r="D50" s="46"/>
      <c r="E50" s="16"/>
      <c r="F50" s="47"/>
      <c r="G50" s="44" t="str">
        <f t="shared" si="1"/>
        <v>10.251.53.247</v>
      </c>
      <c r="H50" s="44" t="str">
        <f t="shared" si="6"/>
        <v>8.10.151.0</v>
      </c>
      <c r="I50" s="44" t="str">
        <f t="shared" si="4"/>
        <v/>
      </c>
      <c r="J50" s="50"/>
      <c r="L50" s="5" t="str">
        <f t="shared" si="2"/>
        <v>:::::</v>
      </c>
      <c r="M50" s="5" t="str">
        <f t="shared" si="3"/>
        <v>..</v>
      </c>
      <c r="N50" s="5" t="str">
        <f t="shared" si="5"/>
        <v>..</v>
      </c>
    </row>
    <row r="51" spans="1:14">
      <c r="A51" s="44">
        <v>48</v>
      </c>
      <c r="B51" s="44" t="str">
        <f t="shared" si="0"/>
        <v>de0614ncap20048</v>
      </c>
      <c r="C51" s="50"/>
      <c r="D51" s="46"/>
      <c r="E51" s="16"/>
      <c r="F51" s="47"/>
      <c r="G51" s="44" t="str">
        <f t="shared" si="1"/>
        <v>10.251.53.248</v>
      </c>
      <c r="H51" s="44" t="str">
        <f t="shared" si="6"/>
        <v>8.10.151.0</v>
      </c>
      <c r="I51" s="44" t="str">
        <f t="shared" si="4"/>
        <v/>
      </c>
      <c r="J51" s="50"/>
      <c r="L51" s="5" t="str">
        <f t="shared" si="2"/>
        <v>:::::</v>
      </c>
      <c r="M51" s="5" t="str">
        <f t="shared" si="3"/>
        <v>..</v>
      </c>
      <c r="N51" s="5" t="str">
        <f t="shared" si="5"/>
        <v>..</v>
      </c>
    </row>
    <row r="52" spans="1:14">
      <c r="A52" s="44">
        <v>49</v>
      </c>
      <c r="B52" s="44" t="str">
        <f t="shared" si="0"/>
        <v>de0614ncap20049</v>
      </c>
      <c r="C52" s="50"/>
      <c r="D52" s="46"/>
      <c r="E52" s="16"/>
      <c r="F52" s="47"/>
      <c r="G52" s="44" t="str">
        <f t="shared" si="1"/>
        <v>10.251.53.249</v>
      </c>
      <c r="H52" s="44" t="str">
        <f t="shared" si="6"/>
        <v>8.10.151.0</v>
      </c>
      <c r="I52" s="44" t="str">
        <f t="shared" si="4"/>
        <v/>
      </c>
      <c r="J52" s="50"/>
      <c r="L52" s="5" t="str">
        <f t="shared" si="2"/>
        <v>:::::</v>
      </c>
      <c r="M52" s="5" t="str">
        <f t="shared" si="3"/>
        <v>..</v>
      </c>
      <c r="N52" s="5" t="str">
        <f t="shared" si="5"/>
        <v>..</v>
      </c>
    </row>
    <row r="53" spans="1:14">
      <c r="A53" s="44">
        <v>50</v>
      </c>
      <c r="B53" s="44" t="str">
        <f t="shared" si="0"/>
        <v>de0614ncap20050</v>
      </c>
      <c r="C53" s="50"/>
      <c r="D53" s="46"/>
      <c r="E53" s="16"/>
      <c r="F53" s="47"/>
      <c r="G53" s="44" t="str">
        <f t="shared" si="1"/>
        <v>10.251.53.250</v>
      </c>
      <c r="H53" s="44" t="str">
        <f t="shared" si="6"/>
        <v>8.10.151.0</v>
      </c>
      <c r="I53" s="44" t="str">
        <f t="shared" si="4"/>
        <v/>
      </c>
      <c r="J53" s="50"/>
      <c r="L53" s="5" t="str">
        <f t="shared" si="2"/>
        <v>:::::</v>
      </c>
      <c r="M53" s="5" t="str">
        <f t="shared" si="3"/>
        <v>..</v>
      </c>
      <c r="N53" s="5" t="str">
        <f t="shared" si="5"/>
        <v>..</v>
      </c>
    </row>
    <row r="54" spans="1:14">
      <c r="A54" s="44">
        <v>51</v>
      </c>
      <c r="B54" s="44" t="str">
        <f t="shared" si="0"/>
        <v>de0614ncap20051</v>
      </c>
      <c r="C54" s="50"/>
      <c r="D54" s="46"/>
      <c r="E54" s="16"/>
      <c r="F54" s="47"/>
      <c r="G54" s="44" t="str">
        <f t="shared" si="1"/>
        <v>10.251.53.251</v>
      </c>
      <c r="H54" s="44" t="str">
        <f t="shared" si="6"/>
        <v>8.10.151.0</v>
      </c>
      <c r="I54" s="44" t="str">
        <f t="shared" si="4"/>
        <v/>
      </c>
      <c r="J54" s="50"/>
      <c r="L54" s="5" t="str">
        <f t="shared" si="2"/>
        <v>:::::</v>
      </c>
      <c r="M54" s="5" t="str">
        <f t="shared" si="3"/>
        <v>..</v>
      </c>
      <c r="N54" s="5" t="str">
        <f t="shared" si="5"/>
        <v>..</v>
      </c>
    </row>
    <row r="55" spans="1:14">
      <c r="A55" s="44">
        <v>52</v>
      </c>
      <c r="B55" s="44" t="str">
        <f t="shared" si="0"/>
        <v>de0614ncap20052</v>
      </c>
      <c r="C55" s="50"/>
      <c r="D55" s="46"/>
      <c r="E55" s="16"/>
      <c r="F55" s="47"/>
      <c r="G55" s="44" t="str">
        <f t="shared" si="1"/>
        <v>10.251.53.252</v>
      </c>
      <c r="H55" s="44" t="str">
        <f t="shared" si="6"/>
        <v>8.10.151.0</v>
      </c>
      <c r="I55" s="44" t="str">
        <f t="shared" si="4"/>
        <v/>
      </c>
      <c r="J55" s="50"/>
      <c r="L55" s="5" t="str">
        <f t="shared" si="2"/>
        <v>:::::</v>
      </c>
      <c r="M55" s="5" t="str">
        <f t="shared" si="3"/>
        <v>..</v>
      </c>
      <c r="N55" s="5" t="str">
        <f t="shared" si="5"/>
        <v>..</v>
      </c>
    </row>
    <row r="56" spans="1:14">
      <c r="A56" s="44">
        <v>53</v>
      </c>
      <c r="B56" s="44" t="str">
        <f t="shared" si="0"/>
        <v>de0614ncap20053</v>
      </c>
      <c r="C56" s="50"/>
      <c r="D56" s="46"/>
      <c r="E56" s="16"/>
      <c r="F56" s="47"/>
      <c r="G56" s="44" t="str">
        <f t="shared" si="1"/>
        <v>10.251.53.253</v>
      </c>
      <c r="H56" s="44" t="str">
        <f t="shared" si="6"/>
        <v>8.10.151.0</v>
      </c>
      <c r="I56" s="44" t="str">
        <f t="shared" si="4"/>
        <v/>
      </c>
      <c r="J56" s="50"/>
      <c r="L56" s="5" t="str">
        <f t="shared" si="2"/>
        <v>:::::</v>
      </c>
      <c r="M56" s="5" t="str">
        <f t="shared" si="3"/>
        <v>..</v>
      </c>
      <c r="N56" s="5" t="str">
        <f t="shared" si="5"/>
        <v>..</v>
      </c>
    </row>
    <row r="57" spans="1:14">
      <c r="A57" s="44">
        <v>54</v>
      </c>
      <c r="B57" s="44" t="str">
        <f t="shared" si="0"/>
        <v>de0614ncap20054</v>
      </c>
      <c r="C57" s="50"/>
      <c r="D57" s="46"/>
      <c r="E57" s="16"/>
      <c r="F57" s="47"/>
      <c r="G57" s="44" t="str">
        <f t="shared" si="1"/>
        <v>10.251.53.254</v>
      </c>
      <c r="H57" s="44" t="str">
        <f t="shared" si="6"/>
        <v>8.10.151.0</v>
      </c>
      <c r="I57" s="44" t="str">
        <f t="shared" si="4"/>
        <v/>
      </c>
      <c r="J57" s="50"/>
      <c r="L57" s="5" t="str">
        <f t="shared" si="2"/>
        <v>:::::</v>
      </c>
      <c r="M57" s="5" t="str">
        <f t="shared" si="3"/>
        <v>..</v>
      </c>
      <c r="N57" s="5" t="str">
        <f t="shared" si="5"/>
        <v>..</v>
      </c>
    </row>
    <row r="58" spans="1:14">
      <c r="A58" s="44">
        <v>55</v>
      </c>
      <c r="B58" s="44" t="str">
        <f t="shared" si="0"/>
        <v>de0614ncap20055</v>
      </c>
      <c r="C58" s="50"/>
      <c r="D58" s="46"/>
      <c r="E58" s="16"/>
      <c r="F58" s="47"/>
      <c r="G58" s="44" t="str">
        <f t="shared" si="1"/>
        <v>10.251.53.21</v>
      </c>
      <c r="H58" s="44" t="str">
        <f t="shared" si="6"/>
        <v>8.10.151.0</v>
      </c>
      <c r="I58" s="44" t="str">
        <f t="shared" si="4"/>
        <v/>
      </c>
      <c r="J58" s="50"/>
      <c r="L58" s="5" t="str">
        <f t="shared" si="2"/>
        <v>:::::</v>
      </c>
      <c r="M58" s="5" t="str">
        <f t="shared" si="3"/>
        <v>..</v>
      </c>
      <c r="N58" s="5" t="str">
        <f t="shared" si="5"/>
        <v>..</v>
      </c>
    </row>
    <row r="59" spans="1:14">
      <c r="A59" s="44">
        <v>56</v>
      </c>
      <c r="B59" s="44" t="str">
        <f t="shared" si="0"/>
        <v>de0614ncap20056</v>
      </c>
      <c r="C59" s="50"/>
      <c r="D59" s="46"/>
      <c r="E59" s="16"/>
      <c r="F59" s="47"/>
      <c r="G59" s="44" t="str">
        <f t="shared" si="1"/>
        <v>10.251.53.22</v>
      </c>
      <c r="H59" s="44" t="str">
        <f t="shared" si="6"/>
        <v>8.10.151.0</v>
      </c>
      <c r="I59" s="44" t="str">
        <f t="shared" si="4"/>
        <v/>
      </c>
      <c r="J59" s="50"/>
      <c r="L59" s="5" t="str">
        <f t="shared" si="2"/>
        <v>:::::</v>
      </c>
      <c r="M59" s="5" t="str">
        <f t="shared" si="3"/>
        <v>..</v>
      </c>
      <c r="N59" s="5" t="str">
        <f t="shared" si="5"/>
        <v>..</v>
      </c>
    </row>
    <row r="60" spans="1:14">
      <c r="A60" s="44">
        <v>57</v>
      </c>
      <c r="B60" s="44" t="str">
        <f t="shared" si="0"/>
        <v>de0614ncap20057</v>
      </c>
      <c r="C60" s="50"/>
      <c r="D60" s="46"/>
      <c r="E60" s="16"/>
      <c r="F60" s="47"/>
      <c r="G60" s="44" t="str">
        <f t="shared" si="1"/>
        <v>10.251.53.23</v>
      </c>
      <c r="H60" s="44" t="str">
        <f t="shared" si="6"/>
        <v>8.10.151.0</v>
      </c>
      <c r="I60" s="44" t="str">
        <f t="shared" si="4"/>
        <v/>
      </c>
      <c r="J60" s="50"/>
      <c r="L60" s="5" t="str">
        <f t="shared" si="2"/>
        <v>:::::</v>
      </c>
      <c r="M60" s="5" t="str">
        <f t="shared" si="3"/>
        <v>..</v>
      </c>
      <c r="N60" s="5" t="str">
        <f t="shared" si="5"/>
        <v>..</v>
      </c>
    </row>
    <row r="61" spans="1:14">
      <c r="A61" s="44">
        <v>58</v>
      </c>
      <c r="B61" s="44" t="str">
        <f t="shared" si="0"/>
        <v>de0614ncap20058</v>
      </c>
      <c r="C61" s="50"/>
      <c r="D61" s="46"/>
      <c r="E61" s="16"/>
      <c r="F61" s="47"/>
      <c r="G61" s="44" t="str">
        <f t="shared" si="1"/>
        <v>10.251.53.24</v>
      </c>
      <c r="H61" s="44" t="str">
        <f t="shared" si="6"/>
        <v>8.10.151.0</v>
      </c>
      <c r="I61" s="44" t="str">
        <f t="shared" si="4"/>
        <v/>
      </c>
      <c r="J61" s="50"/>
      <c r="L61" s="5" t="str">
        <f t="shared" si="2"/>
        <v>:::::</v>
      </c>
      <c r="M61" s="5" t="str">
        <f t="shared" si="3"/>
        <v>..</v>
      </c>
      <c r="N61" s="5" t="str">
        <f t="shared" si="5"/>
        <v>..</v>
      </c>
    </row>
    <row r="62" spans="1:14">
      <c r="A62" s="44">
        <v>59</v>
      </c>
      <c r="B62" s="44" t="str">
        <f t="shared" si="0"/>
        <v>de0614ncap20059</v>
      </c>
      <c r="C62" s="50"/>
      <c r="D62" s="46"/>
      <c r="E62" s="16"/>
      <c r="F62" s="47"/>
      <c r="G62" s="44" t="str">
        <f t="shared" si="1"/>
        <v>10.251.53.25</v>
      </c>
      <c r="H62" s="44" t="str">
        <f t="shared" si="6"/>
        <v>8.10.151.0</v>
      </c>
      <c r="I62" s="44" t="str">
        <f t="shared" si="4"/>
        <v/>
      </c>
      <c r="J62" s="50"/>
      <c r="L62" s="5" t="str">
        <f t="shared" si="2"/>
        <v>:::::</v>
      </c>
      <c r="M62" s="5" t="str">
        <f t="shared" si="3"/>
        <v>..</v>
      </c>
      <c r="N62" s="5" t="str">
        <f t="shared" si="5"/>
        <v>..</v>
      </c>
    </row>
    <row r="63" spans="1:14">
      <c r="A63" s="44">
        <v>60</v>
      </c>
      <c r="B63" s="44" t="str">
        <f t="shared" si="0"/>
        <v>de0614ncap20060</v>
      </c>
      <c r="C63" s="50"/>
      <c r="D63" s="46"/>
      <c r="E63" s="16"/>
      <c r="F63" s="47"/>
      <c r="G63" s="44" t="str">
        <f t="shared" si="1"/>
        <v>10.251.53.26</v>
      </c>
      <c r="H63" s="44" t="str">
        <f t="shared" si="6"/>
        <v>8.10.151.0</v>
      </c>
      <c r="I63" s="44" t="str">
        <f t="shared" si="4"/>
        <v/>
      </c>
      <c r="J63" s="50"/>
      <c r="L63" s="5" t="str">
        <f t="shared" si="2"/>
        <v>:::::</v>
      </c>
      <c r="M63" s="5" t="str">
        <f t="shared" si="3"/>
        <v>..</v>
      </c>
      <c r="N63" s="5" t="str">
        <f t="shared" si="5"/>
        <v>..</v>
      </c>
    </row>
    <row r="64" spans="1:14">
      <c r="A64" s="44">
        <v>61</v>
      </c>
      <c r="B64" s="44" t="str">
        <f t="shared" si="0"/>
        <v>de0614ncap20061</v>
      </c>
      <c r="C64" s="50"/>
      <c r="D64" s="46"/>
      <c r="E64" s="16"/>
      <c r="F64" s="47"/>
      <c r="G64" s="44" t="str">
        <f t="shared" si="1"/>
        <v>10.251.53.27</v>
      </c>
      <c r="H64" s="44" t="str">
        <f t="shared" si="6"/>
        <v>8.10.151.0</v>
      </c>
      <c r="I64" s="44" t="str">
        <f t="shared" si="4"/>
        <v/>
      </c>
      <c r="J64" s="50"/>
      <c r="L64" s="5" t="str">
        <f t="shared" si="2"/>
        <v>:::::</v>
      </c>
      <c r="M64" s="5" t="str">
        <f t="shared" si="3"/>
        <v>..</v>
      </c>
      <c r="N64" s="5" t="str">
        <f t="shared" si="5"/>
        <v>..</v>
      </c>
    </row>
    <row r="65" spans="1:14">
      <c r="A65" s="44">
        <v>62</v>
      </c>
      <c r="B65" s="44" t="str">
        <f t="shared" si="0"/>
        <v>de0614ncap20062</v>
      </c>
      <c r="C65" s="50"/>
      <c r="D65" s="46"/>
      <c r="E65" s="16"/>
      <c r="F65" s="47"/>
      <c r="G65" s="44" t="str">
        <f t="shared" si="1"/>
        <v>10.251.53.28</v>
      </c>
      <c r="H65" s="44" t="str">
        <f t="shared" si="6"/>
        <v>8.10.151.0</v>
      </c>
      <c r="I65" s="44" t="str">
        <f t="shared" si="4"/>
        <v/>
      </c>
      <c r="J65" s="50"/>
      <c r="L65" s="5" t="str">
        <f t="shared" si="2"/>
        <v>:::::</v>
      </c>
      <c r="M65" s="5" t="str">
        <f t="shared" si="3"/>
        <v>..</v>
      </c>
      <c r="N65" s="5" t="str">
        <f t="shared" si="5"/>
        <v>..</v>
      </c>
    </row>
    <row r="66" spans="1:14">
      <c r="A66" s="44">
        <v>63</v>
      </c>
      <c r="B66" s="44" t="str">
        <f t="shared" si="0"/>
        <v>de0614ncap20063</v>
      </c>
      <c r="C66" s="50"/>
      <c r="D66" s="46"/>
      <c r="E66" s="16"/>
      <c r="F66" s="47"/>
      <c r="G66" s="44" t="str">
        <f t="shared" si="1"/>
        <v>10.251.53.29</v>
      </c>
      <c r="H66" s="44" t="str">
        <f t="shared" si="6"/>
        <v>8.10.151.0</v>
      </c>
      <c r="I66" s="44" t="str">
        <f t="shared" si="4"/>
        <v/>
      </c>
      <c r="J66" s="50"/>
      <c r="L66" s="5" t="str">
        <f t="shared" si="2"/>
        <v>:::::</v>
      </c>
      <c r="M66" s="5" t="str">
        <f t="shared" si="3"/>
        <v>..</v>
      </c>
      <c r="N66" s="5" t="str">
        <f t="shared" si="5"/>
        <v>..</v>
      </c>
    </row>
    <row r="67" spans="1:14">
      <c r="A67" s="44">
        <v>64</v>
      </c>
      <c r="B67" s="44" t="str">
        <f t="shared" si="0"/>
        <v>de0614ncap20064</v>
      </c>
      <c r="C67" s="50"/>
      <c r="D67" s="46"/>
      <c r="E67" s="16"/>
      <c r="F67" s="47"/>
      <c r="G67" s="44" t="str">
        <f t="shared" si="1"/>
        <v>10.251.53.30</v>
      </c>
      <c r="H67" s="44" t="str">
        <f t="shared" si="6"/>
        <v>8.10.151.0</v>
      </c>
      <c r="I67" s="44" t="str">
        <f t="shared" si="4"/>
        <v/>
      </c>
      <c r="J67" s="50"/>
      <c r="L67" s="5" t="str">
        <f t="shared" si="2"/>
        <v>:::::</v>
      </c>
      <c r="M67" s="5" t="str">
        <f t="shared" si="3"/>
        <v>..</v>
      </c>
      <c r="N67" s="5" t="str">
        <f t="shared" si="5"/>
        <v>..</v>
      </c>
    </row>
    <row r="68" spans="1:14">
      <c r="A68" s="44">
        <v>65</v>
      </c>
      <c r="B68" s="44" t="str">
        <f t="shared" ref="B68:B131" si="7">IF(A68&gt;SUM(range_ap1_count+range_ap2_count),"# no free IP",CONCATENATE(var_dns_ap,SUM(20000+A68)))</f>
        <v>de0614ncap20065</v>
      </c>
      <c r="C68" s="50"/>
      <c r="D68" s="46"/>
      <c r="E68" s="16"/>
      <c r="F68" s="47"/>
      <c r="G68" s="44" t="str">
        <f t="shared" ref="G68:G131" si="8">IF(A68&lt;=range_ap1_count,CONCATENATE(var_net_v1,SUM(range_ap1_start-1+A68)),IF(A68&gt;SUM(range_ap1_count+range_ap2_count),"# no free IP",CONCATENATE(var_net_v1,SUM(A68-range_ap1_count+range_ap2_start-1))))</f>
        <v>10.251.53.31</v>
      </c>
      <c r="H68" s="44" t="str">
        <f t="shared" si="6"/>
        <v>8.10.151.0</v>
      </c>
      <c r="I68" s="44" t="str">
        <f t="shared" si="4"/>
        <v/>
      </c>
      <c r="J68" s="50"/>
      <c r="L68" s="5" t="str">
        <f t="shared" ref="L68:L131" si="9">UPPER(MID(E68,1,2)&amp;":"&amp;MID(E68,3,2)&amp;":"&amp;MID(E68,5,2)&amp;":"&amp;MID(E68,7,2)&amp;":"&amp;MID(E68,9,2)&amp;":"&amp;MID(E68,11,2))</f>
        <v>:::::</v>
      </c>
      <c r="M68" s="5" t="str">
        <f t="shared" ref="M68:M131" si="10">UPPER(MID(E68,1,4)&amp;"."&amp;MID(E68,5,4)&amp;"."&amp;MID(E68,9,4))</f>
        <v>..</v>
      </c>
      <c r="N68" s="5" t="str">
        <f t="shared" si="5"/>
        <v>..</v>
      </c>
    </row>
    <row r="69" spans="1:14">
      <c r="A69" s="44">
        <v>66</v>
      </c>
      <c r="B69" s="44" t="str">
        <f t="shared" si="7"/>
        <v>de0614ncap20066</v>
      </c>
      <c r="C69" s="50"/>
      <c r="D69" s="46"/>
      <c r="E69" s="16"/>
      <c r="F69" s="47"/>
      <c r="G69" s="44" t="str">
        <f t="shared" si="8"/>
        <v>10.251.53.32</v>
      </c>
      <c r="H69" s="44" t="str">
        <f t="shared" si="6"/>
        <v>8.10.151.0</v>
      </c>
      <c r="I69" s="44" t="str">
        <f t="shared" ref="I69:I132" si="11">IF(C69="","",IF(C69="c9120AXI","indoor",IF(C69="c9124AXI","outdoor",IF(C69="AIR-AP1832I","indoor",IF(C69="AIR-AP1542I","outdoor",IF(C69="AIR-CAP1532I","outdoor",IF(C69="AIR-CAP1602I","indoor",IF(C69="AIR-CAP1602E","indoor","# FEHLER"))))))))</f>
        <v/>
      </c>
      <c r="J69" s="50"/>
      <c r="L69" s="5" t="str">
        <f t="shared" si="9"/>
        <v>:::::</v>
      </c>
      <c r="M69" s="5" t="str">
        <f t="shared" si="10"/>
        <v>..</v>
      </c>
      <c r="N69" s="5" t="str">
        <f t="shared" ref="N69:N132" si="12">LOWER(M69)</f>
        <v>..</v>
      </c>
    </row>
    <row r="70" spans="1:14">
      <c r="A70" s="44">
        <v>67</v>
      </c>
      <c r="B70" s="44" t="str">
        <f t="shared" si="7"/>
        <v>de0614ncap20067</v>
      </c>
      <c r="C70" s="50"/>
      <c r="D70" s="46"/>
      <c r="E70" s="16"/>
      <c r="F70" s="47"/>
      <c r="G70" s="44" t="str">
        <f t="shared" si="8"/>
        <v>10.251.53.33</v>
      </c>
      <c r="H70" s="44" t="str">
        <f t="shared" ref="H70:H133" si="13">H69</f>
        <v>8.10.151.0</v>
      </c>
      <c r="I70" s="44" t="str">
        <f t="shared" si="11"/>
        <v/>
      </c>
      <c r="J70" s="50"/>
      <c r="L70" s="5" t="str">
        <f t="shared" si="9"/>
        <v>:::::</v>
      </c>
      <c r="M70" s="5" t="str">
        <f t="shared" si="10"/>
        <v>..</v>
      </c>
      <c r="N70" s="5" t="str">
        <f t="shared" si="12"/>
        <v>..</v>
      </c>
    </row>
    <row r="71" spans="1:14">
      <c r="A71" s="44">
        <v>68</v>
      </c>
      <c r="B71" s="44" t="str">
        <f t="shared" si="7"/>
        <v>de0614ncap20068</v>
      </c>
      <c r="C71" s="50"/>
      <c r="D71" s="46"/>
      <c r="E71" s="16"/>
      <c r="F71" s="47"/>
      <c r="G71" s="44" t="str">
        <f t="shared" si="8"/>
        <v>10.251.53.34</v>
      </c>
      <c r="H71" s="44" t="str">
        <f t="shared" si="13"/>
        <v>8.10.151.0</v>
      </c>
      <c r="I71" s="44" t="str">
        <f t="shared" si="11"/>
        <v/>
      </c>
      <c r="J71" s="50"/>
      <c r="L71" s="5" t="str">
        <f t="shared" si="9"/>
        <v>:::::</v>
      </c>
      <c r="M71" s="5" t="str">
        <f t="shared" si="10"/>
        <v>..</v>
      </c>
      <c r="N71" s="5" t="str">
        <f t="shared" si="12"/>
        <v>..</v>
      </c>
    </row>
    <row r="72" spans="1:14">
      <c r="A72" s="44">
        <v>69</v>
      </c>
      <c r="B72" s="44" t="str">
        <f t="shared" si="7"/>
        <v>de0614ncap20069</v>
      </c>
      <c r="C72" s="50"/>
      <c r="D72" s="46"/>
      <c r="E72" s="16"/>
      <c r="F72" s="47"/>
      <c r="G72" s="44" t="str">
        <f t="shared" si="8"/>
        <v>10.251.53.35</v>
      </c>
      <c r="H72" s="44" t="str">
        <f t="shared" si="13"/>
        <v>8.10.151.0</v>
      </c>
      <c r="I72" s="44" t="str">
        <f t="shared" si="11"/>
        <v/>
      </c>
      <c r="J72" s="50"/>
      <c r="L72" s="5" t="str">
        <f t="shared" si="9"/>
        <v>:::::</v>
      </c>
      <c r="M72" s="5" t="str">
        <f t="shared" si="10"/>
        <v>..</v>
      </c>
      <c r="N72" s="5" t="str">
        <f t="shared" si="12"/>
        <v>..</v>
      </c>
    </row>
    <row r="73" spans="1:14">
      <c r="A73" s="44">
        <v>70</v>
      </c>
      <c r="B73" s="44" t="str">
        <f t="shared" si="7"/>
        <v>de0614ncap20070</v>
      </c>
      <c r="C73" s="50"/>
      <c r="D73" s="46"/>
      <c r="E73" s="16"/>
      <c r="F73" s="47"/>
      <c r="G73" s="44" t="str">
        <f t="shared" si="8"/>
        <v>10.251.53.36</v>
      </c>
      <c r="H73" s="44" t="str">
        <f t="shared" si="13"/>
        <v>8.10.151.0</v>
      </c>
      <c r="I73" s="44" t="str">
        <f t="shared" si="11"/>
        <v/>
      </c>
      <c r="J73" s="50"/>
      <c r="L73" s="5" t="str">
        <f t="shared" si="9"/>
        <v>:::::</v>
      </c>
      <c r="M73" s="5" t="str">
        <f t="shared" si="10"/>
        <v>..</v>
      </c>
      <c r="N73" s="5" t="str">
        <f t="shared" si="12"/>
        <v>..</v>
      </c>
    </row>
    <row r="74" spans="1:14">
      <c r="A74" s="44">
        <v>71</v>
      </c>
      <c r="B74" s="44" t="str">
        <f t="shared" si="7"/>
        <v>de0614ncap20071</v>
      </c>
      <c r="C74" s="50"/>
      <c r="D74" s="46"/>
      <c r="E74" s="16"/>
      <c r="F74" s="47"/>
      <c r="G74" s="44" t="str">
        <f t="shared" si="8"/>
        <v>10.251.53.37</v>
      </c>
      <c r="H74" s="44" t="str">
        <f t="shared" si="13"/>
        <v>8.10.151.0</v>
      </c>
      <c r="I74" s="44" t="str">
        <f t="shared" si="11"/>
        <v/>
      </c>
      <c r="J74" s="50"/>
      <c r="L74" s="5" t="str">
        <f t="shared" si="9"/>
        <v>:::::</v>
      </c>
      <c r="M74" s="5" t="str">
        <f t="shared" si="10"/>
        <v>..</v>
      </c>
      <c r="N74" s="5" t="str">
        <f t="shared" si="12"/>
        <v>..</v>
      </c>
    </row>
    <row r="75" spans="1:14">
      <c r="A75" s="44">
        <v>72</v>
      </c>
      <c r="B75" s="44" t="str">
        <f t="shared" si="7"/>
        <v>de0614ncap20072</v>
      </c>
      <c r="C75" s="50"/>
      <c r="D75" s="46"/>
      <c r="E75" s="16"/>
      <c r="F75" s="47"/>
      <c r="G75" s="44" t="str">
        <f t="shared" si="8"/>
        <v>10.251.53.38</v>
      </c>
      <c r="H75" s="44" t="str">
        <f t="shared" si="13"/>
        <v>8.10.151.0</v>
      </c>
      <c r="I75" s="44" t="str">
        <f t="shared" si="11"/>
        <v/>
      </c>
      <c r="J75" s="50"/>
      <c r="L75" s="5" t="str">
        <f t="shared" si="9"/>
        <v>:::::</v>
      </c>
      <c r="M75" s="5" t="str">
        <f t="shared" si="10"/>
        <v>..</v>
      </c>
      <c r="N75" s="5" t="str">
        <f t="shared" si="12"/>
        <v>..</v>
      </c>
    </row>
    <row r="76" spans="1:14">
      <c r="A76" s="44">
        <v>73</v>
      </c>
      <c r="B76" s="44" t="str">
        <f t="shared" si="7"/>
        <v>de0614ncap20073</v>
      </c>
      <c r="C76" s="50"/>
      <c r="D76" s="46"/>
      <c r="E76" s="16"/>
      <c r="F76" s="47"/>
      <c r="G76" s="44" t="str">
        <f t="shared" si="8"/>
        <v>10.251.53.39</v>
      </c>
      <c r="H76" s="44" t="str">
        <f t="shared" si="13"/>
        <v>8.10.151.0</v>
      </c>
      <c r="I76" s="44" t="str">
        <f t="shared" si="11"/>
        <v/>
      </c>
      <c r="J76" s="50"/>
      <c r="L76" s="5" t="str">
        <f t="shared" si="9"/>
        <v>:::::</v>
      </c>
      <c r="M76" s="5" t="str">
        <f t="shared" si="10"/>
        <v>..</v>
      </c>
      <c r="N76" s="5" t="str">
        <f t="shared" si="12"/>
        <v>..</v>
      </c>
    </row>
    <row r="77" spans="1:14">
      <c r="A77" s="44">
        <v>74</v>
      </c>
      <c r="B77" s="44" t="str">
        <f t="shared" si="7"/>
        <v>de0614ncap20074</v>
      </c>
      <c r="C77" s="50"/>
      <c r="D77" s="46"/>
      <c r="E77" s="16"/>
      <c r="F77" s="47"/>
      <c r="G77" s="44" t="str">
        <f t="shared" si="8"/>
        <v>10.251.53.40</v>
      </c>
      <c r="H77" s="44" t="str">
        <f t="shared" si="13"/>
        <v>8.10.151.0</v>
      </c>
      <c r="I77" s="44" t="str">
        <f t="shared" si="11"/>
        <v/>
      </c>
      <c r="J77" s="50"/>
      <c r="L77" s="5" t="str">
        <f t="shared" si="9"/>
        <v>:::::</v>
      </c>
      <c r="M77" s="5" t="str">
        <f t="shared" si="10"/>
        <v>..</v>
      </c>
      <c r="N77" s="5" t="str">
        <f t="shared" si="12"/>
        <v>..</v>
      </c>
    </row>
    <row r="78" spans="1:14">
      <c r="A78" s="44">
        <v>75</v>
      </c>
      <c r="B78" s="44" t="str">
        <f t="shared" si="7"/>
        <v>de0614ncap20075</v>
      </c>
      <c r="C78" s="50"/>
      <c r="D78" s="46"/>
      <c r="E78" s="16"/>
      <c r="F78" s="47"/>
      <c r="G78" s="44" t="str">
        <f t="shared" si="8"/>
        <v>10.251.53.41</v>
      </c>
      <c r="H78" s="44" t="str">
        <f t="shared" si="13"/>
        <v>8.10.151.0</v>
      </c>
      <c r="I78" s="44" t="str">
        <f t="shared" si="11"/>
        <v/>
      </c>
      <c r="J78" s="50"/>
      <c r="L78" s="5" t="str">
        <f t="shared" si="9"/>
        <v>:::::</v>
      </c>
      <c r="M78" s="5" t="str">
        <f t="shared" si="10"/>
        <v>..</v>
      </c>
      <c r="N78" s="5" t="str">
        <f t="shared" si="12"/>
        <v>..</v>
      </c>
    </row>
    <row r="79" spans="1:14">
      <c r="A79" s="44">
        <v>76</v>
      </c>
      <c r="B79" s="44" t="str">
        <f t="shared" si="7"/>
        <v>de0614ncap20076</v>
      </c>
      <c r="C79" s="50"/>
      <c r="D79" s="46"/>
      <c r="E79" s="16"/>
      <c r="F79" s="47"/>
      <c r="G79" s="44" t="str">
        <f t="shared" si="8"/>
        <v>10.251.53.42</v>
      </c>
      <c r="H79" s="44" t="str">
        <f t="shared" si="13"/>
        <v>8.10.151.0</v>
      </c>
      <c r="I79" s="44" t="str">
        <f t="shared" si="11"/>
        <v/>
      </c>
      <c r="J79" s="50"/>
      <c r="L79" s="5" t="str">
        <f t="shared" si="9"/>
        <v>:::::</v>
      </c>
      <c r="M79" s="5" t="str">
        <f t="shared" si="10"/>
        <v>..</v>
      </c>
      <c r="N79" s="5" t="str">
        <f t="shared" si="12"/>
        <v>..</v>
      </c>
    </row>
    <row r="80" spans="1:14">
      <c r="A80" s="44">
        <v>77</v>
      </c>
      <c r="B80" s="44" t="str">
        <f t="shared" si="7"/>
        <v>de0614ncap20077</v>
      </c>
      <c r="C80" s="50"/>
      <c r="D80" s="46"/>
      <c r="E80" s="16"/>
      <c r="F80" s="47"/>
      <c r="G80" s="44" t="str">
        <f t="shared" si="8"/>
        <v>10.251.53.43</v>
      </c>
      <c r="H80" s="44" t="str">
        <f t="shared" si="13"/>
        <v>8.10.151.0</v>
      </c>
      <c r="I80" s="44" t="str">
        <f t="shared" si="11"/>
        <v/>
      </c>
      <c r="J80" s="50"/>
      <c r="L80" s="5" t="str">
        <f t="shared" si="9"/>
        <v>:::::</v>
      </c>
      <c r="M80" s="5" t="str">
        <f t="shared" si="10"/>
        <v>..</v>
      </c>
      <c r="N80" s="5" t="str">
        <f t="shared" si="12"/>
        <v>..</v>
      </c>
    </row>
    <row r="81" spans="1:14">
      <c r="A81" s="44">
        <v>78</v>
      </c>
      <c r="B81" s="44" t="str">
        <f t="shared" si="7"/>
        <v>de0614ncap20078</v>
      </c>
      <c r="C81" s="50"/>
      <c r="D81" s="46"/>
      <c r="E81" s="16"/>
      <c r="F81" s="47"/>
      <c r="G81" s="44" t="str">
        <f t="shared" si="8"/>
        <v>10.251.53.44</v>
      </c>
      <c r="H81" s="44" t="str">
        <f t="shared" si="13"/>
        <v>8.10.151.0</v>
      </c>
      <c r="I81" s="44" t="str">
        <f t="shared" si="11"/>
        <v/>
      </c>
      <c r="J81" s="50"/>
      <c r="L81" s="5" t="str">
        <f t="shared" si="9"/>
        <v>:::::</v>
      </c>
      <c r="M81" s="5" t="str">
        <f t="shared" si="10"/>
        <v>..</v>
      </c>
      <c r="N81" s="5" t="str">
        <f t="shared" si="12"/>
        <v>..</v>
      </c>
    </row>
    <row r="82" spans="1:14">
      <c r="A82" s="44">
        <v>79</v>
      </c>
      <c r="B82" s="44" t="str">
        <f t="shared" si="7"/>
        <v>de0614ncap20079</v>
      </c>
      <c r="C82" s="50"/>
      <c r="D82" s="46"/>
      <c r="E82" s="16"/>
      <c r="F82" s="47"/>
      <c r="G82" s="44" t="str">
        <f t="shared" si="8"/>
        <v>10.251.53.45</v>
      </c>
      <c r="H82" s="44" t="str">
        <f t="shared" si="13"/>
        <v>8.10.151.0</v>
      </c>
      <c r="I82" s="44" t="str">
        <f t="shared" si="11"/>
        <v/>
      </c>
      <c r="J82" s="50"/>
      <c r="L82" s="5" t="str">
        <f t="shared" si="9"/>
        <v>:::::</v>
      </c>
      <c r="M82" s="5" t="str">
        <f t="shared" si="10"/>
        <v>..</v>
      </c>
      <c r="N82" s="5" t="str">
        <f t="shared" si="12"/>
        <v>..</v>
      </c>
    </row>
    <row r="83" spans="1:14">
      <c r="A83" s="44">
        <v>80</v>
      </c>
      <c r="B83" s="44" t="str">
        <f t="shared" si="7"/>
        <v>de0614ncap20080</v>
      </c>
      <c r="C83" s="50"/>
      <c r="D83" s="46"/>
      <c r="E83" s="16"/>
      <c r="F83" s="47"/>
      <c r="G83" s="44" t="str">
        <f t="shared" si="8"/>
        <v>10.251.53.46</v>
      </c>
      <c r="H83" s="44" t="str">
        <f t="shared" si="13"/>
        <v>8.10.151.0</v>
      </c>
      <c r="I83" s="44" t="str">
        <f t="shared" si="11"/>
        <v/>
      </c>
      <c r="J83" s="50"/>
      <c r="L83" s="5" t="str">
        <f t="shared" si="9"/>
        <v>:::::</v>
      </c>
      <c r="M83" s="5" t="str">
        <f t="shared" si="10"/>
        <v>..</v>
      </c>
      <c r="N83" s="5" t="str">
        <f t="shared" si="12"/>
        <v>..</v>
      </c>
    </row>
    <row r="84" spans="1:14">
      <c r="A84" s="44">
        <v>81</v>
      </c>
      <c r="B84" s="44" t="str">
        <f t="shared" si="7"/>
        <v>de0614ncap20081</v>
      </c>
      <c r="C84" s="50"/>
      <c r="D84" s="46"/>
      <c r="E84" s="16"/>
      <c r="F84" s="47"/>
      <c r="G84" s="44" t="str">
        <f t="shared" si="8"/>
        <v>10.251.53.47</v>
      </c>
      <c r="H84" s="44" t="str">
        <f t="shared" si="13"/>
        <v>8.10.151.0</v>
      </c>
      <c r="I84" s="44" t="str">
        <f t="shared" si="11"/>
        <v/>
      </c>
      <c r="J84" s="50"/>
      <c r="L84" s="5" t="str">
        <f t="shared" si="9"/>
        <v>:::::</v>
      </c>
      <c r="M84" s="5" t="str">
        <f t="shared" si="10"/>
        <v>..</v>
      </c>
      <c r="N84" s="5" t="str">
        <f t="shared" si="12"/>
        <v>..</v>
      </c>
    </row>
    <row r="85" spans="1:14">
      <c r="A85" s="44">
        <v>82</v>
      </c>
      <c r="B85" s="44" t="str">
        <f t="shared" si="7"/>
        <v>de0614ncap20082</v>
      </c>
      <c r="C85" s="50"/>
      <c r="D85" s="46"/>
      <c r="E85" s="16"/>
      <c r="F85" s="47"/>
      <c r="G85" s="44" t="str">
        <f t="shared" si="8"/>
        <v>10.251.53.48</v>
      </c>
      <c r="H85" s="44" t="str">
        <f t="shared" si="13"/>
        <v>8.10.151.0</v>
      </c>
      <c r="I85" s="44" t="str">
        <f t="shared" si="11"/>
        <v/>
      </c>
      <c r="J85" s="50"/>
      <c r="L85" s="5" t="str">
        <f t="shared" si="9"/>
        <v>:::::</v>
      </c>
      <c r="M85" s="5" t="str">
        <f t="shared" si="10"/>
        <v>..</v>
      </c>
      <c r="N85" s="5" t="str">
        <f t="shared" si="12"/>
        <v>..</v>
      </c>
    </row>
    <row r="86" spans="1:14">
      <c r="A86" s="44">
        <v>83</v>
      </c>
      <c r="B86" s="44" t="str">
        <f t="shared" si="7"/>
        <v>de0614ncap20083</v>
      </c>
      <c r="C86" s="50"/>
      <c r="D86" s="46"/>
      <c r="E86" s="16"/>
      <c r="F86" s="47"/>
      <c r="G86" s="44" t="str">
        <f t="shared" si="8"/>
        <v>10.251.53.49</v>
      </c>
      <c r="H86" s="44" t="str">
        <f t="shared" si="13"/>
        <v>8.10.151.0</v>
      </c>
      <c r="I86" s="44" t="str">
        <f t="shared" si="11"/>
        <v/>
      </c>
      <c r="J86" s="50"/>
      <c r="L86" s="5" t="str">
        <f t="shared" si="9"/>
        <v>:::::</v>
      </c>
      <c r="M86" s="5" t="str">
        <f t="shared" si="10"/>
        <v>..</v>
      </c>
      <c r="N86" s="5" t="str">
        <f t="shared" si="12"/>
        <v>..</v>
      </c>
    </row>
    <row r="87" spans="1:14">
      <c r="A87" s="44">
        <v>84</v>
      </c>
      <c r="B87" s="44" t="str">
        <f t="shared" si="7"/>
        <v>de0614ncap20084</v>
      </c>
      <c r="C87" s="50"/>
      <c r="D87" s="46"/>
      <c r="E87" s="16"/>
      <c r="F87" s="47"/>
      <c r="G87" s="44" t="str">
        <f t="shared" si="8"/>
        <v>10.251.53.50</v>
      </c>
      <c r="H87" s="44" t="str">
        <f t="shared" si="13"/>
        <v>8.10.151.0</v>
      </c>
      <c r="I87" s="44" t="str">
        <f t="shared" si="11"/>
        <v/>
      </c>
      <c r="J87" s="50"/>
      <c r="L87" s="5" t="str">
        <f t="shared" si="9"/>
        <v>:::::</v>
      </c>
      <c r="M87" s="5" t="str">
        <f t="shared" si="10"/>
        <v>..</v>
      </c>
      <c r="N87" s="5" t="str">
        <f t="shared" si="12"/>
        <v>..</v>
      </c>
    </row>
    <row r="88" spans="1:14">
      <c r="A88" s="44">
        <v>85</v>
      </c>
      <c r="B88" s="44" t="str">
        <f t="shared" si="7"/>
        <v>de0614ncap20085</v>
      </c>
      <c r="C88" s="50"/>
      <c r="D88" s="46"/>
      <c r="E88" s="16"/>
      <c r="F88" s="47"/>
      <c r="G88" s="44" t="str">
        <f t="shared" si="8"/>
        <v>10.251.53.51</v>
      </c>
      <c r="H88" s="44" t="str">
        <f t="shared" si="13"/>
        <v>8.10.151.0</v>
      </c>
      <c r="I88" s="44" t="str">
        <f t="shared" si="11"/>
        <v/>
      </c>
      <c r="J88" s="50"/>
      <c r="L88" s="5" t="str">
        <f t="shared" si="9"/>
        <v>:::::</v>
      </c>
      <c r="M88" s="5" t="str">
        <f t="shared" si="10"/>
        <v>..</v>
      </c>
      <c r="N88" s="5" t="str">
        <f t="shared" si="12"/>
        <v>..</v>
      </c>
    </row>
    <row r="89" spans="1:14">
      <c r="A89" s="44">
        <v>86</v>
      </c>
      <c r="B89" s="44" t="str">
        <f t="shared" si="7"/>
        <v>de0614ncap20086</v>
      </c>
      <c r="C89" s="50"/>
      <c r="D89" s="46"/>
      <c r="E89" s="16"/>
      <c r="F89" s="47"/>
      <c r="G89" s="44" t="str">
        <f t="shared" si="8"/>
        <v>10.251.53.52</v>
      </c>
      <c r="H89" s="44" t="str">
        <f t="shared" si="13"/>
        <v>8.10.151.0</v>
      </c>
      <c r="I89" s="44" t="str">
        <f t="shared" si="11"/>
        <v/>
      </c>
      <c r="J89" s="50"/>
      <c r="L89" s="5" t="str">
        <f t="shared" si="9"/>
        <v>:::::</v>
      </c>
      <c r="M89" s="5" t="str">
        <f t="shared" si="10"/>
        <v>..</v>
      </c>
      <c r="N89" s="5" t="str">
        <f t="shared" si="12"/>
        <v>..</v>
      </c>
    </row>
    <row r="90" spans="1:14">
      <c r="A90" s="44">
        <v>87</v>
      </c>
      <c r="B90" s="44" t="str">
        <f t="shared" si="7"/>
        <v>de0614ncap20087</v>
      </c>
      <c r="C90" s="50"/>
      <c r="D90" s="46"/>
      <c r="E90" s="16"/>
      <c r="F90" s="47"/>
      <c r="G90" s="44" t="str">
        <f t="shared" si="8"/>
        <v>10.251.53.53</v>
      </c>
      <c r="H90" s="44" t="str">
        <f t="shared" si="13"/>
        <v>8.10.151.0</v>
      </c>
      <c r="I90" s="44" t="str">
        <f t="shared" si="11"/>
        <v/>
      </c>
      <c r="J90" s="50"/>
      <c r="L90" s="5" t="str">
        <f t="shared" si="9"/>
        <v>:::::</v>
      </c>
      <c r="M90" s="5" t="str">
        <f t="shared" si="10"/>
        <v>..</v>
      </c>
      <c r="N90" s="5" t="str">
        <f t="shared" si="12"/>
        <v>..</v>
      </c>
    </row>
    <row r="91" spans="1:14">
      <c r="A91" s="44">
        <v>88</v>
      </c>
      <c r="B91" s="44" t="str">
        <f t="shared" si="7"/>
        <v>de0614ncap20088</v>
      </c>
      <c r="C91" s="50"/>
      <c r="D91" s="46"/>
      <c r="E91" s="16"/>
      <c r="F91" s="47"/>
      <c r="G91" s="44" t="str">
        <f t="shared" si="8"/>
        <v>10.251.53.54</v>
      </c>
      <c r="H91" s="44" t="str">
        <f t="shared" si="13"/>
        <v>8.10.151.0</v>
      </c>
      <c r="I91" s="44" t="str">
        <f t="shared" si="11"/>
        <v/>
      </c>
      <c r="J91" s="50"/>
      <c r="L91" s="5" t="str">
        <f t="shared" si="9"/>
        <v>:::::</v>
      </c>
      <c r="M91" s="5" t="str">
        <f t="shared" si="10"/>
        <v>..</v>
      </c>
      <c r="N91" s="5" t="str">
        <f t="shared" si="12"/>
        <v>..</v>
      </c>
    </row>
    <row r="92" spans="1:14">
      <c r="A92" s="44">
        <v>89</v>
      </c>
      <c r="B92" s="44" t="str">
        <f t="shared" si="7"/>
        <v>de0614ncap20089</v>
      </c>
      <c r="C92" s="50"/>
      <c r="D92" s="46"/>
      <c r="E92" s="16"/>
      <c r="F92" s="47"/>
      <c r="G92" s="44" t="str">
        <f t="shared" si="8"/>
        <v>10.251.53.55</v>
      </c>
      <c r="H92" s="44" t="str">
        <f t="shared" si="13"/>
        <v>8.10.151.0</v>
      </c>
      <c r="I92" s="44" t="str">
        <f t="shared" si="11"/>
        <v/>
      </c>
      <c r="J92" s="50"/>
      <c r="L92" s="5" t="str">
        <f t="shared" si="9"/>
        <v>:::::</v>
      </c>
      <c r="M92" s="5" t="str">
        <f t="shared" si="10"/>
        <v>..</v>
      </c>
      <c r="N92" s="5" t="str">
        <f t="shared" si="12"/>
        <v>..</v>
      </c>
    </row>
    <row r="93" spans="1:14">
      <c r="A93" s="44">
        <v>90</v>
      </c>
      <c r="B93" s="44" t="str">
        <f t="shared" si="7"/>
        <v>de0614ncap20090</v>
      </c>
      <c r="C93" s="50"/>
      <c r="D93" s="46"/>
      <c r="E93" s="16"/>
      <c r="F93" s="47"/>
      <c r="G93" s="44" t="str">
        <f t="shared" si="8"/>
        <v>10.251.53.56</v>
      </c>
      <c r="H93" s="44" t="str">
        <f t="shared" si="13"/>
        <v>8.10.151.0</v>
      </c>
      <c r="I93" s="44" t="str">
        <f t="shared" si="11"/>
        <v/>
      </c>
      <c r="J93" s="50"/>
      <c r="L93" s="5" t="str">
        <f t="shared" si="9"/>
        <v>:::::</v>
      </c>
      <c r="M93" s="5" t="str">
        <f t="shared" si="10"/>
        <v>..</v>
      </c>
      <c r="N93" s="5" t="str">
        <f t="shared" si="12"/>
        <v>..</v>
      </c>
    </row>
    <row r="94" spans="1:14">
      <c r="A94" s="44">
        <v>91</v>
      </c>
      <c r="B94" s="44" t="str">
        <f t="shared" si="7"/>
        <v>de0614ncap20091</v>
      </c>
      <c r="C94" s="50"/>
      <c r="D94" s="46"/>
      <c r="E94" s="16"/>
      <c r="F94" s="47"/>
      <c r="G94" s="44" t="str">
        <f t="shared" si="8"/>
        <v>10.251.53.57</v>
      </c>
      <c r="H94" s="44" t="str">
        <f t="shared" si="13"/>
        <v>8.10.151.0</v>
      </c>
      <c r="I94" s="44" t="str">
        <f t="shared" si="11"/>
        <v/>
      </c>
      <c r="J94" s="50"/>
      <c r="L94" s="5" t="str">
        <f t="shared" si="9"/>
        <v>:::::</v>
      </c>
      <c r="M94" s="5" t="str">
        <f t="shared" si="10"/>
        <v>..</v>
      </c>
      <c r="N94" s="5" t="str">
        <f t="shared" si="12"/>
        <v>..</v>
      </c>
    </row>
    <row r="95" spans="1:14">
      <c r="A95" s="44">
        <v>92</v>
      </c>
      <c r="B95" s="44" t="str">
        <f t="shared" si="7"/>
        <v>de0614ncap20092</v>
      </c>
      <c r="C95" s="50"/>
      <c r="D95" s="46"/>
      <c r="E95" s="16"/>
      <c r="F95" s="47"/>
      <c r="G95" s="44" t="str">
        <f t="shared" si="8"/>
        <v>10.251.53.58</v>
      </c>
      <c r="H95" s="44" t="str">
        <f t="shared" si="13"/>
        <v>8.10.151.0</v>
      </c>
      <c r="I95" s="44" t="str">
        <f t="shared" si="11"/>
        <v/>
      </c>
      <c r="J95" s="50"/>
      <c r="L95" s="5" t="str">
        <f t="shared" si="9"/>
        <v>:::::</v>
      </c>
      <c r="M95" s="5" t="str">
        <f t="shared" si="10"/>
        <v>..</v>
      </c>
      <c r="N95" s="5" t="str">
        <f t="shared" si="12"/>
        <v>..</v>
      </c>
    </row>
    <row r="96" spans="1:14">
      <c r="A96" s="44">
        <v>93</v>
      </c>
      <c r="B96" s="44" t="str">
        <f t="shared" si="7"/>
        <v>de0614ncap20093</v>
      </c>
      <c r="C96" s="50"/>
      <c r="D96" s="46"/>
      <c r="E96" s="16"/>
      <c r="F96" s="47"/>
      <c r="G96" s="44" t="str">
        <f t="shared" si="8"/>
        <v>10.251.53.59</v>
      </c>
      <c r="H96" s="44" t="str">
        <f t="shared" si="13"/>
        <v>8.10.151.0</v>
      </c>
      <c r="I96" s="44" t="str">
        <f t="shared" si="11"/>
        <v/>
      </c>
      <c r="J96" s="50"/>
      <c r="L96" s="5" t="str">
        <f t="shared" si="9"/>
        <v>:::::</v>
      </c>
      <c r="M96" s="5" t="str">
        <f t="shared" si="10"/>
        <v>..</v>
      </c>
      <c r="N96" s="5" t="str">
        <f t="shared" si="12"/>
        <v>..</v>
      </c>
    </row>
    <row r="97" spans="1:14">
      <c r="A97" s="44">
        <v>94</v>
      </c>
      <c r="B97" s="44" t="str">
        <f t="shared" si="7"/>
        <v>de0614ncap20094</v>
      </c>
      <c r="C97" s="50"/>
      <c r="D97" s="46"/>
      <c r="E97" s="16"/>
      <c r="F97" s="47"/>
      <c r="G97" s="44" t="str">
        <f t="shared" si="8"/>
        <v>10.251.53.60</v>
      </c>
      <c r="H97" s="44" t="str">
        <f t="shared" si="13"/>
        <v>8.10.151.0</v>
      </c>
      <c r="I97" s="44" t="str">
        <f t="shared" si="11"/>
        <v/>
      </c>
      <c r="J97" s="50"/>
      <c r="L97" s="5" t="str">
        <f t="shared" si="9"/>
        <v>:::::</v>
      </c>
      <c r="M97" s="5" t="str">
        <f t="shared" si="10"/>
        <v>..</v>
      </c>
      <c r="N97" s="5" t="str">
        <f t="shared" si="12"/>
        <v>..</v>
      </c>
    </row>
    <row r="98" spans="1:14">
      <c r="A98" s="44">
        <v>95</v>
      </c>
      <c r="B98" s="44" t="str">
        <f t="shared" si="7"/>
        <v>de0614ncap20095</v>
      </c>
      <c r="C98" s="50"/>
      <c r="D98" s="46"/>
      <c r="E98" s="16"/>
      <c r="F98" s="47"/>
      <c r="G98" s="44" t="str">
        <f t="shared" si="8"/>
        <v>10.251.53.61</v>
      </c>
      <c r="H98" s="44" t="str">
        <f t="shared" si="13"/>
        <v>8.10.151.0</v>
      </c>
      <c r="I98" s="44" t="str">
        <f t="shared" si="11"/>
        <v/>
      </c>
      <c r="J98" s="50"/>
      <c r="L98" s="5" t="str">
        <f t="shared" si="9"/>
        <v>:::::</v>
      </c>
      <c r="M98" s="5" t="str">
        <f t="shared" si="10"/>
        <v>..</v>
      </c>
      <c r="N98" s="5" t="str">
        <f t="shared" si="12"/>
        <v>..</v>
      </c>
    </row>
    <row r="99" spans="1:14">
      <c r="A99" s="44">
        <v>96</v>
      </c>
      <c r="B99" s="44" t="str">
        <f t="shared" si="7"/>
        <v>de0614ncap20096</v>
      </c>
      <c r="C99" s="50"/>
      <c r="D99" s="46"/>
      <c r="E99" s="16"/>
      <c r="F99" s="47"/>
      <c r="G99" s="44" t="str">
        <f t="shared" si="8"/>
        <v>10.251.53.62</v>
      </c>
      <c r="H99" s="44" t="str">
        <f t="shared" si="13"/>
        <v>8.10.151.0</v>
      </c>
      <c r="I99" s="44" t="str">
        <f t="shared" si="11"/>
        <v/>
      </c>
      <c r="J99" s="50"/>
      <c r="L99" s="5" t="str">
        <f t="shared" si="9"/>
        <v>:::::</v>
      </c>
      <c r="M99" s="5" t="str">
        <f t="shared" si="10"/>
        <v>..</v>
      </c>
      <c r="N99" s="5" t="str">
        <f t="shared" si="12"/>
        <v>..</v>
      </c>
    </row>
    <row r="100" spans="1:14">
      <c r="A100" s="44">
        <v>97</v>
      </c>
      <c r="B100" s="44" t="str">
        <f t="shared" si="7"/>
        <v>de0614ncap20097</v>
      </c>
      <c r="C100" s="50"/>
      <c r="D100" s="46"/>
      <c r="E100" s="16"/>
      <c r="F100" s="47"/>
      <c r="G100" s="44" t="str">
        <f t="shared" si="8"/>
        <v>10.251.53.63</v>
      </c>
      <c r="H100" s="44" t="str">
        <f t="shared" si="13"/>
        <v>8.10.151.0</v>
      </c>
      <c r="I100" s="44" t="str">
        <f t="shared" si="11"/>
        <v/>
      </c>
      <c r="J100" s="50"/>
      <c r="L100" s="5" t="str">
        <f t="shared" si="9"/>
        <v>:::::</v>
      </c>
      <c r="M100" s="5" t="str">
        <f t="shared" si="10"/>
        <v>..</v>
      </c>
      <c r="N100" s="5" t="str">
        <f t="shared" si="12"/>
        <v>..</v>
      </c>
    </row>
    <row r="101" spans="1:14">
      <c r="A101" s="44">
        <v>98</v>
      </c>
      <c r="B101" s="44" t="str">
        <f t="shared" si="7"/>
        <v>de0614ncap20098</v>
      </c>
      <c r="C101" s="50"/>
      <c r="D101" s="46"/>
      <c r="E101" s="16"/>
      <c r="F101" s="47"/>
      <c r="G101" s="44" t="str">
        <f t="shared" si="8"/>
        <v>10.251.53.64</v>
      </c>
      <c r="H101" s="44" t="str">
        <f t="shared" si="13"/>
        <v>8.10.151.0</v>
      </c>
      <c r="I101" s="44" t="str">
        <f t="shared" si="11"/>
        <v/>
      </c>
      <c r="J101" s="50"/>
      <c r="L101" s="5" t="str">
        <f t="shared" si="9"/>
        <v>:::::</v>
      </c>
      <c r="M101" s="5" t="str">
        <f t="shared" si="10"/>
        <v>..</v>
      </c>
      <c r="N101" s="5" t="str">
        <f t="shared" si="12"/>
        <v>..</v>
      </c>
    </row>
    <row r="102" spans="1:14">
      <c r="A102" s="44">
        <v>99</v>
      </c>
      <c r="B102" s="44" t="str">
        <f t="shared" si="7"/>
        <v>de0614ncap20099</v>
      </c>
      <c r="C102" s="50"/>
      <c r="D102" s="46"/>
      <c r="E102" s="16"/>
      <c r="F102" s="47"/>
      <c r="G102" s="44" t="str">
        <f t="shared" si="8"/>
        <v>10.251.53.65</v>
      </c>
      <c r="H102" s="44" t="str">
        <f t="shared" si="13"/>
        <v>8.10.151.0</v>
      </c>
      <c r="I102" s="44" t="str">
        <f t="shared" si="11"/>
        <v/>
      </c>
      <c r="J102" s="50"/>
      <c r="L102" s="5" t="str">
        <f t="shared" si="9"/>
        <v>:::::</v>
      </c>
      <c r="M102" s="5" t="str">
        <f t="shared" si="10"/>
        <v>..</v>
      </c>
      <c r="N102" s="5" t="str">
        <f t="shared" si="12"/>
        <v>..</v>
      </c>
    </row>
    <row r="103" spans="1:14">
      <c r="A103" s="44">
        <v>100</v>
      </c>
      <c r="B103" s="44" t="str">
        <f t="shared" si="7"/>
        <v>de0614ncap20100</v>
      </c>
      <c r="C103" s="50"/>
      <c r="D103" s="46"/>
      <c r="E103" s="16"/>
      <c r="F103" s="47"/>
      <c r="G103" s="44" t="str">
        <f t="shared" si="8"/>
        <v>10.251.53.66</v>
      </c>
      <c r="H103" s="44" t="str">
        <f t="shared" si="13"/>
        <v>8.10.151.0</v>
      </c>
      <c r="I103" s="44" t="str">
        <f t="shared" si="11"/>
        <v/>
      </c>
      <c r="J103" s="50"/>
      <c r="L103" s="5" t="str">
        <f t="shared" si="9"/>
        <v>:::::</v>
      </c>
      <c r="M103" s="5" t="str">
        <f t="shared" si="10"/>
        <v>..</v>
      </c>
      <c r="N103" s="5" t="str">
        <f t="shared" si="12"/>
        <v>..</v>
      </c>
    </row>
    <row r="104" spans="1:14">
      <c r="A104" s="44">
        <v>101</v>
      </c>
      <c r="B104" s="44" t="str">
        <f t="shared" si="7"/>
        <v>de0614ncap20101</v>
      </c>
      <c r="C104" s="50"/>
      <c r="D104" s="46"/>
      <c r="E104" s="16"/>
      <c r="F104" s="47"/>
      <c r="G104" s="44" t="str">
        <f t="shared" si="8"/>
        <v>10.251.53.67</v>
      </c>
      <c r="H104" s="44" t="str">
        <f t="shared" si="13"/>
        <v>8.10.151.0</v>
      </c>
      <c r="I104" s="44" t="str">
        <f t="shared" si="11"/>
        <v/>
      </c>
      <c r="J104" s="50"/>
      <c r="L104" s="5" t="str">
        <f t="shared" si="9"/>
        <v>:::::</v>
      </c>
      <c r="M104" s="5" t="str">
        <f t="shared" si="10"/>
        <v>..</v>
      </c>
      <c r="N104" s="5" t="str">
        <f t="shared" si="12"/>
        <v>..</v>
      </c>
    </row>
    <row r="105" spans="1:14">
      <c r="A105" s="44">
        <v>102</v>
      </c>
      <c r="B105" s="44" t="str">
        <f t="shared" si="7"/>
        <v>de0614ncap20102</v>
      </c>
      <c r="C105" s="50"/>
      <c r="D105" s="46"/>
      <c r="E105" s="16"/>
      <c r="F105" s="47"/>
      <c r="G105" s="44" t="str">
        <f t="shared" si="8"/>
        <v>10.251.53.68</v>
      </c>
      <c r="H105" s="44" t="str">
        <f t="shared" si="13"/>
        <v>8.10.151.0</v>
      </c>
      <c r="I105" s="44" t="str">
        <f t="shared" si="11"/>
        <v/>
      </c>
      <c r="J105" s="50"/>
      <c r="L105" s="5" t="str">
        <f t="shared" si="9"/>
        <v>:::::</v>
      </c>
      <c r="M105" s="5" t="str">
        <f t="shared" si="10"/>
        <v>..</v>
      </c>
      <c r="N105" s="5" t="str">
        <f t="shared" si="12"/>
        <v>..</v>
      </c>
    </row>
    <row r="106" spans="1:14">
      <c r="A106" s="44">
        <v>103</v>
      </c>
      <c r="B106" s="44" t="str">
        <f t="shared" si="7"/>
        <v>de0614ncap20103</v>
      </c>
      <c r="C106" s="50"/>
      <c r="D106" s="46"/>
      <c r="E106" s="16"/>
      <c r="F106" s="47"/>
      <c r="G106" s="44" t="str">
        <f t="shared" si="8"/>
        <v>10.251.53.69</v>
      </c>
      <c r="H106" s="44" t="str">
        <f t="shared" si="13"/>
        <v>8.10.151.0</v>
      </c>
      <c r="I106" s="44" t="str">
        <f t="shared" si="11"/>
        <v/>
      </c>
      <c r="J106" s="50"/>
      <c r="L106" s="5" t="str">
        <f t="shared" si="9"/>
        <v>:::::</v>
      </c>
      <c r="M106" s="5" t="str">
        <f t="shared" si="10"/>
        <v>..</v>
      </c>
      <c r="N106" s="5" t="str">
        <f t="shared" si="12"/>
        <v>..</v>
      </c>
    </row>
    <row r="107" spans="1:14">
      <c r="A107" s="44">
        <v>104</v>
      </c>
      <c r="B107" s="44" t="str">
        <f t="shared" si="7"/>
        <v># no free IP</v>
      </c>
      <c r="C107" s="50"/>
      <c r="D107" s="46"/>
      <c r="E107" s="16"/>
      <c r="F107" s="47"/>
      <c r="G107" s="44" t="str">
        <f t="shared" si="8"/>
        <v># no free IP</v>
      </c>
      <c r="H107" s="44" t="str">
        <f t="shared" si="13"/>
        <v>8.10.151.0</v>
      </c>
      <c r="I107" s="44" t="str">
        <f t="shared" si="11"/>
        <v/>
      </c>
      <c r="J107" s="50"/>
      <c r="L107" s="5" t="str">
        <f t="shared" si="9"/>
        <v>:::::</v>
      </c>
      <c r="M107" s="5" t="str">
        <f t="shared" si="10"/>
        <v>..</v>
      </c>
      <c r="N107" s="5" t="str">
        <f t="shared" si="12"/>
        <v>..</v>
      </c>
    </row>
    <row r="108" spans="1:14">
      <c r="A108" s="44">
        <v>105</v>
      </c>
      <c r="B108" s="44" t="str">
        <f t="shared" si="7"/>
        <v># no free IP</v>
      </c>
      <c r="C108" s="50"/>
      <c r="D108" s="46"/>
      <c r="E108" s="16"/>
      <c r="F108" s="47"/>
      <c r="G108" s="44" t="str">
        <f t="shared" si="8"/>
        <v># no free IP</v>
      </c>
      <c r="H108" s="44" t="str">
        <f t="shared" si="13"/>
        <v>8.10.151.0</v>
      </c>
      <c r="I108" s="44" t="str">
        <f t="shared" si="11"/>
        <v/>
      </c>
      <c r="J108" s="50"/>
      <c r="L108" s="5" t="str">
        <f t="shared" si="9"/>
        <v>:::::</v>
      </c>
      <c r="M108" s="5" t="str">
        <f t="shared" si="10"/>
        <v>..</v>
      </c>
      <c r="N108" s="5" t="str">
        <f t="shared" si="12"/>
        <v>..</v>
      </c>
    </row>
    <row r="109" spans="1:14">
      <c r="A109" s="44">
        <v>106</v>
      </c>
      <c r="B109" s="44" t="str">
        <f t="shared" si="7"/>
        <v># no free IP</v>
      </c>
      <c r="C109" s="50"/>
      <c r="D109" s="46"/>
      <c r="E109" s="16"/>
      <c r="F109" s="47"/>
      <c r="G109" s="44" t="str">
        <f t="shared" si="8"/>
        <v># no free IP</v>
      </c>
      <c r="H109" s="44" t="str">
        <f t="shared" si="13"/>
        <v>8.10.151.0</v>
      </c>
      <c r="I109" s="44" t="str">
        <f t="shared" si="11"/>
        <v/>
      </c>
      <c r="J109" s="50"/>
      <c r="L109" s="5" t="str">
        <f t="shared" si="9"/>
        <v>:::::</v>
      </c>
      <c r="M109" s="5" t="str">
        <f t="shared" si="10"/>
        <v>..</v>
      </c>
      <c r="N109" s="5" t="str">
        <f t="shared" si="12"/>
        <v>..</v>
      </c>
    </row>
    <row r="110" spans="1:14">
      <c r="A110" s="44">
        <v>107</v>
      </c>
      <c r="B110" s="44" t="str">
        <f t="shared" si="7"/>
        <v># no free IP</v>
      </c>
      <c r="C110" s="50"/>
      <c r="D110" s="46"/>
      <c r="E110" s="16"/>
      <c r="F110" s="47"/>
      <c r="G110" s="44" t="str">
        <f t="shared" si="8"/>
        <v># no free IP</v>
      </c>
      <c r="H110" s="44" t="str">
        <f t="shared" si="13"/>
        <v>8.10.151.0</v>
      </c>
      <c r="I110" s="44" t="str">
        <f t="shared" si="11"/>
        <v/>
      </c>
      <c r="J110" s="50"/>
      <c r="L110" s="5" t="str">
        <f t="shared" si="9"/>
        <v>:::::</v>
      </c>
      <c r="M110" s="5" t="str">
        <f t="shared" si="10"/>
        <v>..</v>
      </c>
      <c r="N110" s="5" t="str">
        <f t="shared" si="12"/>
        <v>..</v>
      </c>
    </row>
    <row r="111" spans="1:14">
      <c r="A111" s="44">
        <v>108</v>
      </c>
      <c r="B111" s="44" t="str">
        <f t="shared" si="7"/>
        <v># no free IP</v>
      </c>
      <c r="C111" s="50"/>
      <c r="D111" s="46"/>
      <c r="E111" s="16"/>
      <c r="F111" s="47"/>
      <c r="G111" s="44" t="str">
        <f t="shared" si="8"/>
        <v># no free IP</v>
      </c>
      <c r="H111" s="44" t="str">
        <f t="shared" si="13"/>
        <v>8.10.151.0</v>
      </c>
      <c r="I111" s="44" t="str">
        <f t="shared" si="11"/>
        <v/>
      </c>
      <c r="J111" s="50"/>
      <c r="L111" s="5" t="str">
        <f t="shared" si="9"/>
        <v>:::::</v>
      </c>
      <c r="M111" s="5" t="str">
        <f t="shared" si="10"/>
        <v>..</v>
      </c>
      <c r="N111" s="5" t="str">
        <f t="shared" si="12"/>
        <v>..</v>
      </c>
    </row>
    <row r="112" spans="1:14">
      <c r="A112" s="44">
        <v>109</v>
      </c>
      <c r="B112" s="44" t="str">
        <f t="shared" si="7"/>
        <v># no free IP</v>
      </c>
      <c r="C112" s="50"/>
      <c r="D112" s="46"/>
      <c r="E112" s="16"/>
      <c r="F112" s="47"/>
      <c r="G112" s="44" t="str">
        <f t="shared" si="8"/>
        <v># no free IP</v>
      </c>
      <c r="H112" s="44" t="str">
        <f t="shared" si="13"/>
        <v>8.10.151.0</v>
      </c>
      <c r="I112" s="44" t="str">
        <f t="shared" si="11"/>
        <v/>
      </c>
      <c r="J112" s="50"/>
      <c r="L112" s="5" t="str">
        <f t="shared" si="9"/>
        <v>:::::</v>
      </c>
      <c r="M112" s="5" t="str">
        <f t="shared" si="10"/>
        <v>..</v>
      </c>
      <c r="N112" s="5" t="str">
        <f t="shared" si="12"/>
        <v>..</v>
      </c>
    </row>
    <row r="113" spans="1:14">
      <c r="A113" s="44">
        <v>110</v>
      </c>
      <c r="B113" s="44" t="str">
        <f t="shared" si="7"/>
        <v># no free IP</v>
      </c>
      <c r="C113" s="50"/>
      <c r="D113" s="46"/>
      <c r="E113" s="16"/>
      <c r="F113" s="47"/>
      <c r="G113" s="44" t="str">
        <f t="shared" si="8"/>
        <v># no free IP</v>
      </c>
      <c r="H113" s="44" t="str">
        <f t="shared" si="13"/>
        <v>8.10.151.0</v>
      </c>
      <c r="I113" s="44" t="str">
        <f t="shared" si="11"/>
        <v/>
      </c>
      <c r="J113" s="50"/>
      <c r="L113" s="5" t="str">
        <f t="shared" si="9"/>
        <v>:::::</v>
      </c>
      <c r="M113" s="5" t="str">
        <f t="shared" si="10"/>
        <v>..</v>
      </c>
      <c r="N113" s="5" t="str">
        <f t="shared" si="12"/>
        <v>..</v>
      </c>
    </row>
    <row r="114" spans="1:14">
      <c r="A114" s="44">
        <v>111</v>
      </c>
      <c r="B114" s="44" t="str">
        <f t="shared" si="7"/>
        <v># no free IP</v>
      </c>
      <c r="C114" s="50"/>
      <c r="D114" s="46"/>
      <c r="E114" s="16"/>
      <c r="F114" s="47"/>
      <c r="G114" s="44" t="str">
        <f t="shared" si="8"/>
        <v># no free IP</v>
      </c>
      <c r="H114" s="44" t="str">
        <f t="shared" si="13"/>
        <v>8.10.151.0</v>
      </c>
      <c r="I114" s="44" t="str">
        <f t="shared" si="11"/>
        <v/>
      </c>
      <c r="J114" s="50"/>
      <c r="L114" s="5" t="str">
        <f t="shared" si="9"/>
        <v>:::::</v>
      </c>
      <c r="M114" s="5" t="str">
        <f t="shared" si="10"/>
        <v>..</v>
      </c>
      <c r="N114" s="5" t="str">
        <f t="shared" si="12"/>
        <v>..</v>
      </c>
    </row>
    <row r="115" spans="1:14">
      <c r="A115" s="44">
        <v>112</v>
      </c>
      <c r="B115" s="44" t="str">
        <f t="shared" si="7"/>
        <v># no free IP</v>
      </c>
      <c r="C115" s="50"/>
      <c r="D115" s="46"/>
      <c r="E115" s="16"/>
      <c r="F115" s="47"/>
      <c r="G115" s="44" t="str">
        <f t="shared" si="8"/>
        <v># no free IP</v>
      </c>
      <c r="H115" s="44" t="str">
        <f t="shared" si="13"/>
        <v>8.10.151.0</v>
      </c>
      <c r="I115" s="44" t="str">
        <f t="shared" si="11"/>
        <v/>
      </c>
      <c r="J115" s="50"/>
      <c r="L115" s="5" t="str">
        <f t="shared" si="9"/>
        <v>:::::</v>
      </c>
      <c r="M115" s="5" t="str">
        <f t="shared" si="10"/>
        <v>..</v>
      </c>
      <c r="N115" s="5" t="str">
        <f t="shared" si="12"/>
        <v>..</v>
      </c>
    </row>
    <row r="116" spans="1:14">
      <c r="A116" s="44">
        <v>113</v>
      </c>
      <c r="B116" s="44" t="str">
        <f t="shared" si="7"/>
        <v># no free IP</v>
      </c>
      <c r="C116" s="50"/>
      <c r="D116" s="46"/>
      <c r="E116" s="16"/>
      <c r="F116" s="47"/>
      <c r="G116" s="44" t="str">
        <f t="shared" si="8"/>
        <v># no free IP</v>
      </c>
      <c r="H116" s="44" t="str">
        <f t="shared" si="13"/>
        <v>8.10.151.0</v>
      </c>
      <c r="I116" s="44" t="str">
        <f t="shared" si="11"/>
        <v/>
      </c>
      <c r="J116" s="50"/>
      <c r="L116" s="5" t="str">
        <f t="shared" si="9"/>
        <v>:::::</v>
      </c>
      <c r="M116" s="5" t="str">
        <f t="shared" si="10"/>
        <v>..</v>
      </c>
      <c r="N116" s="5" t="str">
        <f t="shared" si="12"/>
        <v>..</v>
      </c>
    </row>
    <row r="117" spans="1:14">
      <c r="A117" s="44">
        <v>114</v>
      </c>
      <c r="B117" s="44" t="str">
        <f t="shared" si="7"/>
        <v># no free IP</v>
      </c>
      <c r="C117" s="50"/>
      <c r="D117" s="46"/>
      <c r="E117" s="16"/>
      <c r="F117" s="47"/>
      <c r="G117" s="44" t="str">
        <f t="shared" si="8"/>
        <v># no free IP</v>
      </c>
      <c r="H117" s="44" t="str">
        <f t="shared" si="13"/>
        <v>8.10.151.0</v>
      </c>
      <c r="I117" s="44" t="str">
        <f t="shared" si="11"/>
        <v/>
      </c>
      <c r="J117" s="50"/>
      <c r="L117" s="5" t="str">
        <f t="shared" si="9"/>
        <v>:::::</v>
      </c>
      <c r="M117" s="5" t="str">
        <f t="shared" si="10"/>
        <v>..</v>
      </c>
      <c r="N117" s="5" t="str">
        <f t="shared" si="12"/>
        <v>..</v>
      </c>
    </row>
    <row r="118" spans="1:14">
      <c r="A118" s="44">
        <v>115</v>
      </c>
      <c r="B118" s="44" t="str">
        <f t="shared" si="7"/>
        <v># no free IP</v>
      </c>
      <c r="C118" s="50"/>
      <c r="D118" s="46"/>
      <c r="E118" s="16"/>
      <c r="F118" s="47"/>
      <c r="G118" s="44" t="str">
        <f t="shared" si="8"/>
        <v># no free IP</v>
      </c>
      <c r="H118" s="44" t="str">
        <f t="shared" si="13"/>
        <v>8.10.151.0</v>
      </c>
      <c r="I118" s="44" t="str">
        <f t="shared" si="11"/>
        <v/>
      </c>
      <c r="J118" s="50"/>
      <c r="L118" s="5" t="str">
        <f t="shared" si="9"/>
        <v>:::::</v>
      </c>
      <c r="M118" s="5" t="str">
        <f t="shared" si="10"/>
        <v>..</v>
      </c>
      <c r="N118" s="5" t="str">
        <f t="shared" si="12"/>
        <v>..</v>
      </c>
    </row>
    <row r="119" spans="1:14">
      <c r="A119" s="44">
        <v>116</v>
      </c>
      <c r="B119" s="44" t="str">
        <f t="shared" si="7"/>
        <v># no free IP</v>
      </c>
      <c r="C119" s="50"/>
      <c r="D119" s="46"/>
      <c r="E119" s="16"/>
      <c r="F119" s="47"/>
      <c r="G119" s="44" t="str">
        <f t="shared" si="8"/>
        <v># no free IP</v>
      </c>
      <c r="H119" s="44" t="str">
        <f t="shared" si="13"/>
        <v>8.10.151.0</v>
      </c>
      <c r="I119" s="44" t="str">
        <f t="shared" si="11"/>
        <v/>
      </c>
      <c r="J119" s="50"/>
      <c r="L119" s="5" t="str">
        <f t="shared" si="9"/>
        <v>:::::</v>
      </c>
      <c r="M119" s="5" t="str">
        <f t="shared" si="10"/>
        <v>..</v>
      </c>
      <c r="N119" s="5" t="str">
        <f t="shared" si="12"/>
        <v>..</v>
      </c>
    </row>
    <row r="120" spans="1:14">
      <c r="A120" s="44">
        <v>117</v>
      </c>
      <c r="B120" s="44" t="str">
        <f t="shared" si="7"/>
        <v># no free IP</v>
      </c>
      <c r="C120" s="50"/>
      <c r="D120" s="46"/>
      <c r="E120" s="16"/>
      <c r="F120" s="47"/>
      <c r="G120" s="44" t="str">
        <f t="shared" si="8"/>
        <v># no free IP</v>
      </c>
      <c r="H120" s="44" t="str">
        <f t="shared" si="13"/>
        <v>8.10.151.0</v>
      </c>
      <c r="I120" s="44" t="str">
        <f t="shared" si="11"/>
        <v/>
      </c>
      <c r="J120" s="50"/>
      <c r="L120" s="5" t="str">
        <f t="shared" si="9"/>
        <v>:::::</v>
      </c>
      <c r="M120" s="5" t="str">
        <f t="shared" si="10"/>
        <v>..</v>
      </c>
      <c r="N120" s="5" t="str">
        <f t="shared" si="12"/>
        <v>..</v>
      </c>
    </row>
    <row r="121" spans="1:14">
      <c r="A121" s="44">
        <v>118</v>
      </c>
      <c r="B121" s="44" t="str">
        <f t="shared" si="7"/>
        <v># no free IP</v>
      </c>
      <c r="C121" s="50"/>
      <c r="D121" s="46"/>
      <c r="E121" s="16"/>
      <c r="F121" s="47"/>
      <c r="G121" s="44" t="str">
        <f t="shared" si="8"/>
        <v># no free IP</v>
      </c>
      <c r="H121" s="44" t="str">
        <f t="shared" si="13"/>
        <v>8.10.151.0</v>
      </c>
      <c r="I121" s="44" t="str">
        <f t="shared" si="11"/>
        <v/>
      </c>
      <c r="J121" s="50"/>
      <c r="L121" s="5" t="str">
        <f t="shared" si="9"/>
        <v>:::::</v>
      </c>
      <c r="M121" s="5" t="str">
        <f t="shared" si="10"/>
        <v>..</v>
      </c>
      <c r="N121" s="5" t="str">
        <f t="shared" si="12"/>
        <v>..</v>
      </c>
    </row>
    <row r="122" spans="1:14">
      <c r="A122" s="44">
        <v>119</v>
      </c>
      <c r="B122" s="44" t="str">
        <f t="shared" si="7"/>
        <v># no free IP</v>
      </c>
      <c r="C122" s="50"/>
      <c r="D122" s="46"/>
      <c r="E122" s="16"/>
      <c r="F122" s="47"/>
      <c r="G122" s="44" t="str">
        <f t="shared" si="8"/>
        <v># no free IP</v>
      </c>
      <c r="H122" s="44" t="str">
        <f t="shared" si="13"/>
        <v>8.10.151.0</v>
      </c>
      <c r="I122" s="44" t="str">
        <f t="shared" si="11"/>
        <v/>
      </c>
      <c r="J122" s="50"/>
      <c r="L122" s="5" t="str">
        <f t="shared" si="9"/>
        <v>:::::</v>
      </c>
      <c r="M122" s="5" t="str">
        <f t="shared" si="10"/>
        <v>..</v>
      </c>
      <c r="N122" s="5" t="str">
        <f t="shared" si="12"/>
        <v>..</v>
      </c>
    </row>
    <row r="123" spans="1:14">
      <c r="A123" s="44">
        <v>120</v>
      </c>
      <c r="B123" s="44" t="str">
        <f t="shared" si="7"/>
        <v># no free IP</v>
      </c>
      <c r="C123" s="50"/>
      <c r="D123" s="46"/>
      <c r="E123" s="16"/>
      <c r="F123" s="47"/>
      <c r="G123" s="44" t="str">
        <f t="shared" si="8"/>
        <v># no free IP</v>
      </c>
      <c r="H123" s="44" t="str">
        <f t="shared" si="13"/>
        <v>8.10.151.0</v>
      </c>
      <c r="I123" s="44" t="str">
        <f t="shared" si="11"/>
        <v/>
      </c>
      <c r="J123" s="50"/>
      <c r="L123" s="5" t="str">
        <f t="shared" si="9"/>
        <v>:::::</v>
      </c>
      <c r="M123" s="5" t="str">
        <f t="shared" si="10"/>
        <v>..</v>
      </c>
      <c r="N123" s="5" t="str">
        <f t="shared" si="12"/>
        <v>..</v>
      </c>
    </row>
    <row r="124" spans="1:14">
      <c r="A124" s="44">
        <v>121</v>
      </c>
      <c r="B124" s="44" t="str">
        <f t="shared" si="7"/>
        <v># no free IP</v>
      </c>
      <c r="C124" s="50"/>
      <c r="D124" s="46"/>
      <c r="E124" s="16"/>
      <c r="F124" s="47"/>
      <c r="G124" s="44" t="str">
        <f t="shared" si="8"/>
        <v># no free IP</v>
      </c>
      <c r="H124" s="44" t="str">
        <f t="shared" si="13"/>
        <v>8.10.151.0</v>
      </c>
      <c r="I124" s="44" t="str">
        <f t="shared" si="11"/>
        <v/>
      </c>
      <c r="J124" s="50"/>
      <c r="L124" s="5" t="str">
        <f t="shared" si="9"/>
        <v>:::::</v>
      </c>
      <c r="M124" s="5" t="str">
        <f t="shared" si="10"/>
        <v>..</v>
      </c>
      <c r="N124" s="5" t="str">
        <f t="shared" si="12"/>
        <v>..</v>
      </c>
    </row>
    <row r="125" spans="1:14">
      <c r="A125" s="44">
        <v>122</v>
      </c>
      <c r="B125" s="44" t="str">
        <f t="shared" si="7"/>
        <v># no free IP</v>
      </c>
      <c r="C125" s="50"/>
      <c r="D125" s="46"/>
      <c r="E125" s="16"/>
      <c r="F125" s="47"/>
      <c r="G125" s="44" t="str">
        <f t="shared" si="8"/>
        <v># no free IP</v>
      </c>
      <c r="H125" s="44" t="str">
        <f t="shared" si="13"/>
        <v>8.10.151.0</v>
      </c>
      <c r="I125" s="44" t="str">
        <f t="shared" si="11"/>
        <v/>
      </c>
      <c r="J125" s="50"/>
      <c r="L125" s="5" t="str">
        <f t="shared" si="9"/>
        <v>:::::</v>
      </c>
      <c r="M125" s="5" t="str">
        <f t="shared" si="10"/>
        <v>..</v>
      </c>
      <c r="N125" s="5" t="str">
        <f t="shared" si="12"/>
        <v>..</v>
      </c>
    </row>
    <row r="126" spans="1:14">
      <c r="A126" s="44">
        <v>123</v>
      </c>
      <c r="B126" s="44" t="str">
        <f t="shared" si="7"/>
        <v># no free IP</v>
      </c>
      <c r="C126" s="50"/>
      <c r="D126" s="46"/>
      <c r="E126" s="16"/>
      <c r="F126" s="47"/>
      <c r="G126" s="44" t="str">
        <f t="shared" si="8"/>
        <v># no free IP</v>
      </c>
      <c r="H126" s="44" t="str">
        <f t="shared" si="13"/>
        <v>8.10.151.0</v>
      </c>
      <c r="I126" s="44" t="str">
        <f t="shared" si="11"/>
        <v/>
      </c>
      <c r="J126" s="50"/>
      <c r="L126" s="5" t="str">
        <f t="shared" si="9"/>
        <v>:::::</v>
      </c>
      <c r="M126" s="5" t="str">
        <f t="shared" si="10"/>
        <v>..</v>
      </c>
      <c r="N126" s="5" t="str">
        <f t="shared" si="12"/>
        <v>..</v>
      </c>
    </row>
    <row r="127" spans="1:14">
      <c r="A127" s="44">
        <v>124</v>
      </c>
      <c r="B127" s="44" t="str">
        <f t="shared" si="7"/>
        <v># no free IP</v>
      </c>
      <c r="C127" s="50"/>
      <c r="D127" s="46"/>
      <c r="E127" s="16"/>
      <c r="F127" s="47"/>
      <c r="G127" s="44" t="str">
        <f t="shared" si="8"/>
        <v># no free IP</v>
      </c>
      <c r="H127" s="44" t="str">
        <f t="shared" si="13"/>
        <v>8.10.151.0</v>
      </c>
      <c r="I127" s="44" t="str">
        <f t="shared" si="11"/>
        <v/>
      </c>
      <c r="J127" s="50"/>
      <c r="L127" s="5" t="str">
        <f t="shared" si="9"/>
        <v>:::::</v>
      </c>
      <c r="M127" s="5" t="str">
        <f t="shared" si="10"/>
        <v>..</v>
      </c>
      <c r="N127" s="5" t="str">
        <f t="shared" si="12"/>
        <v>..</v>
      </c>
    </row>
    <row r="128" spans="1:14">
      <c r="A128" s="44">
        <v>125</v>
      </c>
      <c r="B128" s="44" t="str">
        <f t="shared" si="7"/>
        <v># no free IP</v>
      </c>
      <c r="C128" s="50"/>
      <c r="D128" s="46"/>
      <c r="E128" s="16"/>
      <c r="F128" s="47"/>
      <c r="G128" s="44" t="str">
        <f t="shared" si="8"/>
        <v># no free IP</v>
      </c>
      <c r="H128" s="44" t="str">
        <f t="shared" si="13"/>
        <v>8.10.151.0</v>
      </c>
      <c r="I128" s="44" t="str">
        <f t="shared" si="11"/>
        <v/>
      </c>
      <c r="J128" s="50"/>
      <c r="L128" s="5" t="str">
        <f t="shared" si="9"/>
        <v>:::::</v>
      </c>
      <c r="M128" s="5" t="str">
        <f t="shared" si="10"/>
        <v>..</v>
      </c>
      <c r="N128" s="5" t="str">
        <f t="shared" si="12"/>
        <v>..</v>
      </c>
    </row>
    <row r="129" spans="1:14">
      <c r="A129" s="44">
        <v>126</v>
      </c>
      <c r="B129" s="44" t="str">
        <f t="shared" si="7"/>
        <v># no free IP</v>
      </c>
      <c r="C129" s="50"/>
      <c r="D129" s="46"/>
      <c r="E129" s="16"/>
      <c r="F129" s="47"/>
      <c r="G129" s="44" t="str">
        <f t="shared" si="8"/>
        <v># no free IP</v>
      </c>
      <c r="H129" s="44" t="str">
        <f t="shared" si="13"/>
        <v>8.10.151.0</v>
      </c>
      <c r="I129" s="44" t="str">
        <f t="shared" si="11"/>
        <v/>
      </c>
      <c r="J129" s="50"/>
      <c r="L129" s="5" t="str">
        <f t="shared" si="9"/>
        <v>:::::</v>
      </c>
      <c r="M129" s="5" t="str">
        <f t="shared" si="10"/>
        <v>..</v>
      </c>
      <c r="N129" s="5" t="str">
        <f t="shared" si="12"/>
        <v>..</v>
      </c>
    </row>
    <row r="130" spans="1:14">
      <c r="A130" s="44">
        <v>127</v>
      </c>
      <c r="B130" s="44" t="str">
        <f t="shared" si="7"/>
        <v># no free IP</v>
      </c>
      <c r="C130" s="50"/>
      <c r="D130" s="46"/>
      <c r="E130" s="16"/>
      <c r="F130" s="47"/>
      <c r="G130" s="44" t="str">
        <f t="shared" si="8"/>
        <v># no free IP</v>
      </c>
      <c r="H130" s="44" t="str">
        <f t="shared" si="13"/>
        <v>8.10.151.0</v>
      </c>
      <c r="I130" s="44" t="str">
        <f t="shared" si="11"/>
        <v/>
      </c>
      <c r="J130" s="50"/>
      <c r="L130" s="5" t="str">
        <f t="shared" si="9"/>
        <v>:::::</v>
      </c>
      <c r="M130" s="5" t="str">
        <f t="shared" si="10"/>
        <v>..</v>
      </c>
      <c r="N130" s="5" t="str">
        <f t="shared" si="12"/>
        <v>..</v>
      </c>
    </row>
    <row r="131" spans="1:14">
      <c r="A131" s="44">
        <v>128</v>
      </c>
      <c r="B131" s="44" t="str">
        <f t="shared" si="7"/>
        <v># no free IP</v>
      </c>
      <c r="C131" s="50"/>
      <c r="D131" s="46"/>
      <c r="E131" s="16"/>
      <c r="F131" s="47"/>
      <c r="G131" s="44" t="str">
        <f t="shared" si="8"/>
        <v># no free IP</v>
      </c>
      <c r="H131" s="44" t="str">
        <f t="shared" si="13"/>
        <v>8.10.151.0</v>
      </c>
      <c r="I131" s="44" t="str">
        <f t="shared" si="11"/>
        <v/>
      </c>
      <c r="J131" s="50"/>
      <c r="L131" s="5" t="str">
        <f t="shared" si="9"/>
        <v>:::::</v>
      </c>
      <c r="M131" s="5" t="str">
        <f t="shared" si="10"/>
        <v>..</v>
      </c>
      <c r="N131" s="5" t="str">
        <f t="shared" si="12"/>
        <v>..</v>
      </c>
    </row>
    <row r="132" spans="1:14">
      <c r="A132" s="44">
        <v>129</v>
      </c>
      <c r="B132" s="44" t="str">
        <f t="shared" ref="B132:B195" si="14">IF(A132&gt;SUM(range_ap1_count+range_ap2_count),"# no free IP",CONCATENATE(var_dns_ap,SUM(20000+A132)))</f>
        <v># no free IP</v>
      </c>
      <c r="C132" s="50"/>
      <c r="D132" s="46"/>
      <c r="E132" s="16"/>
      <c r="F132" s="47"/>
      <c r="G132" s="44" t="str">
        <f t="shared" ref="G132:G195" si="15">IF(A132&lt;=range_ap1_count,CONCATENATE(var_net_v1,SUM(range_ap1_start-1+A132)),IF(A132&gt;SUM(range_ap1_count+range_ap2_count),"# no free IP",CONCATENATE(var_net_v1,SUM(A132-range_ap1_count+range_ap2_start-1))))</f>
        <v># no free IP</v>
      </c>
      <c r="H132" s="44" t="str">
        <f t="shared" si="13"/>
        <v>8.10.151.0</v>
      </c>
      <c r="I132" s="44" t="str">
        <f t="shared" si="11"/>
        <v/>
      </c>
      <c r="J132" s="50"/>
      <c r="L132" s="5" t="str">
        <f t="shared" ref="L132:L195" si="16">UPPER(MID(E132,1,2)&amp;":"&amp;MID(E132,3,2)&amp;":"&amp;MID(E132,5,2)&amp;":"&amp;MID(E132,7,2)&amp;":"&amp;MID(E132,9,2)&amp;":"&amp;MID(E132,11,2))</f>
        <v>:::::</v>
      </c>
      <c r="M132" s="5" t="str">
        <f t="shared" ref="M132:M195" si="17">UPPER(MID(E132,1,4)&amp;"."&amp;MID(E132,5,4)&amp;"."&amp;MID(E132,9,4))</f>
        <v>..</v>
      </c>
      <c r="N132" s="5" t="str">
        <f t="shared" si="12"/>
        <v>..</v>
      </c>
    </row>
    <row r="133" spans="1:14">
      <c r="A133" s="44">
        <v>130</v>
      </c>
      <c r="B133" s="44" t="str">
        <f t="shared" si="14"/>
        <v># no free IP</v>
      </c>
      <c r="C133" s="50"/>
      <c r="D133" s="46"/>
      <c r="E133" s="16"/>
      <c r="F133" s="47"/>
      <c r="G133" s="44" t="str">
        <f t="shared" si="15"/>
        <v># no free IP</v>
      </c>
      <c r="H133" s="44" t="str">
        <f t="shared" si="13"/>
        <v>8.10.151.0</v>
      </c>
      <c r="I133" s="44" t="str">
        <f t="shared" ref="I133:I196" si="18">IF(C133="","",IF(C133="c9120AXI","indoor",IF(C133="c9124AXI","outdoor",IF(C133="AIR-AP1832I","indoor",IF(C133="AIR-AP1542I","outdoor",IF(C133="AIR-CAP1532I","outdoor",IF(C133="AIR-CAP1602I","indoor",IF(C133="AIR-CAP1602E","indoor","# FEHLER"))))))))</f>
        <v/>
      </c>
      <c r="J133" s="50"/>
      <c r="L133" s="5" t="str">
        <f t="shared" si="16"/>
        <v>:::::</v>
      </c>
      <c r="M133" s="5" t="str">
        <f t="shared" si="17"/>
        <v>..</v>
      </c>
      <c r="N133" s="5" t="str">
        <f t="shared" ref="N133:N196" si="19">LOWER(M133)</f>
        <v>..</v>
      </c>
    </row>
    <row r="134" spans="1:14">
      <c r="A134" s="44">
        <v>131</v>
      </c>
      <c r="B134" s="44" t="str">
        <f t="shared" si="14"/>
        <v># no free IP</v>
      </c>
      <c r="C134" s="50"/>
      <c r="D134" s="46"/>
      <c r="E134" s="16"/>
      <c r="F134" s="47"/>
      <c r="G134" s="44" t="str">
        <f t="shared" si="15"/>
        <v># no free IP</v>
      </c>
      <c r="H134" s="44" t="str">
        <f t="shared" ref="H134:H197" si="20">H133</f>
        <v>8.10.151.0</v>
      </c>
      <c r="I134" s="44" t="str">
        <f t="shared" si="18"/>
        <v/>
      </c>
      <c r="J134" s="50"/>
      <c r="L134" s="5" t="str">
        <f t="shared" si="16"/>
        <v>:::::</v>
      </c>
      <c r="M134" s="5" t="str">
        <f t="shared" si="17"/>
        <v>..</v>
      </c>
      <c r="N134" s="5" t="str">
        <f t="shared" si="19"/>
        <v>..</v>
      </c>
    </row>
    <row r="135" spans="1:14">
      <c r="A135" s="44">
        <v>132</v>
      </c>
      <c r="B135" s="44" t="str">
        <f t="shared" si="14"/>
        <v># no free IP</v>
      </c>
      <c r="C135" s="50"/>
      <c r="D135" s="46"/>
      <c r="E135" s="16"/>
      <c r="F135" s="47"/>
      <c r="G135" s="44" t="str">
        <f t="shared" si="15"/>
        <v># no free IP</v>
      </c>
      <c r="H135" s="44" t="str">
        <f t="shared" si="20"/>
        <v>8.10.151.0</v>
      </c>
      <c r="I135" s="44" t="str">
        <f t="shared" si="18"/>
        <v/>
      </c>
      <c r="J135" s="50"/>
      <c r="L135" s="5" t="str">
        <f t="shared" si="16"/>
        <v>:::::</v>
      </c>
      <c r="M135" s="5" t="str">
        <f t="shared" si="17"/>
        <v>..</v>
      </c>
      <c r="N135" s="5" t="str">
        <f t="shared" si="19"/>
        <v>..</v>
      </c>
    </row>
    <row r="136" spans="1:14">
      <c r="A136" s="44">
        <v>133</v>
      </c>
      <c r="B136" s="44" t="str">
        <f t="shared" si="14"/>
        <v># no free IP</v>
      </c>
      <c r="C136" s="50"/>
      <c r="D136" s="46"/>
      <c r="E136" s="16"/>
      <c r="F136" s="47"/>
      <c r="G136" s="44" t="str">
        <f t="shared" si="15"/>
        <v># no free IP</v>
      </c>
      <c r="H136" s="44" t="str">
        <f t="shared" si="20"/>
        <v>8.10.151.0</v>
      </c>
      <c r="I136" s="44" t="str">
        <f t="shared" si="18"/>
        <v/>
      </c>
      <c r="J136" s="50"/>
      <c r="L136" s="5" t="str">
        <f t="shared" si="16"/>
        <v>:::::</v>
      </c>
      <c r="M136" s="5" t="str">
        <f t="shared" si="17"/>
        <v>..</v>
      </c>
      <c r="N136" s="5" t="str">
        <f t="shared" si="19"/>
        <v>..</v>
      </c>
    </row>
    <row r="137" spans="1:14">
      <c r="A137" s="44">
        <v>134</v>
      </c>
      <c r="B137" s="44" t="str">
        <f t="shared" si="14"/>
        <v># no free IP</v>
      </c>
      <c r="C137" s="50"/>
      <c r="D137" s="46"/>
      <c r="E137" s="16"/>
      <c r="F137" s="47"/>
      <c r="G137" s="44" t="str">
        <f t="shared" si="15"/>
        <v># no free IP</v>
      </c>
      <c r="H137" s="44" t="str">
        <f t="shared" si="20"/>
        <v>8.10.151.0</v>
      </c>
      <c r="I137" s="44" t="str">
        <f t="shared" si="18"/>
        <v/>
      </c>
      <c r="J137" s="50"/>
      <c r="L137" s="5" t="str">
        <f t="shared" si="16"/>
        <v>:::::</v>
      </c>
      <c r="M137" s="5" t="str">
        <f t="shared" si="17"/>
        <v>..</v>
      </c>
      <c r="N137" s="5" t="str">
        <f t="shared" si="19"/>
        <v>..</v>
      </c>
    </row>
    <row r="138" spans="1:14">
      <c r="A138" s="44">
        <v>135</v>
      </c>
      <c r="B138" s="44" t="str">
        <f t="shared" si="14"/>
        <v># no free IP</v>
      </c>
      <c r="C138" s="50"/>
      <c r="D138" s="46"/>
      <c r="E138" s="16"/>
      <c r="F138" s="47"/>
      <c r="G138" s="44" t="str">
        <f t="shared" si="15"/>
        <v># no free IP</v>
      </c>
      <c r="H138" s="44" t="str">
        <f t="shared" si="20"/>
        <v>8.10.151.0</v>
      </c>
      <c r="I138" s="44" t="str">
        <f t="shared" si="18"/>
        <v/>
      </c>
      <c r="J138" s="50"/>
      <c r="L138" s="5" t="str">
        <f t="shared" si="16"/>
        <v>:::::</v>
      </c>
      <c r="M138" s="5" t="str">
        <f t="shared" si="17"/>
        <v>..</v>
      </c>
      <c r="N138" s="5" t="str">
        <f t="shared" si="19"/>
        <v>..</v>
      </c>
    </row>
    <row r="139" spans="1:14">
      <c r="A139" s="44">
        <v>136</v>
      </c>
      <c r="B139" s="44" t="str">
        <f t="shared" si="14"/>
        <v># no free IP</v>
      </c>
      <c r="C139" s="50"/>
      <c r="D139" s="46"/>
      <c r="E139" s="16"/>
      <c r="F139" s="47"/>
      <c r="G139" s="44" t="str">
        <f t="shared" si="15"/>
        <v># no free IP</v>
      </c>
      <c r="H139" s="44" t="str">
        <f t="shared" si="20"/>
        <v>8.10.151.0</v>
      </c>
      <c r="I139" s="44" t="str">
        <f t="shared" si="18"/>
        <v/>
      </c>
      <c r="J139" s="50"/>
      <c r="L139" s="5" t="str">
        <f t="shared" si="16"/>
        <v>:::::</v>
      </c>
      <c r="M139" s="5" t="str">
        <f t="shared" si="17"/>
        <v>..</v>
      </c>
      <c r="N139" s="5" t="str">
        <f t="shared" si="19"/>
        <v>..</v>
      </c>
    </row>
    <row r="140" spans="1:14">
      <c r="A140" s="44">
        <v>137</v>
      </c>
      <c r="B140" s="44" t="str">
        <f t="shared" si="14"/>
        <v># no free IP</v>
      </c>
      <c r="C140" s="50"/>
      <c r="D140" s="46"/>
      <c r="E140" s="16"/>
      <c r="F140" s="47"/>
      <c r="G140" s="44" t="str">
        <f t="shared" si="15"/>
        <v># no free IP</v>
      </c>
      <c r="H140" s="44" t="str">
        <f t="shared" si="20"/>
        <v>8.10.151.0</v>
      </c>
      <c r="I140" s="44" t="str">
        <f t="shared" si="18"/>
        <v/>
      </c>
      <c r="J140" s="50"/>
      <c r="L140" s="5" t="str">
        <f t="shared" si="16"/>
        <v>:::::</v>
      </c>
      <c r="M140" s="5" t="str">
        <f t="shared" si="17"/>
        <v>..</v>
      </c>
      <c r="N140" s="5" t="str">
        <f t="shared" si="19"/>
        <v>..</v>
      </c>
    </row>
    <row r="141" spans="1:14">
      <c r="A141" s="44">
        <v>138</v>
      </c>
      <c r="B141" s="44" t="str">
        <f t="shared" si="14"/>
        <v># no free IP</v>
      </c>
      <c r="C141" s="50"/>
      <c r="D141" s="46"/>
      <c r="E141" s="16"/>
      <c r="F141" s="47"/>
      <c r="G141" s="44" t="str">
        <f t="shared" si="15"/>
        <v># no free IP</v>
      </c>
      <c r="H141" s="44" t="str">
        <f t="shared" si="20"/>
        <v>8.10.151.0</v>
      </c>
      <c r="I141" s="44" t="str">
        <f t="shared" si="18"/>
        <v/>
      </c>
      <c r="J141" s="50"/>
      <c r="L141" s="5" t="str">
        <f t="shared" si="16"/>
        <v>:::::</v>
      </c>
      <c r="M141" s="5" t="str">
        <f t="shared" si="17"/>
        <v>..</v>
      </c>
      <c r="N141" s="5" t="str">
        <f t="shared" si="19"/>
        <v>..</v>
      </c>
    </row>
    <row r="142" spans="1:14">
      <c r="A142" s="44">
        <v>139</v>
      </c>
      <c r="B142" s="44" t="str">
        <f t="shared" si="14"/>
        <v># no free IP</v>
      </c>
      <c r="C142" s="50"/>
      <c r="D142" s="46"/>
      <c r="E142" s="16"/>
      <c r="F142" s="47"/>
      <c r="G142" s="44" t="str">
        <f t="shared" si="15"/>
        <v># no free IP</v>
      </c>
      <c r="H142" s="44" t="str">
        <f t="shared" si="20"/>
        <v>8.10.151.0</v>
      </c>
      <c r="I142" s="44" t="str">
        <f t="shared" si="18"/>
        <v/>
      </c>
      <c r="J142" s="50"/>
      <c r="L142" s="5" t="str">
        <f t="shared" si="16"/>
        <v>:::::</v>
      </c>
      <c r="M142" s="5" t="str">
        <f t="shared" si="17"/>
        <v>..</v>
      </c>
      <c r="N142" s="5" t="str">
        <f t="shared" si="19"/>
        <v>..</v>
      </c>
    </row>
    <row r="143" spans="1:14">
      <c r="A143" s="44">
        <v>140</v>
      </c>
      <c r="B143" s="44" t="str">
        <f t="shared" si="14"/>
        <v># no free IP</v>
      </c>
      <c r="C143" s="50"/>
      <c r="D143" s="46"/>
      <c r="E143" s="16"/>
      <c r="F143" s="47"/>
      <c r="G143" s="44" t="str">
        <f t="shared" si="15"/>
        <v># no free IP</v>
      </c>
      <c r="H143" s="44" t="str">
        <f t="shared" si="20"/>
        <v>8.10.151.0</v>
      </c>
      <c r="I143" s="44" t="str">
        <f t="shared" si="18"/>
        <v/>
      </c>
      <c r="J143" s="50"/>
      <c r="L143" s="5" t="str">
        <f t="shared" si="16"/>
        <v>:::::</v>
      </c>
      <c r="M143" s="5" t="str">
        <f t="shared" si="17"/>
        <v>..</v>
      </c>
      <c r="N143" s="5" t="str">
        <f t="shared" si="19"/>
        <v>..</v>
      </c>
    </row>
    <row r="144" spans="1:14">
      <c r="A144" s="44">
        <v>141</v>
      </c>
      <c r="B144" s="44" t="str">
        <f t="shared" si="14"/>
        <v># no free IP</v>
      </c>
      <c r="C144" s="50"/>
      <c r="D144" s="46"/>
      <c r="E144" s="16"/>
      <c r="F144" s="47"/>
      <c r="G144" s="44" t="str">
        <f t="shared" si="15"/>
        <v># no free IP</v>
      </c>
      <c r="H144" s="44" t="str">
        <f t="shared" si="20"/>
        <v>8.10.151.0</v>
      </c>
      <c r="I144" s="44" t="str">
        <f t="shared" si="18"/>
        <v/>
      </c>
      <c r="J144" s="50"/>
      <c r="L144" s="5" t="str">
        <f t="shared" si="16"/>
        <v>:::::</v>
      </c>
      <c r="M144" s="5" t="str">
        <f t="shared" si="17"/>
        <v>..</v>
      </c>
      <c r="N144" s="5" t="str">
        <f t="shared" si="19"/>
        <v>..</v>
      </c>
    </row>
    <row r="145" spans="1:14">
      <c r="A145" s="44">
        <v>142</v>
      </c>
      <c r="B145" s="44" t="str">
        <f t="shared" si="14"/>
        <v># no free IP</v>
      </c>
      <c r="C145" s="50"/>
      <c r="D145" s="46"/>
      <c r="E145" s="16"/>
      <c r="F145" s="47"/>
      <c r="G145" s="44" t="str">
        <f t="shared" si="15"/>
        <v># no free IP</v>
      </c>
      <c r="H145" s="44" t="str">
        <f t="shared" si="20"/>
        <v>8.10.151.0</v>
      </c>
      <c r="I145" s="44" t="str">
        <f t="shared" si="18"/>
        <v/>
      </c>
      <c r="J145" s="50"/>
      <c r="L145" s="5" t="str">
        <f t="shared" si="16"/>
        <v>:::::</v>
      </c>
      <c r="M145" s="5" t="str">
        <f t="shared" si="17"/>
        <v>..</v>
      </c>
      <c r="N145" s="5" t="str">
        <f t="shared" si="19"/>
        <v>..</v>
      </c>
    </row>
    <row r="146" spans="1:14">
      <c r="A146" s="44">
        <v>143</v>
      </c>
      <c r="B146" s="44" t="str">
        <f t="shared" si="14"/>
        <v># no free IP</v>
      </c>
      <c r="C146" s="50"/>
      <c r="D146" s="46"/>
      <c r="E146" s="16"/>
      <c r="F146" s="47"/>
      <c r="G146" s="44" t="str">
        <f t="shared" si="15"/>
        <v># no free IP</v>
      </c>
      <c r="H146" s="44" t="str">
        <f t="shared" si="20"/>
        <v>8.10.151.0</v>
      </c>
      <c r="I146" s="44" t="str">
        <f t="shared" si="18"/>
        <v/>
      </c>
      <c r="J146" s="50"/>
      <c r="L146" s="5" t="str">
        <f t="shared" si="16"/>
        <v>:::::</v>
      </c>
      <c r="M146" s="5" t="str">
        <f t="shared" si="17"/>
        <v>..</v>
      </c>
      <c r="N146" s="5" t="str">
        <f t="shared" si="19"/>
        <v>..</v>
      </c>
    </row>
    <row r="147" spans="1:14">
      <c r="A147" s="44">
        <v>144</v>
      </c>
      <c r="B147" s="44" t="str">
        <f t="shared" si="14"/>
        <v># no free IP</v>
      </c>
      <c r="C147" s="50"/>
      <c r="D147" s="46"/>
      <c r="E147" s="16"/>
      <c r="F147" s="47"/>
      <c r="G147" s="44" t="str">
        <f t="shared" si="15"/>
        <v># no free IP</v>
      </c>
      <c r="H147" s="44" t="str">
        <f t="shared" si="20"/>
        <v>8.10.151.0</v>
      </c>
      <c r="I147" s="44" t="str">
        <f t="shared" si="18"/>
        <v/>
      </c>
      <c r="J147" s="50"/>
      <c r="L147" s="5" t="str">
        <f t="shared" si="16"/>
        <v>:::::</v>
      </c>
      <c r="M147" s="5" t="str">
        <f t="shared" si="17"/>
        <v>..</v>
      </c>
      <c r="N147" s="5" t="str">
        <f t="shared" si="19"/>
        <v>..</v>
      </c>
    </row>
    <row r="148" spans="1:14">
      <c r="A148" s="44">
        <v>145</v>
      </c>
      <c r="B148" s="44" t="str">
        <f t="shared" si="14"/>
        <v># no free IP</v>
      </c>
      <c r="C148" s="50"/>
      <c r="D148" s="46"/>
      <c r="E148" s="16"/>
      <c r="F148" s="47"/>
      <c r="G148" s="44" t="str">
        <f t="shared" si="15"/>
        <v># no free IP</v>
      </c>
      <c r="H148" s="44" t="str">
        <f t="shared" si="20"/>
        <v>8.10.151.0</v>
      </c>
      <c r="I148" s="44" t="str">
        <f t="shared" si="18"/>
        <v/>
      </c>
      <c r="J148" s="50"/>
      <c r="L148" s="5" t="str">
        <f t="shared" si="16"/>
        <v>:::::</v>
      </c>
      <c r="M148" s="5" t="str">
        <f t="shared" si="17"/>
        <v>..</v>
      </c>
      <c r="N148" s="5" t="str">
        <f t="shared" si="19"/>
        <v>..</v>
      </c>
    </row>
    <row r="149" spans="1:14">
      <c r="A149" s="44">
        <v>146</v>
      </c>
      <c r="B149" s="44" t="str">
        <f t="shared" si="14"/>
        <v># no free IP</v>
      </c>
      <c r="C149" s="50"/>
      <c r="D149" s="46"/>
      <c r="E149" s="16"/>
      <c r="F149" s="47"/>
      <c r="G149" s="44" t="str">
        <f t="shared" si="15"/>
        <v># no free IP</v>
      </c>
      <c r="H149" s="44" t="str">
        <f t="shared" si="20"/>
        <v>8.10.151.0</v>
      </c>
      <c r="I149" s="44" t="str">
        <f t="shared" si="18"/>
        <v/>
      </c>
      <c r="J149" s="50"/>
      <c r="L149" s="5" t="str">
        <f t="shared" si="16"/>
        <v>:::::</v>
      </c>
      <c r="M149" s="5" t="str">
        <f t="shared" si="17"/>
        <v>..</v>
      </c>
      <c r="N149" s="5" t="str">
        <f t="shared" si="19"/>
        <v>..</v>
      </c>
    </row>
    <row r="150" spans="1:14">
      <c r="A150" s="44">
        <v>147</v>
      </c>
      <c r="B150" s="44" t="str">
        <f t="shared" si="14"/>
        <v># no free IP</v>
      </c>
      <c r="C150" s="50"/>
      <c r="D150" s="46"/>
      <c r="E150" s="16"/>
      <c r="F150" s="47"/>
      <c r="G150" s="44" t="str">
        <f t="shared" si="15"/>
        <v># no free IP</v>
      </c>
      <c r="H150" s="44" t="str">
        <f t="shared" si="20"/>
        <v>8.10.151.0</v>
      </c>
      <c r="I150" s="44" t="str">
        <f t="shared" si="18"/>
        <v/>
      </c>
      <c r="J150" s="50"/>
      <c r="L150" s="5" t="str">
        <f t="shared" si="16"/>
        <v>:::::</v>
      </c>
      <c r="M150" s="5" t="str">
        <f t="shared" si="17"/>
        <v>..</v>
      </c>
      <c r="N150" s="5" t="str">
        <f t="shared" si="19"/>
        <v>..</v>
      </c>
    </row>
    <row r="151" spans="1:14">
      <c r="A151" s="44">
        <v>148</v>
      </c>
      <c r="B151" s="44" t="str">
        <f t="shared" si="14"/>
        <v># no free IP</v>
      </c>
      <c r="C151" s="50"/>
      <c r="D151" s="46"/>
      <c r="E151" s="16"/>
      <c r="F151" s="47"/>
      <c r="G151" s="44" t="str">
        <f t="shared" si="15"/>
        <v># no free IP</v>
      </c>
      <c r="H151" s="44" t="str">
        <f t="shared" si="20"/>
        <v>8.10.151.0</v>
      </c>
      <c r="I151" s="44" t="str">
        <f t="shared" si="18"/>
        <v/>
      </c>
      <c r="J151" s="50"/>
      <c r="L151" s="5" t="str">
        <f t="shared" si="16"/>
        <v>:::::</v>
      </c>
      <c r="M151" s="5" t="str">
        <f t="shared" si="17"/>
        <v>..</v>
      </c>
      <c r="N151" s="5" t="str">
        <f t="shared" si="19"/>
        <v>..</v>
      </c>
    </row>
    <row r="152" spans="1:14">
      <c r="A152" s="44">
        <v>149</v>
      </c>
      <c r="B152" s="44" t="str">
        <f t="shared" si="14"/>
        <v># no free IP</v>
      </c>
      <c r="C152" s="50"/>
      <c r="D152" s="46"/>
      <c r="E152" s="16"/>
      <c r="F152" s="47"/>
      <c r="G152" s="44" t="str">
        <f t="shared" si="15"/>
        <v># no free IP</v>
      </c>
      <c r="H152" s="44" t="str">
        <f t="shared" si="20"/>
        <v>8.10.151.0</v>
      </c>
      <c r="I152" s="44" t="str">
        <f t="shared" si="18"/>
        <v/>
      </c>
      <c r="J152" s="50"/>
      <c r="L152" s="5" t="str">
        <f t="shared" si="16"/>
        <v>:::::</v>
      </c>
      <c r="M152" s="5" t="str">
        <f t="shared" si="17"/>
        <v>..</v>
      </c>
      <c r="N152" s="5" t="str">
        <f t="shared" si="19"/>
        <v>..</v>
      </c>
    </row>
    <row r="153" spans="1:14">
      <c r="A153" s="44">
        <v>150</v>
      </c>
      <c r="B153" s="44" t="str">
        <f t="shared" si="14"/>
        <v># no free IP</v>
      </c>
      <c r="C153" s="50"/>
      <c r="D153" s="46"/>
      <c r="E153" s="16"/>
      <c r="F153" s="47"/>
      <c r="G153" s="44" t="str">
        <f t="shared" si="15"/>
        <v># no free IP</v>
      </c>
      <c r="H153" s="44" t="str">
        <f t="shared" si="20"/>
        <v>8.10.151.0</v>
      </c>
      <c r="I153" s="44" t="str">
        <f t="shared" si="18"/>
        <v/>
      </c>
      <c r="J153" s="50"/>
      <c r="L153" s="5" t="str">
        <f t="shared" si="16"/>
        <v>:::::</v>
      </c>
      <c r="M153" s="5" t="str">
        <f t="shared" si="17"/>
        <v>..</v>
      </c>
      <c r="N153" s="5" t="str">
        <f t="shared" si="19"/>
        <v>..</v>
      </c>
    </row>
    <row r="154" spans="1:14">
      <c r="A154" s="44">
        <v>151</v>
      </c>
      <c r="B154" s="44" t="str">
        <f t="shared" si="14"/>
        <v># no free IP</v>
      </c>
      <c r="C154" s="50"/>
      <c r="D154" s="46"/>
      <c r="E154" s="16"/>
      <c r="F154" s="47"/>
      <c r="G154" s="44" t="str">
        <f t="shared" si="15"/>
        <v># no free IP</v>
      </c>
      <c r="H154" s="44" t="str">
        <f t="shared" si="20"/>
        <v>8.10.151.0</v>
      </c>
      <c r="I154" s="44" t="str">
        <f t="shared" si="18"/>
        <v/>
      </c>
      <c r="J154" s="50"/>
      <c r="L154" s="5" t="str">
        <f t="shared" si="16"/>
        <v>:::::</v>
      </c>
      <c r="M154" s="5" t="str">
        <f t="shared" si="17"/>
        <v>..</v>
      </c>
      <c r="N154" s="5" t="str">
        <f t="shared" si="19"/>
        <v>..</v>
      </c>
    </row>
    <row r="155" spans="1:14">
      <c r="A155" s="44">
        <v>152</v>
      </c>
      <c r="B155" s="44" t="str">
        <f t="shared" si="14"/>
        <v># no free IP</v>
      </c>
      <c r="C155" s="50"/>
      <c r="D155" s="46"/>
      <c r="E155" s="16"/>
      <c r="F155" s="47"/>
      <c r="G155" s="44" t="str">
        <f t="shared" si="15"/>
        <v># no free IP</v>
      </c>
      <c r="H155" s="44" t="str">
        <f t="shared" si="20"/>
        <v>8.10.151.0</v>
      </c>
      <c r="I155" s="44" t="str">
        <f t="shared" si="18"/>
        <v/>
      </c>
      <c r="J155" s="50"/>
      <c r="L155" s="5" t="str">
        <f t="shared" si="16"/>
        <v>:::::</v>
      </c>
      <c r="M155" s="5" t="str">
        <f t="shared" si="17"/>
        <v>..</v>
      </c>
      <c r="N155" s="5" t="str">
        <f t="shared" si="19"/>
        <v>..</v>
      </c>
    </row>
    <row r="156" spans="1:14">
      <c r="A156" s="44">
        <v>153</v>
      </c>
      <c r="B156" s="44" t="str">
        <f t="shared" si="14"/>
        <v># no free IP</v>
      </c>
      <c r="C156" s="50"/>
      <c r="D156" s="46"/>
      <c r="E156" s="16"/>
      <c r="F156" s="47"/>
      <c r="G156" s="44" t="str">
        <f t="shared" si="15"/>
        <v># no free IP</v>
      </c>
      <c r="H156" s="44" t="str">
        <f t="shared" si="20"/>
        <v>8.10.151.0</v>
      </c>
      <c r="I156" s="44" t="str">
        <f t="shared" si="18"/>
        <v/>
      </c>
      <c r="J156" s="50"/>
      <c r="L156" s="5" t="str">
        <f t="shared" si="16"/>
        <v>:::::</v>
      </c>
      <c r="M156" s="5" t="str">
        <f t="shared" si="17"/>
        <v>..</v>
      </c>
      <c r="N156" s="5" t="str">
        <f t="shared" si="19"/>
        <v>..</v>
      </c>
    </row>
    <row r="157" spans="1:14">
      <c r="A157" s="44">
        <v>154</v>
      </c>
      <c r="B157" s="44" t="str">
        <f t="shared" si="14"/>
        <v># no free IP</v>
      </c>
      <c r="C157" s="50"/>
      <c r="D157" s="46"/>
      <c r="E157" s="16"/>
      <c r="F157" s="47"/>
      <c r="G157" s="44" t="str">
        <f t="shared" si="15"/>
        <v># no free IP</v>
      </c>
      <c r="H157" s="44" t="str">
        <f t="shared" si="20"/>
        <v>8.10.151.0</v>
      </c>
      <c r="I157" s="44" t="str">
        <f t="shared" si="18"/>
        <v/>
      </c>
      <c r="J157" s="50"/>
      <c r="L157" s="5" t="str">
        <f t="shared" si="16"/>
        <v>:::::</v>
      </c>
      <c r="M157" s="5" t="str">
        <f t="shared" si="17"/>
        <v>..</v>
      </c>
      <c r="N157" s="5" t="str">
        <f t="shared" si="19"/>
        <v>..</v>
      </c>
    </row>
    <row r="158" spans="1:14">
      <c r="A158" s="44">
        <v>155</v>
      </c>
      <c r="B158" s="44" t="str">
        <f t="shared" si="14"/>
        <v># no free IP</v>
      </c>
      <c r="C158" s="50"/>
      <c r="D158" s="46"/>
      <c r="E158" s="16"/>
      <c r="F158" s="47"/>
      <c r="G158" s="44" t="str">
        <f t="shared" si="15"/>
        <v># no free IP</v>
      </c>
      <c r="H158" s="44" t="str">
        <f t="shared" si="20"/>
        <v>8.10.151.0</v>
      </c>
      <c r="I158" s="44" t="str">
        <f t="shared" si="18"/>
        <v/>
      </c>
      <c r="J158" s="50"/>
      <c r="L158" s="5" t="str">
        <f t="shared" si="16"/>
        <v>:::::</v>
      </c>
      <c r="M158" s="5" t="str">
        <f t="shared" si="17"/>
        <v>..</v>
      </c>
      <c r="N158" s="5" t="str">
        <f t="shared" si="19"/>
        <v>..</v>
      </c>
    </row>
    <row r="159" spans="1:14">
      <c r="A159" s="44">
        <v>156</v>
      </c>
      <c r="B159" s="44" t="str">
        <f t="shared" si="14"/>
        <v># no free IP</v>
      </c>
      <c r="C159" s="50"/>
      <c r="D159" s="46"/>
      <c r="E159" s="16"/>
      <c r="F159" s="47"/>
      <c r="G159" s="44" t="str">
        <f t="shared" si="15"/>
        <v># no free IP</v>
      </c>
      <c r="H159" s="44" t="str">
        <f t="shared" si="20"/>
        <v>8.10.151.0</v>
      </c>
      <c r="I159" s="44" t="str">
        <f t="shared" si="18"/>
        <v/>
      </c>
      <c r="J159" s="50"/>
      <c r="L159" s="5" t="str">
        <f t="shared" si="16"/>
        <v>:::::</v>
      </c>
      <c r="M159" s="5" t="str">
        <f t="shared" si="17"/>
        <v>..</v>
      </c>
      <c r="N159" s="5" t="str">
        <f t="shared" si="19"/>
        <v>..</v>
      </c>
    </row>
    <row r="160" spans="1:14">
      <c r="A160" s="44">
        <v>157</v>
      </c>
      <c r="B160" s="44" t="str">
        <f t="shared" si="14"/>
        <v># no free IP</v>
      </c>
      <c r="C160" s="50"/>
      <c r="D160" s="46"/>
      <c r="E160" s="16"/>
      <c r="F160" s="47"/>
      <c r="G160" s="44" t="str">
        <f t="shared" si="15"/>
        <v># no free IP</v>
      </c>
      <c r="H160" s="44" t="str">
        <f t="shared" si="20"/>
        <v>8.10.151.0</v>
      </c>
      <c r="I160" s="44" t="str">
        <f t="shared" si="18"/>
        <v/>
      </c>
      <c r="J160" s="50"/>
      <c r="L160" s="5" t="str">
        <f t="shared" si="16"/>
        <v>:::::</v>
      </c>
      <c r="M160" s="5" t="str">
        <f t="shared" si="17"/>
        <v>..</v>
      </c>
      <c r="N160" s="5" t="str">
        <f t="shared" si="19"/>
        <v>..</v>
      </c>
    </row>
    <row r="161" spans="1:14">
      <c r="A161" s="44">
        <v>158</v>
      </c>
      <c r="B161" s="44" t="str">
        <f t="shared" si="14"/>
        <v># no free IP</v>
      </c>
      <c r="C161" s="50"/>
      <c r="D161" s="46"/>
      <c r="E161" s="16"/>
      <c r="F161" s="47"/>
      <c r="G161" s="44" t="str">
        <f t="shared" si="15"/>
        <v># no free IP</v>
      </c>
      <c r="H161" s="44" t="str">
        <f t="shared" si="20"/>
        <v>8.10.151.0</v>
      </c>
      <c r="I161" s="44" t="str">
        <f t="shared" si="18"/>
        <v/>
      </c>
      <c r="J161" s="50"/>
      <c r="L161" s="5" t="str">
        <f t="shared" si="16"/>
        <v>:::::</v>
      </c>
      <c r="M161" s="5" t="str">
        <f t="shared" si="17"/>
        <v>..</v>
      </c>
      <c r="N161" s="5" t="str">
        <f t="shared" si="19"/>
        <v>..</v>
      </c>
    </row>
    <row r="162" spans="1:14">
      <c r="A162" s="44">
        <v>159</v>
      </c>
      <c r="B162" s="44" t="str">
        <f t="shared" si="14"/>
        <v># no free IP</v>
      </c>
      <c r="C162" s="50"/>
      <c r="D162" s="46"/>
      <c r="E162" s="16"/>
      <c r="F162" s="47"/>
      <c r="G162" s="44" t="str">
        <f t="shared" si="15"/>
        <v># no free IP</v>
      </c>
      <c r="H162" s="44" t="str">
        <f t="shared" si="20"/>
        <v>8.10.151.0</v>
      </c>
      <c r="I162" s="44" t="str">
        <f t="shared" si="18"/>
        <v/>
      </c>
      <c r="J162" s="50"/>
      <c r="L162" s="5" t="str">
        <f t="shared" si="16"/>
        <v>:::::</v>
      </c>
      <c r="M162" s="5" t="str">
        <f t="shared" si="17"/>
        <v>..</v>
      </c>
      <c r="N162" s="5" t="str">
        <f t="shared" si="19"/>
        <v>..</v>
      </c>
    </row>
    <row r="163" spans="1:14">
      <c r="A163" s="44">
        <v>160</v>
      </c>
      <c r="B163" s="44" t="str">
        <f t="shared" si="14"/>
        <v># no free IP</v>
      </c>
      <c r="C163" s="50"/>
      <c r="D163" s="46"/>
      <c r="E163" s="16"/>
      <c r="F163" s="47"/>
      <c r="G163" s="44" t="str">
        <f t="shared" si="15"/>
        <v># no free IP</v>
      </c>
      <c r="H163" s="44" t="str">
        <f t="shared" si="20"/>
        <v>8.10.151.0</v>
      </c>
      <c r="I163" s="44" t="str">
        <f t="shared" si="18"/>
        <v/>
      </c>
      <c r="J163" s="50"/>
      <c r="L163" s="5" t="str">
        <f t="shared" si="16"/>
        <v>:::::</v>
      </c>
      <c r="M163" s="5" t="str">
        <f t="shared" si="17"/>
        <v>..</v>
      </c>
      <c r="N163" s="5" t="str">
        <f t="shared" si="19"/>
        <v>..</v>
      </c>
    </row>
    <row r="164" spans="1:14">
      <c r="A164" s="44">
        <v>161</v>
      </c>
      <c r="B164" s="44" t="str">
        <f t="shared" si="14"/>
        <v># no free IP</v>
      </c>
      <c r="C164" s="50"/>
      <c r="D164" s="46"/>
      <c r="E164" s="16"/>
      <c r="F164" s="47"/>
      <c r="G164" s="44" t="str">
        <f t="shared" si="15"/>
        <v># no free IP</v>
      </c>
      <c r="H164" s="44" t="str">
        <f t="shared" si="20"/>
        <v>8.10.151.0</v>
      </c>
      <c r="I164" s="44" t="str">
        <f t="shared" si="18"/>
        <v/>
      </c>
      <c r="J164" s="50"/>
      <c r="L164" s="5" t="str">
        <f t="shared" si="16"/>
        <v>:::::</v>
      </c>
      <c r="M164" s="5" t="str">
        <f t="shared" si="17"/>
        <v>..</v>
      </c>
      <c r="N164" s="5" t="str">
        <f t="shared" si="19"/>
        <v>..</v>
      </c>
    </row>
    <row r="165" spans="1:14">
      <c r="A165" s="44">
        <v>162</v>
      </c>
      <c r="B165" s="44" t="str">
        <f t="shared" si="14"/>
        <v># no free IP</v>
      </c>
      <c r="C165" s="50"/>
      <c r="D165" s="46"/>
      <c r="E165" s="16"/>
      <c r="F165" s="47"/>
      <c r="G165" s="44" t="str">
        <f t="shared" si="15"/>
        <v># no free IP</v>
      </c>
      <c r="H165" s="44" t="str">
        <f t="shared" si="20"/>
        <v>8.10.151.0</v>
      </c>
      <c r="I165" s="44" t="str">
        <f t="shared" si="18"/>
        <v/>
      </c>
      <c r="J165" s="50"/>
      <c r="L165" s="5" t="str">
        <f t="shared" si="16"/>
        <v>:::::</v>
      </c>
      <c r="M165" s="5" t="str">
        <f t="shared" si="17"/>
        <v>..</v>
      </c>
      <c r="N165" s="5" t="str">
        <f t="shared" si="19"/>
        <v>..</v>
      </c>
    </row>
    <row r="166" spans="1:14">
      <c r="A166" s="44">
        <v>163</v>
      </c>
      <c r="B166" s="44" t="str">
        <f t="shared" si="14"/>
        <v># no free IP</v>
      </c>
      <c r="C166" s="50"/>
      <c r="D166" s="46"/>
      <c r="E166" s="16"/>
      <c r="F166" s="47"/>
      <c r="G166" s="44" t="str">
        <f t="shared" si="15"/>
        <v># no free IP</v>
      </c>
      <c r="H166" s="44" t="str">
        <f t="shared" si="20"/>
        <v>8.10.151.0</v>
      </c>
      <c r="I166" s="44" t="str">
        <f t="shared" si="18"/>
        <v/>
      </c>
      <c r="J166" s="50"/>
      <c r="L166" s="5" t="str">
        <f t="shared" si="16"/>
        <v>:::::</v>
      </c>
      <c r="M166" s="5" t="str">
        <f t="shared" si="17"/>
        <v>..</v>
      </c>
      <c r="N166" s="5" t="str">
        <f t="shared" si="19"/>
        <v>..</v>
      </c>
    </row>
    <row r="167" spans="1:14">
      <c r="A167" s="44">
        <v>164</v>
      </c>
      <c r="B167" s="44" t="str">
        <f t="shared" si="14"/>
        <v># no free IP</v>
      </c>
      <c r="C167" s="50"/>
      <c r="D167" s="46"/>
      <c r="E167" s="16"/>
      <c r="F167" s="47"/>
      <c r="G167" s="44" t="str">
        <f t="shared" si="15"/>
        <v># no free IP</v>
      </c>
      <c r="H167" s="44" t="str">
        <f t="shared" si="20"/>
        <v>8.10.151.0</v>
      </c>
      <c r="I167" s="44" t="str">
        <f t="shared" si="18"/>
        <v/>
      </c>
      <c r="J167" s="50"/>
      <c r="L167" s="5" t="str">
        <f t="shared" si="16"/>
        <v>:::::</v>
      </c>
      <c r="M167" s="5" t="str">
        <f t="shared" si="17"/>
        <v>..</v>
      </c>
      <c r="N167" s="5" t="str">
        <f t="shared" si="19"/>
        <v>..</v>
      </c>
    </row>
    <row r="168" spans="1:14">
      <c r="A168" s="44">
        <v>165</v>
      </c>
      <c r="B168" s="44" t="str">
        <f t="shared" si="14"/>
        <v># no free IP</v>
      </c>
      <c r="C168" s="50"/>
      <c r="D168" s="46"/>
      <c r="E168" s="16"/>
      <c r="F168" s="47"/>
      <c r="G168" s="44" t="str">
        <f t="shared" si="15"/>
        <v># no free IP</v>
      </c>
      <c r="H168" s="44" t="str">
        <f t="shared" si="20"/>
        <v>8.10.151.0</v>
      </c>
      <c r="I168" s="44" t="str">
        <f t="shared" si="18"/>
        <v/>
      </c>
      <c r="J168" s="50"/>
      <c r="L168" s="5" t="str">
        <f t="shared" si="16"/>
        <v>:::::</v>
      </c>
      <c r="M168" s="5" t="str">
        <f t="shared" si="17"/>
        <v>..</v>
      </c>
      <c r="N168" s="5" t="str">
        <f t="shared" si="19"/>
        <v>..</v>
      </c>
    </row>
    <row r="169" spans="1:14">
      <c r="A169" s="44">
        <v>166</v>
      </c>
      <c r="B169" s="44" t="str">
        <f t="shared" si="14"/>
        <v># no free IP</v>
      </c>
      <c r="C169" s="50"/>
      <c r="D169" s="46"/>
      <c r="E169" s="16"/>
      <c r="F169" s="47"/>
      <c r="G169" s="44" t="str">
        <f t="shared" si="15"/>
        <v># no free IP</v>
      </c>
      <c r="H169" s="44" t="str">
        <f t="shared" si="20"/>
        <v>8.10.151.0</v>
      </c>
      <c r="I169" s="44" t="str">
        <f t="shared" si="18"/>
        <v/>
      </c>
      <c r="J169" s="50"/>
      <c r="L169" s="5" t="str">
        <f t="shared" si="16"/>
        <v>:::::</v>
      </c>
      <c r="M169" s="5" t="str">
        <f t="shared" si="17"/>
        <v>..</v>
      </c>
      <c r="N169" s="5" t="str">
        <f t="shared" si="19"/>
        <v>..</v>
      </c>
    </row>
    <row r="170" spans="1:14">
      <c r="A170" s="44">
        <v>167</v>
      </c>
      <c r="B170" s="44" t="str">
        <f t="shared" si="14"/>
        <v># no free IP</v>
      </c>
      <c r="C170" s="50"/>
      <c r="D170" s="46"/>
      <c r="E170" s="16"/>
      <c r="F170" s="47"/>
      <c r="G170" s="44" t="str">
        <f t="shared" si="15"/>
        <v># no free IP</v>
      </c>
      <c r="H170" s="44" t="str">
        <f t="shared" si="20"/>
        <v>8.10.151.0</v>
      </c>
      <c r="I170" s="44" t="str">
        <f t="shared" si="18"/>
        <v/>
      </c>
      <c r="J170" s="50"/>
      <c r="L170" s="5" t="str">
        <f t="shared" si="16"/>
        <v>:::::</v>
      </c>
      <c r="M170" s="5" t="str">
        <f t="shared" si="17"/>
        <v>..</v>
      </c>
      <c r="N170" s="5" t="str">
        <f t="shared" si="19"/>
        <v>..</v>
      </c>
    </row>
    <row r="171" spans="1:14">
      <c r="A171" s="44">
        <v>168</v>
      </c>
      <c r="B171" s="44" t="str">
        <f t="shared" si="14"/>
        <v># no free IP</v>
      </c>
      <c r="C171" s="50"/>
      <c r="D171" s="46"/>
      <c r="E171" s="16"/>
      <c r="F171" s="47"/>
      <c r="G171" s="44" t="str">
        <f t="shared" si="15"/>
        <v># no free IP</v>
      </c>
      <c r="H171" s="44" t="str">
        <f t="shared" si="20"/>
        <v>8.10.151.0</v>
      </c>
      <c r="I171" s="44" t="str">
        <f t="shared" si="18"/>
        <v/>
      </c>
      <c r="J171" s="50"/>
      <c r="L171" s="5" t="str">
        <f t="shared" si="16"/>
        <v>:::::</v>
      </c>
      <c r="M171" s="5" t="str">
        <f t="shared" si="17"/>
        <v>..</v>
      </c>
      <c r="N171" s="5" t="str">
        <f t="shared" si="19"/>
        <v>..</v>
      </c>
    </row>
    <row r="172" spans="1:14">
      <c r="A172" s="44">
        <v>169</v>
      </c>
      <c r="B172" s="44" t="str">
        <f t="shared" si="14"/>
        <v># no free IP</v>
      </c>
      <c r="C172" s="50"/>
      <c r="D172" s="46"/>
      <c r="E172" s="16"/>
      <c r="F172" s="47"/>
      <c r="G172" s="44" t="str">
        <f t="shared" si="15"/>
        <v># no free IP</v>
      </c>
      <c r="H172" s="44" t="str">
        <f t="shared" si="20"/>
        <v>8.10.151.0</v>
      </c>
      <c r="I172" s="44" t="str">
        <f t="shared" si="18"/>
        <v/>
      </c>
      <c r="J172" s="50"/>
      <c r="L172" s="5" t="str">
        <f t="shared" si="16"/>
        <v>:::::</v>
      </c>
      <c r="M172" s="5" t="str">
        <f t="shared" si="17"/>
        <v>..</v>
      </c>
      <c r="N172" s="5" t="str">
        <f t="shared" si="19"/>
        <v>..</v>
      </c>
    </row>
    <row r="173" spans="1:14">
      <c r="A173" s="44">
        <v>170</v>
      </c>
      <c r="B173" s="44" t="str">
        <f t="shared" si="14"/>
        <v># no free IP</v>
      </c>
      <c r="C173" s="50"/>
      <c r="D173" s="46"/>
      <c r="E173" s="16"/>
      <c r="F173" s="47"/>
      <c r="G173" s="44" t="str">
        <f t="shared" si="15"/>
        <v># no free IP</v>
      </c>
      <c r="H173" s="44" t="str">
        <f t="shared" si="20"/>
        <v>8.10.151.0</v>
      </c>
      <c r="I173" s="44" t="str">
        <f t="shared" si="18"/>
        <v/>
      </c>
      <c r="J173" s="50"/>
      <c r="L173" s="5" t="str">
        <f t="shared" si="16"/>
        <v>:::::</v>
      </c>
      <c r="M173" s="5" t="str">
        <f t="shared" si="17"/>
        <v>..</v>
      </c>
      <c r="N173" s="5" t="str">
        <f t="shared" si="19"/>
        <v>..</v>
      </c>
    </row>
    <row r="174" spans="1:14">
      <c r="A174" s="44">
        <v>171</v>
      </c>
      <c r="B174" s="44" t="str">
        <f t="shared" si="14"/>
        <v># no free IP</v>
      </c>
      <c r="C174" s="50"/>
      <c r="D174" s="46"/>
      <c r="E174" s="16"/>
      <c r="F174" s="47"/>
      <c r="G174" s="44" t="str">
        <f t="shared" si="15"/>
        <v># no free IP</v>
      </c>
      <c r="H174" s="44" t="str">
        <f t="shared" si="20"/>
        <v>8.10.151.0</v>
      </c>
      <c r="I174" s="44" t="str">
        <f t="shared" si="18"/>
        <v/>
      </c>
      <c r="J174" s="50"/>
      <c r="L174" s="5" t="str">
        <f t="shared" si="16"/>
        <v>:::::</v>
      </c>
      <c r="M174" s="5" t="str">
        <f t="shared" si="17"/>
        <v>..</v>
      </c>
      <c r="N174" s="5" t="str">
        <f t="shared" si="19"/>
        <v>..</v>
      </c>
    </row>
    <row r="175" spans="1:14">
      <c r="A175" s="44">
        <v>172</v>
      </c>
      <c r="B175" s="44" t="str">
        <f t="shared" si="14"/>
        <v># no free IP</v>
      </c>
      <c r="C175" s="50"/>
      <c r="D175" s="46"/>
      <c r="E175" s="16"/>
      <c r="F175" s="47"/>
      <c r="G175" s="44" t="str">
        <f t="shared" si="15"/>
        <v># no free IP</v>
      </c>
      <c r="H175" s="44" t="str">
        <f t="shared" si="20"/>
        <v>8.10.151.0</v>
      </c>
      <c r="I175" s="44" t="str">
        <f t="shared" si="18"/>
        <v/>
      </c>
      <c r="J175" s="50"/>
      <c r="L175" s="5" t="str">
        <f t="shared" si="16"/>
        <v>:::::</v>
      </c>
      <c r="M175" s="5" t="str">
        <f t="shared" si="17"/>
        <v>..</v>
      </c>
      <c r="N175" s="5" t="str">
        <f t="shared" si="19"/>
        <v>..</v>
      </c>
    </row>
    <row r="176" spans="1:14">
      <c r="A176" s="44">
        <v>173</v>
      </c>
      <c r="B176" s="44" t="str">
        <f t="shared" si="14"/>
        <v># no free IP</v>
      </c>
      <c r="C176" s="50"/>
      <c r="D176" s="46"/>
      <c r="E176" s="16"/>
      <c r="F176" s="47"/>
      <c r="G176" s="44" t="str">
        <f t="shared" si="15"/>
        <v># no free IP</v>
      </c>
      <c r="H176" s="44" t="str">
        <f t="shared" si="20"/>
        <v>8.10.151.0</v>
      </c>
      <c r="I176" s="44" t="str">
        <f t="shared" si="18"/>
        <v/>
      </c>
      <c r="J176" s="50"/>
      <c r="L176" s="5" t="str">
        <f t="shared" si="16"/>
        <v>:::::</v>
      </c>
      <c r="M176" s="5" t="str">
        <f t="shared" si="17"/>
        <v>..</v>
      </c>
      <c r="N176" s="5" t="str">
        <f t="shared" si="19"/>
        <v>..</v>
      </c>
    </row>
    <row r="177" spans="1:14">
      <c r="A177" s="44">
        <v>174</v>
      </c>
      <c r="B177" s="44" t="str">
        <f t="shared" si="14"/>
        <v># no free IP</v>
      </c>
      <c r="C177" s="50"/>
      <c r="D177" s="46"/>
      <c r="E177" s="16"/>
      <c r="F177" s="47"/>
      <c r="G177" s="44" t="str">
        <f t="shared" si="15"/>
        <v># no free IP</v>
      </c>
      <c r="H177" s="44" t="str">
        <f t="shared" si="20"/>
        <v>8.10.151.0</v>
      </c>
      <c r="I177" s="44" t="str">
        <f t="shared" si="18"/>
        <v/>
      </c>
      <c r="J177" s="50"/>
      <c r="L177" s="5" t="str">
        <f t="shared" si="16"/>
        <v>:::::</v>
      </c>
      <c r="M177" s="5" t="str">
        <f t="shared" si="17"/>
        <v>..</v>
      </c>
      <c r="N177" s="5" t="str">
        <f t="shared" si="19"/>
        <v>..</v>
      </c>
    </row>
    <row r="178" spans="1:14">
      <c r="A178" s="44">
        <v>175</v>
      </c>
      <c r="B178" s="44" t="str">
        <f t="shared" si="14"/>
        <v># no free IP</v>
      </c>
      <c r="C178" s="50"/>
      <c r="D178" s="46"/>
      <c r="E178" s="16"/>
      <c r="F178" s="47"/>
      <c r="G178" s="44" t="str">
        <f t="shared" si="15"/>
        <v># no free IP</v>
      </c>
      <c r="H178" s="44" t="str">
        <f t="shared" si="20"/>
        <v>8.10.151.0</v>
      </c>
      <c r="I178" s="44" t="str">
        <f t="shared" si="18"/>
        <v/>
      </c>
      <c r="J178" s="50"/>
      <c r="L178" s="5" t="str">
        <f t="shared" si="16"/>
        <v>:::::</v>
      </c>
      <c r="M178" s="5" t="str">
        <f t="shared" si="17"/>
        <v>..</v>
      </c>
      <c r="N178" s="5" t="str">
        <f t="shared" si="19"/>
        <v>..</v>
      </c>
    </row>
    <row r="179" spans="1:14">
      <c r="A179" s="44">
        <v>176</v>
      </c>
      <c r="B179" s="44" t="str">
        <f t="shared" si="14"/>
        <v># no free IP</v>
      </c>
      <c r="C179" s="50"/>
      <c r="D179" s="46"/>
      <c r="E179" s="16"/>
      <c r="F179" s="47"/>
      <c r="G179" s="44" t="str">
        <f t="shared" si="15"/>
        <v># no free IP</v>
      </c>
      <c r="H179" s="44" t="str">
        <f t="shared" si="20"/>
        <v>8.10.151.0</v>
      </c>
      <c r="I179" s="44" t="str">
        <f t="shared" si="18"/>
        <v/>
      </c>
      <c r="J179" s="50"/>
      <c r="L179" s="5" t="str">
        <f t="shared" si="16"/>
        <v>:::::</v>
      </c>
      <c r="M179" s="5" t="str">
        <f t="shared" si="17"/>
        <v>..</v>
      </c>
      <c r="N179" s="5" t="str">
        <f t="shared" si="19"/>
        <v>..</v>
      </c>
    </row>
    <row r="180" spans="1:14">
      <c r="A180" s="44">
        <v>177</v>
      </c>
      <c r="B180" s="44" t="str">
        <f t="shared" si="14"/>
        <v># no free IP</v>
      </c>
      <c r="C180" s="50"/>
      <c r="D180" s="46"/>
      <c r="E180" s="16"/>
      <c r="F180" s="47"/>
      <c r="G180" s="44" t="str">
        <f t="shared" si="15"/>
        <v># no free IP</v>
      </c>
      <c r="H180" s="44" t="str">
        <f t="shared" si="20"/>
        <v>8.10.151.0</v>
      </c>
      <c r="I180" s="44" t="str">
        <f t="shared" si="18"/>
        <v/>
      </c>
      <c r="J180" s="50"/>
      <c r="L180" s="5" t="str">
        <f t="shared" si="16"/>
        <v>:::::</v>
      </c>
      <c r="M180" s="5" t="str">
        <f t="shared" si="17"/>
        <v>..</v>
      </c>
      <c r="N180" s="5" t="str">
        <f t="shared" si="19"/>
        <v>..</v>
      </c>
    </row>
    <row r="181" spans="1:14">
      <c r="A181" s="44">
        <v>178</v>
      </c>
      <c r="B181" s="44" t="str">
        <f t="shared" si="14"/>
        <v># no free IP</v>
      </c>
      <c r="C181" s="50"/>
      <c r="D181" s="46"/>
      <c r="E181" s="16"/>
      <c r="F181" s="47"/>
      <c r="G181" s="44" t="str">
        <f t="shared" si="15"/>
        <v># no free IP</v>
      </c>
      <c r="H181" s="44" t="str">
        <f t="shared" si="20"/>
        <v>8.10.151.0</v>
      </c>
      <c r="I181" s="44" t="str">
        <f t="shared" si="18"/>
        <v/>
      </c>
      <c r="J181" s="50"/>
      <c r="L181" s="5" t="str">
        <f t="shared" si="16"/>
        <v>:::::</v>
      </c>
      <c r="M181" s="5" t="str">
        <f t="shared" si="17"/>
        <v>..</v>
      </c>
      <c r="N181" s="5" t="str">
        <f t="shared" si="19"/>
        <v>..</v>
      </c>
    </row>
    <row r="182" spans="1:14">
      <c r="A182" s="44">
        <v>179</v>
      </c>
      <c r="B182" s="44" t="str">
        <f t="shared" si="14"/>
        <v># no free IP</v>
      </c>
      <c r="C182" s="50"/>
      <c r="D182" s="46"/>
      <c r="E182" s="16"/>
      <c r="F182" s="47"/>
      <c r="G182" s="44" t="str">
        <f t="shared" si="15"/>
        <v># no free IP</v>
      </c>
      <c r="H182" s="44" t="str">
        <f t="shared" si="20"/>
        <v>8.10.151.0</v>
      </c>
      <c r="I182" s="44" t="str">
        <f t="shared" si="18"/>
        <v/>
      </c>
      <c r="J182" s="50"/>
      <c r="L182" s="5" t="str">
        <f t="shared" si="16"/>
        <v>:::::</v>
      </c>
      <c r="M182" s="5" t="str">
        <f t="shared" si="17"/>
        <v>..</v>
      </c>
      <c r="N182" s="5" t="str">
        <f t="shared" si="19"/>
        <v>..</v>
      </c>
    </row>
    <row r="183" spans="1:14">
      <c r="A183" s="44">
        <v>180</v>
      </c>
      <c r="B183" s="44" t="str">
        <f t="shared" si="14"/>
        <v># no free IP</v>
      </c>
      <c r="C183" s="50"/>
      <c r="D183" s="46"/>
      <c r="E183" s="16"/>
      <c r="F183" s="47"/>
      <c r="G183" s="44" t="str">
        <f t="shared" si="15"/>
        <v># no free IP</v>
      </c>
      <c r="H183" s="44" t="str">
        <f t="shared" si="20"/>
        <v>8.10.151.0</v>
      </c>
      <c r="I183" s="44" t="str">
        <f t="shared" si="18"/>
        <v/>
      </c>
      <c r="J183" s="50"/>
      <c r="L183" s="5" t="str">
        <f t="shared" si="16"/>
        <v>:::::</v>
      </c>
      <c r="M183" s="5" t="str">
        <f t="shared" si="17"/>
        <v>..</v>
      </c>
      <c r="N183" s="5" t="str">
        <f t="shared" si="19"/>
        <v>..</v>
      </c>
    </row>
    <row r="184" spans="1:14">
      <c r="A184" s="44">
        <v>181</v>
      </c>
      <c r="B184" s="44" t="str">
        <f t="shared" si="14"/>
        <v># no free IP</v>
      </c>
      <c r="C184" s="50"/>
      <c r="D184" s="46"/>
      <c r="E184" s="16"/>
      <c r="F184" s="47"/>
      <c r="G184" s="44" t="str">
        <f t="shared" si="15"/>
        <v># no free IP</v>
      </c>
      <c r="H184" s="44" t="str">
        <f t="shared" si="20"/>
        <v>8.10.151.0</v>
      </c>
      <c r="I184" s="44" t="str">
        <f t="shared" si="18"/>
        <v/>
      </c>
      <c r="J184" s="50"/>
      <c r="L184" s="5" t="str">
        <f t="shared" si="16"/>
        <v>:::::</v>
      </c>
      <c r="M184" s="5" t="str">
        <f t="shared" si="17"/>
        <v>..</v>
      </c>
      <c r="N184" s="5" t="str">
        <f t="shared" si="19"/>
        <v>..</v>
      </c>
    </row>
    <row r="185" spans="1:14">
      <c r="A185" s="44">
        <v>182</v>
      </c>
      <c r="B185" s="44" t="str">
        <f t="shared" si="14"/>
        <v># no free IP</v>
      </c>
      <c r="C185" s="50"/>
      <c r="D185" s="46"/>
      <c r="E185" s="16"/>
      <c r="F185" s="47"/>
      <c r="G185" s="44" t="str">
        <f t="shared" si="15"/>
        <v># no free IP</v>
      </c>
      <c r="H185" s="44" t="str">
        <f t="shared" si="20"/>
        <v>8.10.151.0</v>
      </c>
      <c r="I185" s="44" t="str">
        <f t="shared" si="18"/>
        <v/>
      </c>
      <c r="J185" s="50"/>
      <c r="L185" s="5" t="str">
        <f t="shared" si="16"/>
        <v>:::::</v>
      </c>
      <c r="M185" s="5" t="str">
        <f t="shared" si="17"/>
        <v>..</v>
      </c>
      <c r="N185" s="5" t="str">
        <f t="shared" si="19"/>
        <v>..</v>
      </c>
    </row>
    <row r="186" spans="1:14">
      <c r="A186" s="44">
        <v>183</v>
      </c>
      <c r="B186" s="44" t="str">
        <f t="shared" si="14"/>
        <v># no free IP</v>
      </c>
      <c r="C186" s="50"/>
      <c r="D186" s="46"/>
      <c r="E186" s="16"/>
      <c r="F186" s="47"/>
      <c r="G186" s="44" t="str">
        <f t="shared" si="15"/>
        <v># no free IP</v>
      </c>
      <c r="H186" s="44" t="str">
        <f t="shared" si="20"/>
        <v>8.10.151.0</v>
      </c>
      <c r="I186" s="44" t="str">
        <f t="shared" si="18"/>
        <v/>
      </c>
      <c r="J186" s="50"/>
      <c r="L186" s="5" t="str">
        <f t="shared" si="16"/>
        <v>:::::</v>
      </c>
      <c r="M186" s="5" t="str">
        <f t="shared" si="17"/>
        <v>..</v>
      </c>
      <c r="N186" s="5" t="str">
        <f t="shared" si="19"/>
        <v>..</v>
      </c>
    </row>
    <row r="187" spans="1:14">
      <c r="A187" s="44">
        <v>184</v>
      </c>
      <c r="B187" s="44" t="str">
        <f t="shared" si="14"/>
        <v># no free IP</v>
      </c>
      <c r="C187" s="50"/>
      <c r="D187" s="46"/>
      <c r="E187" s="16"/>
      <c r="F187" s="47"/>
      <c r="G187" s="44" t="str">
        <f t="shared" si="15"/>
        <v># no free IP</v>
      </c>
      <c r="H187" s="44" t="str">
        <f t="shared" si="20"/>
        <v>8.10.151.0</v>
      </c>
      <c r="I187" s="44" t="str">
        <f t="shared" si="18"/>
        <v/>
      </c>
      <c r="J187" s="50"/>
      <c r="L187" s="5" t="str">
        <f t="shared" si="16"/>
        <v>:::::</v>
      </c>
      <c r="M187" s="5" t="str">
        <f t="shared" si="17"/>
        <v>..</v>
      </c>
      <c r="N187" s="5" t="str">
        <f t="shared" si="19"/>
        <v>..</v>
      </c>
    </row>
    <row r="188" spans="1:14">
      <c r="A188" s="44">
        <v>185</v>
      </c>
      <c r="B188" s="44" t="str">
        <f t="shared" si="14"/>
        <v># no free IP</v>
      </c>
      <c r="C188" s="50"/>
      <c r="D188" s="46"/>
      <c r="E188" s="16"/>
      <c r="F188" s="47"/>
      <c r="G188" s="44" t="str">
        <f t="shared" si="15"/>
        <v># no free IP</v>
      </c>
      <c r="H188" s="44" t="str">
        <f t="shared" si="20"/>
        <v>8.10.151.0</v>
      </c>
      <c r="I188" s="44" t="str">
        <f t="shared" si="18"/>
        <v/>
      </c>
      <c r="J188" s="50"/>
      <c r="L188" s="5" t="str">
        <f t="shared" si="16"/>
        <v>:::::</v>
      </c>
      <c r="M188" s="5" t="str">
        <f t="shared" si="17"/>
        <v>..</v>
      </c>
      <c r="N188" s="5" t="str">
        <f t="shared" si="19"/>
        <v>..</v>
      </c>
    </row>
    <row r="189" spans="1:14">
      <c r="A189" s="44">
        <v>186</v>
      </c>
      <c r="B189" s="44" t="str">
        <f t="shared" si="14"/>
        <v># no free IP</v>
      </c>
      <c r="C189" s="50"/>
      <c r="D189" s="46"/>
      <c r="E189" s="16"/>
      <c r="F189" s="47"/>
      <c r="G189" s="44" t="str">
        <f t="shared" si="15"/>
        <v># no free IP</v>
      </c>
      <c r="H189" s="44" t="str">
        <f t="shared" si="20"/>
        <v>8.10.151.0</v>
      </c>
      <c r="I189" s="44" t="str">
        <f t="shared" si="18"/>
        <v/>
      </c>
      <c r="J189" s="50"/>
      <c r="L189" s="5" t="str">
        <f t="shared" si="16"/>
        <v>:::::</v>
      </c>
      <c r="M189" s="5" t="str">
        <f t="shared" si="17"/>
        <v>..</v>
      </c>
      <c r="N189" s="5" t="str">
        <f t="shared" si="19"/>
        <v>..</v>
      </c>
    </row>
    <row r="190" spans="1:14">
      <c r="A190" s="44">
        <v>187</v>
      </c>
      <c r="B190" s="44" t="str">
        <f t="shared" si="14"/>
        <v># no free IP</v>
      </c>
      <c r="C190" s="50"/>
      <c r="D190" s="46"/>
      <c r="E190" s="16"/>
      <c r="F190" s="47"/>
      <c r="G190" s="44" t="str">
        <f t="shared" si="15"/>
        <v># no free IP</v>
      </c>
      <c r="H190" s="44" t="str">
        <f t="shared" si="20"/>
        <v>8.10.151.0</v>
      </c>
      <c r="I190" s="44" t="str">
        <f t="shared" si="18"/>
        <v/>
      </c>
      <c r="J190" s="50"/>
      <c r="L190" s="5" t="str">
        <f t="shared" si="16"/>
        <v>:::::</v>
      </c>
      <c r="M190" s="5" t="str">
        <f t="shared" si="17"/>
        <v>..</v>
      </c>
      <c r="N190" s="5" t="str">
        <f t="shared" si="19"/>
        <v>..</v>
      </c>
    </row>
    <row r="191" spans="1:14">
      <c r="A191" s="44">
        <v>188</v>
      </c>
      <c r="B191" s="44" t="str">
        <f t="shared" si="14"/>
        <v># no free IP</v>
      </c>
      <c r="C191" s="50"/>
      <c r="D191" s="46"/>
      <c r="E191" s="16"/>
      <c r="F191" s="47"/>
      <c r="G191" s="44" t="str">
        <f t="shared" si="15"/>
        <v># no free IP</v>
      </c>
      <c r="H191" s="44" t="str">
        <f t="shared" si="20"/>
        <v>8.10.151.0</v>
      </c>
      <c r="I191" s="44" t="str">
        <f t="shared" si="18"/>
        <v/>
      </c>
      <c r="J191" s="50"/>
      <c r="L191" s="5" t="str">
        <f t="shared" si="16"/>
        <v>:::::</v>
      </c>
      <c r="M191" s="5" t="str">
        <f t="shared" si="17"/>
        <v>..</v>
      </c>
      <c r="N191" s="5" t="str">
        <f t="shared" si="19"/>
        <v>..</v>
      </c>
    </row>
    <row r="192" spans="1:14">
      <c r="A192" s="44">
        <v>189</v>
      </c>
      <c r="B192" s="44" t="str">
        <f t="shared" si="14"/>
        <v># no free IP</v>
      </c>
      <c r="C192" s="50"/>
      <c r="D192" s="46"/>
      <c r="E192" s="16"/>
      <c r="F192" s="47"/>
      <c r="G192" s="44" t="str">
        <f t="shared" si="15"/>
        <v># no free IP</v>
      </c>
      <c r="H192" s="44" t="str">
        <f t="shared" si="20"/>
        <v>8.10.151.0</v>
      </c>
      <c r="I192" s="44" t="str">
        <f t="shared" si="18"/>
        <v/>
      </c>
      <c r="J192" s="50"/>
      <c r="L192" s="5" t="str">
        <f t="shared" si="16"/>
        <v>:::::</v>
      </c>
      <c r="M192" s="5" t="str">
        <f t="shared" si="17"/>
        <v>..</v>
      </c>
      <c r="N192" s="5" t="str">
        <f t="shared" si="19"/>
        <v>..</v>
      </c>
    </row>
    <row r="193" spans="1:14">
      <c r="A193" s="44">
        <v>190</v>
      </c>
      <c r="B193" s="44" t="str">
        <f t="shared" si="14"/>
        <v># no free IP</v>
      </c>
      <c r="C193" s="50"/>
      <c r="D193" s="46"/>
      <c r="E193" s="16"/>
      <c r="F193" s="47"/>
      <c r="G193" s="44" t="str">
        <f t="shared" si="15"/>
        <v># no free IP</v>
      </c>
      <c r="H193" s="44" t="str">
        <f t="shared" si="20"/>
        <v>8.10.151.0</v>
      </c>
      <c r="I193" s="44" t="str">
        <f t="shared" si="18"/>
        <v/>
      </c>
      <c r="J193" s="50"/>
      <c r="L193" s="5" t="str">
        <f t="shared" si="16"/>
        <v>:::::</v>
      </c>
      <c r="M193" s="5" t="str">
        <f t="shared" si="17"/>
        <v>..</v>
      </c>
      <c r="N193" s="5" t="str">
        <f t="shared" si="19"/>
        <v>..</v>
      </c>
    </row>
    <row r="194" spans="1:14">
      <c r="A194" s="44">
        <v>191</v>
      </c>
      <c r="B194" s="44" t="str">
        <f t="shared" si="14"/>
        <v># no free IP</v>
      </c>
      <c r="C194" s="50"/>
      <c r="D194" s="46"/>
      <c r="E194" s="16"/>
      <c r="F194" s="47"/>
      <c r="G194" s="44" t="str">
        <f t="shared" si="15"/>
        <v># no free IP</v>
      </c>
      <c r="H194" s="44" t="str">
        <f t="shared" si="20"/>
        <v>8.10.151.0</v>
      </c>
      <c r="I194" s="44" t="str">
        <f t="shared" si="18"/>
        <v/>
      </c>
      <c r="J194" s="50"/>
      <c r="L194" s="5" t="str">
        <f t="shared" si="16"/>
        <v>:::::</v>
      </c>
      <c r="M194" s="5" t="str">
        <f t="shared" si="17"/>
        <v>..</v>
      </c>
      <c r="N194" s="5" t="str">
        <f t="shared" si="19"/>
        <v>..</v>
      </c>
    </row>
    <row r="195" spans="1:14">
      <c r="A195" s="44">
        <v>192</v>
      </c>
      <c r="B195" s="44" t="str">
        <f t="shared" si="14"/>
        <v># no free IP</v>
      </c>
      <c r="C195" s="50"/>
      <c r="D195" s="46"/>
      <c r="E195" s="16"/>
      <c r="F195" s="47"/>
      <c r="G195" s="44" t="str">
        <f t="shared" si="15"/>
        <v># no free IP</v>
      </c>
      <c r="H195" s="44" t="str">
        <f t="shared" si="20"/>
        <v>8.10.151.0</v>
      </c>
      <c r="I195" s="44" t="str">
        <f t="shared" si="18"/>
        <v/>
      </c>
      <c r="J195" s="50"/>
      <c r="L195" s="5" t="str">
        <f t="shared" si="16"/>
        <v>:::::</v>
      </c>
      <c r="M195" s="5" t="str">
        <f t="shared" si="17"/>
        <v>..</v>
      </c>
      <c r="N195" s="5" t="str">
        <f t="shared" si="19"/>
        <v>..</v>
      </c>
    </row>
    <row r="196" spans="1:14">
      <c r="A196" s="44">
        <v>193</v>
      </c>
      <c r="B196" s="44" t="str">
        <f t="shared" ref="B196:B257" si="21">IF(A196&gt;SUM(range_ap1_count+range_ap2_count),"# no free IP",CONCATENATE(var_dns_ap,SUM(20000+A196)))</f>
        <v># no free IP</v>
      </c>
      <c r="C196" s="50"/>
      <c r="D196" s="46"/>
      <c r="E196" s="16"/>
      <c r="F196" s="47"/>
      <c r="G196" s="44" t="str">
        <f t="shared" ref="G196:G257" si="22">IF(A196&lt;=range_ap1_count,CONCATENATE(var_net_v1,SUM(range_ap1_start-1+A196)),IF(A196&gt;SUM(range_ap1_count+range_ap2_count),"# no free IP",CONCATENATE(var_net_v1,SUM(A196-range_ap1_count+range_ap2_start-1))))</f>
        <v># no free IP</v>
      </c>
      <c r="H196" s="44" t="str">
        <f t="shared" si="20"/>
        <v>8.10.151.0</v>
      </c>
      <c r="I196" s="44" t="str">
        <f t="shared" si="18"/>
        <v/>
      </c>
      <c r="J196" s="50"/>
      <c r="L196" s="5" t="str">
        <f t="shared" ref="L196:L257" si="23">UPPER(MID(E196,1,2)&amp;":"&amp;MID(E196,3,2)&amp;":"&amp;MID(E196,5,2)&amp;":"&amp;MID(E196,7,2)&amp;":"&amp;MID(E196,9,2)&amp;":"&amp;MID(E196,11,2))</f>
        <v>:::::</v>
      </c>
      <c r="M196" s="5" t="str">
        <f t="shared" ref="M196:M257" si="24">UPPER(MID(E196,1,4)&amp;"."&amp;MID(E196,5,4)&amp;"."&amp;MID(E196,9,4))</f>
        <v>..</v>
      </c>
      <c r="N196" s="5" t="str">
        <f t="shared" si="19"/>
        <v>..</v>
      </c>
    </row>
    <row r="197" spans="1:14">
      <c r="A197" s="44">
        <v>194</v>
      </c>
      <c r="B197" s="44" t="str">
        <f t="shared" si="21"/>
        <v># no free IP</v>
      </c>
      <c r="C197" s="50"/>
      <c r="D197" s="46"/>
      <c r="E197" s="16"/>
      <c r="F197" s="47"/>
      <c r="G197" s="44" t="str">
        <f t="shared" si="22"/>
        <v># no free IP</v>
      </c>
      <c r="H197" s="44" t="str">
        <f t="shared" si="20"/>
        <v>8.10.151.0</v>
      </c>
      <c r="I197" s="44" t="str">
        <f t="shared" ref="I197:I257" si="25">IF(C197="","",IF(C197="c9120AXI","indoor",IF(C197="c9124AXI","outdoor",IF(C197="AIR-AP1832I","indoor",IF(C197="AIR-AP1542I","outdoor",IF(C197="AIR-CAP1532I","outdoor",IF(C197="AIR-CAP1602I","indoor",IF(C197="AIR-CAP1602E","indoor","# FEHLER"))))))))</f>
        <v/>
      </c>
      <c r="J197" s="50"/>
      <c r="L197" s="5" t="str">
        <f t="shared" si="23"/>
        <v>:::::</v>
      </c>
      <c r="M197" s="5" t="str">
        <f t="shared" si="24"/>
        <v>..</v>
      </c>
      <c r="N197" s="5" t="str">
        <f t="shared" ref="N197:N257" si="26">LOWER(M197)</f>
        <v>..</v>
      </c>
    </row>
    <row r="198" spans="1:14">
      <c r="A198" s="44">
        <v>195</v>
      </c>
      <c r="B198" s="44" t="str">
        <f t="shared" si="21"/>
        <v># no free IP</v>
      </c>
      <c r="C198" s="50"/>
      <c r="D198" s="46"/>
      <c r="E198" s="16"/>
      <c r="F198" s="47"/>
      <c r="G198" s="44" t="str">
        <f t="shared" si="22"/>
        <v># no free IP</v>
      </c>
      <c r="H198" s="44" t="str">
        <f t="shared" ref="H198:H256" si="27">H197</f>
        <v>8.10.151.0</v>
      </c>
      <c r="I198" s="44" t="str">
        <f t="shared" si="25"/>
        <v/>
      </c>
      <c r="J198" s="50"/>
      <c r="L198" s="5" t="str">
        <f t="shared" si="23"/>
        <v>:::::</v>
      </c>
      <c r="M198" s="5" t="str">
        <f t="shared" si="24"/>
        <v>..</v>
      </c>
      <c r="N198" s="5" t="str">
        <f t="shared" si="26"/>
        <v>..</v>
      </c>
    </row>
    <row r="199" spans="1:14">
      <c r="A199" s="44">
        <v>196</v>
      </c>
      <c r="B199" s="44" t="str">
        <f t="shared" si="21"/>
        <v># no free IP</v>
      </c>
      <c r="C199" s="50"/>
      <c r="D199" s="46"/>
      <c r="E199" s="16"/>
      <c r="F199" s="47"/>
      <c r="G199" s="44" t="str">
        <f t="shared" si="22"/>
        <v># no free IP</v>
      </c>
      <c r="H199" s="44" t="str">
        <f t="shared" si="27"/>
        <v>8.10.151.0</v>
      </c>
      <c r="I199" s="44" t="str">
        <f t="shared" si="25"/>
        <v/>
      </c>
      <c r="J199" s="50"/>
      <c r="L199" s="5" t="str">
        <f t="shared" si="23"/>
        <v>:::::</v>
      </c>
      <c r="M199" s="5" t="str">
        <f t="shared" si="24"/>
        <v>..</v>
      </c>
      <c r="N199" s="5" t="str">
        <f t="shared" si="26"/>
        <v>..</v>
      </c>
    </row>
    <row r="200" spans="1:14">
      <c r="A200" s="44">
        <v>197</v>
      </c>
      <c r="B200" s="44" t="str">
        <f t="shared" si="21"/>
        <v># no free IP</v>
      </c>
      <c r="C200" s="50"/>
      <c r="D200" s="46"/>
      <c r="E200" s="16"/>
      <c r="F200" s="47"/>
      <c r="G200" s="44" t="str">
        <f t="shared" si="22"/>
        <v># no free IP</v>
      </c>
      <c r="H200" s="44" t="str">
        <f t="shared" si="27"/>
        <v>8.10.151.0</v>
      </c>
      <c r="I200" s="44" t="str">
        <f t="shared" si="25"/>
        <v/>
      </c>
      <c r="J200" s="50"/>
      <c r="L200" s="5" t="str">
        <f t="shared" si="23"/>
        <v>:::::</v>
      </c>
      <c r="M200" s="5" t="str">
        <f t="shared" si="24"/>
        <v>..</v>
      </c>
      <c r="N200" s="5" t="str">
        <f t="shared" si="26"/>
        <v>..</v>
      </c>
    </row>
    <row r="201" spans="1:14">
      <c r="A201" s="44">
        <v>198</v>
      </c>
      <c r="B201" s="44" t="str">
        <f t="shared" si="21"/>
        <v># no free IP</v>
      </c>
      <c r="C201" s="50"/>
      <c r="D201" s="46"/>
      <c r="E201" s="16"/>
      <c r="F201" s="47"/>
      <c r="G201" s="44" t="str">
        <f t="shared" si="22"/>
        <v># no free IP</v>
      </c>
      <c r="H201" s="44" t="str">
        <f t="shared" si="27"/>
        <v>8.10.151.0</v>
      </c>
      <c r="I201" s="44" t="str">
        <f t="shared" si="25"/>
        <v/>
      </c>
      <c r="J201" s="50"/>
      <c r="L201" s="5" t="str">
        <f t="shared" si="23"/>
        <v>:::::</v>
      </c>
      <c r="M201" s="5" t="str">
        <f t="shared" si="24"/>
        <v>..</v>
      </c>
      <c r="N201" s="5" t="str">
        <f t="shared" si="26"/>
        <v>..</v>
      </c>
    </row>
    <row r="202" spans="1:14">
      <c r="A202" s="44">
        <v>199</v>
      </c>
      <c r="B202" s="44" t="str">
        <f t="shared" si="21"/>
        <v># no free IP</v>
      </c>
      <c r="C202" s="50"/>
      <c r="D202" s="46"/>
      <c r="E202" s="16"/>
      <c r="F202" s="47"/>
      <c r="G202" s="44" t="str">
        <f t="shared" si="22"/>
        <v># no free IP</v>
      </c>
      <c r="H202" s="44" t="str">
        <f t="shared" si="27"/>
        <v>8.10.151.0</v>
      </c>
      <c r="I202" s="44" t="str">
        <f t="shared" si="25"/>
        <v/>
      </c>
      <c r="J202" s="50"/>
      <c r="L202" s="5" t="str">
        <f t="shared" si="23"/>
        <v>:::::</v>
      </c>
      <c r="M202" s="5" t="str">
        <f t="shared" si="24"/>
        <v>..</v>
      </c>
      <c r="N202" s="5" t="str">
        <f t="shared" si="26"/>
        <v>..</v>
      </c>
    </row>
    <row r="203" spans="1:14">
      <c r="A203" s="44">
        <v>200</v>
      </c>
      <c r="B203" s="44" t="str">
        <f t="shared" si="21"/>
        <v># no free IP</v>
      </c>
      <c r="C203" s="50"/>
      <c r="D203" s="46"/>
      <c r="E203" s="16"/>
      <c r="F203" s="47"/>
      <c r="G203" s="44" t="str">
        <f t="shared" si="22"/>
        <v># no free IP</v>
      </c>
      <c r="H203" s="44" t="str">
        <f t="shared" si="27"/>
        <v>8.10.151.0</v>
      </c>
      <c r="I203" s="44" t="str">
        <f t="shared" si="25"/>
        <v/>
      </c>
      <c r="J203" s="50"/>
      <c r="L203" s="5" t="str">
        <f t="shared" si="23"/>
        <v>:::::</v>
      </c>
      <c r="M203" s="5" t="str">
        <f t="shared" si="24"/>
        <v>..</v>
      </c>
      <c r="N203" s="5" t="str">
        <f t="shared" si="26"/>
        <v>..</v>
      </c>
    </row>
    <row r="204" spans="1:14">
      <c r="A204" s="44">
        <v>201</v>
      </c>
      <c r="B204" s="44" t="str">
        <f t="shared" si="21"/>
        <v># no free IP</v>
      </c>
      <c r="C204" s="50"/>
      <c r="D204" s="46"/>
      <c r="E204" s="16"/>
      <c r="F204" s="47"/>
      <c r="G204" s="44" t="str">
        <f t="shared" si="22"/>
        <v># no free IP</v>
      </c>
      <c r="H204" s="44" t="str">
        <f t="shared" si="27"/>
        <v>8.10.151.0</v>
      </c>
      <c r="I204" s="44" t="str">
        <f t="shared" si="25"/>
        <v/>
      </c>
      <c r="J204" s="50"/>
      <c r="L204" s="5" t="str">
        <f t="shared" si="23"/>
        <v>:::::</v>
      </c>
      <c r="M204" s="5" t="str">
        <f t="shared" si="24"/>
        <v>..</v>
      </c>
      <c r="N204" s="5" t="str">
        <f t="shared" si="26"/>
        <v>..</v>
      </c>
    </row>
    <row r="205" spans="1:14">
      <c r="A205" s="44">
        <v>202</v>
      </c>
      <c r="B205" s="44" t="str">
        <f t="shared" si="21"/>
        <v># no free IP</v>
      </c>
      <c r="C205" s="50"/>
      <c r="D205" s="46"/>
      <c r="E205" s="16"/>
      <c r="F205" s="47"/>
      <c r="G205" s="44" t="str">
        <f t="shared" si="22"/>
        <v># no free IP</v>
      </c>
      <c r="H205" s="44" t="str">
        <f t="shared" si="27"/>
        <v>8.10.151.0</v>
      </c>
      <c r="I205" s="44" t="str">
        <f t="shared" si="25"/>
        <v/>
      </c>
      <c r="J205" s="50"/>
      <c r="L205" s="5" t="str">
        <f t="shared" si="23"/>
        <v>:::::</v>
      </c>
      <c r="M205" s="5" t="str">
        <f t="shared" si="24"/>
        <v>..</v>
      </c>
      <c r="N205" s="5" t="str">
        <f t="shared" si="26"/>
        <v>..</v>
      </c>
    </row>
    <row r="206" spans="1:14">
      <c r="A206" s="44">
        <v>203</v>
      </c>
      <c r="B206" s="44" t="str">
        <f t="shared" si="21"/>
        <v># no free IP</v>
      </c>
      <c r="C206" s="50"/>
      <c r="D206" s="46"/>
      <c r="E206" s="16"/>
      <c r="F206" s="47"/>
      <c r="G206" s="44" t="str">
        <f t="shared" si="22"/>
        <v># no free IP</v>
      </c>
      <c r="H206" s="44" t="str">
        <f t="shared" si="27"/>
        <v>8.10.151.0</v>
      </c>
      <c r="I206" s="44" t="str">
        <f t="shared" si="25"/>
        <v/>
      </c>
      <c r="J206" s="50"/>
      <c r="L206" s="5" t="str">
        <f t="shared" si="23"/>
        <v>:::::</v>
      </c>
      <c r="M206" s="5" t="str">
        <f t="shared" si="24"/>
        <v>..</v>
      </c>
      <c r="N206" s="5" t="str">
        <f t="shared" si="26"/>
        <v>..</v>
      </c>
    </row>
    <row r="207" spans="1:14">
      <c r="A207" s="44">
        <v>204</v>
      </c>
      <c r="B207" s="44" t="str">
        <f t="shared" si="21"/>
        <v># no free IP</v>
      </c>
      <c r="C207" s="50"/>
      <c r="D207" s="46"/>
      <c r="E207" s="16"/>
      <c r="F207" s="47"/>
      <c r="G207" s="44" t="str">
        <f t="shared" si="22"/>
        <v># no free IP</v>
      </c>
      <c r="H207" s="44" t="str">
        <f t="shared" si="27"/>
        <v>8.10.151.0</v>
      </c>
      <c r="I207" s="44" t="str">
        <f t="shared" si="25"/>
        <v/>
      </c>
      <c r="J207" s="50"/>
      <c r="L207" s="5" t="str">
        <f t="shared" si="23"/>
        <v>:::::</v>
      </c>
      <c r="M207" s="5" t="str">
        <f t="shared" si="24"/>
        <v>..</v>
      </c>
      <c r="N207" s="5" t="str">
        <f t="shared" si="26"/>
        <v>..</v>
      </c>
    </row>
    <row r="208" spans="1:14">
      <c r="A208" s="44">
        <v>205</v>
      </c>
      <c r="B208" s="44" t="str">
        <f t="shared" si="21"/>
        <v># no free IP</v>
      </c>
      <c r="C208" s="50"/>
      <c r="D208" s="46"/>
      <c r="E208" s="16"/>
      <c r="F208" s="47"/>
      <c r="G208" s="44" t="str">
        <f t="shared" si="22"/>
        <v># no free IP</v>
      </c>
      <c r="H208" s="44" t="str">
        <f t="shared" si="27"/>
        <v>8.10.151.0</v>
      </c>
      <c r="I208" s="44" t="str">
        <f t="shared" si="25"/>
        <v/>
      </c>
      <c r="J208" s="50"/>
      <c r="L208" s="5" t="str">
        <f t="shared" si="23"/>
        <v>:::::</v>
      </c>
      <c r="M208" s="5" t="str">
        <f t="shared" si="24"/>
        <v>..</v>
      </c>
      <c r="N208" s="5" t="str">
        <f t="shared" si="26"/>
        <v>..</v>
      </c>
    </row>
    <row r="209" spans="1:14">
      <c r="A209" s="44">
        <v>206</v>
      </c>
      <c r="B209" s="44" t="str">
        <f t="shared" si="21"/>
        <v># no free IP</v>
      </c>
      <c r="C209" s="50"/>
      <c r="D209" s="46"/>
      <c r="E209" s="16"/>
      <c r="F209" s="47"/>
      <c r="G209" s="44" t="str">
        <f t="shared" si="22"/>
        <v># no free IP</v>
      </c>
      <c r="H209" s="44" t="str">
        <f t="shared" si="27"/>
        <v>8.10.151.0</v>
      </c>
      <c r="I209" s="44" t="str">
        <f t="shared" si="25"/>
        <v/>
      </c>
      <c r="J209" s="50"/>
      <c r="L209" s="5" t="str">
        <f t="shared" si="23"/>
        <v>:::::</v>
      </c>
      <c r="M209" s="5" t="str">
        <f t="shared" si="24"/>
        <v>..</v>
      </c>
      <c r="N209" s="5" t="str">
        <f t="shared" si="26"/>
        <v>..</v>
      </c>
    </row>
    <row r="210" spans="1:14">
      <c r="A210" s="44">
        <v>207</v>
      </c>
      <c r="B210" s="44" t="str">
        <f t="shared" si="21"/>
        <v># no free IP</v>
      </c>
      <c r="C210" s="50"/>
      <c r="D210" s="46"/>
      <c r="E210" s="16"/>
      <c r="F210" s="47"/>
      <c r="G210" s="44" t="str">
        <f t="shared" si="22"/>
        <v># no free IP</v>
      </c>
      <c r="H210" s="44" t="str">
        <f t="shared" si="27"/>
        <v>8.10.151.0</v>
      </c>
      <c r="I210" s="44" t="str">
        <f t="shared" si="25"/>
        <v/>
      </c>
      <c r="J210" s="50"/>
      <c r="L210" s="5" t="str">
        <f t="shared" si="23"/>
        <v>:::::</v>
      </c>
      <c r="M210" s="5" t="str">
        <f t="shared" si="24"/>
        <v>..</v>
      </c>
      <c r="N210" s="5" t="str">
        <f t="shared" si="26"/>
        <v>..</v>
      </c>
    </row>
    <row r="211" spans="1:14">
      <c r="A211" s="44">
        <v>208</v>
      </c>
      <c r="B211" s="44" t="str">
        <f t="shared" si="21"/>
        <v># no free IP</v>
      </c>
      <c r="C211" s="50"/>
      <c r="D211" s="46"/>
      <c r="E211" s="16"/>
      <c r="F211" s="47"/>
      <c r="G211" s="44" t="str">
        <f t="shared" si="22"/>
        <v># no free IP</v>
      </c>
      <c r="H211" s="44" t="str">
        <f t="shared" si="27"/>
        <v>8.10.151.0</v>
      </c>
      <c r="I211" s="44" t="str">
        <f t="shared" si="25"/>
        <v/>
      </c>
      <c r="J211" s="50"/>
      <c r="L211" s="5" t="str">
        <f t="shared" si="23"/>
        <v>:::::</v>
      </c>
      <c r="M211" s="5" t="str">
        <f t="shared" si="24"/>
        <v>..</v>
      </c>
      <c r="N211" s="5" t="str">
        <f t="shared" si="26"/>
        <v>..</v>
      </c>
    </row>
    <row r="212" spans="1:14">
      <c r="A212" s="44">
        <v>209</v>
      </c>
      <c r="B212" s="44" t="str">
        <f t="shared" si="21"/>
        <v># no free IP</v>
      </c>
      <c r="C212" s="50"/>
      <c r="D212" s="46"/>
      <c r="E212" s="16"/>
      <c r="F212" s="47"/>
      <c r="G212" s="44" t="str">
        <f t="shared" si="22"/>
        <v># no free IP</v>
      </c>
      <c r="H212" s="44" t="str">
        <f t="shared" si="27"/>
        <v>8.10.151.0</v>
      </c>
      <c r="I212" s="44" t="str">
        <f t="shared" si="25"/>
        <v/>
      </c>
      <c r="J212" s="50"/>
      <c r="L212" s="5" t="str">
        <f t="shared" si="23"/>
        <v>:::::</v>
      </c>
      <c r="M212" s="5" t="str">
        <f t="shared" si="24"/>
        <v>..</v>
      </c>
      <c r="N212" s="5" t="str">
        <f t="shared" si="26"/>
        <v>..</v>
      </c>
    </row>
    <row r="213" spans="1:14">
      <c r="A213" s="44">
        <v>210</v>
      </c>
      <c r="B213" s="44" t="str">
        <f t="shared" si="21"/>
        <v># no free IP</v>
      </c>
      <c r="C213" s="50"/>
      <c r="D213" s="46"/>
      <c r="E213" s="16"/>
      <c r="F213" s="47"/>
      <c r="G213" s="44" t="str">
        <f t="shared" si="22"/>
        <v># no free IP</v>
      </c>
      <c r="H213" s="44" t="str">
        <f t="shared" si="27"/>
        <v>8.10.151.0</v>
      </c>
      <c r="I213" s="44" t="str">
        <f t="shared" si="25"/>
        <v/>
      </c>
      <c r="J213" s="50"/>
      <c r="L213" s="5" t="str">
        <f t="shared" si="23"/>
        <v>:::::</v>
      </c>
      <c r="M213" s="5" t="str">
        <f t="shared" si="24"/>
        <v>..</v>
      </c>
      <c r="N213" s="5" t="str">
        <f t="shared" si="26"/>
        <v>..</v>
      </c>
    </row>
    <row r="214" spans="1:14">
      <c r="A214" s="44">
        <v>211</v>
      </c>
      <c r="B214" s="44" t="str">
        <f t="shared" si="21"/>
        <v># no free IP</v>
      </c>
      <c r="C214" s="50"/>
      <c r="D214" s="46"/>
      <c r="E214" s="16"/>
      <c r="F214" s="47"/>
      <c r="G214" s="44" t="str">
        <f t="shared" si="22"/>
        <v># no free IP</v>
      </c>
      <c r="H214" s="44" t="str">
        <f t="shared" si="27"/>
        <v>8.10.151.0</v>
      </c>
      <c r="I214" s="44" t="str">
        <f t="shared" si="25"/>
        <v/>
      </c>
      <c r="J214" s="50"/>
      <c r="L214" s="5" t="str">
        <f t="shared" si="23"/>
        <v>:::::</v>
      </c>
      <c r="M214" s="5" t="str">
        <f t="shared" si="24"/>
        <v>..</v>
      </c>
      <c r="N214" s="5" t="str">
        <f t="shared" si="26"/>
        <v>..</v>
      </c>
    </row>
    <row r="215" spans="1:14">
      <c r="A215" s="44">
        <v>212</v>
      </c>
      <c r="B215" s="44" t="str">
        <f t="shared" si="21"/>
        <v># no free IP</v>
      </c>
      <c r="C215" s="50"/>
      <c r="D215" s="46"/>
      <c r="E215" s="16"/>
      <c r="F215" s="47"/>
      <c r="G215" s="44" t="str">
        <f t="shared" si="22"/>
        <v># no free IP</v>
      </c>
      <c r="H215" s="44" t="str">
        <f t="shared" si="27"/>
        <v>8.10.151.0</v>
      </c>
      <c r="I215" s="44" t="str">
        <f t="shared" si="25"/>
        <v/>
      </c>
      <c r="J215" s="50"/>
      <c r="L215" s="5" t="str">
        <f t="shared" si="23"/>
        <v>:::::</v>
      </c>
      <c r="M215" s="5" t="str">
        <f t="shared" si="24"/>
        <v>..</v>
      </c>
      <c r="N215" s="5" t="str">
        <f t="shared" si="26"/>
        <v>..</v>
      </c>
    </row>
    <row r="216" spans="1:14">
      <c r="A216" s="44">
        <v>213</v>
      </c>
      <c r="B216" s="44" t="str">
        <f t="shared" si="21"/>
        <v># no free IP</v>
      </c>
      <c r="C216" s="50"/>
      <c r="D216" s="46"/>
      <c r="E216" s="16"/>
      <c r="F216" s="47"/>
      <c r="G216" s="44" t="str">
        <f t="shared" si="22"/>
        <v># no free IP</v>
      </c>
      <c r="H216" s="44" t="str">
        <f t="shared" si="27"/>
        <v>8.10.151.0</v>
      </c>
      <c r="I216" s="44" t="str">
        <f t="shared" si="25"/>
        <v/>
      </c>
      <c r="J216" s="50"/>
      <c r="L216" s="5" t="str">
        <f t="shared" si="23"/>
        <v>:::::</v>
      </c>
      <c r="M216" s="5" t="str">
        <f t="shared" si="24"/>
        <v>..</v>
      </c>
      <c r="N216" s="5" t="str">
        <f t="shared" si="26"/>
        <v>..</v>
      </c>
    </row>
    <row r="217" spans="1:14">
      <c r="A217" s="44">
        <v>214</v>
      </c>
      <c r="B217" s="44" t="str">
        <f t="shared" si="21"/>
        <v># no free IP</v>
      </c>
      <c r="C217" s="50"/>
      <c r="D217" s="46"/>
      <c r="E217" s="16"/>
      <c r="F217" s="47"/>
      <c r="G217" s="44" t="str">
        <f t="shared" si="22"/>
        <v># no free IP</v>
      </c>
      <c r="H217" s="44" t="str">
        <f t="shared" si="27"/>
        <v>8.10.151.0</v>
      </c>
      <c r="I217" s="44" t="str">
        <f t="shared" si="25"/>
        <v/>
      </c>
      <c r="J217" s="50"/>
      <c r="L217" s="5" t="str">
        <f t="shared" si="23"/>
        <v>:::::</v>
      </c>
      <c r="M217" s="5" t="str">
        <f t="shared" si="24"/>
        <v>..</v>
      </c>
      <c r="N217" s="5" t="str">
        <f t="shared" si="26"/>
        <v>..</v>
      </c>
    </row>
    <row r="218" spans="1:14">
      <c r="A218" s="44">
        <v>215</v>
      </c>
      <c r="B218" s="44" t="str">
        <f t="shared" si="21"/>
        <v># no free IP</v>
      </c>
      <c r="C218" s="50"/>
      <c r="D218" s="46"/>
      <c r="E218" s="16"/>
      <c r="F218" s="47"/>
      <c r="G218" s="44" t="str">
        <f t="shared" si="22"/>
        <v># no free IP</v>
      </c>
      <c r="H218" s="44" t="str">
        <f t="shared" si="27"/>
        <v>8.10.151.0</v>
      </c>
      <c r="I218" s="44" t="str">
        <f t="shared" si="25"/>
        <v/>
      </c>
      <c r="J218" s="50"/>
      <c r="L218" s="5" t="str">
        <f t="shared" si="23"/>
        <v>:::::</v>
      </c>
      <c r="M218" s="5" t="str">
        <f t="shared" si="24"/>
        <v>..</v>
      </c>
      <c r="N218" s="5" t="str">
        <f t="shared" si="26"/>
        <v>..</v>
      </c>
    </row>
    <row r="219" spans="1:14">
      <c r="A219" s="44">
        <v>216</v>
      </c>
      <c r="B219" s="44" t="str">
        <f t="shared" si="21"/>
        <v># no free IP</v>
      </c>
      <c r="C219" s="50"/>
      <c r="D219" s="46"/>
      <c r="E219" s="16"/>
      <c r="F219" s="47"/>
      <c r="G219" s="44" t="str">
        <f t="shared" si="22"/>
        <v># no free IP</v>
      </c>
      <c r="H219" s="44" t="str">
        <f t="shared" si="27"/>
        <v>8.10.151.0</v>
      </c>
      <c r="I219" s="44" t="str">
        <f t="shared" si="25"/>
        <v/>
      </c>
      <c r="J219" s="50"/>
      <c r="L219" s="5" t="str">
        <f t="shared" si="23"/>
        <v>:::::</v>
      </c>
      <c r="M219" s="5" t="str">
        <f t="shared" si="24"/>
        <v>..</v>
      </c>
      <c r="N219" s="5" t="str">
        <f t="shared" si="26"/>
        <v>..</v>
      </c>
    </row>
    <row r="220" spans="1:14">
      <c r="A220" s="44">
        <v>217</v>
      </c>
      <c r="B220" s="44" t="str">
        <f t="shared" si="21"/>
        <v># no free IP</v>
      </c>
      <c r="C220" s="50"/>
      <c r="D220" s="46"/>
      <c r="E220" s="16"/>
      <c r="F220" s="47"/>
      <c r="G220" s="44" t="str">
        <f t="shared" si="22"/>
        <v># no free IP</v>
      </c>
      <c r="H220" s="44" t="str">
        <f t="shared" si="27"/>
        <v>8.10.151.0</v>
      </c>
      <c r="I220" s="44" t="str">
        <f t="shared" si="25"/>
        <v/>
      </c>
      <c r="J220" s="50"/>
      <c r="L220" s="5" t="str">
        <f t="shared" si="23"/>
        <v>:::::</v>
      </c>
      <c r="M220" s="5" t="str">
        <f t="shared" si="24"/>
        <v>..</v>
      </c>
      <c r="N220" s="5" t="str">
        <f t="shared" si="26"/>
        <v>..</v>
      </c>
    </row>
    <row r="221" spans="1:14">
      <c r="A221" s="44">
        <v>218</v>
      </c>
      <c r="B221" s="44" t="str">
        <f t="shared" si="21"/>
        <v># no free IP</v>
      </c>
      <c r="C221" s="50"/>
      <c r="D221" s="46"/>
      <c r="E221" s="16"/>
      <c r="F221" s="47"/>
      <c r="G221" s="44" t="str">
        <f t="shared" si="22"/>
        <v># no free IP</v>
      </c>
      <c r="H221" s="44" t="str">
        <f t="shared" si="27"/>
        <v>8.10.151.0</v>
      </c>
      <c r="I221" s="44" t="str">
        <f t="shared" si="25"/>
        <v/>
      </c>
      <c r="J221" s="50"/>
      <c r="L221" s="5" t="str">
        <f t="shared" si="23"/>
        <v>:::::</v>
      </c>
      <c r="M221" s="5" t="str">
        <f t="shared" si="24"/>
        <v>..</v>
      </c>
      <c r="N221" s="5" t="str">
        <f t="shared" si="26"/>
        <v>..</v>
      </c>
    </row>
    <row r="222" spans="1:14">
      <c r="A222" s="44">
        <v>219</v>
      </c>
      <c r="B222" s="44" t="str">
        <f t="shared" si="21"/>
        <v># no free IP</v>
      </c>
      <c r="C222" s="50"/>
      <c r="D222" s="46"/>
      <c r="E222" s="16"/>
      <c r="F222" s="47"/>
      <c r="G222" s="44" t="str">
        <f t="shared" si="22"/>
        <v># no free IP</v>
      </c>
      <c r="H222" s="44" t="str">
        <f t="shared" si="27"/>
        <v>8.10.151.0</v>
      </c>
      <c r="I222" s="44" t="str">
        <f t="shared" si="25"/>
        <v/>
      </c>
      <c r="J222" s="50"/>
      <c r="L222" s="5" t="str">
        <f t="shared" si="23"/>
        <v>:::::</v>
      </c>
      <c r="M222" s="5" t="str">
        <f t="shared" si="24"/>
        <v>..</v>
      </c>
      <c r="N222" s="5" t="str">
        <f t="shared" si="26"/>
        <v>..</v>
      </c>
    </row>
    <row r="223" spans="1:14">
      <c r="A223" s="44">
        <v>220</v>
      </c>
      <c r="B223" s="44" t="str">
        <f t="shared" si="21"/>
        <v># no free IP</v>
      </c>
      <c r="C223" s="50"/>
      <c r="D223" s="46"/>
      <c r="E223" s="16"/>
      <c r="F223" s="47"/>
      <c r="G223" s="44" t="str">
        <f t="shared" si="22"/>
        <v># no free IP</v>
      </c>
      <c r="H223" s="44" t="str">
        <f t="shared" si="27"/>
        <v>8.10.151.0</v>
      </c>
      <c r="I223" s="44" t="str">
        <f t="shared" si="25"/>
        <v/>
      </c>
      <c r="J223" s="50"/>
      <c r="L223" s="5" t="str">
        <f t="shared" si="23"/>
        <v>:::::</v>
      </c>
      <c r="M223" s="5" t="str">
        <f t="shared" si="24"/>
        <v>..</v>
      </c>
      <c r="N223" s="5" t="str">
        <f t="shared" si="26"/>
        <v>..</v>
      </c>
    </row>
    <row r="224" spans="1:14">
      <c r="A224" s="44">
        <v>221</v>
      </c>
      <c r="B224" s="44" t="str">
        <f t="shared" si="21"/>
        <v># no free IP</v>
      </c>
      <c r="C224" s="50"/>
      <c r="D224" s="46"/>
      <c r="E224" s="16"/>
      <c r="F224" s="47"/>
      <c r="G224" s="44" t="str">
        <f t="shared" si="22"/>
        <v># no free IP</v>
      </c>
      <c r="H224" s="44" t="str">
        <f t="shared" si="27"/>
        <v>8.10.151.0</v>
      </c>
      <c r="I224" s="44" t="str">
        <f t="shared" si="25"/>
        <v/>
      </c>
      <c r="J224" s="50"/>
      <c r="L224" s="5" t="str">
        <f t="shared" si="23"/>
        <v>:::::</v>
      </c>
      <c r="M224" s="5" t="str">
        <f t="shared" si="24"/>
        <v>..</v>
      </c>
      <c r="N224" s="5" t="str">
        <f t="shared" si="26"/>
        <v>..</v>
      </c>
    </row>
    <row r="225" spans="1:14">
      <c r="A225" s="44">
        <v>222</v>
      </c>
      <c r="B225" s="44" t="str">
        <f t="shared" si="21"/>
        <v># no free IP</v>
      </c>
      <c r="C225" s="50"/>
      <c r="D225" s="46"/>
      <c r="E225" s="16"/>
      <c r="F225" s="47"/>
      <c r="G225" s="44" t="str">
        <f t="shared" si="22"/>
        <v># no free IP</v>
      </c>
      <c r="H225" s="44" t="str">
        <f t="shared" si="27"/>
        <v>8.10.151.0</v>
      </c>
      <c r="I225" s="44" t="str">
        <f t="shared" si="25"/>
        <v/>
      </c>
      <c r="J225" s="50"/>
      <c r="L225" s="5" t="str">
        <f t="shared" si="23"/>
        <v>:::::</v>
      </c>
      <c r="M225" s="5" t="str">
        <f t="shared" si="24"/>
        <v>..</v>
      </c>
      <c r="N225" s="5" t="str">
        <f t="shared" si="26"/>
        <v>..</v>
      </c>
    </row>
    <row r="226" spans="1:14">
      <c r="A226" s="44">
        <v>223</v>
      </c>
      <c r="B226" s="44" t="str">
        <f t="shared" si="21"/>
        <v># no free IP</v>
      </c>
      <c r="C226" s="50"/>
      <c r="D226" s="46"/>
      <c r="E226" s="16"/>
      <c r="F226" s="47"/>
      <c r="G226" s="44" t="str">
        <f t="shared" si="22"/>
        <v># no free IP</v>
      </c>
      <c r="H226" s="44" t="str">
        <f t="shared" si="27"/>
        <v>8.10.151.0</v>
      </c>
      <c r="I226" s="44" t="str">
        <f t="shared" si="25"/>
        <v/>
      </c>
      <c r="J226" s="50"/>
      <c r="L226" s="5" t="str">
        <f t="shared" si="23"/>
        <v>:::::</v>
      </c>
      <c r="M226" s="5" t="str">
        <f t="shared" si="24"/>
        <v>..</v>
      </c>
      <c r="N226" s="5" t="str">
        <f t="shared" si="26"/>
        <v>..</v>
      </c>
    </row>
    <row r="227" spans="1:14">
      <c r="A227" s="44">
        <v>224</v>
      </c>
      <c r="B227" s="44" t="str">
        <f t="shared" si="21"/>
        <v># no free IP</v>
      </c>
      <c r="C227" s="50"/>
      <c r="D227" s="46"/>
      <c r="E227" s="16"/>
      <c r="F227" s="47"/>
      <c r="G227" s="44" t="str">
        <f t="shared" si="22"/>
        <v># no free IP</v>
      </c>
      <c r="H227" s="44" t="str">
        <f t="shared" si="27"/>
        <v>8.10.151.0</v>
      </c>
      <c r="I227" s="44" t="str">
        <f t="shared" si="25"/>
        <v/>
      </c>
      <c r="J227" s="50"/>
      <c r="L227" s="5" t="str">
        <f t="shared" si="23"/>
        <v>:::::</v>
      </c>
      <c r="M227" s="5" t="str">
        <f t="shared" si="24"/>
        <v>..</v>
      </c>
      <c r="N227" s="5" t="str">
        <f t="shared" si="26"/>
        <v>..</v>
      </c>
    </row>
    <row r="228" spans="1:14">
      <c r="A228" s="44">
        <v>225</v>
      </c>
      <c r="B228" s="44" t="str">
        <f t="shared" si="21"/>
        <v># no free IP</v>
      </c>
      <c r="C228" s="50"/>
      <c r="D228" s="46"/>
      <c r="E228" s="16"/>
      <c r="F228" s="47"/>
      <c r="G228" s="44" t="str">
        <f t="shared" si="22"/>
        <v># no free IP</v>
      </c>
      <c r="H228" s="44" t="str">
        <f t="shared" si="27"/>
        <v>8.10.151.0</v>
      </c>
      <c r="I228" s="44" t="str">
        <f t="shared" si="25"/>
        <v/>
      </c>
      <c r="J228" s="50"/>
      <c r="L228" s="5" t="str">
        <f t="shared" si="23"/>
        <v>:::::</v>
      </c>
      <c r="M228" s="5" t="str">
        <f t="shared" si="24"/>
        <v>..</v>
      </c>
      <c r="N228" s="5" t="str">
        <f t="shared" si="26"/>
        <v>..</v>
      </c>
    </row>
    <row r="229" spans="1:14">
      <c r="A229" s="44">
        <v>226</v>
      </c>
      <c r="B229" s="44" t="str">
        <f t="shared" si="21"/>
        <v># no free IP</v>
      </c>
      <c r="C229" s="50"/>
      <c r="D229" s="46"/>
      <c r="E229" s="16"/>
      <c r="F229" s="47"/>
      <c r="G229" s="44" t="str">
        <f t="shared" si="22"/>
        <v># no free IP</v>
      </c>
      <c r="H229" s="44" t="str">
        <f t="shared" si="27"/>
        <v>8.10.151.0</v>
      </c>
      <c r="I229" s="44" t="str">
        <f t="shared" si="25"/>
        <v/>
      </c>
      <c r="J229" s="50"/>
      <c r="L229" s="5" t="str">
        <f t="shared" si="23"/>
        <v>:::::</v>
      </c>
      <c r="M229" s="5" t="str">
        <f t="shared" si="24"/>
        <v>..</v>
      </c>
      <c r="N229" s="5" t="str">
        <f t="shared" si="26"/>
        <v>..</v>
      </c>
    </row>
    <row r="230" spans="1:14">
      <c r="A230" s="44">
        <v>227</v>
      </c>
      <c r="B230" s="44" t="str">
        <f t="shared" si="21"/>
        <v># no free IP</v>
      </c>
      <c r="C230" s="50"/>
      <c r="D230" s="46"/>
      <c r="E230" s="16"/>
      <c r="F230" s="47"/>
      <c r="G230" s="44" t="str">
        <f t="shared" si="22"/>
        <v># no free IP</v>
      </c>
      <c r="H230" s="44" t="str">
        <f t="shared" si="27"/>
        <v>8.10.151.0</v>
      </c>
      <c r="I230" s="44" t="str">
        <f t="shared" si="25"/>
        <v/>
      </c>
      <c r="J230" s="50"/>
      <c r="L230" s="5" t="str">
        <f t="shared" si="23"/>
        <v>:::::</v>
      </c>
      <c r="M230" s="5" t="str">
        <f t="shared" si="24"/>
        <v>..</v>
      </c>
      <c r="N230" s="5" t="str">
        <f t="shared" si="26"/>
        <v>..</v>
      </c>
    </row>
    <row r="231" spans="1:14">
      <c r="A231" s="44">
        <v>228</v>
      </c>
      <c r="B231" s="44" t="str">
        <f t="shared" si="21"/>
        <v># no free IP</v>
      </c>
      <c r="C231" s="50"/>
      <c r="D231" s="46"/>
      <c r="E231" s="16"/>
      <c r="F231" s="47"/>
      <c r="G231" s="44" t="str">
        <f t="shared" si="22"/>
        <v># no free IP</v>
      </c>
      <c r="H231" s="44" t="str">
        <f t="shared" si="27"/>
        <v>8.10.151.0</v>
      </c>
      <c r="I231" s="44" t="str">
        <f t="shared" si="25"/>
        <v/>
      </c>
      <c r="J231" s="50"/>
      <c r="L231" s="5" t="str">
        <f t="shared" si="23"/>
        <v>:::::</v>
      </c>
      <c r="M231" s="5" t="str">
        <f t="shared" si="24"/>
        <v>..</v>
      </c>
      <c r="N231" s="5" t="str">
        <f t="shared" si="26"/>
        <v>..</v>
      </c>
    </row>
    <row r="232" spans="1:14">
      <c r="A232" s="44">
        <v>229</v>
      </c>
      <c r="B232" s="44" t="str">
        <f t="shared" si="21"/>
        <v># no free IP</v>
      </c>
      <c r="C232" s="50"/>
      <c r="D232" s="46"/>
      <c r="E232" s="16"/>
      <c r="F232" s="47"/>
      <c r="G232" s="44" t="str">
        <f t="shared" si="22"/>
        <v># no free IP</v>
      </c>
      <c r="H232" s="44" t="str">
        <f t="shared" si="27"/>
        <v>8.10.151.0</v>
      </c>
      <c r="I232" s="44" t="str">
        <f t="shared" si="25"/>
        <v/>
      </c>
      <c r="J232" s="50"/>
      <c r="L232" s="5" t="str">
        <f t="shared" si="23"/>
        <v>:::::</v>
      </c>
      <c r="M232" s="5" t="str">
        <f t="shared" si="24"/>
        <v>..</v>
      </c>
      <c r="N232" s="5" t="str">
        <f t="shared" si="26"/>
        <v>..</v>
      </c>
    </row>
    <row r="233" spans="1:14">
      <c r="A233" s="44">
        <v>230</v>
      </c>
      <c r="B233" s="44" t="str">
        <f t="shared" si="21"/>
        <v># no free IP</v>
      </c>
      <c r="C233" s="50"/>
      <c r="D233" s="46"/>
      <c r="E233" s="16"/>
      <c r="F233" s="47"/>
      <c r="G233" s="44" t="str">
        <f t="shared" si="22"/>
        <v># no free IP</v>
      </c>
      <c r="H233" s="44" t="str">
        <f t="shared" si="27"/>
        <v>8.10.151.0</v>
      </c>
      <c r="I233" s="44" t="str">
        <f t="shared" si="25"/>
        <v/>
      </c>
      <c r="J233" s="50"/>
      <c r="L233" s="5" t="str">
        <f t="shared" si="23"/>
        <v>:::::</v>
      </c>
      <c r="M233" s="5" t="str">
        <f t="shared" si="24"/>
        <v>..</v>
      </c>
      <c r="N233" s="5" t="str">
        <f t="shared" si="26"/>
        <v>..</v>
      </c>
    </row>
    <row r="234" spans="1:14">
      <c r="A234" s="44">
        <v>231</v>
      </c>
      <c r="B234" s="44" t="str">
        <f t="shared" si="21"/>
        <v># no free IP</v>
      </c>
      <c r="C234" s="50"/>
      <c r="D234" s="46"/>
      <c r="E234" s="16"/>
      <c r="F234" s="47"/>
      <c r="G234" s="44" t="str">
        <f t="shared" si="22"/>
        <v># no free IP</v>
      </c>
      <c r="H234" s="44" t="str">
        <f t="shared" si="27"/>
        <v>8.10.151.0</v>
      </c>
      <c r="I234" s="44" t="str">
        <f t="shared" si="25"/>
        <v/>
      </c>
      <c r="J234" s="50"/>
      <c r="L234" s="5" t="str">
        <f t="shared" si="23"/>
        <v>:::::</v>
      </c>
      <c r="M234" s="5" t="str">
        <f t="shared" si="24"/>
        <v>..</v>
      </c>
      <c r="N234" s="5" t="str">
        <f t="shared" si="26"/>
        <v>..</v>
      </c>
    </row>
    <row r="235" spans="1:14">
      <c r="A235" s="44">
        <v>232</v>
      </c>
      <c r="B235" s="44" t="str">
        <f t="shared" si="21"/>
        <v># no free IP</v>
      </c>
      <c r="C235" s="50"/>
      <c r="D235" s="46"/>
      <c r="E235" s="16"/>
      <c r="F235" s="47"/>
      <c r="G235" s="44" t="str">
        <f t="shared" si="22"/>
        <v># no free IP</v>
      </c>
      <c r="H235" s="44" t="str">
        <f t="shared" si="27"/>
        <v>8.10.151.0</v>
      </c>
      <c r="I235" s="44" t="str">
        <f t="shared" si="25"/>
        <v/>
      </c>
      <c r="J235" s="50"/>
      <c r="L235" s="5" t="str">
        <f t="shared" si="23"/>
        <v>:::::</v>
      </c>
      <c r="M235" s="5" t="str">
        <f t="shared" si="24"/>
        <v>..</v>
      </c>
      <c r="N235" s="5" t="str">
        <f t="shared" si="26"/>
        <v>..</v>
      </c>
    </row>
    <row r="236" spans="1:14">
      <c r="A236" s="44">
        <v>233</v>
      </c>
      <c r="B236" s="44" t="str">
        <f t="shared" si="21"/>
        <v># no free IP</v>
      </c>
      <c r="C236" s="50"/>
      <c r="D236" s="46"/>
      <c r="E236" s="16"/>
      <c r="F236" s="47"/>
      <c r="G236" s="44" t="str">
        <f t="shared" si="22"/>
        <v># no free IP</v>
      </c>
      <c r="H236" s="44" t="str">
        <f t="shared" si="27"/>
        <v>8.10.151.0</v>
      </c>
      <c r="I236" s="44" t="str">
        <f t="shared" si="25"/>
        <v/>
      </c>
      <c r="J236" s="50"/>
      <c r="L236" s="5" t="str">
        <f t="shared" si="23"/>
        <v>:::::</v>
      </c>
      <c r="M236" s="5" t="str">
        <f t="shared" si="24"/>
        <v>..</v>
      </c>
      <c r="N236" s="5" t="str">
        <f t="shared" si="26"/>
        <v>..</v>
      </c>
    </row>
    <row r="237" spans="1:14">
      <c r="A237" s="44">
        <v>234</v>
      </c>
      <c r="B237" s="44" t="str">
        <f t="shared" si="21"/>
        <v># no free IP</v>
      </c>
      <c r="C237" s="50"/>
      <c r="D237" s="46"/>
      <c r="E237" s="16"/>
      <c r="F237" s="47"/>
      <c r="G237" s="44" t="str">
        <f t="shared" si="22"/>
        <v># no free IP</v>
      </c>
      <c r="H237" s="44" t="str">
        <f t="shared" si="27"/>
        <v>8.10.151.0</v>
      </c>
      <c r="I237" s="44" t="str">
        <f t="shared" si="25"/>
        <v/>
      </c>
      <c r="J237" s="50"/>
      <c r="L237" s="5" t="str">
        <f t="shared" si="23"/>
        <v>:::::</v>
      </c>
      <c r="M237" s="5" t="str">
        <f t="shared" si="24"/>
        <v>..</v>
      </c>
      <c r="N237" s="5" t="str">
        <f t="shared" si="26"/>
        <v>..</v>
      </c>
    </row>
    <row r="238" spans="1:14">
      <c r="A238" s="44">
        <v>235</v>
      </c>
      <c r="B238" s="44" t="str">
        <f t="shared" si="21"/>
        <v># no free IP</v>
      </c>
      <c r="C238" s="50"/>
      <c r="D238" s="46"/>
      <c r="E238" s="16"/>
      <c r="F238" s="47"/>
      <c r="G238" s="44" t="str">
        <f t="shared" si="22"/>
        <v># no free IP</v>
      </c>
      <c r="H238" s="44" t="str">
        <f t="shared" si="27"/>
        <v>8.10.151.0</v>
      </c>
      <c r="I238" s="44" t="str">
        <f t="shared" si="25"/>
        <v/>
      </c>
      <c r="J238" s="50"/>
      <c r="L238" s="5" t="str">
        <f t="shared" si="23"/>
        <v>:::::</v>
      </c>
      <c r="M238" s="5" t="str">
        <f t="shared" si="24"/>
        <v>..</v>
      </c>
      <c r="N238" s="5" t="str">
        <f t="shared" si="26"/>
        <v>..</v>
      </c>
    </row>
    <row r="239" spans="1:14">
      <c r="A239" s="44">
        <v>236</v>
      </c>
      <c r="B239" s="44" t="str">
        <f t="shared" si="21"/>
        <v># no free IP</v>
      </c>
      <c r="C239" s="50"/>
      <c r="D239" s="46"/>
      <c r="E239" s="16"/>
      <c r="F239" s="47"/>
      <c r="G239" s="44" t="str">
        <f t="shared" si="22"/>
        <v># no free IP</v>
      </c>
      <c r="H239" s="44" t="str">
        <f t="shared" si="27"/>
        <v>8.10.151.0</v>
      </c>
      <c r="I239" s="44" t="str">
        <f t="shared" si="25"/>
        <v/>
      </c>
      <c r="J239" s="50"/>
      <c r="L239" s="5" t="str">
        <f t="shared" si="23"/>
        <v>:::::</v>
      </c>
      <c r="M239" s="5" t="str">
        <f t="shared" si="24"/>
        <v>..</v>
      </c>
      <c r="N239" s="5" t="str">
        <f t="shared" si="26"/>
        <v>..</v>
      </c>
    </row>
    <row r="240" spans="1:14">
      <c r="A240" s="44">
        <v>237</v>
      </c>
      <c r="B240" s="44" t="str">
        <f t="shared" si="21"/>
        <v># no free IP</v>
      </c>
      <c r="C240" s="50"/>
      <c r="D240" s="46"/>
      <c r="E240" s="16"/>
      <c r="F240" s="47"/>
      <c r="G240" s="44" t="str">
        <f t="shared" si="22"/>
        <v># no free IP</v>
      </c>
      <c r="H240" s="44" t="str">
        <f t="shared" si="27"/>
        <v>8.10.151.0</v>
      </c>
      <c r="I240" s="44" t="str">
        <f t="shared" si="25"/>
        <v/>
      </c>
      <c r="J240" s="50"/>
      <c r="L240" s="5" t="str">
        <f t="shared" si="23"/>
        <v>:::::</v>
      </c>
      <c r="M240" s="5" t="str">
        <f t="shared" si="24"/>
        <v>..</v>
      </c>
      <c r="N240" s="5" t="str">
        <f t="shared" si="26"/>
        <v>..</v>
      </c>
    </row>
    <row r="241" spans="1:14">
      <c r="A241" s="44">
        <v>238</v>
      </c>
      <c r="B241" s="44" t="str">
        <f t="shared" si="21"/>
        <v># no free IP</v>
      </c>
      <c r="C241" s="50"/>
      <c r="D241" s="46"/>
      <c r="E241" s="16"/>
      <c r="F241" s="47"/>
      <c r="G241" s="44" t="str">
        <f t="shared" si="22"/>
        <v># no free IP</v>
      </c>
      <c r="H241" s="44" t="str">
        <f t="shared" si="27"/>
        <v>8.10.151.0</v>
      </c>
      <c r="I241" s="44" t="str">
        <f t="shared" si="25"/>
        <v/>
      </c>
      <c r="J241" s="50"/>
      <c r="L241" s="5" t="str">
        <f t="shared" si="23"/>
        <v>:::::</v>
      </c>
      <c r="M241" s="5" t="str">
        <f t="shared" si="24"/>
        <v>..</v>
      </c>
      <c r="N241" s="5" t="str">
        <f t="shared" si="26"/>
        <v>..</v>
      </c>
    </row>
    <row r="242" spans="1:14">
      <c r="A242" s="44">
        <v>239</v>
      </c>
      <c r="B242" s="44" t="str">
        <f t="shared" si="21"/>
        <v># no free IP</v>
      </c>
      <c r="C242" s="50"/>
      <c r="D242" s="46"/>
      <c r="E242" s="16"/>
      <c r="F242" s="47"/>
      <c r="G242" s="44" t="str">
        <f t="shared" si="22"/>
        <v># no free IP</v>
      </c>
      <c r="H242" s="44" t="str">
        <f t="shared" si="27"/>
        <v>8.10.151.0</v>
      </c>
      <c r="I242" s="44" t="str">
        <f t="shared" si="25"/>
        <v/>
      </c>
      <c r="J242" s="50"/>
      <c r="L242" s="5" t="str">
        <f t="shared" si="23"/>
        <v>:::::</v>
      </c>
      <c r="M242" s="5" t="str">
        <f t="shared" si="24"/>
        <v>..</v>
      </c>
      <c r="N242" s="5" t="str">
        <f t="shared" si="26"/>
        <v>..</v>
      </c>
    </row>
    <row r="243" spans="1:14">
      <c r="A243" s="44">
        <v>240</v>
      </c>
      <c r="B243" s="44" t="str">
        <f t="shared" si="21"/>
        <v># no free IP</v>
      </c>
      <c r="C243" s="50"/>
      <c r="D243" s="46"/>
      <c r="E243" s="16"/>
      <c r="F243" s="47"/>
      <c r="G243" s="44" t="str">
        <f t="shared" si="22"/>
        <v># no free IP</v>
      </c>
      <c r="H243" s="44" t="str">
        <f t="shared" si="27"/>
        <v>8.10.151.0</v>
      </c>
      <c r="I243" s="44" t="str">
        <f t="shared" si="25"/>
        <v/>
      </c>
      <c r="J243" s="50"/>
      <c r="L243" s="5" t="str">
        <f t="shared" si="23"/>
        <v>:::::</v>
      </c>
      <c r="M243" s="5" t="str">
        <f t="shared" si="24"/>
        <v>..</v>
      </c>
      <c r="N243" s="5" t="str">
        <f t="shared" si="26"/>
        <v>..</v>
      </c>
    </row>
    <row r="244" spans="1:14">
      <c r="A244" s="44">
        <v>241</v>
      </c>
      <c r="B244" s="44" t="str">
        <f t="shared" si="21"/>
        <v># no free IP</v>
      </c>
      <c r="C244" s="50"/>
      <c r="D244" s="46"/>
      <c r="E244" s="16"/>
      <c r="F244" s="47"/>
      <c r="G244" s="44" t="str">
        <f t="shared" si="22"/>
        <v># no free IP</v>
      </c>
      <c r="H244" s="44" t="str">
        <f t="shared" si="27"/>
        <v>8.10.151.0</v>
      </c>
      <c r="I244" s="44" t="str">
        <f t="shared" si="25"/>
        <v/>
      </c>
      <c r="J244" s="50"/>
      <c r="L244" s="5" t="str">
        <f t="shared" si="23"/>
        <v>:::::</v>
      </c>
      <c r="M244" s="5" t="str">
        <f t="shared" si="24"/>
        <v>..</v>
      </c>
      <c r="N244" s="5" t="str">
        <f t="shared" si="26"/>
        <v>..</v>
      </c>
    </row>
    <row r="245" spans="1:14">
      <c r="A245" s="44">
        <v>242</v>
      </c>
      <c r="B245" s="44" t="str">
        <f t="shared" si="21"/>
        <v># no free IP</v>
      </c>
      <c r="C245" s="50"/>
      <c r="D245" s="46"/>
      <c r="E245" s="16"/>
      <c r="F245" s="47"/>
      <c r="G245" s="44" t="str">
        <f t="shared" si="22"/>
        <v># no free IP</v>
      </c>
      <c r="H245" s="44" t="str">
        <f t="shared" si="27"/>
        <v>8.10.151.0</v>
      </c>
      <c r="I245" s="44" t="str">
        <f t="shared" si="25"/>
        <v/>
      </c>
      <c r="J245" s="50"/>
      <c r="L245" s="5" t="str">
        <f t="shared" si="23"/>
        <v>:::::</v>
      </c>
      <c r="M245" s="5" t="str">
        <f t="shared" si="24"/>
        <v>..</v>
      </c>
      <c r="N245" s="5" t="str">
        <f t="shared" si="26"/>
        <v>..</v>
      </c>
    </row>
    <row r="246" spans="1:14">
      <c r="A246" s="44">
        <v>243</v>
      </c>
      <c r="B246" s="44" t="str">
        <f t="shared" si="21"/>
        <v># no free IP</v>
      </c>
      <c r="C246" s="50"/>
      <c r="D246" s="46"/>
      <c r="E246" s="16"/>
      <c r="F246" s="47"/>
      <c r="G246" s="44" t="str">
        <f t="shared" si="22"/>
        <v># no free IP</v>
      </c>
      <c r="H246" s="44" t="str">
        <f t="shared" si="27"/>
        <v>8.10.151.0</v>
      </c>
      <c r="I246" s="44" t="str">
        <f t="shared" si="25"/>
        <v/>
      </c>
      <c r="J246" s="50"/>
      <c r="L246" s="5" t="str">
        <f t="shared" si="23"/>
        <v>:::::</v>
      </c>
      <c r="M246" s="5" t="str">
        <f t="shared" si="24"/>
        <v>..</v>
      </c>
      <c r="N246" s="5" t="str">
        <f t="shared" si="26"/>
        <v>..</v>
      </c>
    </row>
    <row r="247" spans="1:14">
      <c r="A247" s="44">
        <v>244</v>
      </c>
      <c r="B247" s="44" t="str">
        <f t="shared" si="21"/>
        <v># no free IP</v>
      </c>
      <c r="C247" s="50"/>
      <c r="D247" s="46"/>
      <c r="E247" s="16"/>
      <c r="F247" s="47"/>
      <c r="G247" s="44" t="str">
        <f t="shared" si="22"/>
        <v># no free IP</v>
      </c>
      <c r="H247" s="44" t="str">
        <f t="shared" si="27"/>
        <v>8.10.151.0</v>
      </c>
      <c r="I247" s="44" t="str">
        <f t="shared" si="25"/>
        <v/>
      </c>
      <c r="J247" s="50"/>
      <c r="L247" s="5" t="str">
        <f t="shared" si="23"/>
        <v>:::::</v>
      </c>
      <c r="M247" s="5" t="str">
        <f t="shared" si="24"/>
        <v>..</v>
      </c>
      <c r="N247" s="5" t="str">
        <f t="shared" si="26"/>
        <v>..</v>
      </c>
    </row>
    <row r="248" spans="1:14">
      <c r="A248" s="44">
        <v>245</v>
      </c>
      <c r="B248" s="44" t="str">
        <f t="shared" si="21"/>
        <v># no free IP</v>
      </c>
      <c r="C248" s="50"/>
      <c r="D248" s="46"/>
      <c r="E248" s="16"/>
      <c r="F248" s="47"/>
      <c r="G248" s="44" t="str">
        <f t="shared" si="22"/>
        <v># no free IP</v>
      </c>
      <c r="H248" s="44" t="str">
        <f t="shared" si="27"/>
        <v>8.10.151.0</v>
      </c>
      <c r="I248" s="44" t="str">
        <f t="shared" si="25"/>
        <v/>
      </c>
      <c r="J248" s="50"/>
      <c r="L248" s="5" t="str">
        <f t="shared" si="23"/>
        <v>:::::</v>
      </c>
      <c r="M248" s="5" t="str">
        <f t="shared" si="24"/>
        <v>..</v>
      </c>
      <c r="N248" s="5" t="str">
        <f t="shared" si="26"/>
        <v>..</v>
      </c>
    </row>
    <row r="249" spans="1:14">
      <c r="A249" s="44">
        <v>246</v>
      </c>
      <c r="B249" s="44" t="str">
        <f t="shared" si="21"/>
        <v># no free IP</v>
      </c>
      <c r="C249" s="50"/>
      <c r="D249" s="46"/>
      <c r="E249" s="16"/>
      <c r="F249" s="47"/>
      <c r="G249" s="44" t="str">
        <f t="shared" si="22"/>
        <v># no free IP</v>
      </c>
      <c r="H249" s="44" t="str">
        <f t="shared" si="27"/>
        <v>8.10.151.0</v>
      </c>
      <c r="I249" s="44" t="str">
        <f t="shared" si="25"/>
        <v/>
      </c>
      <c r="J249" s="50"/>
      <c r="L249" s="5" t="str">
        <f t="shared" si="23"/>
        <v>:::::</v>
      </c>
      <c r="M249" s="5" t="str">
        <f t="shared" si="24"/>
        <v>..</v>
      </c>
      <c r="N249" s="5" t="str">
        <f t="shared" si="26"/>
        <v>..</v>
      </c>
    </row>
    <row r="250" spans="1:14">
      <c r="A250" s="44">
        <v>247</v>
      </c>
      <c r="B250" s="44" t="str">
        <f t="shared" si="21"/>
        <v># no free IP</v>
      </c>
      <c r="C250" s="50"/>
      <c r="D250" s="46"/>
      <c r="E250" s="16"/>
      <c r="F250" s="47"/>
      <c r="G250" s="44" t="str">
        <f t="shared" si="22"/>
        <v># no free IP</v>
      </c>
      <c r="H250" s="44" t="str">
        <f t="shared" si="27"/>
        <v>8.10.151.0</v>
      </c>
      <c r="I250" s="44" t="str">
        <f t="shared" si="25"/>
        <v/>
      </c>
      <c r="J250" s="50"/>
      <c r="L250" s="5" t="str">
        <f t="shared" si="23"/>
        <v>:::::</v>
      </c>
      <c r="M250" s="5" t="str">
        <f t="shared" si="24"/>
        <v>..</v>
      </c>
      <c r="N250" s="5" t="str">
        <f t="shared" si="26"/>
        <v>..</v>
      </c>
    </row>
    <row r="251" spans="1:14">
      <c r="A251" s="44">
        <v>248</v>
      </c>
      <c r="B251" s="44" t="str">
        <f t="shared" si="21"/>
        <v># no free IP</v>
      </c>
      <c r="C251" s="50"/>
      <c r="D251" s="46"/>
      <c r="E251" s="16"/>
      <c r="F251" s="47"/>
      <c r="G251" s="44" t="str">
        <f t="shared" si="22"/>
        <v># no free IP</v>
      </c>
      <c r="H251" s="44" t="str">
        <f t="shared" si="27"/>
        <v>8.10.151.0</v>
      </c>
      <c r="I251" s="44" t="str">
        <f t="shared" si="25"/>
        <v/>
      </c>
      <c r="J251" s="50"/>
      <c r="L251" s="5" t="str">
        <f t="shared" si="23"/>
        <v>:::::</v>
      </c>
      <c r="M251" s="5" t="str">
        <f t="shared" si="24"/>
        <v>..</v>
      </c>
      <c r="N251" s="5" t="str">
        <f t="shared" si="26"/>
        <v>..</v>
      </c>
    </row>
    <row r="252" spans="1:14">
      <c r="A252" s="44">
        <v>249</v>
      </c>
      <c r="B252" s="44" t="str">
        <f t="shared" si="21"/>
        <v># no free IP</v>
      </c>
      <c r="C252" s="50"/>
      <c r="D252" s="46"/>
      <c r="E252" s="16"/>
      <c r="F252" s="47"/>
      <c r="G252" s="44" t="str">
        <f t="shared" si="22"/>
        <v># no free IP</v>
      </c>
      <c r="H252" s="44" t="str">
        <f t="shared" si="27"/>
        <v>8.10.151.0</v>
      </c>
      <c r="I252" s="44" t="str">
        <f t="shared" si="25"/>
        <v/>
      </c>
      <c r="J252" s="50"/>
      <c r="L252" s="5" t="str">
        <f t="shared" si="23"/>
        <v>:::::</v>
      </c>
      <c r="M252" s="5" t="str">
        <f t="shared" si="24"/>
        <v>..</v>
      </c>
      <c r="N252" s="5" t="str">
        <f t="shared" si="26"/>
        <v>..</v>
      </c>
    </row>
    <row r="253" spans="1:14">
      <c r="A253" s="44">
        <v>250</v>
      </c>
      <c r="B253" s="44" t="str">
        <f t="shared" si="21"/>
        <v># no free IP</v>
      </c>
      <c r="C253" s="50"/>
      <c r="D253" s="46"/>
      <c r="E253" s="16"/>
      <c r="F253" s="47"/>
      <c r="G253" s="44" t="str">
        <f t="shared" si="22"/>
        <v># no free IP</v>
      </c>
      <c r="H253" s="44" t="str">
        <f t="shared" si="27"/>
        <v>8.10.151.0</v>
      </c>
      <c r="I253" s="44" t="str">
        <f t="shared" si="25"/>
        <v/>
      </c>
      <c r="J253" s="50"/>
      <c r="L253" s="5" t="str">
        <f t="shared" si="23"/>
        <v>:::::</v>
      </c>
      <c r="M253" s="5" t="str">
        <f t="shared" si="24"/>
        <v>..</v>
      </c>
      <c r="N253" s="5" t="str">
        <f t="shared" si="26"/>
        <v>..</v>
      </c>
    </row>
    <row r="254" spans="1:14">
      <c r="A254" s="44">
        <v>251</v>
      </c>
      <c r="B254" s="44" t="str">
        <f t="shared" si="21"/>
        <v># no free IP</v>
      </c>
      <c r="C254" s="50"/>
      <c r="D254" s="46"/>
      <c r="E254" s="16"/>
      <c r="F254" s="47"/>
      <c r="G254" s="44" t="str">
        <f t="shared" si="22"/>
        <v># no free IP</v>
      </c>
      <c r="H254" s="44" t="str">
        <f t="shared" si="27"/>
        <v>8.10.151.0</v>
      </c>
      <c r="I254" s="44" t="str">
        <f t="shared" si="25"/>
        <v/>
      </c>
      <c r="J254" s="50"/>
      <c r="L254" s="5" t="str">
        <f t="shared" si="23"/>
        <v>:::::</v>
      </c>
      <c r="M254" s="5" t="str">
        <f t="shared" si="24"/>
        <v>..</v>
      </c>
      <c r="N254" s="5" t="str">
        <f t="shared" si="26"/>
        <v>..</v>
      </c>
    </row>
    <row r="255" spans="1:14">
      <c r="A255" s="44">
        <v>252</v>
      </c>
      <c r="B255" s="44" t="str">
        <f t="shared" si="21"/>
        <v># no free IP</v>
      </c>
      <c r="C255" s="50"/>
      <c r="D255" s="46"/>
      <c r="E255" s="16"/>
      <c r="F255" s="47"/>
      <c r="G255" s="44" t="str">
        <f t="shared" si="22"/>
        <v># no free IP</v>
      </c>
      <c r="H255" s="44" t="str">
        <f t="shared" si="27"/>
        <v>8.10.151.0</v>
      </c>
      <c r="I255" s="44" t="str">
        <f t="shared" si="25"/>
        <v/>
      </c>
      <c r="J255" s="50"/>
      <c r="L255" s="5" t="str">
        <f t="shared" si="23"/>
        <v>:::::</v>
      </c>
      <c r="M255" s="5" t="str">
        <f t="shared" si="24"/>
        <v>..</v>
      </c>
      <c r="N255" s="5" t="str">
        <f t="shared" si="26"/>
        <v>..</v>
      </c>
    </row>
    <row r="256" spans="1:14">
      <c r="A256" s="44">
        <v>253</v>
      </c>
      <c r="B256" s="44" t="str">
        <f t="shared" si="21"/>
        <v># no free IP</v>
      </c>
      <c r="C256" s="50"/>
      <c r="D256" s="46"/>
      <c r="E256" s="16"/>
      <c r="F256" s="47"/>
      <c r="G256" s="44" t="str">
        <f t="shared" si="22"/>
        <v># no free IP</v>
      </c>
      <c r="H256" s="44" t="str">
        <f t="shared" si="27"/>
        <v>8.10.151.0</v>
      </c>
      <c r="I256" s="44" t="str">
        <f t="shared" si="25"/>
        <v/>
      </c>
      <c r="J256" s="50"/>
      <c r="L256" s="5" t="str">
        <f t="shared" si="23"/>
        <v>:::::</v>
      </c>
      <c r="M256" s="5" t="str">
        <f t="shared" si="24"/>
        <v>..</v>
      </c>
      <c r="N256" s="5" t="str">
        <f t="shared" si="26"/>
        <v>..</v>
      </c>
    </row>
    <row r="257" spans="1:14">
      <c r="A257" s="44">
        <v>254</v>
      </c>
      <c r="B257" s="44" t="str">
        <f t="shared" si="21"/>
        <v># no free IP</v>
      </c>
      <c r="C257" s="50"/>
      <c r="D257" s="46"/>
      <c r="E257" s="16"/>
      <c r="F257" s="47"/>
      <c r="G257" s="44" t="str">
        <f t="shared" si="22"/>
        <v># no free IP</v>
      </c>
      <c r="H257" s="44" t="str">
        <f>H256</f>
        <v>8.10.151.0</v>
      </c>
      <c r="I257" s="44" t="str">
        <f t="shared" si="25"/>
        <v/>
      </c>
      <c r="J257" s="50"/>
      <c r="L257" s="5" t="str">
        <f t="shared" si="23"/>
        <v>:::::</v>
      </c>
      <c r="M257" s="5" t="str">
        <f t="shared" si="24"/>
        <v>..</v>
      </c>
      <c r="N257" s="5" t="str">
        <f t="shared" si="26"/>
        <v>..</v>
      </c>
    </row>
  </sheetData>
  <autoFilter ref="A3:J257" xr:uid="{00000000-0001-0000-0300-000000000000}"/>
  <mergeCells count="8">
    <mergeCell ref="J1:J2"/>
    <mergeCell ref="L1:N2"/>
    <mergeCell ref="C1:C2"/>
    <mergeCell ref="D1:D2"/>
    <mergeCell ref="E1:F1"/>
    <mergeCell ref="G1:G2"/>
    <mergeCell ref="H1:H2"/>
    <mergeCell ref="I1:I2"/>
  </mergeCells>
  <dataValidations count="3">
    <dataValidation allowBlank="1" showInputMessage="1" sqref="J4:J257" xr:uid="{360828EB-F918-4FD5-9996-8556CDE5BA92}"/>
    <dataValidation type="list" allowBlank="1" showInputMessage="1" showErrorMessage="1" sqref="C4:C257" xr:uid="{EEE97FD5-7DEB-4508-941B-E3A9BD86F57E}">
      <formula1>list_ap_type_ctvm</formula1>
    </dataValidation>
    <dataValidation type="list" allowBlank="1" showInputMessage="1" showErrorMessage="1" sqref="H4" xr:uid="{702CD883-CC5F-42E7-AAD2-E2D7E083451F}">
      <formula1>list_wlc_ctvm_version</formula1>
    </dataValidation>
  </dataValidations>
  <pageMargins left="0.7" right="0.7" top="0.78740157499999996" bottom="0.78740157499999996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N257"/>
  <sheetViews>
    <sheetView topLeftCell="A19" workbookViewId="0">
      <selection activeCell="D37" sqref="D37"/>
    </sheetView>
  </sheetViews>
  <sheetFormatPr baseColWidth="10" defaultColWidth="11.42578125" defaultRowHeight="15"/>
  <cols>
    <col min="1" max="1" width="4" style="45" bestFit="1" customWidth="1"/>
    <col min="2" max="2" width="16.5703125" style="45" bestFit="1" customWidth="1"/>
    <col min="3" max="3" width="13" style="45" customWidth="1"/>
    <col min="4" max="4" width="14.28515625" style="48" customWidth="1"/>
    <col min="5" max="5" width="14.140625" style="1" bestFit="1" customWidth="1"/>
    <col min="6" max="6" width="12.7109375" style="49" customWidth="1"/>
    <col min="7" max="7" width="12.5703125" style="45" customWidth="1"/>
    <col min="8" max="8" width="8.140625" style="45" bestFit="1" customWidth="1"/>
    <col min="9" max="9" width="9.7109375" style="45" customWidth="1"/>
    <col min="10" max="10" width="25.5703125" style="45" customWidth="1"/>
    <col min="11" max="11" width="1.28515625" style="1" customWidth="1"/>
    <col min="12" max="12" width="17.7109375" style="1" hidden="1" customWidth="1"/>
    <col min="13" max="13" width="15.85546875" style="1" hidden="1" customWidth="1"/>
    <col min="14" max="14" width="15.42578125" style="1" hidden="1" customWidth="1"/>
    <col min="15" max="16384" width="11.42578125" style="1"/>
  </cols>
  <sheetData>
    <row r="1" spans="1:14" s="2" customFormat="1" ht="15" customHeight="1">
      <c r="A1" s="53" t="s">
        <v>1019</v>
      </c>
      <c r="B1" s="52" t="str">
        <f>var_nl</f>
        <v>614</v>
      </c>
      <c r="C1" s="229" t="s">
        <v>1007</v>
      </c>
      <c r="D1" s="145" t="s">
        <v>1013</v>
      </c>
      <c r="E1" s="144" t="s">
        <v>1014</v>
      </c>
      <c r="F1" s="201"/>
      <c r="G1" s="229" t="s">
        <v>1017</v>
      </c>
      <c r="H1" s="229" t="s">
        <v>1018</v>
      </c>
      <c r="I1" s="232" t="s">
        <v>1022</v>
      </c>
      <c r="J1" s="229" t="s">
        <v>1024</v>
      </c>
      <c r="L1" s="231" t="s">
        <v>1039</v>
      </c>
      <c r="M1" s="231"/>
      <c r="N1" s="231"/>
    </row>
    <row r="2" spans="1:14" s="2" customFormat="1">
      <c r="A2" s="51" t="s">
        <v>1011</v>
      </c>
      <c r="B2" s="51" t="s">
        <v>1012</v>
      </c>
      <c r="C2" s="230"/>
      <c r="D2" s="223"/>
      <c r="E2" s="23" t="s">
        <v>1015</v>
      </c>
      <c r="F2" s="25" t="s">
        <v>1016</v>
      </c>
      <c r="G2" s="230"/>
      <c r="H2" s="230"/>
      <c r="I2" s="233"/>
      <c r="J2" s="230"/>
      <c r="L2" s="231"/>
      <c r="M2" s="231"/>
      <c r="N2" s="231"/>
    </row>
    <row r="3" spans="1:14">
      <c r="A3" s="44"/>
      <c r="B3" s="44"/>
      <c r="C3" s="44"/>
      <c r="D3" s="26"/>
      <c r="E3" s="19"/>
      <c r="F3" s="27"/>
      <c r="G3" s="44"/>
      <c r="H3" s="44"/>
      <c r="I3" s="44"/>
      <c r="J3" s="44"/>
      <c r="L3" s="5"/>
      <c r="M3" s="5"/>
      <c r="N3" s="5"/>
    </row>
    <row r="4" spans="1:14">
      <c r="A4" s="44">
        <v>1</v>
      </c>
      <c r="B4" s="44" t="str">
        <f t="shared" ref="B4:B67" si="0">IF(A4&gt;SUM(range_ap1_count+range_ap2_count),"# no free IP",CONCATENATE(var_dns_ap,SUM(20000+A4)))</f>
        <v>de0614ncap20001</v>
      </c>
      <c r="C4" s="50" t="s">
        <v>1087</v>
      </c>
      <c r="D4" s="46" t="s">
        <v>1560</v>
      </c>
      <c r="E4" s="16" t="s">
        <v>1561</v>
      </c>
      <c r="F4" s="47"/>
      <c r="G4" s="44" t="str">
        <f t="shared" ref="G4:G67" si="1">IF(A4&lt;=range_ap1_count,CONCATENATE(var_net_v1,SUM(range_ap1_start-1+A4)),IF(A4&gt;SUM(range_ap1_count+range_ap2_count),"# no free IP",CONCATENATE(var_net_v1,SUM(A4-range_ap1_count+range_ap2_start-1))))</f>
        <v>10.251.53.201</v>
      </c>
      <c r="H4" s="44" t="str">
        <f t="shared" ref="H4:H67" si="2">var_version_wlc</f>
        <v>17.06.04</v>
      </c>
      <c r="I4" s="44" t="str">
        <f t="shared" ref="I4:I67" si="3">IF(C4="","",IF(C4="c9120AXI","indoor",IF(C4="c9124AXI","outdoor",IF(C4="AIR-AP1832I","indoor",IF(C4="AIR-AP1542I","outdoor","# FEHLER")))))</f>
        <v>indoor</v>
      </c>
      <c r="J4" s="50"/>
      <c r="L4" s="5" t="str">
        <f t="shared" ref="L4:L35" si="4">UPPER(MID(E4,1,2)&amp;":"&amp;MID(E4,3,2)&amp;":"&amp;MID(E4,5,2)&amp;":"&amp;MID(E4,7,2)&amp;":"&amp;MID(E4,9,2)&amp;":"&amp;MID(E4,11,2))</f>
        <v>24:D7:9C:3F:8F:68</v>
      </c>
      <c r="M4" s="5" t="str">
        <f t="shared" ref="M4:M35" si="5">UPPER(MID(E4,1,4)&amp;"."&amp;MID(E4,5,4)&amp;"."&amp;MID(E4,9,4))</f>
        <v>24D7.9C3F.8F68</v>
      </c>
      <c r="N4" s="5" t="str">
        <f>LOWER(M4)</f>
        <v>24d7.9c3f.8f68</v>
      </c>
    </row>
    <row r="5" spans="1:14">
      <c r="A5" s="44">
        <v>2</v>
      </c>
      <c r="B5" s="44" t="str">
        <f t="shared" si="0"/>
        <v>de0614ncap20002</v>
      </c>
      <c r="C5" s="50" t="s">
        <v>1087</v>
      </c>
      <c r="D5" s="46" t="s">
        <v>1558</v>
      </c>
      <c r="E5" s="16" t="s">
        <v>1559</v>
      </c>
      <c r="F5" s="47"/>
      <c r="G5" s="44" t="str">
        <f t="shared" si="1"/>
        <v>10.251.53.202</v>
      </c>
      <c r="H5" s="44" t="str">
        <f t="shared" si="2"/>
        <v>17.06.04</v>
      </c>
      <c r="I5" s="44" t="str">
        <f t="shared" si="3"/>
        <v>indoor</v>
      </c>
      <c r="J5" s="50"/>
      <c r="L5" s="5" t="str">
        <f t="shared" si="4"/>
        <v>24:D7:9C:3F:B1:04</v>
      </c>
      <c r="M5" s="5" t="str">
        <f t="shared" si="5"/>
        <v>24D7.9C3F.B104</v>
      </c>
      <c r="N5" s="5" t="str">
        <f t="shared" ref="N5:N57" si="6">LOWER(M5)</f>
        <v>24d7.9c3f.b104</v>
      </c>
    </row>
    <row r="6" spans="1:14">
      <c r="A6" s="44">
        <v>3</v>
      </c>
      <c r="B6" s="44" t="str">
        <f t="shared" si="0"/>
        <v>de0614ncap20003</v>
      </c>
      <c r="C6" s="50" t="s">
        <v>1087</v>
      </c>
      <c r="D6" s="46" t="s">
        <v>1556</v>
      </c>
      <c r="E6" s="16" t="s">
        <v>1557</v>
      </c>
      <c r="F6" s="47"/>
      <c r="G6" s="44" t="str">
        <f t="shared" si="1"/>
        <v>10.251.53.203</v>
      </c>
      <c r="H6" s="44" t="str">
        <f t="shared" si="2"/>
        <v>17.06.04</v>
      </c>
      <c r="I6" s="44" t="str">
        <f t="shared" si="3"/>
        <v>indoor</v>
      </c>
      <c r="J6" s="50"/>
      <c r="L6" s="5" t="str">
        <f t="shared" si="4"/>
        <v>24:D7:9C:3E:FE:38</v>
      </c>
      <c r="M6" s="5" t="str">
        <f t="shared" si="5"/>
        <v>24D7.9C3E.FE38</v>
      </c>
      <c r="N6" s="5" t="str">
        <f t="shared" si="6"/>
        <v>24d7.9c3e.fe38</v>
      </c>
    </row>
    <row r="7" spans="1:14">
      <c r="A7" s="44">
        <v>4</v>
      </c>
      <c r="B7" s="44" t="str">
        <f t="shared" si="0"/>
        <v>de0614ncap20004</v>
      </c>
      <c r="C7" s="50" t="s">
        <v>1087</v>
      </c>
      <c r="D7" s="46" t="s">
        <v>1554</v>
      </c>
      <c r="E7" s="16" t="s">
        <v>1555</v>
      </c>
      <c r="F7" s="47"/>
      <c r="G7" s="44" t="str">
        <f t="shared" si="1"/>
        <v>10.251.53.204</v>
      </c>
      <c r="H7" s="44" t="str">
        <f t="shared" si="2"/>
        <v>17.06.04</v>
      </c>
      <c r="I7" s="44" t="str">
        <f t="shared" si="3"/>
        <v>indoor</v>
      </c>
      <c r="J7" s="50"/>
      <c r="L7" s="5" t="str">
        <f t="shared" si="4"/>
        <v>24:D7:9C:3F:9C:C0</v>
      </c>
      <c r="M7" s="5" t="str">
        <f t="shared" si="5"/>
        <v>24D7.9C3F.9CC0</v>
      </c>
      <c r="N7" s="5" t="str">
        <f t="shared" si="6"/>
        <v>24d7.9c3f.9cc0</v>
      </c>
    </row>
    <row r="8" spans="1:14">
      <c r="A8" s="44">
        <v>5</v>
      </c>
      <c r="B8" s="44" t="str">
        <f t="shared" si="0"/>
        <v>de0614ncap20005</v>
      </c>
      <c r="C8" s="50" t="s">
        <v>1087</v>
      </c>
      <c r="D8" s="46" t="s">
        <v>1552</v>
      </c>
      <c r="E8" s="16" t="s">
        <v>1553</v>
      </c>
      <c r="F8" s="47"/>
      <c r="G8" s="44" t="str">
        <f t="shared" si="1"/>
        <v>10.251.53.205</v>
      </c>
      <c r="H8" s="44" t="str">
        <f t="shared" si="2"/>
        <v>17.06.04</v>
      </c>
      <c r="I8" s="44" t="str">
        <f t="shared" si="3"/>
        <v>indoor</v>
      </c>
      <c r="J8" s="50"/>
      <c r="L8" s="5" t="str">
        <f t="shared" si="4"/>
        <v>24:D7:9C:3F:88:AC</v>
      </c>
      <c r="M8" s="5" t="str">
        <f t="shared" si="5"/>
        <v>24D7.9C3F.88AC</v>
      </c>
      <c r="N8" s="5" t="str">
        <f t="shared" si="6"/>
        <v>24d7.9c3f.88ac</v>
      </c>
    </row>
    <row r="9" spans="1:14">
      <c r="A9" s="44">
        <v>6</v>
      </c>
      <c r="B9" s="44" t="str">
        <f t="shared" si="0"/>
        <v>de0614ncap20006</v>
      </c>
      <c r="C9" s="50" t="s">
        <v>1087</v>
      </c>
      <c r="D9" s="46" t="s">
        <v>1550</v>
      </c>
      <c r="E9" s="16" t="s">
        <v>1551</v>
      </c>
      <c r="F9" s="47"/>
      <c r="G9" s="44" t="str">
        <f t="shared" si="1"/>
        <v>10.251.53.206</v>
      </c>
      <c r="H9" s="44" t="str">
        <f t="shared" si="2"/>
        <v>17.06.04</v>
      </c>
      <c r="I9" s="44" t="str">
        <f t="shared" si="3"/>
        <v>indoor</v>
      </c>
      <c r="J9" s="50"/>
      <c r="L9" s="5" t="str">
        <f t="shared" si="4"/>
        <v>24:D7:9C:3F:AB:6C</v>
      </c>
      <c r="M9" s="5" t="str">
        <f t="shared" si="5"/>
        <v>24D7.9C3F.AB6C</v>
      </c>
      <c r="N9" s="5" t="str">
        <f t="shared" si="6"/>
        <v>24d7.9c3f.ab6c</v>
      </c>
    </row>
    <row r="10" spans="1:14">
      <c r="A10" s="44">
        <v>7</v>
      </c>
      <c r="B10" s="44" t="str">
        <f t="shared" si="0"/>
        <v>de0614ncap20007</v>
      </c>
      <c r="C10" s="50" t="s">
        <v>1087</v>
      </c>
      <c r="D10" s="46" t="s">
        <v>1548</v>
      </c>
      <c r="E10" s="16" t="s">
        <v>1549</v>
      </c>
      <c r="F10" s="47"/>
      <c r="G10" s="44" t="str">
        <f t="shared" si="1"/>
        <v>10.251.53.207</v>
      </c>
      <c r="H10" s="44" t="str">
        <f t="shared" si="2"/>
        <v>17.06.04</v>
      </c>
      <c r="I10" s="44" t="str">
        <f t="shared" si="3"/>
        <v>indoor</v>
      </c>
      <c r="J10" s="50"/>
      <c r="L10" s="5" t="str">
        <f t="shared" si="4"/>
        <v>24:D7:9C:3F:97:60</v>
      </c>
      <c r="M10" s="5" t="str">
        <f t="shared" si="5"/>
        <v>24D7.9C3F.9760</v>
      </c>
      <c r="N10" s="5" t="str">
        <f t="shared" si="6"/>
        <v>24d7.9c3f.9760</v>
      </c>
    </row>
    <row r="11" spans="1:14">
      <c r="A11" s="44">
        <v>8</v>
      </c>
      <c r="B11" s="44" t="str">
        <f t="shared" si="0"/>
        <v>de0614ncap20008</v>
      </c>
      <c r="C11" s="50" t="s">
        <v>1086</v>
      </c>
      <c r="D11" s="46" t="s">
        <v>1570</v>
      </c>
      <c r="E11" s="16" t="s">
        <v>1571</v>
      </c>
      <c r="F11" s="47"/>
      <c r="G11" s="44" t="str">
        <f t="shared" si="1"/>
        <v>10.251.53.208</v>
      </c>
      <c r="H11" s="44" t="str">
        <f t="shared" si="2"/>
        <v>17.06.04</v>
      </c>
      <c r="I11" s="44" t="str">
        <f t="shared" si="3"/>
        <v>outdoor</v>
      </c>
      <c r="J11" s="50"/>
      <c r="L11" s="5" t="str">
        <f t="shared" si="4"/>
        <v>34:B8:83:15:04:30</v>
      </c>
      <c r="M11" s="5" t="str">
        <f t="shared" si="5"/>
        <v>34B8.8315.0430</v>
      </c>
      <c r="N11" s="5" t="str">
        <f t="shared" si="6"/>
        <v>34b8.8315.0430</v>
      </c>
    </row>
    <row r="12" spans="1:14">
      <c r="A12" s="44">
        <v>9</v>
      </c>
      <c r="B12" s="44" t="str">
        <f t="shared" si="0"/>
        <v>de0614ncap20009</v>
      </c>
      <c r="C12" s="50" t="s">
        <v>1086</v>
      </c>
      <c r="D12" s="46" t="s">
        <v>1568</v>
      </c>
      <c r="E12" s="16" t="s">
        <v>1569</v>
      </c>
      <c r="F12" s="47"/>
      <c r="G12" s="44" t="str">
        <f t="shared" si="1"/>
        <v>10.251.53.209</v>
      </c>
      <c r="H12" s="44" t="str">
        <f t="shared" si="2"/>
        <v>17.06.04</v>
      </c>
      <c r="I12" s="44" t="str">
        <f t="shared" si="3"/>
        <v>outdoor</v>
      </c>
      <c r="J12" s="50"/>
      <c r="L12" s="5" t="str">
        <f t="shared" si="4"/>
        <v>34:B8:83:14:F3:24</v>
      </c>
      <c r="M12" s="5" t="str">
        <f t="shared" si="5"/>
        <v>34B8.8314.F324</v>
      </c>
      <c r="N12" s="5" t="str">
        <f t="shared" si="6"/>
        <v>34b8.8314.f324</v>
      </c>
    </row>
    <row r="13" spans="1:14">
      <c r="A13" s="44">
        <v>10</v>
      </c>
      <c r="B13" s="44" t="str">
        <f t="shared" si="0"/>
        <v>de0614ncap20010</v>
      </c>
      <c r="C13" s="50" t="s">
        <v>1086</v>
      </c>
      <c r="D13" s="46" t="s">
        <v>1566</v>
      </c>
      <c r="E13" s="16" t="s">
        <v>1567</v>
      </c>
      <c r="F13" s="47"/>
      <c r="G13" s="44" t="str">
        <f t="shared" si="1"/>
        <v>10.251.53.210</v>
      </c>
      <c r="H13" s="44" t="str">
        <f t="shared" si="2"/>
        <v>17.06.04</v>
      </c>
      <c r="I13" s="44" t="str">
        <f t="shared" si="3"/>
        <v>outdoor</v>
      </c>
      <c r="J13" s="50"/>
      <c r="L13" s="5" t="str">
        <f t="shared" si="4"/>
        <v>34:B8:83:14:EE:D4</v>
      </c>
      <c r="M13" s="5" t="str">
        <f t="shared" si="5"/>
        <v>34B8.8314.EED4</v>
      </c>
      <c r="N13" s="5" t="str">
        <f t="shared" si="6"/>
        <v>34b8.8314.eed4</v>
      </c>
    </row>
    <row r="14" spans="1:14">
      <c r="A14" s="44">
        <v>11</v>
      </c>
      <c r="B14" s="44" t="str">
        <f t="shared" si="0"/>
        <v>de0614ncap20011</v>
      </c>
      <c r="C14" s="50" t="s">
        <v>1086</v>
      </c>
      <c r="D14" s="46" t="s">
        <v>1564</v>
      </c>
      <c r="E14" s="16" t="s">
        <v>1565</v>
      </c>
      <c r="F14" s="47"/>
      <c r="G14" s="44" t="str">
        <f t="shared" si="1"/>
        <v>10.251.53.211</v>
      </c>
      <c r="H14" s="44" t="str">
        <f t="shared" si="2"/>
        <v>17.06.04</v>
      </c>
      <c r="I14" s="44" t="str">
        <f t="shared" si="3"/>
        <v>outdoor</v>
      </c>
      <c r="J14" s="50"/>
      <c r="L14" s="5" t="str">
        <f t="shared" si="4"/>
        <v>34:B8:83:14:EF:0C</v>
      </c>
      <c r="M14" s="5" t="str">
        <f t="shared" si="5"/>
        <v>34B8.8314.EF0C</v>
      </c>
      <c r="N14" s="5" t="str">
        <f t="shared" si="6"/>
        <v>34b8.8314.ef0c</v>
      </c>
    </row>
    <row r="15" spans="1:14">
      <c r="A15" s="44">
        <v>12</v>
      </c>
      <c r="B15" s="44" t="str">
        <f t="shared" si="0"/>
        <v>de0614ncap20012</v>
      </c>
      <c r="C15" s="50" t="s">
        <v>1086</v>
      </c>
      <c r="D15" s="46" t="s">
        <v>1562</v>
      </c>
      <c r="E15" s="16" t="s">
        <v>1563</v>
      </c>
      <c r="F15" s="47"/>
      <c r="G15" s="44" t="str">
        <f t="shared" si="1"/>
        <v>10.251.53.212</v>
      </c>
      <c r="H15" s="44" t="str">
        <f t="shared" si="2"/>
        <v>17.06.04</v>
      </c>
      <c r="I15" s="44" t="str">
        <f t="shared" si="3"/>
        <v>outdoor</v>
      </c>
      <c r="J15" s="50"/>
      <c r="L15" s="5" t="str">
        <f t="shared" si="4"/>
        <v>34:B8:83:15:0A:10</v>
      </c>
      <c r="M15" s="5" t="str">
        <f t="shared" si="5"/>
        <v>34B8.8315.0A10</v>
      </c>
      <c r="N15" s="5" t="str">
        <f t="shared" si="6"/>
        <v>34b8.8315.0a10</v>
      </c>
    </row>
    <row r="16" spans="1:14">
      <c r="A16" s="44">
        <v>13</v>
      </c>
      <c r="B16" s="44" t="str">
        <f t="shared" si="0"/>
        <v>de0614ncap20013</v>
      </c>
      <c r="C16" s="50" t="s">
        <v>1086</v>
      </c>
      <c r="D16" s="46" t="s">
        <v>1572</v>
      </c>
      <c r="E16" s="16" t="s">
        <v>1573</v>
      </c>
      <c r="F16" s="47"/>
      <c r="G16" s="44" t="str">
        <f t="shared" si="1"/>
        <v>10.251.53.213</v>
      </c>
      <c r="H16" s="44" t="str">
        <f t="shared" si="2"/>
        <v>17.06.04</v>
      </c>
      <c r="I16" s="44" t="str">
        <f t="shared" si="3"/>
        <v>outdoor</v>
      </c>
      <c r="J16" s="50"/>
      <c r="L16" s="5" t="str">
        <f t="shared" si="4"/>
        <v>34:B8:83:14:6E:5C</v>
      </c>
      <c r="M16" s="5" t="str">
        <f t="shared" si="5"/>
        <v>34B8.8314.6E5C</v>
      </c>
      <c r="N16" s="5" t="str">
        <f t="shared" si="6"/>
        <v>34b8.8314.6e5c</v>
      </c>
    </row>
    <row r="17" spans="1:14">
      <c r="A17" s="44">
        <v>14</v>
      </c>
      <c r="B17" s="44" t="str">
        <f t="shared" si="0"/>
        <v>de0614ncap20014</v>
      </c>
      <c r="C17" s="116" t="s">
        <v>1087</v>
      </c>
      <c r="D17" s="46" t="s">
        <v>1656</v>
      </c>
      <c r="E17" s="16" t="s">
        <v>1648</v>
      </c>
      <c r="F17" s="47"/>
      <c r="G17" s="44" t="str">
        <f t="shared" si="1"/>
        <v>10.251.53.214</v>
      </c>
      <c r="H17" s="44" t="str">
        <f t="shared" si="2"/>
        <v>17.06.04</v>
      </c>
      <c r="I17" s="44" t="str">
        <f t="shared" si="3"/>
        <v>indoor</v>
      </c>
      <c r="J17" s="50"/>
      <c r="L17" s="5" t="str">
        <f t="shared" si="4"/>
        <v>9C:D5:7D:C0:22:EC</v>
      </c>
      <c r="M17" s="5" t="str">
        <f t="shared" si="5"/>
        <v>9CD5.7DC0.22EC</v>
      </c>
      <c r="N17" s="5" t="str">
        <f t="shared" si="6"/>
        <v>9cd5.7dc0.22ec</v>
      </c>
    </row>
    <row r="18" spans="1:14">
      <c r="A18" s="44">
        <v>15</v>
      </c>
      <c r="B18" s="44" t="str">
        <f t="shared" si="0"/>
        <v>de0614ncap20015</v>
      </c>
      <c r="C18" s="116" t="s">
        <v>1087</v>
      </c>
      <c r="D18" s="46" t="s">
        <v>1657</v>
      </c>
      <c r="E18" s="16" t="s">
        <v>1649</v>
      </c>
      <c r="F18" s="47"/>
      <c r="G18" s="44" t="str">
        <f t="shared" si="1"/>
        <v>10.251.53.215</v>
      </c>
      <c r="H18" s="44" t="str">
        <f t="shared" si="2"/>
        <v>17.06.04</v>
      </c>
      <c r="I18" s="44" t="str">
        <f t="shared" si="3"/>
        <v>indoor</v>
      </c>
      <c r="J18" s="50"/>
      <c r="L18" s="5" t="str">
        <f t="shared" si="4"/>
        <v>9C:D5:7D:C0:66:90</v>
      </c>
      <c r="M18" s="5" t="str">
        <f t="shared" si="5"/>
        <v>9CD5.7DC0.6690</v>
      </c>
      <c r="N18" s="5" t="str">
        <f t="shared" si="6"/>
        <v>9cd5.7dc0.6690</v>
      </c>
    </row>
    <row r="19" spans="1:14">
      <c r="A19" s="44">
        <v>16</v>
      </c>
      <c r="B19" s="44" t="str">
        <f t="shared" si="0"/>
        <v>de0614ncap20016</v>
      </c>
      <c r="C19" s="116" t="s">
        <v>1087</v>
      </c>
      <c r="D19" s="46" t="s">
        <v>1658</v>
      </c>
      <c r="E19" s="16" t="s">
        <v>1650</v>
      </c>
      <c r="F19" s="47"/>
      <c r="G19" s="44" t="str">
        <f t="shared" si="1"/>
        <v>10.251.53.216</v>
      </c>
      <c r="H19" s="44" t="str">
        <f t="shared" si="2"/>
        <v>17.06.04</v>
      </c>
      <c r="I19" s="44" t="str">
        <f t="shared" si="3"/>
        <v>indoor</v>
      </c>
      <c r="J19" s="50"/>
      <c r="L19" s="5" t="str">
        <f t="shared" si="4"/>
        <v>9C:D5:7D:C0:58:E0</v>
      </c>
      <c r="M19" s="5" t="str">
        <f t="shared" si="5"/>
        <v>9CD5.7DC0.58E0</v>
      </c>
      <c r="N19" s="5" t="str">
        <f t="shared" si="6"/>
        <v>9cd5.7dc0.58e0</v>
      </c>
    </row>
    <row r="20" spans="1:14">
      <c r="A20" s="44">
        <v>17</v>
      </c>
      <c r="B20" s="44" t="str">
        <f t="shared" si="0"/>
        <v>de0614ncap20017</v>
      </c>
      <c r="C20" s="50" t="s">
        <v>1086</v>
      </c>
      <c r="D20" s="46" t="s">
        <v>1580</v>
      </c>
      <c r="E20" s="16" t="s">
        <v>1581</v>
      </c>
      <c r="F20" s="47"/>
      <c r="G20" s="44" t="str">
        <f t="shared" si="1"/>
        <v>10.251.53.217</v>
      </c>
      <c r="H20" s="44" t="str">
        <f t="shared" si="2"/>
        <v>17.06.04</v>
      </c>
      <c r="I20" s="44" t="str">
        <f t="shared" si="3"/>
        <v>outdoor</v>
      </c>
      <c r="J20" s="50"/>
      <c r="L20" s="5" t="str">
        <f t="shared" si="4"/>
        <v>34:B8:83:15:0B:50</v>
      </c>
      <c r="M20" s="5" t="str">
        <f t="shared" si="5"/>
        <v>34B8.8315.0B50</v>
      </c>
      <c r="N20" s="5" t="str">
        <f t="shared" si="6"/>
        <v>34b8.8315.0b50</v>
      </c>
    </row>
    <row r="21" spans="1:14">
      <c r="A21" s="44">
        <v>18</v>
      </c>
      <c r="B21" s="44" t="str">
        <f t="shared" si="0"/>
        <v>de0614ncap20018</v>
      </c>
      <c r="C21" s="50" t="s">
        <v>1086</v>
      </c>
      <c r="D21" s="46" t="s">
        <v>1578</v>
      </c>
      <c r="E21" s="16" t="s">
        <v>1579</v>
      </c>
      <c r="F21" s="47"/>
      <c r="G21" s="44" t="str">
        <f t="shared" si="1"/>
        <v>10.251.53.218</v>
      </c>
      <c r="H21" s="44" t="str">
        <f t="shared" si="2"/>
        <v>17.06.04</v>
      </c>
      <c r="I21" s="44" t="str">
        <f t="shared" si="3"/>
        <v>outdoor</v>
      </c>
      <c r="J21" s="50"/>
      <c r="L21" s="5" t="str">
        <f t="shared" si="4"/>
        <v>34:B8:83:14:FD:38</v>
      </c>
      <c r="M21" s="5" t="str">
        <f t="shared" si="5"/>
        <v>34B8.8314.FD38</v>
      </c>
      <c r="N21" s="5" t="str">
        <f t="shared" si="6"/>
        <v>34b8.8314.fd38</v>
      </c>
    </row>
    <row r="22" spans="1:14">
      <c r="A22" s="44">
        <v>19</v>
      </c>
      <c r="B22" s="44" t="str">
        <f t="shared" si="0"/>
        <v>de0614ncap20019</v>
      </c>
      <c r="C22" s="50" t="s">
        <v>1087</v>
      </c>
      <c r="D22" s="46" t="s">
        <v>1546</v>
      </c>
      <c r="E22" s="16" t="s">
        <v>1547</v>
      </c>
      <c r="F22" s="47"/>
      <c r="G22" s="44" t="str">
        <f t="shared" si="1"/>
        <v>10.251.53.219</v>
      </c>
      <c r="H22" s="44" t="str">
        <f t="shared" si="2"/>
        <v>17.06.04</v>
      </c>
      <c r="I22" s="44" t="str">
        <f t="shared" si="3"/>
        <v>indoor</v>
      </c>
      <c r="J22" s="50"/>
      <c r="L22" s="5" t="str">
        <f t="shared" si="4"/>
        <v>24:D7:9C:3F:9C:60</v>
      </c>
      <c r="M22" s="5" t="str">
        <f t="shared" si="5"/>
        <v>24D7.9C3F.9C60</v>
      </c>
      <c r="N22" s="5" t="str">
        <f t="shared" si="6"/>
        <v>24d7.9c3f.9c60</v>
      </c>
    </row>
    <row r="23" spans="1:14">
      <c r="A23" s="44">
        <v>20</v>
      </c>
      <c r="B23" s="44" t="str">
        <f t="shared" si="0"/>
        <v>de0614ncap20020</v>
      </c>
      <c r="C23" s="50" t="s">
        <v>1087</v>
      </c>
      <c r="D23" s="46" t="s">
        <v>1542</v>
      </c>
      <c r="E23" s="16" t="s">
        <v>1543</v>
      </c>
      <c r="F23" s="47"/>
      <c r="G23" s="44" t="str">
        <f t="shared" si="1"/>
        <v>10.251.53.220</v>
      </c>
      <c r="H23" s="44" t="str">
        <f t="shared" si="2"/>
        <v>17.06.04</v>
      </c>
      <c r="I23" s="44" t="str">
        <f t="shared" si="3"/>
        <v>indoor</v>
      </c>
      <c r="J23" s="50"/>
      <c r="L23" s="5" t="str">
        <f t="shared" si="4"/>
        <v>24:D7:9C:3F:A4:A0</v>
      </c>
      <c r="M23" s="5" t="str">
        <f t="shared" si="5"/>
        <v>24D7.9C3F.A4A0</v>
      </c>
      <c r="N23" s="5" t="str">
        <f t="shared" si="6"/>
        <v>24d7.9c3f.a4a0</v>
      </c>
    </row>
    <row r="24" spans="1:14">
      <c r="A24" s="44">
        <v>21</v>
      </c>
      <c r="B24" s="44" t="str">
        <f t="shared" si="0"/>
        <v>de0614ncap20021</v>
      </c>
      <c r="C24" s="50" t="s">
        <v>1087</v>
      </c>
      <c r="D24" s="46" t="s">
        <v>1540</v>
      </c>
      <c r="E24" s="16" t="s">
        <v>1541</v>
      </c>
      <c r="F24" s="47" t="s">
        <v>1041</v>
      </c>
      <c r="G24" s="44" t="str">
        <f t="shared" si="1"/>
        <v>10.251.53.221</v>
      </c>
      <c r="H24" s="44" t="str">
        <f t="shared" si="2"/>
        <v>17.06.04</v>
      </c>
      <c r="I24" s="44" t="str">
        <f t="shared" si="3"/>
        <v>indoor</v>
      </c>
      <c r="J24" s="50"/>
      <c r="L24" s="5" t="str">
        <f t="shared" si="4"/>
        <v>24:D7:9C:3F:9E:B4</v>
      </c>
      <c r="M24" s="5" t="str">
        <f t="shared" si="5"/>
        <v>24D7.9C3F.9EB4</v>
      </c>
      <c r="N24" s="5" t="str">
        <f t="shared" si="6"/>
        <v>24d7.9c3f.9eb4</v>
      </c>
    </row>
    <row r="25" spans="1:14">
      <c r="A25" s="44">
        <v>22</v>
      </c>
      <c r="B25" s="44" t="str">
        <f t="shared" si="0"/>
        <v>de0614ncap20022</v>
      </c>
      <c r="C25" s="50" t="s">
        <v>1087</v>
      </c>
      <c r="D25" s="46" t="s">
        <v>1544</v>
      </c>
      <c r="E25" s="16" t="s">
        <v>1545</v>
      </c>
      <c r="F25" s="47"/>
      <c r="G25" s="44" t="str">
        <f t="shared" si="1"/>
        <v>10.251.53.222</v>
      </c>
      <c r="H25" s="44" t="str">
        <f t="shared" si="2"/>
        <v>17.06.04</v>
      </c>
      <c r="I25" s="44" t="str">
        <f t="shared" si="3"/>
        <v>indoor</v>
      </c>
      <c r="J25" s="50"/>
      <c r="L25" s="5" t="str">
        <f t="shared" si="4"/>
        <v>24:D7:9C:3F:9A:90</v>
      </c>
      <c r="M25" s="5" t="str">
        <f t="shared" si="5"/>
        <v>24D7.9C3F.9A90</v>
      </c>
      <c r="N25" s="5" t="str">
        <f t="shared" si="6"/>
        <v>24d7.9c3f.9a90</v>
      </c>
    </row>
    <row r="26" spans="1:14">
      <c r="A26" s="44">
        <v>23</v>
      </c>
      <c r="B26" s="44" t="str">
        <f t="shared" si="0"/>
        <v>de0614ncap20023</v>
      </c>
      <c r="C26" s="50" t="s">
        <v>1086</v>
      </c>
      <c r="D26" s="46" t="s">
        <v>1576</v>
      </c>
      <c r="E26" s="16" t="s">
        <v>1577</v>
      </c>
      <c r="F26" s="47"/>
      <c r="G26" s="44" t="str">
        <f t="shared" si="1"/>
        <v>10.251.53.223</v>
      </c>
      <c r="H26" s="44" t="str">
        <f t="shared" si="2"/>
        <v>17.06.04</v>
      </c>
      <c r="I26" s="44" t="str">
        <f t="shared" si="3"/>
        <v>outdoor</v>
      </c>
      <c r="J26" s="50"/>
      <c r="L26" s="5" t="str">
        <f t="shared" si="4"/>
        <v>34:B8:83:14:F1:E8</v>
      </c>
      <c r="M26" s="5" t="str">
        <f t="shared" si="5"/>
        <v>34B8.8314.F1E8</v>
      </c>
      <c r="N26" s="5" t="str">
        <f t="shared" si="6"/>
        <v>34b8.8314.f1e8</v>
      </c>
    </row>
    <row r="27" spans="1:14">
      <c r="A27" s="44">
        <v>24</v>
      </c>
      <c r="B27" s="44" t="str">
        <f t="shared" si="0"/>
        <v>de0614ncap20024</v>
      </c>
      <c r="C27" s="50" t="s">
        <v>1086</v>
      </c>
      <c r="D27" s="46" t="s">
        <v>1574</v>
      </c>
      <c r="E27" s="16" t="s">
        <v>1575</v>
      </c>
      <c r="F27" s="47"/>
      <c r="G27" s="44" t="str">
        <f t="shared" si="1"/>
        <v>10.251.53.224</v>
      </c>
      <c r="H27" s="44" t="str">
        <f t="shared" si="2"/>
        <v>17.06.04</v>
      </c>
      <c r="I27" s="44" t="str">
        <f t="shared" si="3"/>
        <v>outdoor</v>
      </c>
      <c r="J27" s="50"/>
      <c r="L27" s="5" t="str">
        <f t="shared" si="4"/>
        <v>34:B8:83:14:6C:80</v>
      </c>
      <c r="M27" s="5" t="str">
        <f t="shared" si="5"/>
        <v>34B8.8314.6C80</v>
      </c>
      <c r="N27" s="5" t="str">
        <f t="shared" si="6"/>
        <v>34b8.8314.6c80</v>
      </c>
    </row>
    <row r="28" spans="1:14">
      <c r="A28" s="44">
        <v>25</v>
      </c>
      <c r="B28" s="44" t="str">
        <f t="shared" si="0"/>
        <v>de0614ncap20025</v>
      </c>
      <c r="C28" s="50" t="s">
        <v>1086</v>
      </c>
      <c r="D28" s="46" t="s">
        <v>1588</v>
      </c>
      <c r="E28" s="16" t="s">
        <v>1589</v>
      </c>
      <c r="F28" s="47"/>
      <c r="G28" s="44" t="str">
        <f t="shared" si="1"/>
        <v>10.251.53.225</v>
      </c>
      <c r="H28" s="44" t="str">
        <f t="shared" si="2"/>
        <v>17.06.04</v>
      </c>
      <c r="I28" s="44" t="str">
        <f t="shared" si="3"/>
        <v>outdoor</v>
      </c>
      <c r="J28" s="50"/>
      <c r="L28" s="5" t="str">
        <f t="shared" si="4"/>
        <v>34:B8:83:15:03:D0</v>
      </c>
      <c r="M28" s="5" t="str">
        <f t="shared" si="5"/>
        <v>34B8.8315.03D0</v>
      </c>
      <c r="N28" s="5" t="str">
        <f t="shared" si="6"/>
        <v>34b8.8315.03d0</v>
      </c>
    </row>
    <row r="29" spans="1:14">
      <c r="A29" s="44">
        <v>26</v>
      </c>
      <c r="B29" s="44" t="str">
        <f t="shared" si="0"/>
        <v>de0614ncap20026</v>
      </c>
      <c r="C29" s="50" t="s">
        <v>1086</v>
      </c>
      <c r="D29" s="46" t="s">
        <v>1586</v>
      </c>
      <c r="E29" s="16" t="s">
        <v>1587</v>
      </c>
      <c r="F29" s="47"/>
      <c r="G29" s="44" t="str">
        <f t="shared" si="1"/>
        <v>10.251.53.226</v>
      </c>
      <c r="H29" s="44" t="str">
        <f t="shared" si="2"/>
        <v>17.06.04</v>
      </c>
      <c r="I29" s="44" t="str">
        <f t="shared" si="3"/>
        <v>outdoor</v>
      </c>
      <c r="J29" s="50"/>
      <c r="L29" s="5" t="str">
        <f t="shared" si="4"/>
        <v>34:B8:83:14:11:14</v>
      </c>
      <c r="M29" s="5" t="str">
        <f t="shared" si="5"/>
        <v>34B8.8314.1114</v>
      </c>
      <c r="N29" s="5" t="str">
        <f t="shared" si="6"/>
        <v>34b8.8314.1114</v>
      </c>
    </row>
    <row r="30" spans="1:14">
      <c r="A30" s="44">
        <v>27</v>
      </c>
      <c r="B30" s="44" t="str">
        <f t="shared" si="0"/>
        <v>de0614ncap20027</v>
      </c>
      <c r="C30" s="50" t="s">
        <v>1086</v>
      </c>
      <c r="D30" s="46" t="s">
        <v>1584</v>
      </c>
      <c r="E30" s="16" t="s">
        <v>1585</v>
      </c>
      <c r="F30" s="47"/>
      <c r="G30" s="44" t="str">
        <f t="shared" si="1"/>
        <v>10.251.53.227</v>
      </c>
      <c r="H30" s="44" t="str">
        <f t="shared" si="2"/>
        <v>17.06.04</v>
      </c>
      <c r="I30" s="44" t="str">
        <f t="shared" si="3"/>
        <v>outdoor</v>
      </c>
      <c r="J30" s="50"/>
      <c r="L30" s="5" t="str">
        <f t="shared" si="4"/>
        <v>34:B8:83:15:06:48</v>
      </c>
      <c r="M30" s="5" t="str">
        <f t="shared" si="5"/>
        <v>34B8.8315.0648</v>
      </c>
      <c r="N30" s="5" t="str">
        <f t="shared" si="6"/>
        <v>34b8.8315.0648</v>
      </c>
    </row>
    <row r="31" spans="1:14">
      <c r="A31" s="44">
        <v>28</v>
      </c>
      <c r="B31" s="44" t="str">
        <f t="shared" si="0"/>
        <v>de0614ncap20028</v>
      </c>
      <c r="C31" s="50" t="s">
        <v>1086</v>
      </c>
      <c r="D31" s="46" t="s">
        <v>1582</v>
      </c>
      <c r="E31" s="16" t="s">
        <v>1583</v>
      </c>
      <c r="F31" s="47"/>
      <c r="G31" s="44" t="str">
        <f t="shared" si="1"/>
        <v>10.251.53.228</v>
      </c>
      <c r="H31" s="44" t="str">
        <f t="shared" si="2"/>
        <v>17.06.04</v>
      </c>
      <c r="I31" s="44" t="str">
        <f t="shared" si="3"/>
        <v>outdoor</v>
      </c>
      <c r="J31" s="50"/>
      <c r="L31" s="5" t="str">
        <f t="shared" si="4"/>
        <v>34:B8:83:15:10:0C</v>
      </c>
      <c r="M31" s="5" t="str">
        <f t="shared" si="5"/>
        <v>34B8.8315.100C</v>
      </c>
      <c r="N31" s="5" t="str">
        <f t="shared" si="6"/>
        <v>34b8.8315.100c</v>
      </c>
    </row>
    <row r="32" spans="1:14">
      <c r="A32" s="44">
        <v>29</v>
      </c>
      <c r="B32" s="44" t="str">
        <f t="shared" si="0"/>
        <v>de0614ncap20029</v>
      </c>
      <c r="C32" s="50" t="s">
        <v>1086</v>
      </c>
      <c r="D32" s="46" t="s">
        <v>1590</v>
      </c>
      <c r="E32" s="16" t="s">
        <v>1591</v>
      </c>
      <c r="F32" s="47"/>
      <c r="G32" s="44" t="str">
        <f t="shared" si="1"/>
        <v>10.251.53.229</v>
      </c>
      <c r="H32" s="44" t="str">
        <f t="shared" si="2"/>
        <v>17.06.04</v>
      </c>
      <c r="I32" s="44" t="str">
        <f t="shared" si="3"/>
        <v>outdoor</v>
      </c>
      <c r="J32" s="50"/>
      <c r="L32" s="5" t="str">
        <f t="shared" si="4"/>
        <v>34:B8:83:14:FE:E0</v>
      </c>
      <c r="M32" s="5" t="str">
        <f t="shared" si="5"/>
        <v>34B8.8314.FEE0</v>
      </c>
      <c r="N32" s="5" t="str">
        <f t="shared" si="6"/>
        <v>34b8.8314.fee0</v>
      </c>
    </row>
    <row r="33" spans="1:14">
      <c r="A33" s="44">
        <v>30</v>
      </c>
      <c r="B33" s="44" t="str">
        <f t="shared" si="0"/>
        <v>de0614ncap20030</v>
      </c>
      <c r="C33" s="50" t="s">
        <v>1086</v>
      </c>
      <c r="D33" s="46" t="s">
        <v>1592</v>
      </c>
      <c r="E33" s="16" t="s">
        <v>1593</v>
      </c>
      <c r="F33" s="47"/>
      <c r="G33" s="44" t="str">
        <f t="shared" si="1"/>
        <v>10.251.53.230</v>
      </c>
      <c r="H33" s="44" t="str">
        <f t="shared" si="2"/>
        <v>17.06.04</v>
      </c>
      <c r="I33" s="44" t="str">
        <f t="shared" si="3"/>
        <v>outdoor</v>
      </c>
      <c r="J33" s="50"/>
      <c r="L33" s="5" t="str">
        <f t="shared" si="4"/>
        <v>34:B8:83:14:F4:34</v>
      </c>
      <c r="M33" s="5" t="str">
        <f t="shared" si="5"/>
        <v>34B8.8314.F434</v>
      </c>
      <c r="N33" s="5" t="str">
        <f t="shared" si="6"/>
        <v>34b8.8314.f434</v>
      </c>
    </row>
    <row r="34" spans="1:14">
      <c r="A34" s="44">
        <v>31</v>
      </c>
      <c r="B34" s="44" t="str">
        <f t="shared" si="0"/>
        <v>de0614ncap20031</v>
      </c>
      <c r="C34" s="50" t="s">
        <v>1086</v>
      </c>
      <c r="D34" s="46" t="s">
        <v>1594</v>
      </c>
      <c r="E34" s="16" t="s">
        <v>1595</v>
      </c>
      <c r="F34" s="47"/>
      <c r="G34" s="44" t="str">
        <f t="shared" si="1"/>
        <v>10.251.53.231</v>
      </c>
      <c r="H34" s="44" t="str">
        <f t="shared" si="2"/>
        <v>17.06.04</v>
      </c>
      <c r="I34" s="44" t="str">
        <f t="shared" si="3"/>
        <v>outdoor</v>
      </c>
      <c r="J34" s="50"/>
      <c r="L34" s="5" t="str">
        <f t="shared" si="4"/>
        <v>34:B8:83:14:F9:9C</v>
      </c>
      <c r="M34" s="5" t="str">
        <f t="shared" si="5"/>
        <v>34B8.8314.F99C</v>
      </c>
      <c r="N34" s="5" t="str">
        <f t="shared" si="6"/>
        <v>34b8.8314.f99c</v>
      </c>
    </row>
    <row r="35" spans="1:14">
      <c r="A35" s="44">
        <v>32</v>
      </c>
      <c r="B35" s="44" t="str">
        <f t="shared" si="0"/>
        <v>de0614ncap20032</v>
      </c>
      <c r="C35" s="50" t="s">
        <v>1086</v>
      </c>
      <c r="D35" s="46" t="s">
        <v>1596</v>
      </c>
      <c r="E35" s="16" t="s">
        <v>1597</v>
      </c>
      <c r="F35" s="47"/>
      <c r="G35" s="44" t="str">
        <f t="shared" si="1"/>
        <v>10.251.53.232</v>
      </c>
      <c r="H35" s="44" t="str">
        <f t="shared" si="2"/>
        <v>17.06.04</v>
      </c>
      <c r="I35" s="44" t="str">
        <f t="shared" si="3"/>
        <v>outdoor</v>
      </c>
      <c r="J35" s="50"/>
      <c r="L35" s="5" t="str">
        <f t="shared" si="4"/>
        <v>34:B8:83:15:07:E0</v>
      </c>
      <c r="M35" s="5" t="str">
        <f t="shared" si="5"/>
        <v>34B8.8315.07E0</v>
      </c>
      <c r="N35" s="5" t="str">
        <f t="shared" si="6"/>
        <v>34b8.8315.07e0</v>
      </c>
    </row>
    <row r="36" spans="1:14">
      <c r="A36" s="44">
        <v>33</v>
      </c>
      <c r="B36" s="44" t="str">
        <f t="shared" si="0"/>
        <v>de0614ncap20033</v>
      </c>
      <c r="C36" s="50" t="s">
        <v>1086</v>
      </c>
      <c r="D36" s="46" t="s">
        <v>1598</v>
      </c>
      <c r="E36" s="16" t="s">
        <v>1599</v>
      </c>
      <c r="F36" s="47"/>
      <c r="G36" s="44" t="str">
        <f t="shared" si="1"/>
        <v>10.251.53.233</v>
      </c>
      <c r="H36" s="44" t="str">
        <f t="shared" si="2"/>
        <v>17.06.04</v>
      </c>
      <c r="I36" s="44" t="str">
        <f t="shared" si="3"/>
        <v>outdoor</v>
      </c>
      <c r="J36" s="50"/>
      <c r="L36" s="5" t="str">
        <f t="shared" ref="L36:L57" si="7">UPPER(MID(E36,1,2)&amp;":"&amp;MID(E36,3,2)&amp;":"&amp;MID(E36,5,2)&amp;":"&amp;MID(E36,7,2)&amp;":"&amp;MID(E36,9,2)&amp;":"&amp;MID(E36,11,2))</f>
        <v>34:B8:83:15:05:40</v>
      </c>
      <c r="M36" s="5" t="str">
        <f t="shared" ref="M36:M57" si="8">UPPER(MID(E36,1,4)&amp;"."&amp;MID(E36,5,4)&amp;"."&amp;MID(E36,9,4))</f>
        <v>34B8.8315.0540</v>
      </c>
      <c r="N36" s="5" t="str">
        <f t="shared" si="6"/>
        <v>34b8.8315.0540</v>
      </c>
    </row>
    <row r="37" spans="1:14">
      <c r="A37" s="44">
        <v>34</v>
      </c>
      <c r="B37" s="44" t="str">
        <f t="shared" si="0"/>
        <v>de0614ncap20034</v>
      </c>
      <c r="C37" s="50" t="s">
        <v>1086</v>
      </c>
      <c r="D37" s="46" t="s">
        <v>1600</v>
      </c>
      <c r="E37" s="16" t="s">
        <v>1601</v>
      </c>
      <c r="F37" s="47"/>
      <c r="G37" s="44" t="str">
        <f t="shared" si="1"/>
        <v>10.251.53.234</v>
      </c>
      <c r="H37" s="44" t="str">
        <f t="shared" si="2"/>
        <v>17.06.04</v>
      </c>
      <c r="I37" s="44" t="str">
        <f t="shared" si="3"/>
        <v>outdoor</v>
      </c>
      <c r="J37" s="50"/>
      <c r="L37" s="5" t="str">
        <f t="shared" si="7"/>
        <v>34:B8:83:14:6D:C4</v>
      </c>
      <c r="M37" s="5" t="str">
        <f t="shared" si="8"/>
        <v>34B8.8314.6DC4</v>
      </c>
      <c r="N37" s="5" t="str">
        <f t="shared" si="6"/>
        <v>34b8.8314.6dc4</v>
      </c>
    </row>
    <row r="38" spans="1:14">
      <c r="A38" s="44">
        <v>35</v>
      </c>
      <c r="B38" s="44" t="str">
        <f t="shared" si="0"/>
        <v>de0614ncap20035</v>
      </c>
      <c r="C38" s="50" t="s">
        <v>1086</v>
      </c>
      <c r="D38" s="46" t="s">
        <v>1602</v>
      </c>
      <c r="E38" s="16" t="s">
        <v>1603</v>
      </c>
      <c r="F38" s="47"/>
      <c r="G38" s="44" t="str">
        <f t="shared" si="1"/>
        <v>10.251.53.235</v>
      </c>
      <c r="H38" s="44" t="str">
        <f t="shared" si="2"/>
        <v>17.06.04</v>
      </c>
      <c r="I38" s="44" t="str">
        <f t="shared" si="3"/>
        <v>outdoor</v>
      </c>
      <c r="J38" s="50"/>
      <c r="L38" s="5" t="str">
        <f t="shared" si="7"/>
        <v>34:B8:83:14:82:90</v>
      </c>
      <c r="M38" s="5" t="str">
        <f t="shared" si="8"/>
        <v>34B8.8314.8290</v>
      </c>
      <c r="N38" s="5" t="str">
        <f t="shared" si="6"/>
        <v>34b8.8314.8290</v>
      </c>
    </row>
    <row r="39" spans="1:14">
      <c r="A39" s="44">
        <v>36</v>
      </c>
      <c r="B39" s="44" t="str">
        <f t="shared" si="0"/>
        <v>de0614ncap20036</v>
      </c>
      <c r="C39" s="50" t="s">
        <v>1086</v>
      </c>
      <c r="D39" s="46" t="s">
        <v>1604</v>
      </c>
      <c r="E39" s="16" t="s">
        <v>1605</v>
      </c>
      <c r="F39" s="47"/>
      <c r="G39" s="44" t="str">
        <f t="shared" si="1"/>
        <v>10.251.53.236</v>
      </c>
      <c r="H39" s="44" t="str">
        <f t="shared" si="2"/>
        <v>17.06.04</v>
      </c>
      <c r="I39" s="44" t="str">
        <f t="shared" si="3"/>
        <v>outdoor</v>
      </c>
      <c r="J39" s="50"/>
      <c r="L39" s="5" t="str">
        <f t="shared" si="7"/>
        <v>34:B8:83:15:07:7C</v>
      </c>
      <c r="M39" s="5" t="str">
        <f t="shared" si="8"/>
        <v>34B8.8315.077C</v>
      </c>
      <c r="N39" s="5" t="str">
        <f t="shared" si="6"/>
        <v>34b8.8315.077c</v>
      </c>
    </row>
    <row r="40" spans="1:14">
      <c r="A40" s="44">
        <v>37</v>
      </c>
      <c r="B40" s="44" t="str">
        <f t="shared" si="0"/>
        <v>de0614ncap20037</v>
      </c>
      <c r="C40" s="50" t="s">
        <v>1086</v>
      </c>
      <c r="D40" s="46" t="s">
        <v>1606</v>
      </c>
      <c r="E40" s="16" t="s">
        <v>1607</v>
      </c>
      <c r="F40" s="47"/>
      <c r="G40" s="44" t="str">
        <f t="shared" si="1"/>
        <v>10.251.53.237</v>
      </c>
      <c r="H40" s="44" t="str">
        <f t="shared" si="2"/>
        <v>17.06.04</v>
      </c>
      <c r="I40" s="44" t="str">
        <f t="shared" si="3"/>
        <v>outdoor</v>
      </c>
      <c r="J40" s="50"/>
      <c r="L40" s="5" t="str">
        <f t="shared" si="7"/>
        <v>34:B8:83:15:06:FC</v>
      </c>
      <c r="M40" s="5" t="str">
        <f t="shared" si="8"/>
        <v>34B8.8315.06FC</v>
      </c>
      <c r="N40" s="5" t="str">
        <f t="shared" si="6"/>
        <v>34b8.8315.06fc</v>
      </c>
    </row>
    <row r="41" spans="1:14">
      <c r="A41" s="44">
        <v>38</v>
      </c>
      <c r="B41" s="44" t="str">
        <f t="shared" si="0"/>
        <v>de0614ncap20038</v>
      </c>
      <c r="C41" s="50" t="s">
        <v>1087</v>
      </c>
      <c r="D41" s="46" t="s">
        <v>1624</v>
      </c>
      <c r="E41" s="16" t="s">
        <v>1625</v>
      </c>
      <c r="F41" s="47"/>
      <c r="G41" s="44" t="str">
        <f t="shared" si="1"/>
        <v>10.251.53.238</v>
      </c>
      <c r="H41" s="44" t="str">
        <f t="shared" si="2"/>
        <v>17.06.04</v>
      </c>
      <c r="I41" s="44" t="str">
        <f t="shared" si="3"/>
        <v>indoor</v>
      </c>
      <c r="J41" s="50"/>
      <c r="L41" s="5" t="str">
        <f t="shared" si="7"/>
        <v>24:D7:9C:3F:A7:E8</v>
      </c>
      <c r="M41" s="5" t="str">
        <f t="shared" si="8"/>
        <v>24D7.9C3F.A7E8</v>
      </c>
      <c r="N41" s="5" t="str">
        <f t="shared" si="6"/>
        <v>24d7.9c3f.a7e8</v>
      </c>
    </row>
    <row r="42" spans="1:14">
      <c r="A42" s="44">
        <v>39</v>
      </c>
      <c r="B42" s="44" t="str">
        <f t="shared" si="0"/>
        <v>de0614ncap20039</v>
      </c>
      <c r="C42" s="50" t="s">
        <v>1087</v>
      </c>
      <c r="D42" s="46" t="s">
        <v>1622</v>
      </c>
      <c r="E42" s="16" t="s">
        <v>1623</v>
      </c>
      <c r="F42" s="47"/>
      <c r="G42" s="44" t="str">
        <f t="shared" si="1"/>
        <v>10.251.53.239</v>
      </c>
      <c r="H42" s="44" t="str">
        <f t="shared" si="2"/>
        <v>17.06.04</v>
      </c>
      <c r="I42" s="44" t="str">
        <f t="shared" si="3"/>
        <v>indoor</v>
      </c>
      <c r="J42" s="50"/>
      <c r="L42" s="5" t="str">
        <f t="shared" si="7"/>
        <v>24:D7:9C:3F:88:54</v>
      </c>
      <c r="M42" s="5" t="str">
        <f t="shared" si="8"/>
        <v>24D7.9C3F.8854</v>
      </c>
      <c r="N42" s="5" t="str">
        <f t="shared" si="6"/>
        <v>24d7.9c3f.8854</v>
      </c>
    </row>
    <row r="43" spans="1:14">
      <c r="A43" s="44">
        <v>40</v>
      </c>
      <c r="B43" s="44" t="str">
        <f t="shared" si="0"/>
        <v>de0614ncap20040</v>
      </c>
      <c r="C43" s="50" t="s">
        <v>1087</v>
      </c>
      <c r="D43" s="46" t="s">
        <v>1620</v>
      </c>
      <c r="E43" s="16" t="s">
        <v>1621</v>
      </c>
      <c r="F43" s="47"/>
      <c r="G43" s="44" t="str">
        <f t="shared" si="1"/>
        <v>10.251.53.240</v>
      </c>
      <c r="H43" s="44" t="str">
        <f t="shared" si="2"/>
        <v>17.06.04</v>
      </c>
      <c r="I43" s="44" t="str">
        <f t="shared" si="3"/>
        <v>indoor</v>
      </c>
      <c r="J43" s="50"/>
      <c r="L43" s="5" t="str">
        <f t="shared" si="7"/>
        <v>24:D7:9C:3F:97:BC</v>
      </c>
      <c r="M43" s="5" t="str">
        <f t="shared" si="8"/>
        <v>24D7.9C3F.97BC</v>
      </c>
      <c r="N43" s="5" t="str">
        <f t="shared" si="6"/>
        <v>24d7.9c3f.97bc</v>
      </c>
    </row>
    <row r="44" spans="1:14">
      <c r="A44" s="44">
        <v>41</v>
      </c>
      <c r="B44" s="44" t="str">
        <f t="shared" si="0"/>
        <v>de0614ncap20041</v>
      </c>
      <c r="C44" s="50" t="s">
        <v>1087</v>
      </c>
      <c r="D44" s="46" t="s">
        <v>1618</v>
      </c>
      <c r="E44" s="16" t="s">
        <v>1619</v>
      </c>
      <c r="F44" s="47"/>
      <c r="G44" s="44" t="str">
        <f t="shared" si="1"/>
        <v>10.251.53.241</v>
      </c>
      <c r="H44" s="44" t="str">
        <f t="shared" si="2"/>
        <v>17.06.04</v>
      </c>
      <c r="I44" s="44" t="str">
        <f t="shared" si="3"/>
        <v>indoor</v>
      </c>
      <c r="J44" s="50"/>
      <c r="L44" s="5" t="str">
        <f t="shared" si="7"/>
        <v>24:D7:9C:3F:7D:B4</v>
      </c>
      <c r="M44" s="5" t="str">
        <f t="shared" si="8"/>
        <v>24D7.9C3F.7DB4</v>
      </c>
      <c r="N44" s="5" t="str">
        <f t="shared" si="6"/>
        <v>24d7.9c3f.7db4</v>
      </c>
    </row>
    <row r="45" spans="1:14">
      <c r="A45" s="44">
        <v>42</v>
      </c>
      <c r="B45" s="44" t="str">
        <f t="shared" si="0"/>
        <v>de0614ncap20042</v>
      </c>
      <c r="C45" s="50" t="s">
        <v>1087</v>
      </c>
      <c r="D45" s="46" t="s">
        <v>1616</v>
      </c>
      <c r="E45" s="16" t="s">
        <v>1617</v>
      </c>
      <c r="F45" s="47"/>
      <c r="G45" s="44" t="str">
        <f t="shared" si="1"/>
        <v>10.251.53.242</v>
      </c>
      <c r="H45" s="44" t="str">
        <f t="shared" si="2"/>
        <v>17.06.04</v>
      </c>
      <c r="I45" s="44" t="str">
        <f t="shared" si="3"/>
        <v>indoor</v>
      </c>
      <c r="J45" s="50"/>
      <c r="L45" s="5" t="str">
        <f t="shared" si="7"/>
        <v>24:D7:9C:3F:9B:B4</v>
      </c>
      <c r="M45" s="5" t="str">
        <f t="shared" si="8"/>
        <v>24D7.9C3F.9BB4</v>
      </c>
      <c r="N45" s="5" t="str">
        <f t="shared" si="6"/>
        <v>24d7.9c3f.9bb4</v>
      </c>
    </row>
    <row r="46" spans="1:14">
      <c r="A46" s="44">
        <v>43</v>
      </c>
      <c r="B46" s="44" t="str">
        <f t="shared" si="0"/>
        <v>de0614ncap20043</v>
      </c>
      <c r="C46" s="50" t="s">
        <v>1087</v>
      </c>
      <c r="D46" s="46" t="s">
        <v>1614</v>
      </c>
      <c r="E46" s="16" t="s">
        <v>1615</v>
      </c>
      <c r="F46" s="47"/>
      <c r="G46" s="44" t="str">
        <f t="shared" si="1"/>
        <v>10.251.53.243</v>
      </c>
      <c r="H46" s="44" t="str">
        <f t="shared" si="2"/>
        <v>17.06.04</v>
      </c>
      <c r="I46" s="44" t="str">
        <f t="shared" si="3"/>
        <v>indoor</v>
      </c>
      <c r="J46" s="50"/>
      <c r="L46" s="5" t="str">
        <f t="shared" si="7"/>
        <v>24:D7:9C:3F:98:8C</v>
      </c>
      <c r="M46" s="5" t="str">
        <f t="shared" si="8"/>
        <v>24D7.9C3F.988C</v>
      </c>
      <c r="N46" s="5" t="str">
        <f t="shared" si="6"/>
        <v>24d7.9c3f.988c</v>
      </c>
    </row>
    <row r="47" spans="1:14">
      <c r="A47" s="44">
        <v>44</v>
      </c>
      <c r="B47" s="44" t="str">
        <f t="shared" si="0"/>
        <v>de0614ncap20044</v>
      </c>
      <c r="C47" s="50" t="s">
        <v>1087</v>
      </c>
      <c r="D47" s="46" t="s">
        <v>1612</v>
      </c>
      <c r="E47" s="16" t="s">
        <v>1613</v>
      </c>
      <c r="F47" s="47"/>
      <c r="G47" s="44" t="str">
        <f t="shared" si="1"/>
        <v>10.251.53.244</v>
      </c>
      <c r="H47" s="44" t="str">
        <f t="shared" si="2"/>
        <v>17.06.04</v>
      </c>
      <c r="I47" s="44" t="str">
        <f t="shared" si="3"/>
        <v>indoor</v>
      </c>
      <c r="J47" s="50"/>
      <c r="L47" s="5" t="str">
        <f t="shared" si="7"/>
        <v>24:D7:9C:3F:8E:D8</v>
      </c>
      <c r="M47" s="5" t="str">
        <f t="shared" si="8"/>
        <v>24D7.9C3F.8ED8</v>
      </c>
      <c r="N47" s="5" t="str">
        <f t="shared" si="6"/>
        <v>24d7.9c3f.8ed8</v>
      </c>
    </row>
    <row r="48" spans="1:14">
      <c r="A48" s="44">
        <v>45</v>
      </c>
      <c r="B48" s="44" t="str">
        <f t="shared" si="0"/>
        <v>de0614ncap20045</v>
      </c>
      <c r="C48" s="50" t="s">
        <v>1087</v>
      </c>
      <c r="D48" s="46" t="s">
        <v>1610</v>
      </c>
      <c r="E48" s="16" t="s">
        <v>1611</v>
      </c>
      <c r="F48" s="47"/>
      <c r="G48" s="44" t="str">
        <f t="shared" si="1"/>
        <v>10.251.53.245</v>
      </c>
      <c r="H48" s="44" t="str">
        <f t="shared" si="2"/>
        <v>17.06.04</v>
      </c>
      <c r="I48" s="44" t="str">
        <f t="shared" si="3"/>
        <v>indoor</v>
      </c>
      <c r="J48" s="50"/>
      <c r="L48" s="5" t="str">
        <f t="shared" si="7"/>
        <v>24:D7:9C:3F:90:88</v>
      </c>
      <c r="M48" s="5" t="str">
        <f t="shared" si="8"/>
        <v>24D7.9C3F.9088</v>
      </c>
      <c r="N48" s="5" t="str">
        <f t="shared" si="6"/>
        <v>24d7.9c3f.9088</v>
      </c>
    </row>
    <row r="49" spans="1:14">
      <c r="A49" s="44">
        <v>46</v>
      </c>
      <c r="B49" s="44" t="str">
        <f t="shared" si="0"/>
        <v>de0614ncap20046</v>
      </c>
      <c r="C49" s="50" t="s">
        <v>1087</v>
      </c>
      <c r="D49" s="46" t="s">
        <v>1608</v>
      </c>
      <c r="E49" s="16" t="s">
        <v>1609</v>
      </c>
      <c r="F49" s="47"/>
      <c r="G49" s="44" t="str">
        <f t="shared" si="1"/>
        <v>10.251.53.246</v>
      </c>
      <c r="H49" s="44" t="str">
        <f t="shared" si="2"/>
        <v>17.06.04</v>
      </c>
      <c r="I49" s="44" t="str">
        <f t="shared" si="3"/>
        <v>indoor</v>
      </c>
      <c r="J49" s="50"/>
      <c r="L49" s="5" t="str">
        <f t="shared" si="7"/>
        <v>24:D7:9C:3F:A2:DC</v>
      </c>
      <c r="M49" s="5" t="str">
        <f t="shared" si="8"/>
        <v>24D7.9C3F.A2DC</v>
      </c>
      <c r="N49" s="5" t="str">
        <f t="shared" si="6"/>
        <v>24d7.9c3f.a2dc</v>
      </c>
    </row>
    <row r="50" spans="1:14">
      <c r="A50" s="44">
        <v>47</v>
      </c>
      <c r="B50" s="44" t="str">
        <f t="shared" si="0"/>
        <v>de0614ncap20047</v>
      </c>
      <c r="C50" s="50" t="s">
        <v>1087</v>
      </c>
      <c r="D50" s="46" t="s">
        <v>1626</v>
      </c>
      <c r="E50" s="16" t="s">
        <v>1627</v>
      </c>
      <c r="F50" s="47"/>
      <c r="G50" s="44" t="str">
        <f t="shared" si="1"/>
        <v>10.251.53.247</v>
      </c>
      <c r="H50" s="44" t="str">
        <f t="shared" si="2"/>
        <v>17.06.04</v>
      </c>
      <c r="I50" s="44" t="str">
        <f t="shared" si="3"/>
        <v>indoor</v>
      </c>
      <c r="J50" s="50"/>
      <c r="L50" s="5" t="str">
        <f t="shared" si="7"/>
        <v>24:D7:9C:3F:8F:88</v>
      </c>
      <c r="M50" s="5" t="str">
        <f t="shared" si="8"/>
        <v>24D7.9C3F.8F88</v>
      </c>
      <c r="N50" s="5" t="str">
        <f t="shared" si="6"/>
        <v>24d7.9c3f.8f88</v>
      </c>
    </row>
    <row r="51" spans="1:14">
      <c r="A51" s="44">
        <v>48</v>
      </c>
      <c r="B51" s="44" t="str">
        <f t="shared" si="0"/>
        <v>de0614ncap20048</v>
      </c>
      <c r="C51" s="50" t="s">
        <v>1087</v>
      </c>
      <c r="D51" s="46" t="s">
        <v>1628</v>
      </c>
      <c r="E51" s="16" t="s">
        <v>1629</v>
      </c>
      <c r="F51" s="47"/>
      <c r="G51" s="44" t="str">
        <f t="shared" si="1"/>
        <v>10.251.53.248</v>
      </c>
      <c r="H51" s="44" t="str">
        <f t="shared" si="2"/>
        <v>17.06.04</v>
      </c>
      <c r="I51" s="44" t="str">
        <f t="shared" si="3"/>
        <v>indoor</v>
      </c>
      <c r="J51" s="50"/>
      <c r="L51" s="5" t="str">
        <f t="shared" si="7"/>
        <v>24:D7:9C:3F:A5:F4</v>
      </c>
      <c r="M51" s="5" t="str">
        <f t="shared" si="8"/>
        <v>24D7.9C3F.A5F4</v>
      </c>
      <c r="N51" s="5" t="str">
        <f t="shared" si="6"/>
        <v>24d7.9c3f.a5f4</v>
      </c>
    </row>
    <row r="52" spans="1:14">
      <c r="A52" s="44">
        <v>49</v>
      </c>
      <c r="B52" s="44" t="str">
        <f t="shared" si="0"/>
        <v>de0614ncap20049</v>
      </c>
      <c r="C52" s="50" t="s">
        <v>1087</v>
      </c>
      <c r="D52" s="46" t="s">
        <v>1630</v>
      </c>
      <c r="E52" s="16" t="s">
        <v>1631</v>
      </c>
      <c r="F52" s="47"/>
      <c r="G52" s="44" t="str">
        <f t="shared" si="1"/>
        <v>10.251.53.249</v>
      </c>
      <c r="H52" s="44" t="str">
        <f t="shared" si="2"/>
        <v>17.06.04</v>
      </c>
      <c r="I52" s="44" t="str">
        <f t="shared" si="3"/>
        <v>indoor</v>
      </c>
      <c r="J52" s="50"/>
      <c r="L52" s="5" t="str">
        <f t="shared" si="7"/>
        <v>24:D7:9C:3F:8C:58</v>
      </c>
      <c r="M52" s="5" t="str">
        <f t="shared" si="8"/>
        <v>24D7.9C3F.8C58</v>
      </c>
      <c r="N52" s="5" t="str">
        <f t="shared" si="6"/>
        <v>24d7.9c3f.8c58</v>
      </c>
    </row>
    <row r="53" spans="1:14">
      <c r="A53" s="44">
        <v>50</v>
      </c>
      <c r="B53" s="44" t="str">
        <f t="shared" si="0"/>
        <v>de0614ncap20050</v>
      </c>
      <c r="C53" s="50" t="s">
        <v>1087</v>
      </c>
      <c r="D53" s="46" t="s">
        <v>1632</v>
      </c>
      <c r="E53" s="16" t="s">
        <v>1633</v>
      </c>
      <c r="F53" s="47"/>
      <c r="G53" s="44" t="str">
        <f t="shared" si="1"/>
        <v>10.251.53.250</v>
      </c>
      <c r="H53" s="44" t="str">
        <f t="shared" si="2"/>
        <v>17.06.04</v>
      </c>
      <c r="I53" s="44" t="str">
        <f t="shared" si="3"/>
        <v>indoor</v>
      </c>
      <c r="J53" s="50"/>
      <c r="L53" s="5" t="str">
        <f t="shared" si="7"/>
        <v>24:D7:9C:3F:85:04</v>
      </c>
      <c r="M53" s="5" t="str">
        <f t="shared" si="8"/>
        <v>24D7.9C3F.8504</v>
      </c>
      <c r="N53" s="5" t="str">
        <f t="shared" si="6"/>
        <v>24d7.9c3f.8504</v>
      </c>
    </row>
    <row r="54" spans="1:14">
      <c r="A54" s="44">
        <v>51</v>
      </c>
      <c r="B54" s="44" t="str">
        <f t="shared" si="0"/>
        <v>de0614ncap20051</v>
      </c>
      <c r="C54" s="50" t="s">
        <v>1086</v>
      </c>
      <c r="D54" s="46" t="s">
        <v>1634</v>
      </c>
      <c r="E54" s="16" t="s">
        <v>1635</v>
      </c>
      <c r="F54" s="47"/>
      <c r="G54" s="44" t="str">
        <f t="shared" si="1"/>
        <v>10.251.53.251</v>
      </c>
      <c r="H54" s="44" t="str">
        <f t="shared" si="2"/>
        <v>17.06.04</v>
      </c>
      <c r="I54" s="44" t="str">
        <f t="shared" si="3"/>
        <v>outdoor</v>
      </c>
      <c r="J54" s="50"/>
      <c r="L54" s="5" t="str">
        <f t="shared" si="7"/>
        <v>34:B8:83:15:0D:08</v>
      </c>
      <c r="M54" s="5" t="str">
        <f t="shared" si="8"/>
        <v>34B8.8315.0D08</v>
      </c>
      <c r="N54" s="5" t="str">
        <f t="shared" si="6"/>
        <v>34b8.8315.0d08</v>
      </c>
    </row>
    <row r="55" spans="1:14">
      <c r="A55" s="44">
        <v>52</v>
      </c>
      <c r="B55" s="44" t="str">
        <f t="shared" si="0"/>
        <v>de0614ncap20052</v>
      </c>
      <c r="C55" s="50" t="s">
        <v>1086</v>
      </c>
      <c r="D55" s="46" t="s">
        <v>1636</v>
      </c>
      <c r="E55" s="16" t="s">
        <v>1637</v>
      </c>
      <c r="F55" s="47"/>
      <c r="G55" s="44" t="str">
        <f t="shared" si="1"/>
        <v>10.251.53.252</v>
      </c>
      <c r="H55" s="44" t="str">
        <f t="shared" si="2"/>
        <v>17.06.04</v>
      </c>
      <c r="I55" s="44" t="str">
        <f t="shared" si="3"/>
        <v>outdoor</v>
      </c>
      <c r="J55" s="50"/>
      <c r="L55" s="5" t="str">
        <f t="shared" si="7"/>
        <v>34:B8:83:15:06:20</v>
      </c>
      <c r="M55" s="5" t="str">
        <f t="shared" si="8"/>
        <v>34B8.8315.0620</v>
      </c>
      <c r="N55" s="5" t="str">
        <f t="shared" si="6"/>
        <v>34b8.8315.0620</v>
      </c>
    </row>
    <row r="56" spans="1:14">
      <c r="A56" s="44">
        <v>53</v>
      </c>
      <c r="B56" s="44" t="str">
        <f t="shared" si="0"/>
        <v>de0614ncap20053</v>
      </c>
      <c r="C56" s="116" t="s">
        <v>1087</v>
      </c>
      <c r="D56" s="46" t="s">
        <v>1659</v>
      </c>
      <c r="E56" s="16" t="s">
        <v>1651</v>
      </c>
      <c r="F56" s="47"/>
      <c r="G56" s="44" t="str">
        <f t="shared" si="1"/>
        <v>10.251.53.253</v>
      </c>
      <c r="H56" s="44" t="str">
        <f t="shared" si="2"/>
        <v>17.06.04</v>
      </c>
      <c r="I56" s="44" t="str">
        <f t="shared" si="3"/>
        <v>indoor</v>
      </c>
      <c r="J56" s="50"/>
      <c r="L56" s="5" t="str">
        <f t="shared" si="7"/>
        <v>9C:D5:7D:C0:60:E4</v>
      </c>
      <c r="M56" s="5" t="str">
        <f t="shared" si="8"/>
        <v>9CD5.7DC0.60E4</v>
      </c>
      <c r="N56" s="5" t="str">
        <f t="shared" si="6"/>
        <v>9cd5.7dc0.60e4</v>
      </c>
    </row>
    <row r="57" spans="1:14">
      <c r="A57" s="44">
        <v>54</v>
      </c>
      <c r="B57" s="44" t="str">
        <f t="shared" si="0"/>
        <v>de0614ncap20054</v>
      </c>
      <c r="C57" s="116" t="s">
        <v>1087</v>
      </c>
      <c r="D57" s="46" t="s">
        <v>1660</v>
      </c>
      <c r="E57" s="16" t="s">
        <v>1652</v>
      </c>
      <c r="F57" s="47"/>
      <c r="G57" s="44" t="str">
        <f t="shared" si="1"/>
        <v>10.251.53.254</v>
      </c>
      <c r="H57" s="44" t="str">
        <f t="shared" si="2"/>
        <v>17.06.04</v>
      </c>
      <c r="I57" s="44" t="str">
        <f t="shared" si="3"/>
        <v>indoor</v>
      </c>
      <c r="J57" s="50"/>
      <c r="L57" s="5" t="str">
        <f t="shared" si="7"/>
        <v>9C:D5:7D:C0:64:3C</v>
      </c>
      <c r="M57" s="5" t="str">
        <f t="shared" si="8"/>
        <v>9CD5.7DC0.643C</v>
      </c>
      <c r="N57" s="5" t="str">
        <f t="shared" si="6"/>
        <v>9cd5.7dc0.643c</v>
      </c>
    </row>
    <row r="58" spans="1:14">
      <c r="A58" s="44">
        <v>55</v>
      </c>
      <c r="B58" s="44" t="str">
        <f t="shared" si="0"/>
        <v>de0614ncap20055</v>
      </c>
      <c r="C58" s="116" t="s">
        <v>1087</v>
      </c>
      <c r="D58" s="46" t="s">
        <v>1661</v>
      </c>
      <c r="E58" s="16" t="s">
        <v>1653</v>
      </c>
      <c r="F58" s="47"/>
      <c r="G58" s="44" t="str">
        <f t="shared" si="1"/>
        <v>10.251.53.21</v>
      </c>
      <c r="H58" s="44" t="str">
        <f t="shared" si="2"/>
        <v>17.06.04</v>
      </c>
      <c r="I58" s="44" t="str">
        <f t="shared" si="3"/>
        <v>indoor</v>
      </c>
      <c r="J58" s="50"/>
      <c r="L58" s="5" t="str">
        <f t="shared" ref="L58:L121" si="9">UPPER(MID(E58,1,2)&amp;":"&amp;MID(E58,3,2)&amp;":"&amp;MID(E58,5,2)&amp;":"&amp;MID(E58,7,2)&amp;":"&amp;MID(E58,9,2)&amp;":"&amp;MID(E58,11,2))</f>
        <v>9C:D5:7D:81:A9:E8</v>
      </c>
      <c r="M58" s="5" t="str">
        <f t="shared" ref="M58:M121" si="10">UPPER(MID(E58,1,4)&amp;"."&amp;MID(E58,5,4)&amp;"."&amp;MID(E58,9,4))</f>
        <v>9CD5.7D81.A9E8</v>
      </c>
      <c r="N58" s="5" t="str">
        <f t="shared" ref="N58:N121" si="11">LOWER(M58)</f>
        <v>9cd5.7d81.a9e8</v>
      </c>
    </row>
    <row r="59" spans="1:14">
      <c r="A59" s="44">
        <v>56</v>
      </c>
      <c r="B59" s="44" t="str">
        <f t="shared" si="0"/>
        <v>de0614ncap20056</v>
      </c>
      <c r="C59" s="116" t="s">
        <v>1087</v>
      </c>
      <c r="D59" s="46" t="s">
        <v>1654</v>
      </c>
      <c r="E59" s="16" t="s">
        <v>1655</v>
      </c>
      <c r="F59" s="47"/>
      <c r="G59" s="44" t="str">
        <f t="shared" si="1"/>
        <v>10.251.53.22</v>
      </c>
      <c r="H59" s="44" t="str">
        <f t="shared" si="2"/>
        <v>17.06.04</v>
      </c>
      <c r="I59" s="44" t="str">
        <f t="shared" si="3"/>
        <v>indoor</v>
      </c>
      <c r="J59" s="50"/>
      <c r="L59" s="5" t="str">
        <f t="shared" si="9"/>
        <v>9C:D5:7D:81:92:54</v>
      </c>
      <c r="M59" s="5" t="str">
        <f t="shared" si="10"/>
        <v>9CD5.7D81.9254</v>
      </c>
      <c r="N59" s="5" t="str">
        <f t="shared" si="11"/>
        <v>9cd5.7d81.9254</v>
      </c>
    </row>
    <row r="60" spans="1:14">
      <c r="A60" s="44">
        <v>57</v>
      </c>
      <c r="B60" s="44" t="str">
        <f t="shared" si="0"/>
        <v>de0614ncap20057</v>
      </c>
      <c r="C60" s="50" t="s">
        <v>1087</v>
      </c>
      <c r="D60" s="46" t="s">
        <v>1644</v>
      </c>
      <c r="E60" s="16" t="s">
        <v>1645</v>
      </c>
      <c r="F60" s="47"/>
      <c r="G60" s="44" t="str">
        <f t="shared" si="1"/>
        <v>10.251.53.23</v>
      </c>
      <c r="H60" s="44" t="str">
        <f t="shared" si="2"/>
        <v>17.06.04</v>
      </c>
      <c r="I60" s="44" t="str">
        <f t="shared" si="3"/>
        <v>indoor</v>
      </c>
      <c r="J60" s="50"/>
      <c r="L60" s="5" t="str">
        <f t="shared" si="9"/>
        <v>24:D7:9C:3F:98:D4</v>
      </c>
      <c r="M60" s="5" t="str">
        <f t="shared" si="10"/>
        <v>24D7.9C3F.98D4</v>
      </c>
      <c r="N60" s="5" t="str">
        <f t="shared" si="11"/>
        <v>24d7.9c3f.98d4</v>
      </c>
    </row>
    <row r="61" spans="1:14">
      <c r="A61" s="44">
        <v>58</v>
      </c>
      <c r="B61" s="44" t="str">
        <f t="shared" si="0"/>
        <v>de0614ncap20058</v>
      </c>
      <c r="C61" s="50" t="s">
        <v>1087</v>
      </c>
      <c r="D61" s="46" t="s">
        <v>1642</v>
      </c>
      <c r="E61" s="16" t="s">
        <v>1643</v>
      </c>
      <c r="F61" s="47"/>
      <c r="G61" s="44" t="str">
        <f t="shared" si="1"/>
        <v>10.251.53.24</v>
      </c>
      <c r="H61" s="44" t="str">
        <f t="shared" si="2"/>
        <v>17.06.04</v>
      </c>
      <c r="I61" s="44" t="str">
        <f t="shared" si="3"/>
        <v>indoor</v>
      </c>
      <c r="J61" s="50"/>
      <c r="L61" s="5" t="str">
        <f t="shared" si="9"/>
        <v>24:D7:9C:3F:87:60</v>
      </c>
      <c r="M61" s="5" t="str">
        <f t="shared" si="10"/>
        <v>24D7.9C3F.8760</v>
      </c>
      <c r="N61" s="5" t="str">
        <f t="shared" si="11"/>
        <v>24d7.9c3f.8760</v>
      </c>
    </row>
    <row r="62" spans="1:14">
      <c r="A62" s="44">
        <v>59</v>
      </c>
      <c r="B62" s="44" t="str">
        <f t="shared" si="0"/>
        <v>de0614ncap20059</v>
      </c>
      <c r="C62" s="50" t="s">
        <v>1087</v>
      </c>
      <c r="D62" s="46" t="s">
        <v>1640</v>
      </c>
      <c r="E62" s="16" t="s">
        <v>1641</v>
      </c>
      <c r="F62" s="47"/>
      <c r="G62" s="44" t="str">
        <f t="shared" si="1"/>
        <v>10.251.53.25</v>
      </c>
      <c r="H62" s="44" t="str">
        <f t="shared" si="2"/>
        <v>17.06.04</v>
      </c>
      <c r="I62" s="44" t="str">
        <f t="shared" si="3"/>
        <v>indoor</v>
      </c>
      <c r="J62" s="50"/>
      <c r="L62" s="5" t="str">
        <f t="shared" si="9"/>
        <v>24:D7:9C:3F:A6:F4</v>
      </c>
      <c r="M62" s="5" t="str">
        <f t="shared" si="10"/>
        <v>24D7.9C3F.A6F4</v>
      </c>
      <c r="N62" s="5" t="str">
        <f t="shared" si="11"/>
        <v>24d7.9c3f.a6f4</v>
      </c>
    </row>
    <row r="63" spans="1:14">
      <c r="A63" s="44">
        <v>60</v>
      </c>
      <c r="B63" s="44" t="str">
        <f t="shared" si="0"/>
        <v>de0614ncap20060</v>
      </c>
      <c r="C63" s="50" t="s">
        <v>1087</v>
      </c>
      <c r="D63" s="46" t="s">
        <v>1638</v>
      </c>
      <c r="E63" s="16" t="s">
        <v>1639</v>
      </c>
      <c r="F63" s="47"/>
      <c r="G63" s="44" t="str">
        <f t="shared" si="1"/>
        <v>10.251.53.26</v>
      </c>
      <c r="H63" s="44" t="str">
        <f t="shared" si="2"/>
        <v>17.06.04</v>
      </c>
      <c r="I63" s="44" t="str">
        <f t="shared" si="3"/>
        <v>indoor</v>
      </c>
      <c r="J63" s="50"/>
      <c r="L63" s="5" t="str">
        <f t="shared" si="9"/>
        <v>24:D7:9C:3F:8D:E0</v>
      </c>
      <c r="M63" s="5" t="str">
        <f t="shared" si="10"/>
        <v>24D7.9C3F.8DE0</v>
      </c>
      <c r="N63" s="5" t="str">
        <f t="shared" si="11"/>
        <v>24d7.9c3f.8de0</v>
      </c>
    </row>
    <row r="64" spans="1:14">
      <c r="A64" s="44">
        <v>61</v>
      </c>
      <c r="B64" s="44" t="str">
        <f t="shared" si="0"/>
        <v>de0614ncap20061</v>
      </c>
      <c r="C64" s="50" t="s">
        <v>1086</v>
      </c>
      <c r="D64" s="46" t="s">
        <v>1646</v>
      </c>
      <c r="E64" s="16" t="s">
        <v>1647</v>
      </c>
      <c r="F64" s="47"/>
      <c r="G64" s="44" t="str">
        <f t="shared" si="1"/>
        <v>10.251.53.27</v>
      </c>
      <c r="H64" s="44" t="str">
        <f t="shared" si="2"/>
        <v>17.06.04</v>
      </c>
      <c r="I64" s="44" t="str">
        <f t="shared" si="3"/>
        <v>outdoor</v>
      </c>
      <c r="J64" s="50"/>
      <c r="L64" s="5" t="str">
        <f t="shared" si="9"/>
        <v>34:B8:83:15:02:D4</v>
      </c>
      <c r="M64" s="5" t="str">
        <f t="shared" si="10"/>
        <v>34B8.8315.02D4</v>
      </c>
      <c r="N64" s="5" t="str">
        <f t="shared" si="11"/>
        <v>34b8.8315.02d4</v>
      </c>
    </row>
    <row r="65" spans="1:14">
      <c r="A65" s="44">
        <v>62</v>
      </c>
      <c r="B65" s="44" t="str">
        <f t="shared" si="0"/>
        <v>de0614ncap20062</v>
      </c>
      <c r="C65" s="50"/>
      <c r="D65" s="46"/>
      <c r="E65" s="16"/>
      <c r="F65" s="47"/>
      <c r="G65" s="44" t="str">
        <f t="shared" si="1"/>
        <v>10.251.53.28</v>
      </c>
      <c r="H65" s="44" t="str">
        <f t="shared" si="2"/>
        <v>17.06.04</v>
      </c>
      <c r="I65" s="44" t="str">
        <f t="shared" si="3"/>
        <v/>
      </c>
      <c r="J65" s="50"/>
      <c r="L65" s="5" t="str">
        <f t="shared" si="9"/>
        <v>:::::</v>
      </c>
      <c r="M65" s="5" t="str">
        <f t="shared" si="10"/>
        <v>..</v>
      </c>
      <c r="N65" s="5" t="str">
        <f t="shared" si="11"/>
        <v>..</v>
      </c>
    </row>
    <row r="66" spans="1:14">
      <c r="A66" s="44">
        <v>63</v>
      </c>
      <c r="B66" s="44" t="str">
        <f t="shared" si="0"/>
        <v>de0614ncap20063</v>
      </c>
      <c r="C66" s="50"/>
      <c r="D66" s="46"/>
      <c r="E66" s="16"/>
      <c r="F66" s="47"/>
      <c r="G66" s="44" t="str">
        <f t="shared" si="1"/>
        <v>10.251.53.29</v>
      </c>
      <c r="H66" s="44" t="str">
        <f t="shared" si="2"/>
        <v>17.06.04</v>
      </c>
      <c r="I66" s="44" t="str">
        <f t="shared" si="3"/>
        <v/>
      </c>
      <c r="J66" s="50"/>
      <c r="L66" s="5" t="str">
        <f t="shared" si="9"/>
        <v>:::::</v>
      </c>
      <c r="M66" s="5" t="str">
        <f t="shared" si="10"/>
        <v>..</v>
      </c>
      <c r="N66" s="5" t="str">
        <f t="shared" si="11"/>
        <v>..</v>
      </c>
    </row>
    <row r="67" spans="1:14">
      <c r="A67" s="44">
        <v>64</v>
      </c>
      <c r="B67" s="44" t="str">
        <f t="shared" si="0"/>
        <v>de0614ncap20064</v>
      </c>
      <c r="C67" s="50"/>
      <c r="D67" s="46"/>
      <c r="E67" s="16"/>
      <c r="F67" s="47"/>
      <c r="G67" s="44" t="str">
        <f t="shared" si="1"/>
        <v>10.251.53.30</v>
      </c>
      <c r="H67" s="44" t="str">
        <f t="shared" si="2"/>
        <v>17.06.04</v>
      </c>
      <c r="I67" s="44" t="str">
        <f t="shared" si="3"/>
        <v/>
      </c>
      <c r="J67" s="50"/>
      <c r="L67" s="5" t="str">
        <f t="shared" si="9"/>
        <v>:::::</v>
      </c>
      <c r="M67" s="5" t="str">
        <f t="shared" si="10"/>
        <v>..</v>
      </c>
      <c r="N67" s="5" t="str">
        <f t="shared" si="11"/>
        <v>..</v>
      </c>
    </row>
    <row r="68" spans="1:14">
      <c r="A68" s="44">
        <v>65</v>
      </c>
      <c r="B68" s="44" t="str">
        <f t="shared" ref="B68:B131" si="12">IF(A68&gt;SUM(range_ap1_count+range_ap2_count),"# no free IP",CONCATENATE(var_dns_ap,SUM(20000+A68)))</f>
        <v>de0614ncap20065</v>
      </c>
      <c r="C68" s="50"/>
      <c r="D68" s="46"/>
      <c r="E68" s="16"/>
      <c r="F68" s="47"/>
      <c r="G68" s="44" t="str">
        <f t="shared" ref="G68:G131" si="13">IF(A68&lt;=range_ap1_count,CONCATENATE(var_net_v1,SUM(range_ap1_start-1+A68)),IF(A68&gt;SUM(range_ap1_count+range_ap2_count),"# no free IP",CONCATENATE(var_net_v1,SUM(A68-range_ap1_count+range_ap2_start-1))))</f>
        <v>10.251.53.31</v>
      </c>
      <c r="H68" s="44" t="str">
        <f t="shared" ref="H68:H131" si="14">var_version_wlc</f>
        <v>17.06.04</v>
      </c>
      <c r="I68" s="44" t="str">
        <f t="shared" ref="I68:I131" si="15">IF(C68="","",IF(C68="c9120AXI","indoor",IF(C68="c9124AXI","outdoor",IF(C68="AIR-AP1832I","indoor",IF(C68="AIR-AP1542I","outdoor","# FEHLER")))))</f>
        <v/>
      </c>
      <c r="J68" s="50"/>
      <c r="L68" s="5" t="str">
        <f t="shared" si="9"/>
        <v>:::::</v>
      </c>
      <c r="M68" s="5" t="str">
        <f t="shared" si="10"/>
        <v>..</v>
      </c>
      <c r="N68" s="5" t="str">
        <f t="shared" si="11"/>
        <v>..</v>
      </c>
    </row>
    <row r="69" spans="1:14">
      <c r="A69" s="44">
        <v>66</v>
      </c>
      <c r="B69" s="44" t="str">
        <f t="shared" si="12"/>
        <v>de0614ncap20066</v>
      </c>
      <c r="C69" s="50"/>
      <c r="D69" s="46"/>
      <c r="E69" s="16"/>
      <c r="F69" s="47"/>
      <c r="G69" s="44" t="str">
        <f t="shared" si="13"/>
        <v>10.251.53.32</v>
      </c>
      <c r="H69" s="44" t="str">
        <f t="shared" si="14"/>
        <v>17.06.04</v>
      </c>
      <c r="I69" s="44" t="str">
        <f t="shared" si="15"/>
        <v/>
      </c>
      <c r="J69" s="50"/>
      <c r="L69" s="5" t="str">
        <f t="shared" si="9"/>
        <v>:::::</v>
      </c>
      <c r="M69" s="5" t="str">
        <f t="shared" si="10"/>
        <v>..</v>
      </c>
      <c r="N69" s="5" t="str">
        <f t="shared" si="11"/>
        <v>..</v>
      </c>
    </row>
    <row r="70" spans="1:14">
      <c r="A70" s="44">
        <v>67</v>
      </c>
      <c r="B70" s="44" t="str">
        <f t="shared" si="12"/>
        <v>de0614ncap20067</v>
      </c>
      <c r="C70" s="50"/>
      <c r="D70" s="46"/>
      <c r="E70" s="16"/>
      <c r="F70" s="47"/>
      <c r="G70" s="44" t="str">
        <f t="shared" si="13"/>
        <v>10.251.53.33</v>
      </c>
      <c r="H70" s="44" t="str">
        <f t="shared" si="14"/>
        <v>17.06.04</v>
      </c>
      <c r="I70" s="44" t="str">
        <f t="shared" si="15"/>
        <v/>
      </c>
      <c r="J70" s="50"/>
      <c r="L70" s="5" t="str">
        <f t="shared" si="9"/>
        <v>:::::</v>
      </c>
      <c r="M70" s="5" t="str">
        <f t="shared" si="10"/>
        <v>..</v>
      </c>
      <c r="N70" s="5" t="str">
        <f t="shared" si="11"/>
        <v>..</v>
      </c>
    </row>
    <row r="71" spans="1:14">
      <c r="A71" s="44">
        <v>68</v>
      </c>
      <c r="B71" s="44" t="str">
        <f t="shared" si="12"/>
        <v>de0614ncap20068</v>
      </c>
      <c r="C71" s="50"/>
      <c r="D71" s="46"/>
      <c r="E71" s="16"/>
      <c r="F71" s="47"/>
      <c r="G71" s="44" t="str">
        <f t="shared" si="13"/>
        <v>10.251.53.34</v>
      </c>
      <c r="H71" s="44" t="str">
        <f t="shared" si="14"/>
        <v>17.06.04</v>
      </c>
      <c r="I71" s="44" t="str">
        <f t="shared" si="15"/>
        <v/>
      </c>
      <c r="J71" s="50"/>
      <c r="L71" s="5" t="str">
        <f t="shared" si="9"/>
        <v>:::::</v>
      </c>
      <c r="M71" s="5" t="str">
        <f t="shared" si="10"/>
        <v>..</v>
      </c>
      <c r="N71" s="5" t="str">
        <f t="shared" si="11"/>
        <v>..</v>
      </c>
    </row>
    <row r="72" spans="1:14">
      <c r="A72" s="44">
        <v>69</v>
      </c>
      <c r="B72" s="44" t="str">
        <f t="shared" si="12"/>
        <v>de0614ncap20069</v>
      </c>
      <c r="C72" s="50"/>
      <c r="D72" s="46"/>
      <c r="E72" s="16"/>
      <c r="F72" s="47"/>
      <c r="G72" s="44" t="str">
        <f t="shared" si="13"/>
        <v>10.251.53.35</v>
      </c>
      <c r="H72" s="44" t="str">
        <f t="shared" si="14"/>
        <v>17.06.04</v>
      </c>
      <c r="I72" s="44" t="str">
        <f t="shared" si="15"/>
        <v/>
      </c>
      <c r="J72" s="50"/>
      <c r="L72" s="5" t="str">
        <f t="shared" si="9"/>
        <v>:::::</v>
      </c>
      <c r="M72" s="5" t="str">
        <f t="shared" si="10"/>
        <v>..</v>
      </c>
      <c r="N72" s="5" t="str">
        <f t="shared" si="11"/>
        <v>..</v>
      </c>
    </row>
    <row r="73" spans="1:14">
      <c r="A73" s="44">
        <v>70</v>
      </c>
      <c r="B73" s="44" t="str">
        <f t="shared" si="12"/>
        <v>de0614ncap20070</v>
      </c>
      <c r="C73" s="50"/>
      <c r="D73" s="46"/>
      <c r="E73" s="16"/>
      <c r="F73" s="47"/>
      <c r="G73" s="44" t="str">
        <f t="shared" si="13"/>
        <v>10.251.53.36</v>
      </c>
      <c r="H73" s="44" t="str">
        <f t="shared" si="14"/>
        <v>17.06.04</v>
      </c>
      <c r="I73" s="44" t="str">
        <f t="shared" si="15"/>
        <v/>
      </c>
      <c r="J73" s="50"/>
      <c r="L73" s="5" t="str">
        <f t="shared" si="9"/>
        <v>:::::</v>
      </c>
      <c r="M73" s="5" t="str">
        <f t="shared" si="10"/>
        <v>..</v>
      </c>
      <c r="N73" s="5" t="str">
        <f t="shared" si="11"/>
        <v>..</v>
      </c>
    </row>
    <row r="74" spans="1:14">
      <c r="A74" s="44">
        <v>71</v>
      </c>
      <c r="B74" s="44" t="str">
        <f t="shared" si="12"/>
        <v>de0614ncap20071</v>
      </c>
      <c r="C74" s="50"/>
      <c r="D74" s="46"/>
      <c r="E74" s="16"/>
      <c r="F74" s="47"/>
      <c r="G74" s="44" t="str">
        <f t="shared" si="13"/>
        <v>10.251.53.37</v>
      </c>
      <c r="H74" s="44" t="str">
        <f t="shared" si="14"/>
        <v>17.06.04</v>
      </c>
      <c r="I74" s="44" t="str">
        <f t="shared" si="15"/>
        <v/>
      </c>
      <c r="J74" s="50"/>
      <c r="L74" s="5" t="str">
        <f t="shared" si="9"/>
        <v>:::::</v>
      </c>
      <c r="M74" s="5" t="str">
        <f t="shared" si="10"/>
        <v>..</v>
      </c>
      <c r="N74" s="5" t="str">
        <f t="shared" si="11"/>
        <v>..</v>
      </c>
    </row>
    <row r="75" spans="1:14">
      <c r="A75" s="44">
        <v>72</v>
      </c>
      <c r="B75" s="44" t="str">
        <f t="shared" si="12"/>
        <v>de0614ncap20072</v>
      </c>
      <c r="C75" s="50"/>
      <c r="D75" s="46"/>
      <c r="E75" s="16"/>
      <c r="F75" s="47"/>
      <c r="G75" s="44" t="str">
        <f t="shared" si="13"/>
        <v>10.251.53.38</v>
      </c>
      <c r="H75" s="44" t="str">
        <f t="shared" si="14"/>
        <v>17.06.04</v>
      </c>
      <c r="I75" s="44" t="str">
        <f t="shared" si="15"/>
        <v/>
      </c>
      <c r="J75" s="50"/>
      <c r="L75" s="5" t="str">
        <f t="shared" si="9"/>
        <v>:::::</v>
      </c>
      <c r="M75" s="5" t="str">
        <f t="shared" si="10"/>
        <v>..</v>
      </c>
      <c r="N75" s="5" t="str">
        <f t="shared" si="11"/>
        <v>..</v>
      </c>
    </row>
    <row r="76" spans="1:14">
      <c r="A76" s="44">
        <v>73</v>
      </c>
      <c r="B76" s="44" t="str">
        <f t="shared" si="12"/>
        <v>de0614ncap20073</v>
      </c>
      <c r="C76" s="50"/>
      <c r="D76" s="46"/>
      <c r="E76" s="16"/>
      <c r="F76" s="47"/>
      <c r="G76" s="44" t="str">
        <f t="shared" si="13"/>
        <v>10.251.53.39</v>
      </c>
      <c r="H76" s="44" t="str">
        <f t="shared" si="14"/>
        <v>17.06.04</v>
      </c>
      <c r="I76" s="44" t="str">
        <f t="shared" si="15"/>
        <v/>
      </c>
      <c r="J76" s="50"/>
      <c r="L76" s="5" t="str">
        <f t="shared" si="9"/>
        <v>:::::</v>
      </c>
      <c r="M76" s="5" t="str">
        <f t="shared" si="10"/>
        <v>..</v>
      </c>
      <c r="N76" s="5" t="str">
        <f t="shared" si="11"/>
        <v>..</v>
      </c>
    </row>
    <row r="77" spans="1:14">
      <c r="A77" s="44">
        <v>74</v>
      </c>
      <c r="B77" s="44" t="str">
        <f t="shared" si="12"/>
        <v>de0614ncap20074</v>
      </c>
      <c r="C77" s="50"/>
      <c r="D77" s="46"/>
      <c r="E77" s="16"/>
      <c r="F77" s="47"/>
      <c r="G77" s="44" t="str">
        <f t="shared" si="13"/>
        <v>10.251.53.40</v>
      </c>
      <c r="H77" s="44" t="str">
        <f t="shared" si="14"/>
        <v>17.06.04</v>
      </c>
      <c r="I77" s="44" t="str">
        <f t="shared" si="15"/>
        <v/>
      </c>
      <c r="J77" s="50"/>
      <c r="L77" s="5" t="str">
        <f t="shared" si="9"/>
        <v>:::::</v>
      </c>
      <c r="M77" s="5" t="str">
        <f t="shared" si="10"/>
        <v>..</v>
      </c>
      <c r="N77" s="5" t="str">
        <f t="shared" si="11"/>
        <v>..</v>
      </c>
    </row>
    <row r="78" spans="1:14">
      <c r="A78" s="44">
        <v>75</v>
      </c>
      <c r="B78" s="44" t="str">
        <f t="shared" si="12"/>
        <v>de0614ncap20075</v>
      </c>
      <c r="C78" s="50"/>
      <c r="D78" s="46"/>
      <c r="E78" s="16"/>
      <c r="F78" s="47"/>
      <c r="G78" s="44" t="str">
        <f t="shared" si="13"/>
        <v>10.251.53.41</v>
      </c>
      <c r="H78" s="44" t="str">
        <f t="shared" si="14"/>
        <v>17.06.04</v>
      </c>
      <c r="I78" s="44" t="str">
        <f t="shared" si="15"/>
        <v/>
      </c>
      <c r="J78" s="50"/>
      <c r="L78" s="5" t="str">
        <f t="shared" si="9"/>
        <v>:::::</v>
      </c>
      <c r="M78" s="5" t="str">
        <f t="shared" si="10"/>
        <v>..</v>
      </c>
      <c r="N78" s="5" t="str">
        <f t="shared" si="11"/>
        <v>..</v>
      </c>
    </row>
    <row r="79" spans="1:14">
      <c r="A79" s="44">
        <v>76</v>
      </c>
      <c r="B79" s="44" t="str">
        <f t="shared" si="12"/>
        <v>de0614ncap20076</v>
      </c>
      <c r="C79" s="50"/>
      <c r="D79" s="46"/>
      <c r="E79" s="16"/>
      <c r="F79" s="47"/>
      <c r="G79" s="44" t="str">
        <f t="shared" si="13"/>
        <v>10.251.53.42</v>
      </c>
      <c r="H79" s="44" t="str">
        <f t="shared" si="14"/>
        <v>17.06.04</v>
      </c>
      <c r="I79" s="44" t="str">
        <f t="shared" si="15"/>
        <v/>
      </c>
      <c r="J79" s="50"/>
      <c r="L79" s="5" t="str">
        <f t="shared" si="9"/>
        <v>:::::</v>
      </c>
      <c r="M79" s="5" t="str">
        <f t="shared" si="10"/>
        <v>..</v>
      </c>
      <c r="N79" s="5" t="str">
        <f t="shared" si="11"/>
        <v>..</v>
      </c>
    </row>
    <row r="80" spans="1:14">
      <c r="A80" s="44">
        <v>77</v>
      </c>
      <c r="B80" s="44" t="str">
        <f t="shared" si="12"/>
        <v>de0614ncap20077</v>
      </c>
      <c r="C80" s="50"/>
      <c r="D80" s="46"/>
      <c r="E80" s="16"/>
      <c r="F80" s="47"/>
      <c r="G80" s="44" t="str">
        <f t="shared" si="13"/>
        <v>10.251.53.43</v>
      </c>
      <c r="H80" s="44" t="str">
        <f t="shared" si="14"/>
        <v>17.06.04</v>
      </c>
      <c r="I80" s="44" t="str">
        <f t="shared" si="15"/>
        <v/>
      </c>
      <c r="J80" s="50"/>
      <c r="L80" s="5" t="str">
        <f t="shared" si="9"/>
        <v>:::::</v>
      </c>
      <c r="M80" s="5" t="str">
        <f t="shared" si="10"/>
        <v>..</v>
      </c>
      <c r="N80" s="5" t="str">
        <f t="shared" si="11"/>
        <v>..</v>
      </c>
    </row>
    <row r="81" spans="1:14">
      <c r="A81" s="44">
        <v>78</v>
      </c>
      <c r="B81" s="44" t="str">
        <f t="shared" si="12"/>
        <v>de0614ncap20078</v>
      </c>
      <c r="C81" s="50"/>
      <c r="D81" s="46"/>
      <c r="E81" s="16"/>
      <c r="F81" s="47"/>
      <c r="G81" s="44" t="str">
        <f t="shared" si="13"/>
        <v>10.251.53.44</v>
      </c>
      <c r="H81" s="44" t="str">
        <f t="shared" si="14"/>
        <v>17.06.04</v>
      </c>
      <c r="I81" s="44" t="str">
        <f t="shared" si="15"/>
        <v/>
      </c>
      <c r="J81" s="50"/>
      <c r="L81" s="5" t="str">
        <f t="shared" si="9"/>
        <v>:::::</v>
      </c>
      <c r="M81" s="5" t="str">
        <f t="shared" si="10"/>
        <v>..</v>
      </c>
      <c r="N81" s="5" t="str">
        <f t="shared" si="11"/>
        <v>..</v>
      </c>
    </row>
    <row r="82" spans="1:14">
      <c r="A82" s="44">
        <v>79</v>
      </c>
      <c r="B82" s="44" t="str">
        <f t="shared" si="12"/>
        <v>de0614ncap20079</v>
      </c>
      <c r="C82" s="50"/>
      <c r="D82" s="46"/>
      <c r="E82" s="16"/>
      <c r="F82" s="47"/>
      <c r="G82" s="44" t="str">
        <f t="shared" si="13"/>
        <v>10.251.53.45</v>
      </c>
      <c r="H82" s="44" t="str">
        <f t="shared" si="14"/>
        <v>17.06.04</v>
      </c>
      <c r="I82" s="44" t="str">
        <f t="shared" si="15"/>
        <v/>
      </c>
      <c r="J82" s="50"/>
      <c r="L82" s="5" t="str">
        <f t="shared" si="9"/>
        <v>:::::</v>
      </c>
      <c r="M82" s="5" t="str">
        <f t="shared" si="10"/>
        <v>..</v>
      </c>
      <c r="N82" s="5" t="str">
        <f t="shared" si="11"/>
        <v>..</v>
      </c>
    </row>
    <row r="83" spans="1:14">
      <c r="A83" s="44">
        <v>80</v>
      </c>
      <c r="B83" s="44" t="str">
        <f t="shared" si="12"/>
        <v>de0614ncap20080</v>
      </c>
      <c r="C83" s="50"/>
      <c r="D83" s="46"/>
      <c r="E83" s="16"/>
      <c r="F83" s="47"/>
      <c r="G83" s="44" t="str">
        <f t="shared" si="13"/>
        <v>10.251.53.46</v>
      </c>
      <c r="H83" s="44" t="str">
        <f t="shared" si="14"/>
        <v>17.06.04</v>
      </c>
      <c r="I83" s="44" t="str">
        <f t="shared" si="15"/>
        <v/>
      </c>
      <c r="J83" s="50"/>
      <c r="L83" s="5" t="str">
        <f t="shared" si="9"/>
        <v>:::::</v>
      </c>
      <c r="M83" s="5" t="str">
        <f t="shared" si="10"/>
        <v>..</v>
      </c>
      <c r="N83" s="5" t="str">
        <f t="shared" si="11"/>
        <v>..</v>
      </c>
    </row>
    <row r="84" spans="1:14">
      <c r="A84" s="44">
        <v>81</v>
      </c>
      <c r="B84" s="44" t="str">
        <f t="shared" si="12"/>
        <v>de0614ncap20081</v>
      </c>
      <c r="C84" s="50"/>
      <c r="D84" s="46"/>
      <c r="E84" s="16"/>
      <c r="F84" s="47"/>
      <c r="G84" s="44" t="str">
        <f t="shared" si="13"/>
        <v>10.251.53.47</v>
      </c>
      <c r="H84" s="44" t="str">
        <f t="shared" si="14"/>
        <v>17.06.04</v>
      </c>
      <c r="I84" s="44" t="str">
        <f t="shared" si="15"/>
        <v/>
      </c>
      <c r="J84" s="50"/>
      <c r="L84" s="5" t="str">
        <f t="shared" si="9"/>
        <v>:::::</v>
      </c>
      <c r="M84" s="5" t="str">
        <f t="shared" si="10"/>
        <v>..</v>
      </c>
      <c r="N84" s="5" t="str">
        <f t="shared" si="11"/>
        <v>..</v>
      </c>
    </row>
    <row r="85" spans="1:14">
      <c r="A85" s="44">
        <v>82</v>
      </c>
      <c r="B85" s="44" t="str">
        <f t="shared" si="12"/>
        <v>de0614ncap20082</v>
      </c>
      <c r="C85" s="50"/>
      <c r="D85" s="46"/>
      <c r="E85" s="16"/>
      <c r="F85" s="47"/>
      <c r="G85" s="44" t="str">
        <f t="shared" si="13"/>
        <v>10.251.53.48</v>
      </c>
      <c r="H85" s="44" t="str">
        <f t="shared" si="14"/>
        <v>17.06.04</v>
      </c>
      <c r="I85" s="44" t="str">
        <f t="shared" si="15"/>
        <v/>
      </c>
      <c r="J85" s="50"/>
      <c r="L85" s="5" t="str">
        <f t="shared" si="9"/>
        <v>:::::</v>
      </c>
      <c r="M85" s="5" t="str">
        <f t="shared" si="10"/>
        <v>..</v>
      </c>
      <c r="N85" s="5" t="str">
        <f t="shared" si="11"/>
        <v>..</v>
      </c>
    </row>
    <row r="86" spans="1:14">
      <c r="A86" s="44">
        <v>83</v>
      </c>
      <c r="B86" s="44" t="str">
        <f t="shared" si="12"/>
        <v>de0614ncap20083</v>
      </c>
      <c r="C86" s="50"/>
      <c r="D86" s="46"/>
      <c r="E86" s="16"/>
      <c r="F86" s="47"/>
      <c r="G86" s="44" t="str">
        <f t="shared" si="13"/>
        <v>10.251.53.49</v>
      </c>
      <c r="H86" s="44" t="str">
        <f t="shared" si="14"/>
        <v>17.06.04</v>
      </c>
      <c r="I86" s="44" t="str">
        <f t="shared" si="15"/>
        <v/>
      </c>
      <c r="J86" s="50"/>
      <c r="L86" s="5" t="str">
        <f t="shared" si="9"/>
        <v>:::::</v>
      </c>
      <c r="M86" s="5" t="str">
        <f t="shared" si="10"/>
        <v>..</v>
      </c>
      <c r="N86" s="5" t="str">
        <f t="shared" si="11"/>
        <v>..</v>
      </c>
    </row>
    <row r="87" spans="1:14">
      <c r="A87" s="44">
        <v>84</v>
      </c>
      <c r="B87" s="44" t="str">
        <f t="shared" si="12"/>
        <v>de0614ncap20084</v>
      </c>
      <c r="C87" s="50"/>
      <c r="D87" s="46"/>
      <c r="E87" s="16"/>
      <c r="F87" s="47"/>
      <c r="G87" s="44" t="str">
        <f t="shared" si="13"/>
        <v>10.251.53.50</v>
      </c>
      <c r="H87" s="44" t="str">
        <f t="shared" si="14"/>
        <v>17.06.04</v>
      </c>
      <c r="I87" s="44" t="str">
        <f t="shared" si="15"/>
        <v/>
      </c>
      <c r="J87" s="50"/>
      <c r="L87" s="5" t="str">
        <f t="shared" si="9"/>
        <v>:::::</v>
      </c>
      <c r="M87" s="5" t="str">
        <f t="shared" si="10"/>
        <v>..</v>
      </c>
      <c r="N87" s="5" t="str">
        <f t="shared" si="11"/>
        <v>..</v>
      </c>
    </row>
    <row r="88" spans="1:14">
      <c r="A88" s="44">
        <v>85</v>
      </c>
      <c r="B88" s="44" t="str">
        <f t="shared" si="12"/>
        <v>de0614ncap20085</v>
      </c>
      <c r="C88" s="50"/>
      <c r="D88" s="46"/>
      <c r="E88" s="16"/>
      <c r="F88" s="47"/>
      <c r="G88" s="44" t="str">
        <f t="shared" si="13"/>
        <v>10.251.53.51</v>
      </c>
      <c r="H88" s="44" t="str">
        <f t="shared" si="14"/>
        <v>17.06.04</v>
      </c>
      <c r="I88" s="44" t="str">
        <f t="shared" si="15"/>
        <v/>
      </c>
      <c r="J88" s="50"/>
      <c r="L88" s="5" t="str">
        <f t="shared" si="9"/>
        <v>:::::</v>
      </c>
      <c r="M88" s="5" t="str">
        <f t="shared" si="10"/>
        <v>..</v>
      </c>
      <c r="N88" s="5" t="str">
        <f t="shared" si="11"/>
        <v>..</v>
      </c>
    </row>
    <row r="89" spans="1:14">
      <c r="A89" s="44">
        <v>86</v>
      </c>
      <c r="B89" s="44" t="str">
        <f t="shared" si="12"/>
        <v>de0614ncap20086</v>
      </c>
      <c r="C89" s="50"/>
      <c r="D89" s="46"/>
      <c r="E89" s="16"/>
      <c r="F89" s="47"/>
      <c r="G89" s="44" t="str">
        <f t="shared" si="13"/>
        <v>10.251.53.52</v>
      </c>
      <c r="H89" s="44" t="str">
        <f t="shared" si="14"/>
        <v>17.06.04</v>
      </c>
      <c r="I89" s="44" t="str">
        <f t="shared" si="15"/>
        <v/>
      </c>
      <c r="J89" s="50"/>
      <c r="L89" s="5" t="str">
        <f t="shared" si="9"/>
        <v>:::::</v>
      </c>
      <c r="M89" s="5" t="str">
        <f t="shared" si="10"/>
        <v>..</v>
      </c>
      <c r="N89" s="5" t="str">
        <f t="shared" si="11"/>
        <v>..</v>
      </c>
    </row>
    <row r="90" spans="1:14">
      <c r="A90" s="44">
        <v>87</v>
      </c>
      <c r="B90" s="44" t="str">
        <f t="shared" si="12"/>
        <v>de0614ncap20087</v>
      </c>
      <c r="C90" s="50"/>
      <c r="D90" s="46"/>
      <c r="E90" s="16"/>
      <c r="F90" s="47"/>
      <c r="G90" s="44" t="str">
        <f t="shared" si="13"/>
        <v>10.251.53.53</v>
      </c>
      <c r="H90" s="44" t="str">
        <f t="shared" si="14"/>
        <v>17.06.04</v>
      </c>
      <c r="I90" s="44" t="str">
        <f t="shared" si="15"/>
        <v/>
      </c>
      <c r="J90" s="50"/>
      <c r="L90" s="5" t="str">
        <f t="shared" si="9"/>
        <v>:::::</v>
      </c>
      <c r="M90" s="5" t="str">
        <f t="shared" si="10"/>
        <v>..</v>
      </c>
      <c r="N90" s="5" t="str">
        <f t="shared" si="11"/>
        <v>..</v>
      </c>
    </row>
    <row r="91" spans="1:14">
      <c r="A91" s="44">
        <v>88</v>
      </c>
      <c r="B91" s="44" t="str">
        <f t="shared" si="12"/>
        <v>de0614ncap20088</v>
      </c>
      <c r="C91" s="50"/>
      <c r="D91" s="46"/>
      <c r="E91" s="16"/>
      <c r="F91" s="47"/>
      <c r="G91" s="44" t="str">
        <f t="shared" si="13"/>
        <v>10.251.53.54</v>
      </c>
      <c r="H91" s="44" t="str">
        <f t="shared" si="14"/>
        <v>17.06.04</v>
      </c>
      <c r="I91" s="44" t="str">
        <f t="shared" si="15"/>
        <v/>
      </c>
      <c r="J91" s="50"/>
      <c r="L91" s="5" t="str">
        <f t="shared" si="9"/>
        <v>:::::</v>
      </c>
      <c r="M91" s="5" t="str">
        <f t="shared" si="10"/>
        <v>..</v>
      </c>
      <c r="N91" s="5" t="str">
        <f t="shared" si="11"/>
        <v>..</v>
      </c>
    </row>
    <row r="92" spans="1:14">
      <c r="A92" s="44">
        <v>89</v>
      </c>
      <c r="B92" s="44" t="str">
        <f t="shared" si="12"/>
        <v>de0614ncap20089</v>
      </c>
      <c r="C92" s="50"/>
      <c r="D92" s="46"/>
      <c r="E92" s="16"/>
      <c r="F92" s="47"/>
      <c r="G92" s="44" t="str">
        <f t="shared" si="13"/>
        <v>10.251.53.55</v>
      </c>
      <c r="H92" s="44" t="str">
        <f t="shared" si="14"/>
        <v>17.06.04</v>
      </c>
      <c r="I92" s="44" t="str">
        <f t="shared" si="15"/>
        <v/>
      </c>
      <c r="J92" s="50"/>
      <c r="L92" s="5" t="str">
        <f t="shared" si="9"/>
        <v>:::::</v>
      </c>
      <c r="M92" s="5" t="str">
        <f t="shared" si="10"/>
        <v>..</v>
      </c>
      <c r="N92" s="5" t="str">
        <f t="shared" si="11"/>
        <v>..</v>
      </c>
    </row>
    <row r="93" spans="1:14">
      <c r="A93" s="44">
        <v>90</v>
      </c>
      <c r="B93" s="44" t="str">
        <f t="shared" si="12"/>
        <v>de0614ncap20090</v>
      </c>
      <c r="C93" s="50"/>
      <c r="D93" s="46"/>
      <c r="E93" s="16"/>
      <c r="F93" s="47"/>
      <c r="G93" s="44" t="str">
        <f t="shared" si="13"/>
        <v>10.251.53.56</v>
      </c>
      <c r="H93" s="44" t="str">
        <f t="shared" si="14"/>
        <v>17.06.04</v>
      </c>
      <c r="I93" s="44" t="str">
        <f t="shared" si="15"/>
        <v/>
      </c>
      <c r="J93" s="50"/>
      <c r="L93" s="5" t="str">
        <f t="shared" si="9"/>
        <v>:::::</v>
      </c>
      <c r="M93" s="5" t="str">
        <f t="shared" si="10"/>
        <v>..</v>
      </c>
      <c r="N93" s="5" t="str">
        <f t="shared" si="11"/>
        <v>..</v>
      </c>
    </row>
    <row r="94" spans="1:14">
      <c r="A94" s="44">
        <v>91</v>
      </c>
      <c r="B94" s="44" t="str">
        <f t="shared" si="12"/>
        <v>de0614ncap20091</v>
      </c>
      <c r="C94" s="50"/>
      <c r="D94" s="46"/>
      <c r="E94" s="16"/>
      <c r="F94" s="47"/>
      <c r="G94" s="44" t="str">
        <f t="shared" si="13"/>
        <v>10.251.53.57</v>
      </c>
      <c r="H94" s="44" t="str">
        <f t="shared" si="14"/>
        <v>17.06.04</v>
      </c>
      <c r="I94" s="44" t="str">
        <f t="shared" si="15"/>
        <v/>
      </c>
      <c r="J94" s="50"/>
      <c r="L94" s="5" t="str">
        <f t="shared" si="9"/>
        <v>:::::</v>
      </c>
      <c r="M94" s="5" t="str">
        <f t="shared" si="10"/>
        <v>..</v>
      </c>
      <c r="N94" s="5" t="str">
        <f t="shared" si="11"/>
        <v>..</v>
      </c>
    </row>
    <row r="95" spans="1:14">
      <c r="A95" s="44">
        <v>92</v>
      </c>
      <c r="B95" s="44" t="str">
        <f t="shared" si="12"/>
        <v>de0614ncap20092</v>
      </c>
      <c r="C95" s="50"/>
      <c r="D95" s="46"/>
      <c r="E95" s="16"/>
      <c r="F95" s="47"/>
      <c r="G95" s="44" t="str">
        <f t="shared" si="13"/>
        <v>10.251.53.58</v>
      </c>
      <c r="H95" s="44" t="str">
        <f t="shared" si="14"/>
        <v>17.06.04</v>
      </c>
      <c r="I95" s="44" t="str">
        <f t="shared" si="15"/>
        <v/>
      </c>
      <c r="J95" s="50"/>
      <c r="L95" s="5" t="str">
        <f t="shared" si="9"/>
        <v>:::::</v>
      </c>
      <c r="M95" s="5" t="str">
        <f t="shared" si="10"/>
        <v>..</v>
      </c>
      <c r="N95" s="5" t="str">
        <f t="shared" si="11"/>
        <v>..</v>
      </c>
    </row>
    <row r="96" spans="1:14">
      <c r="A96" s="44">
        <v>93</v>
      </c>
      <c r="B96" s="44" t="str">
        <f t="shared" si="12"/>
        <v>de0614ncap20093</v>
      </c>
      <c r="C96" s="50"/>
      <c r="D96" s="46"/>
      <c r="E96" s="16"/>
      <c r="F96" s="47"/>
      <c r="G96" s="44" t="str">
        <f t="shared" si="13"/>
        <v>10.251.53.59</v>
      </c>
      <c r="H96" s="44" t="str">
        <f t="shared" si="14"/>
        <v>17.06.04</v>
      </c>
      <c r="I96" s="44" t="str">
        <f t="shared" si="15"/>
        <v/>
      </c>
      <c r="J96" s="50"/>
      <c r="L96" s="5" t="str">
        <f t="shared" si="9"/>
        <v>:::::</v>
      </c>
      <c r="M96" s="5" t="str">
        <f t="shared" si="10"/>
        <v>..</v>
      </c>
      <c r="N96" s="5" t="str">
        <f t="shared" si="11"/>
        <v>..</v>
      </c>
    </row>
    <row r="97" spans="1:14">
      <c r="A97" s="44">
        <v>94</v>
      </c>
      <c r="B97" s="44" t="str">
        <f t="shared" si="12"/>
        <v>de0614ncap20094</v>
      </c>
      <c r="C97" s="50"/>
      <c r="D97" s="46"/>
      <c r="E97" s="16"/>
      <c r="F97" s="47"/>
      <c r="G97" s="44" t="str">
        <f t="shared" si="13"/>
        <v>10.251.53.60</v>
      </c>
      <c r="H97" s="44" t="str">
        <f t="shared" si="14"/>
        <v>17.06.04</v>
      </c>
      <c r="I97" s="44" t="str">
        <f t="shared" si="15"/>
        <v/>
      </c>
      <c r="J97" s="50"/>
      <c r="L97" s="5" t="str">
        <f t="shared" si="9"/>
        <v>:::::</v>
      </c>
      <c r="M97" s="5" t="str">
        <f t="shared" si="10"/>
        <v>..</v>
      </c>
      <c r="N97" s="5" t="str">
        <f t="shared" si="11"/>
        <v>..</v>
      </c>
    </row>
    <row r="98" spans="1:14">
      <c r="A98" s="44">
        <v>95</v>
      </c>
      <c r="B98" s="44" t="str">
        <f t="shared" si="12"/>
        <v>de0614ncap20095</v>
      </c>
      <c r="C98" s="50"/>
      <c r="D98" s="46"/>
      <c r="E98" s="16"/>
      <c r="F98" s="47"/>
      <c r="G98" s="44" t="str">
        <f t="shared" si="13"/>
        <v>10.251.53.61</v>
      </c>
      <c r="H98" s="44" t="str">
        <f t="shared" si="14"/>
        <v>17.06.04</v>
      </c>
      <c r="I98" s="44" t="str">
        <f t="shared" si="15"/>
        <v/>
      </c>
      <c r="J98" s="50"/>
      <c r="L98" s="5" t="str">
        <f t="shared" si="9"/>
        <v>:::::</v>
      </c>
      <c r="M98" s="5" t="str">
        <f t="shared" si="10"/>
        <v>..</v>
      </c>
      <c r="N98" s="5" t="str">
        <f t="shared" si="11"/>
        <v>..</v>
      </c>
    </row>
    <row r="99" spans="1:14">
      <c r="A99" s="44">
        <v>96</v>
      </c>
      <c r="B99" s="44" t="str">
        <f t="shared" si="12"/>
        <v>de0614ncap20096</v>
      </c>
      <c r="C99" s="50"/>
      <c r="D99" s="46"/>
      <c r="E99" s="16"/>
      <c r="F99" s="47"/>
      <c r="G99" s="44" t="str">
        <f t="shared" si="13"/>
        <v>10.251.53.62</v>
      </c>
      <c r="H99" s="44" t="str">
        <f t="shared" si="14"/>
        <v>17.06.04</v>
      </c>
      <c r="I99" s="44" t="str">
        <f t="shared" si="15"/>
        <v/>
      </c>
      <c r="J99" s="50"/>
      <c r="L99" s="5" t="str">
        <f t="shared" si="9"/>
        <v>:::::</v>
      </c>
      <c r="M99" s="5" t="str">
        <f t="shared" si="10"/>
        <v>..</v>
      </c>
      <c r="N99" s="5" t="str">
        <f t="shared" si="11"/>
        <v>..</v>
      </c>
    </row>
    <row r="100" spans="1:14">
      <c r="A100" s="44">
        <v>97</v>
      </c>
      <c r="B100" s="44" t="str">
        <f t="shared" si="12"/>
        <v>de0614ncap20097</v>
      </c>
      <c r="C100" s="50"/>
      <c r="D100" s="46"/>
      <c r="E100" s="16"/>
      <c r="F100" s="47"/>
      <c r="G100" s="44" t="str">
        <f t="shared" si="13"/>
        <v>10.251.53.63</v>
      </c>
      <c r="H100" s="44" t="str">
        <f t="shared" si="14"/>
        <v>17.06.04</v>
      </c>
      <c r="I100" s="44" t="str">
        <f t="shared" si="15"/>
        <v/>
      </c>
      <c r="J100" s="50"/>
      <c r="L100" s="5" t="str">
        <f t="shared" si="9"/>
        <v>:::::</v>
      </c>
      <c r="M100" s="5" t="str">
        <f t="shared" si="10"/>
        <v>..</v>
      </c>
      <c r="N100" s="5" t="str">
        <f t="shared" si="11"/>
        <v>..</v>
      </c>
    </row>
    <row r="101" spans="1:14">
      <c r="A101" s="44">
        <v>98</v>
      </c>
      <c r="B101" s="44" t="str">
        <f t="shared" si="12"/>
        <v>de0614ncap20098</v>
      </c>
      <c r="C101" s="50"/>
      <c r="D101" s="46"/>
      <c r="E101" s="16"/>
      <c r="F101" s="47"/>
      <c r="G101" s="44" t="str">
        <f t="shared" si="13"/>
        <v>10.251.53.64</v>
      </c>
      <c r="H101" s="44" t="str">
        <f t="shared" si="14"/>
        <v>17.06.04</v>
      </c>
      <c r="I101" s="44" t="str">
        <f t="shared" si="15"/>
        <v/>
      </c>
      <c r="J101" s="50"/>
      <c r="L101" s="5" t="str">
        <f t="shared" si="9"/>
        <v>:::::</v>
      </c>
      <c r="M101" s="5" t="str">
        <f t="shared" si="10"/>
        <v>..</v>
      </c>
      <c r="N101" s="5" t="str">
        <f t="shared" si="11"/>
        <v>..</v>
      </c>
    </row>
    <row r="102" spans="1:14">
      <c r="A102" s="44">
        <v>99</v>
      </c>
      <c r="B102" s="44" t="str">
        <f t="shared" si="12"/>
        <v>de0614ncap20099</v>
      </c>
      <c r="C102" s="50"/>
      <c r="D102" s="46"/>
      <c r="E102" s="16"/>
      <c r="F102" s="47"/>
      <c r="G102" s="44" t="str">
        <f t="shared" si="13"/>
        <v>10.251.53.65</v>
      </c>
      <c r="H102" s="44" t="str">
        <f t="shared" si="14"/>
        <v>17.06.04</v>
      </c>
      <c r="I102" s="44" t="str">
        <f t="shared" si="15"/>
        <v/>
      </c>
      <c r="J102" s="50"/>
      <c r="L102" s="5" t="str">
        <f t="shared" si="9"/>
        <v>:::::</v>
      </c>
      <c r="M102" s="5" t="str">
        <f t="shared" si="10"/>
        <v>..</v>
      </c>
      <c r="N102" s="5" t="str">
        <f t="shared" si="11"/>
        <v>..</v>
      </c>
    </row>
    <row r="103" spans="1:14">
      <c r="A103" s="44">
        <v>100</v>
      </c>
      <c r="B103" s="44" t="str">
        <f t="shared" si="12"/>
        <v>de0614ncap20100</v>
      </c>
      <c r="C103" s="50"/>
      <c r="D103" s="46"/>
      <c r="E103" s="16"/>
      <c r="F103" s="47"/>
      <c r="G103" s="44" t="str">
        <f t="shared" si="13"/>
        <v>10.251.53.66</v>
      </c>
      <c r="H103" s="44" t="str">
        <f t="shared" si="14"/>
        <v>17.06.04</v>
      </c>
      <c r="I103" s="44" t="str">
        <f t="shared" si="15"/>
        <v/>
      </c>
      <c r="J103" s="50"/>
      <c r="L103" s="5" t="str">
        <f t="shared" si="9"/>
        <v>:::::</v>
      </c>
      <c r="M103" s="5" t="str">
        <f t="shared" si="10"/>
        <v>..</v>
      </c>
      <c r="N103" s="5" t="str">
        <f t="shared" si="11"/>
        <v>..</v>
      </c>
    </row>
    <row r="104" spans="1:14">
      <c r="A104" s="44">
        <v>101</v>
      </c>
      <c r="B104" s="44" t="str">
        <f t="shared" si="12"/>
        <v>de0614ncap20101</v>
      </c>
      <c r="C104" s="50"/>
      <c r="D104" s="46"/>
      <c r="E104" s="16"/>
      <c r="F104" s="47"/>
      <c r="G104" s="44" t="str">
        <f t="shared" si="13"/>
        <v>10.251.53.67</v>
      </c>
      <c r="H104" s="44" t="str">
        <f t="shared" si="14"/>
        <v>17.06.04</v>
      </c>
      <c r="I104" s="44" t="str">
        <f t="shared" si="15"/>
        <v/>
      </c>
      <c r="J104" s="50"/>
      <c r="L104" s="5" t="str">
        <f t="shared" si="9"/>
        <v>:::::</v>
      </c>
      <c r="M104" s="5" t="str">
        <f t="shared" si="10"/>
        <v>..</v>
      </c>
      <c r="N104" s="5" t="str">
        <f t="shared" si="11"/>
        <v>..</v>
      </c>
    </row>
    <row r="105" spans="1:14">
      <c r="A105" s="44">
        <v>102</v>
      </c>
      <c r="B105" s="44" t="str">
        <f t="shared" si="12"/>
        <v>de0614ncap20102</v>
      </c>
      <c r="C105" s="50"/>
      <c r="D105" s="46"/>
      <c r="E105" s="16"/>
      <c r="F105" s="47"/>
      <c r="G105" s="44" t="str">
        <f t="shared" si="13"/>
        <v>10.251.53.68</v>
      </c>
      <c r="H105" s="44" t="str">
        <f t="shared" si="14"/>
        <v>17.06.04</v>
      </c>
      <c r="I105" s="44" t="str">
        <f t="shared" si="15"/>
        <v/>
      </c>
      <c r="J105" s="50"/>
      <c r="L105" s="5" t="str">
        <f t="shared" si="9"/>
        <v>:::::</v>
      </c>
      <c r="M105" s="5" t="str">
        <f t="shared" si="10"/>
        <v>..</v>
      </c>
      <c r="N105" s="5" t="str">
        <f t="shared" si="11"/>
        <v>..</v>
      </c>
    </row>
    <row r="106" spans="1:14">
      <c r="A106" s="44">
        <v>103</v>
      </c>
      <c r="B106" s="44" t="str">
        <f t="shared" si="12"/>
        <v>de0614ncap20103</v>
      </c>
      <c r="C106" s="50"/>
      <c r="D106" s="46"/>
      <c r="E106" s="16"/>
      <c r="F106" s="47"/>
      <c r="G106" s="44" t="str">
        <f t="shared" si="13"/>
        <v>10.251.53.69</v>
      </c>
      <c r="H106" s="44" t="str">
        <f t="shared" si="14"/>
        <v>17.06.04</v>
      </c>
      <c r="I106" s="44" t="str">
        <f t="shared" si="15"/>
        <v/>
      </c>
      <c r="J106" s="50"/>
      <c r="L106" s="5" t="str">
        <f t="shared" si="9"/>
        <v>:::::</v>
      </c>
      <c r="M106" s="5" t="str">
        <f t="shared" si="10"/>
        <v>..</v>
      </c>
      <c r="N106" s="5" t="str">
        <f t="shared" si="11"/>
        <v>..</v>
      </c>
    </row>
    <row r="107" spans="1:14">
      <c r="A107" s="44">
        <v>104</v>
      </c>
      <c r="B107" s="44" t="str">
        <f t="shared" si="12"/>
        <v># no free IP</v>
      </c>
      <c r="C107" s="50"/>
      <c r="D107" s="46"/>
      <c r="E107" s="16"/>
      <c r="F107" s="47"/>
      <c r="G107" s="44" t="str">
        <f t="shared" si="13"/>
        <v># no free IP</v>
      </c>
      <c r="H107" s="44" t="str">
        <f t="shared" si="14"/>
        <v>17.06.04</v>
      </c>
      <c r="I107" s="44" t="str">
        <f t="shared" si="15"/>
        <v/>
      </c>
      <c r="J107" s="50"/>
      <c r="L107" s="5" t="str">
        <f t="shared" si="9"/>
        <v>:::::</v>
      </c>
      <c r="M107" s="5" t="str">
        <f t="shared" si="10"/>
        <v>..</v>
      </c>
      <c r="N107" s="5" t="str">
        <f t="shared" si="11"/>
        <v>..</v>
      </c>
    </row>
    <row r="108" spans="1:14">
      <c r="A108" s="44">
        <v>105</v>
      </c>
      <c r="B108" s="44" t="str">
        <f t="shared" si="12"/>
        <v># no free IP</v>
      </c>
      <c r="C108" s="50"/>
      <c r="D108" s="46"/>
      <c r="E108" s="16"/>
      <c r="F108" s="47"/>
      <c r="G108" s="44" t="str">
        <f t="shared" si="13"/>
        <v># no free IP</v>
      </c>
      <c r="H108" s="44" t="str">
        <f t="shared" si="14"/>
        <v>17.06.04</v>
      </c>
      <c r="I108" s="44" t="str">
        <f t="shared" si="15"/>
        <v/>
      </c>
      <c r="J108" s="50"/>
      <c r="L108" s="5" t="str">
        <f t="shared" si="9"/>
        <v>:::::</v>
      </c>
      <c r="M108" s="5" t="str">
        <f t="shared" si="10"/>
        <v>..</v>
      </c>
      <c r="N108" s="5" t="str">
        <f t="shared" si="11"/>
        <v>..</v>
      </c>
    </row>
    <row r="109" spans="1:14">
      <c r="A109" s="44">
        <v>106</v>
      </c>
      <c r="B109" s="44" t="str">
        <f t="shared" si="12"/>
        <v># no free IP</v>
      </c>
      <c r="C109" s="50"/>
      <c r="D109" s="46"/>
      <c r="E109" s="16"/>
      <c r="F109" s="47"/>
      <c r="G109" s="44" t="str">
        <f t="shared" si="13"/>
        <v># no free IP</v>
      </c>
      <c r="H109" s="44" t="str">
        <f t="shared" si="14"/>
        <v>17.06.04</v>
      </c>
      <c r="I109" s="44" t="str">
        <f t="shared" si="15"/>
        <v/>
      </c>
      <c r="J109" s="50"/>
      <c r="L109" s="5" t="str">
        <f t="shared" si="9"/>
        <v>:::::</v>
      </c>
      <c r="M109" s="5" t="str">
        <f t="shared" si="10"/>
        <v>..</v>
      </c>
      <c r="N109" s="5" t="str">
        <f t="shared" si="11"/>
        <v>..</v>
      </c>
    </row>
    <row r="110" spans="1:14">
      <c r="A110" s="44">
        <v>107</v>
      </c>
      <c r="B110" s="44" t="str">
        <f t="shared" si="12"/>
        <v># no free IP</v>
      </c>
      <c r="C110" s="50"/>
      <c r="D110" s="46"/>
      <c r="E110" s="16"/>
      <c r="F110" s="47"/>
      <c r="G110" s="44" t="str">
        <f t="shared" si="13"/>
        <v># no free IP</v>
      </c>
      <c r="H110" s="44" t="str">
        <f t="shared" si="14"/>
        <v>17.06.04</v>
      </c>
      <c r="I110" s="44" t="str">
        <f t="shared" si="15"/>
        <v/>
      </c>
      <c r="J110" s="50"/>
      <c r="L110" s="5" t="str">
        <f t="shared" si="9"/>
        <v>:::::</v>
      </c>
      <c r="M110" s="5" t="str">
        <f t="shared" si="10"/>
        <v>..</v>
      </c>
      <c r="N110" s="5" t="str">
        <f t="shared" si="11"/>
        <v>..</v>
      </c>
    </row>
    <row r="111" spans="1:14">
      <c r="A111" s="44">
        <v>108</v>
      </c>
      <c r="B111" s="44" t="str">
        <f t="shared" si="12"/>
        <v># no free IP</v>
      </c>
      <c r="C111" s="50"/>
      <c r="D111" s="46"/>
      <c r="E111" s="16"/>
      <c r="F111" s="47"/>
      <c r="G111" s="44" t="str">
        <f t="shared" si="13"/>
        <v># no free IP</v>
      </c>
      <c r="H111" s="44" t="str">
        <f t="shared" si="14"/>
        <v>17.06.04</v>
      </c>
      <c r="I111" s="44" t="str">
        <f t="shared" si="15"/>
        <v/>
      </c>
      <c r="J111" s="50"/>
      <c r="L111" s="5" t="str">
        <f t="shared" si="9"/>
        <v>:::::</v>
      </c>
      <c r="M111" s="5" t="str">
        <f t="shared" si="10"/>
        <v>..</v>
      </c>
      <c r="N111" s="5" t="str">
        <f t="shared" si="11"/>
        <v>..</v>
      </c>
    </row>
    <row r="112" spans="1:14">
      <c r="A112" s="44">
        <v>109</v>
      </c>
      <c r="B112" s="44" t="str">
        <f t="shared" si="12"/>
        <v># no free IP</v>
      </c>
      <c r="C112" s="50"/>
      <c r="D112" s="46"/>
      <c r="E112" s="16"/>
      <c r="F112" s="47"/>
      <c r="G112" s="44" t="str">
        <f t="shared" si="13"/>
        <v># no free IP</v>
      </c>
      <c r="H112" s="44" t="str">
        <f t="shared" si="14"/>
        <v>17.06.04</v>
      </c>
      <c r="I112" s="44" t="str">
        <f t="shared" si="15"/>
        <v/>
      </c>
      <c r="J112" s="50"/>
      <c r="L112" s="5" t="str">
        <f t="shared" si="9"/>
        <v>:::::</v>
      </c>
      <c r="M112" s="5" t="str">
        <f t="shared" si="10"/>
        <v>..</v>
      </c>
      <c r="N112" s="5" t="str">
        <f t="shared" si="11"/>
        <v>..</v>
      </c>
    </row>
    <row r="113" spans="1:14">
      <c r="A113" s="44">
        <v>110</v>
      </c>
      <c r="B113" s="44" t="str">
        <f t="shared" si="12"/>
        <v># no free IP</v>
      </c>
      <c r="C113" s="50"/>
      <c r="D113" s="46"/>
      <c r="E113" s="16"/>
      <c r="F113" s="47"/>
      <c r="G113" s="44" t="str">
        <f t="shared" si="13"/>
        <v># no free IP</v>
      </c>
      <c r="H113" s="44" t="str">
        <f t="shared" si="14"/>
        <v>17.06.04</v>
      </c>
      <c r="I113" s="44" t="str">
        <f t="shared" si="15"/>
        <v/>
      </c>
      <c r="J113" s="50"/>
      <c r="L113" s="5" t="str">
        <f t="shared" si="9"/>
        <v>:::::</v>
      </c>
      <c r="M113" s="5" t="str">
        <f t="shared" si="10"/>
        <v>..</v>
      </c>
      <c r="N113" s="5" t="str">
        <f t="shared" si="11"/>
        <v>..</v>
      </c>
    </row>
    <row r="114" spans="1:14">
      <c r="A114" s="44">
        <v>111</v>
      </c>
      <c r="B114" s="44" t="str">
        <f t="shared" si="12"/>
        <v># no free IP</v>
      </c>
      <c r="C114" s="50"/>
      <c r="D114" s="46"/>
      <c r="E114" s="16"/>
      <c r="F114" s="47"/>
      <c r="G114" s="44" t="str">
        <f t="shared" si="13"/>
        <v># no free IP</v>
      </c>
      <c r="H114" s="44" t="str">
        <f t="shared" si="14"/>
        <v>17.06.04</v>
      </c>
      <c r="I114" s="44" t="str">
        <f t="shared" si="15"/>
        <v/>
      </c>
      <c r="J114" s="50"/>
      <c r="L114" s="5" t="str">
        <f t="shared" si="9"/>
        <v>:::::</v>
      </c>
      <c r="M114" s="5" t="str">
        <f t="shared" si="10"/>
        <v>..</v>
      </c>
      <c r="N114" s="5" t="str">
        <f t="shared" si="11"/>
        <v>..</v>
      </c>
    </row>
    <row r="115" spans="1:14">
      <c r="A115" s="44">
        <v>112</v>
      </c>
      <c r="B115" s="44" t="str">
        <f t="shared" si="12"/>
        <v># no free IP</v>
      </c>
      <c r="C115" s="50"/>
      <c r="D115" s="46"/>
      <c r="E115" s="16"/>
      <c r="F115" s="47"/>
      <c r="G115" s="44" t="str">
        <f t="shared" si="13"/>
        <v># no free IP</v>
      </c>
      <c r="H115" s="44" t="str">
        <f t="shared" si="14"/>
        <v>17.06.04</v>
      </c>
      <c r="I115" s="44" t="str">
        <f t="shared" si="15"/>
        <v/>
      </c>
      <c r="J115" s="50"/>
      <c r="L115" s="5" t="str">
        <f t="shared" si="9"/>
        <v>:::::</v>
      </c>
      <c r="M115" s="5" t="str">
        <f t="shared" si="10"/>
        <v>..</v>
      </c>
      <c r="N115" s="5" t="str">
        <f t="shared" si="11"/>
        <v>..</v>
      </c>
    </row>
    <row r="116" spans="1:14">
      <c r="A116" s="44">
        <v>113</v>
      </c>
      <c r="B116" s="44" t="str">
        <f t="shared" si="12"/>
        <v># no free IP</v>
      </c>
      <c r="C116" s="50"/>
      <c r="D116" s="46"/>
      <c r="E116" s="16"/>
      <c r="F116" s="47"/>
      <c r="G116" s="44" t="str">
        <f t="shared" si="13"/>
        <v># no free IP</v>
      </c>
      <c r="H116" s="44" t="str">
        <f t="shared" si="14"/>
        <v>17.06.04</v>
      </c>
      <c r="I116" s="44" t="str">
        <f t="shared" si="15"/>
        <v/>
      </c>
      <c r="J116" s="50"/>
      <c r="L116" s="5" t="str">
        <f t="shared" si="9"/>
        <v>:::::</v>
      </c>
      <c r="M116" s="5" t="str">
        <f t="shared" si="10"/>
        <v>..</v>
      </c>
      <c r="N116" s="5" t="str">
        <f t="shared" si="11"/>
        <v>..</v>
      </c>
    </row>
    <row r="117" spans="1:14">
      <c r="A117" s="44">
        <v>114</v>
      </c>
      <c r="B117" s="44" t="str">
        <f t="shared" si="12"/>
        <v># no free IP</v>
      </c>
      <c r="C117" s="50"/>
      <c r="D117" s="46"/>
      <c r="E117" s="16"/>
      <c r="F117" s="47"/>
      <c r="G117" s="44" t="str">
        <f t="shared" si="13"/>
        <v># no free IP</v>
      </c>
      <c r="H117" s="44" t="str">
        <f t="shared" si="14"/>
        <v>17.06.04</v>
      </c>
      <c r="I117" s="44" t="str">
        <f t="shared" si="15"/>
        <v/>
      </c>
      <c r="J117" s="50"/>
      <c r="L117" s="5" t="str">
        <f t="shared" si="9"/>
        <v>:::::</v>
      </c>
      <c r="M117" s="5" t="str">
        <f t="shared" si="10"/>
        <v>..</v>
      </c>
      <c r="N117" s="5" t="str">
        <f t="shared" si="11"/>
        <v>..</v>
      </c>
    </row>
    <row r="118" spans="1:14">
      <c r="A118" s="44">
        <v>115</v>
      </c>
      <c r="B118" s="44" t="str">
        <f t="shared" si="12"/>
        <v># no free IP</v>
      </c>
      <c r="C118" s="50"/>
      <c r="D118" s="46"/>
      <c r="E118" s="16"/>
      <c r="F118" s="47"/>
      <c r="G118" s="44" t="str">
        <f t="shared" si="13"/>
        <v># no free IP</v>
      </c>
      <c r="H118" s="44" t="str">
        <f t="shared" si="14"/>
        <v>17.06.04</v>
      </c>
      <c r="I118" s="44" t="str">
        <f t="shared" si="15"/>
        <v/>
      </c>
      <c r="J118" s="50"/>
      <c r="L118" s="5" t="str">
        <f t="shared" si="9"/>
        <v>:::::</v>
      </c>
      <c r="M118" s="5" t="str">
        <f t="shared" si="10"/>
        <v>..</v>
      </c>
      <c r="N118" s="5" t="str">
        <f t="shared" si="11"/>
        <v>..</v>
      </c>
    </row>
    <row r="119" spans="1:14">
      <c r="A119" s="44">
        <v>116</v>
      </c>
      <c r="B119" s="44" t="str">
        <f t="shared" si="12"/>
        <v># no free IP</v>
      </c>
      <c r="C119" s="50"/>
      <c r="D119" s="46"/>
      <c r="E119" s="16"/>
      <c r="F119" s="47"/>
      <c r="G119" s="44" t="str">
        <f t="shared" si="13"/>
        <v># no free IP</v>
      </c>
      <c r="H119" s="44" t="str">
        <f t="shared" si="14"/>
        <v>17.06.04</v>
      </c>
      <c r="I119" s="44" t="str">
        <f t="shared" si="15"/>
        <v/>
      </c>
      <c r="J119" s="50"/>
      <c r="L119" s="5" t="str">
        <f t="shared" si="9"/>
        <v>:::::</v>
      </c>
      <c r="M119" s="5" t="str">
        <f t="shared" si="10"/>
        <v>..</v>
      </c>
      <c r="N119" s="5" t="str">
        <f t="shared" si="11"/>
        <v>..</v>
      </c>
    </row>
    <row r="120" spans="1:14">
      <c r="A120" s="44">
        <v>117</v>
      </c>
      <c r="B120" s="44" t="str">
        <f t="shared" si="12"/>
        <v># no free IP</v>
      </c>
      <c r="C120" s="50"/>
      <c r="D120" s="46"/>
      <c r="E120" s="16"/>
      <c r="F120" s="47"/>
      <c r="G120" s="44" t="str">
        <f t="shared" si="13"/>
        <v># no free IP</v>
      </c>
      <c r="H120" s="44" t="str">
        <f t="shared" si="14"/>
        <v>17.06.04</v>
      </c>
      <c r="I120" s="44" t="str">
        <f t="shared" si="15"/>
        <v/>
      </c>
      <c r="J120" s="50"/>
      <c r="L120" s="5" t="str">
        <f t="shared" si="9"/>
        <v>:::::</v>
      </c>
      <c r="M120" s="5" t="str">
        <f t="shared" si="10"/>
        <v>..</v>
      </c>
      <c r="N120" s="5" t="str">
        <f t="shared" si="11"/>
        <v>..</v>
      </c>
    </row>
    <row r="121" spans="1:14">
      <c r="A121" s="44">
        <v>118</v>
      </c>
      <c r="B121" s="44" t="str">
        <f t="shared" si="12"/>
        <v># no free IP</v>
      </c>
      <c r="C121" s="50"/>
      <c r="D121" s="46"/>
      <c r="E121" s="16"/>
      <c r="F121" s="47"/>
      <c r="G121" s="44" t="str">
        <f t="shared" si="13"/>
        <v># no free IP</v>
      </c>
      <c r="H121" s="44" t="str">
        <f t="shared" si="14"/>
        <v>17.06.04</v>
      </c>
      <c r="I121" s="44" t="str">
        <f t="shared" si="15"/>
        <v/>
      </c>
      <c r="J121" s="50"/>
      <c r="L121" s="5" t="str">
        <f t="shared" si="9"/>
        <v>:::::</v>
      </c>
      <c r="M121" s="5" t="str">
        <f t="shared" si="10"/>
        <v>..</v>
      </c>
      <c r="N121" s="5" t="str">
        <f t="shared" si="11"/>
        <v>..</v>
      </c>
    </row>
    <row r="122" spans="1:14">
      <c r="A122" s="44">
        <v>119</v>
      </c>
      <c r="B122" s="44" t="str">
        <f t="shared" si="12"/>
        <v># no free IP</v>
      </c>
      <c r="C122" s="50"/>
      <c r="D122" s="46"/>
      <c r="E122" s="16"/>
      <c r="F122" s="47"/>
      <c r="G122" s="44" t="str">
        <f t="shared" si="13"/>
        <v># no free IP</v>
      </c>
      <c r="H122" s="44" t="str">
        <f t="shared" si="14"/>
        <v>17.06.04</v>
      </c>
      <c r="I122" s="44" t="str">
        <f t="shared" si="15"/>
        <v/>
      </c>
      <c r="J122" s="50"/>
      <c r="L122" s="5" t="str">
        <f t="shared" ref="L122:L185" si="16">UPPER(MID(E122,1,2)&amp;":"&amp;MID(E122,3,2)&amp;":"&amp;MID(E122,5,2)&amp;":"&amp;MID(E122,7,2)&amp;":"&amp;MID(E122,9,2)&amp;":"&amp;MID(E122,11,2))</f>
        <v>:::::</v>
      </c>
      <c r="M122" s="5" t="str">
        <f t="shared" ref="M122:M185" si="17">UPPER(MID(E122,1,4)&amp;"."&amp;MID(E122,5,4)&amp;"."&amp;MID(E122,9,4))</f>
        <v>..</v>
      </c>
      <c r="N122" s="5" t="str">
        <f t="shared" ref="N122:N185" si="18">LOWER(M122)</f>
        <v>..</v>
      </c>
    </row>
    <row r="123" spans="1:14">
      <c r="A123" s="44">
        <v>120</v>
      </c>
      <c r="B123" s="44" t="str">
        <f t="shared" si="12"/>
        <v># no free IP</v>
      </c>
      <c r="C123" s="50"/>
      <c r="D123" s="46"/>
      <c r="E123" s="16"/>
      <c r="F123" s="47"/>
      <c r="G123" s="44" t="str">
        <f t="shared" si="13"/>
        <v># no free IP</v>
      </c>
      <c r="H123" s="44" t="str">
        <f t="shared" si="14"/>
        <v>17.06.04</v>
      </c>
      <c r="I123" s="44" t="str">
        <f t="shared" si="15"/>
        <v/>
      </c>
      <c r="J123" s="50"/>
      <c r="L123" s="5" t="str">
        <f t="shared" si="16"/>
        <v>:::::</v>
      </c>
      <c r="M123" s="5" t="str">
        <f t="shared" si="17"/>
        <v>..</v>
      </c>
      <c r="N123" s="5" t="str">
        <f t="shared" si="18"/>
        <v>..</v>
      </c>
    </row>
    <row r="124" spans="1:14">
      <c r="A124" s="44">
        <v>121</v>
      </c>
      <c r="B124" s="44" t="str">
        <f t="shared" si="12"/>
        <v># no free IP</v>
      </c>
      <c r="C124" s="50"/>
      <c r="D124" s="46"/>
      <c r="E124" s="16"/>
      <c r="F124" s="47"/>
      <c r="G124" s="44" t="str">
        <f t="shared" si="13"/>
        <v># no free IP</v>
      </c>
      <c r="H124" s="44" t="str">
        <f t="shared" si="14"/>
        <v>17.06.04</v>
      </c>
      <c r="I124" s="44" t="str">
        <f t="shared" si="15"/>
        <v/>
      </c>
      <c r="J124" s="50"/>
      <c r="L124" s="5" t="str">
        <f t="shared" si="16"/>
        <v>:::::</v>
      </c>
      <c r="M124" s="5" t="str">
        <f t="shared" si="17"/>
        <v>..</v>
      </c>
      <c r="N124" s="5" t="str">
        <f t="shared" si="18"/>
        <v>..</v>
      </c>
    </row>
    <row r="125" spans="1:14">
      <c r="A125" s="44">
        <v>122</v>
      </c>
      <c r="B125" s="44" t="str">
        <f t="shared" si="12"/>
        <v># no free IP</v>
      </c>
      <c r="C125" s="50"/>
      <c r="D125" s="46"/>
      <c r="E125" s="16"/>
      <c r="F125" s="47"/>
      <c r="G125" s="44" t="str">
        <f t="shared" si="13"/>
        <v># no free IP</v>
      </c>
      <c r="H125" s="44" t="str">
        <f t="shared" si="14"/>
        <v>17.06.04</v>
      </c>
      <c r="I125" s="44" t="str">
        <f t="shared" si="15"/>
        <v/>
      </c>
      <c r="J125" s="50"/>
      <c r="L125" s="5" t="str">
        <f t="shared" si="16"/>
        <v>:::::</v>
      </c>
      <c r="M125" s="5" t="str">
        <f t="shared" si="17"/>
        <v>..</v>
      </c>
      <c r="N125" s="5" t="str">
        <f t="shared" si="18"/>
        <v>..</v>
      </c>
    </row>
    <row r="126" spans="1:14">
      <c r="A126" s="44">
        <v>123</v>
      </c>
      <c r="B126" s="44" t="str">
        <f t="shared" si="12"/>
        <v># no free IP</v>
      </c>
      <c r="C126" s="50"/>
      <c r="D126" s="46"/>
      <c r="E126" s="16"/>
      <c r="F126" s="47"/>
      <c r="G126" s="44" t="str">
        <f t="shared" si="13"/>
        <v># no free IP</v>
      </c>
      <c r="H126" s="44" t="str">
        <f t="shared" si="14"/>
        <v>17.06.04</v>
      </c>
      <c r="I126" s="44" t="str">
        <f t="shared" si="15"/>
        <v/>
      </c>
      <c r="J126" s="50"/>
      <c r="L126" s="5" t="str">
        <f t="shared" si="16"/>
        <v>:::::</v>
      </c>
      <c r="M126" s="5" t="str">
        <f t="shared" si="17"/>
        <v>..</v>
      </c>
      <c r="N126" s="5" t="str">
        <f t="shared" si="18"/>
        <v>..</v>
      </c>
    </row>
    <row r="127" spans="1:14">
      <c r="A127" s="44">
        <v>124</v>
      </c>
      <c r="B127" s="44" t="str">
        <f t="shared" si="12"/>
        <v># no free IP</v>
      </c>
      <c r="C127" s="50"/>
      <c r="D127" s="46"/>
      <c r="E127" s="16"/>
      <c r="F127" s="47"/>
      <c r="G127" s="44" t="str">
        <f t="shared" si="13"/>
        <v># no free IP</v>
      </c>
      <c r="H127" s="44" t="str">
        <f t="shared" si="14"/>
        <v>17.06.04</v>
      </c>
      <c r="I127" s="44" t="str">
        <f t="shared" si="15"/>
        <v/>
      </c>
      <c r="J127" s="50"/>
      <c r="L127" s="5" t="str">
        <f t="shared" si="16"/>
        <v>:::::</v>
      </c>
      <c r="M127" s="5" t="str">
        <f t="shared" si="17"/>
        <v>..</v>
      </c>
      <c r="N127" s="5" t="str">
        <f t="shared" si="18"/>
        <v>..</v>
      </c>
    </row>
    <row r="128" spans="1:14">
      <c r="A128" s="44">
        <v>125</v>
      </c>
      <c r="B128" s="44" t="str">
        <f t="shared" si="12"/>
        <v># no free IP</v>
      </c>
      <c r="C128" s="50"/>
      <c r="D128" s="46"/>
      <c r="E128" s="16"/>
      <c r="F128" s="47"/>
      <c r="G128" s="44" t="str">
        <f t="shared" si="13"/>
        <v># no free IP</v>
      </c>
      <c r="H128" s="44" t="str">
        <f t="shared" si="14"/>
        <v>17.06.04</v>
      </c>
      <c r="I128" s="44" t="str">
        <f t="shared" si="15"/>
        <v/>
      </c>
      <c r="J128" s="50"/>
      <c r="L128" s="5" t="str">
        <f t="shared" si="16"/>
        <v>:::::</v>
      </c>
      <c r="M128" s="5" t="str">
        <f t="shared" si="17"/>
        <v>..</v>
      </c>
      <c r="N128" s="5" t="str">
        <f t="shared" si="18"/>
        <v>..</v>
      </c>
    </row>
    <row r="129" spans="1:14">
      <c r="A129" s="44">
        <v>126</v>
      </c>
      <c r="B129" s="44" t="str">
        <f t="shared" si="12"/>
        <v># no free IP</v>
      </c>
      <c r="C129" s="50"/>
      <c r="D129" s="46"/>
      <c r="E129" s="16"/>
      <c r="F129" s="47"/>
      <c r="G129" s="44" t="str">
        <f t="shared" si="13"/>
        <v># no free IP</v>
      </c>
      <c r="H129" s="44" t="str">
        <f t="shared" si="14"/>
        <v>17.06.04</v>
      </c>
      <c r="I129" s="44" t="str">
        <f t="shared" si="15"/>
        <v/>
      </c>
      <c r="J129" s="50"/>
      <c r="L129" s="5" t="str">
        <f t="shared" si="16"/>
        <v>:::::</v>
      </c>
      <c r="M129" s="5" t="str">
        <f t="shared" si="17"/>
        <v>..</v>
      </c>
      <c r="N129" s="5" t="str">
        <f t="shared" si="18"/>
        <v>..</v>
      </c>
    </row>
    <row r="130" spans="1:14">
      <c r="A130" s="44">
        <v>127</v>
      </c>
      <c r="B130" s="44" t="str">
        <f t="shared" si="12"/>
        <v># no free IP</v>
      </c>
      <c r="C130" s="50"/>
      <c r="D130" s="46"/>
      <c r="E130" s="16"/>
      <c r="F130" s="47"/>
      <c r="G130" s="44" t="str">
        <f t="shared" si="13"/>
        <v># no free IP</v>
      </c>
      <c r="H130" s="44" t="str">
        <f t="shared" si="14"/>
        <v>17.06.04</v>
      </c>
      <c r="I130" s="44" t="str">
        <f t="shared" si="15"/>
        <v/>
      </c>
      <c r="J130" s="50"/>
      <c r="L130" s="5" t="str">
        <f t="shared" si="16"/>
        <v>:::::</v>
      </c>
      <c r="M130" s="5" t="str">
        <f t="shared" si="17"/>
        <v>..</v>
      </c>
      <c r="N130" s="5" t="str">
        <f t="shared" si="18"/>
        <v>..</v>
      </c>
    </row>
    <row r="131" spans="1:14">
      <c r="A131" s="44">
        <v>128</v>
      </c>
      <c r="B131" s="44" t="str">
        <f t="shared" si="12"/>
        <v># no free IP</v>
      </c>
      <c r="C131" s="50"/>
      <c r="D131" s="46"/>
      <c r="E131" s="16"/>
      <c r="F131" s="47"/>
      <c r="G131" s="44" t="str">
        <f t="shared" si="13"/>
        <v># no free IP</v>
      </c>
      <c r="H131" s="44" t="str">
        <f t="shared" si="14"/>
        <v>17.06.04</v>
      </c>
      <c r="I131" s="44" t="str">
        <f t="shared" si="15"/>
        <v/>
      </c>
      <c r="J131" s="50"/>
      <c r="L131" s="5" t="str">
        <f t="shared" si="16"/>
        <v>:::::</v>
      </c>
      <c r="M131" s="5" t="str">
        <f t="shared" si="17"/>
        <v>..</v>
      </c>
      <c r="N131" s="5" t="str">
        <f t="shared" si="18"/>
        <v>..</v>
      </c>
    </row>
    <row r="132" spans="1:14">
      <c r="A132" s="44">
        <v>129</v>
      </c>
      <c r="B132" s="44" t="str">
        <f t="shared" ref="B132:B195" si="19">IF(A132&gt;SUM(range_ap1_count+range_ap2_count),"# no free IP",CONCATENATE(var_dns_ap,SUM(20000+A132)))</f>
        <v># no free IP</v>
      </c>
      <c r="C132" s="50"/>
      <c r="D132" s="46"/>
      <c r="E132" s="16"/>
      <c r="F132" s="47"/>
      <c r="G132" s="44" t="str">
        <f t="shared" ref="G132:G195" si="20">IF(A132&lt;=range_ap1_count,CONCATENATE(var_net_v1,SUM(range_ap1_start-1+A132)),IF(A132&gt;SUM(range_ap1_count+range_ap2_count),"# no free IP",CONCATENATE(var_net_v1,SUM(A132-range_ap1_count+range_ap2_start-1))))</f>
        <v># no free IP</v>
      </c>
      <c r="H132" s="44" t="str">
        <f t="shared" ref="H132:H195" si="21">var_version_wlc</f>
        <v>17.06.04</v>
      </c>
      <c r="I132" s="44" t="str">
        <f t="shared" ref="I132:I195" si="22">IF(C132="","",IF(C132="c9120AXI","indoor",IF(C132="c9124AXI","outdoor",IF(C132="AIR-AP1832I","indoor",IF(C132="AIR-AP1542I","outdoor","# FEHLER")))))</f>
        <v/>
      </c>
      <c r="J132" s="50"/>
      <c r="L132" s="5" t="str">
        <f t="shared" si="16"/>
        <v>:::::</v>
      </c>
      <c r="M132" s="5" t="str">
        <f t="shared" si="17"/>
        <v>..</v>
      </c>
      <c r="N132" s="5" t="str">
        <f t="shared" si="18"/>
        <v>..</v>
      </c>
    </row>
    <row r="133" spans="1:14">
      <c r="A133" s="44">
        <v>130</v>
      </c>
      <c r="B133" s="44" t="str">
        <f t="shared" si="19"/>
        <v># no free IP</v>
      </c>
      <c r="C133" s="50"/>
      <c r="D133" s="46"/>
      <c r="E133" s="16"/>
      <c r="F133" s="47"/>
      <c r="G133" s="44" t="str">
        <f t="shared" si="20"/>
        <v># no free IP</v>
      </c>
      <c r="H133" s="44" t="str">
        <f t="shared" si="21"/>
        <v>17.06.04</v>
      </c>
      <c r="I133" s="44" t="str">
        <f t="shared" si="22"/>
        <v/>
      </c>
      <c r="J133" s="50"/>
      <c r="L133" s="5" t="str">
        <f t="shared" si="16"/>
        <v>:::::</v>
      </c>
      <c r="M133" s="5" t="str">
        <f t="shared" si="17"/>
        <v>..</v>
      </c>
      <c r="N133" s="5" t="str">
        <f t="shared" si="18"/>
        <v>..</v>
      </c>
    </row>
    <row r="134" spans="1:14">
      <c r="A134" s="44">
        <v>131</v>
      </c>
      <c r="B134" s="44" t="str">
        <f t="shared" si="19"/>
        <v># no free IP</v>
      </c>
      <c r="C134" s="50"/>
      <c r="D134" s="46"/>
      <c r="E134" s="16"/>
      <c r="F134" s="47"/>
      <c r="G134" s="44" t="str">
        <f t="shared" si="20"/>
        <v># no free IP</v>
      </c>
      <c r="H134" s="44" t="str">
        <f t="shared" si="21"/>
        <v>17.06.04</v>
      </c>
      <c r="I134" s="44" t="str">
        <f t="shared" si="22"/>
        <v/>
      </c>
      <c r="J134" s="50"/>
      <c r="L134" s="5" t="str">
        <f t="shared" si="16"/>
        <v>:::::</v>
      </c>
      <c r="M134" s="5" t="str">
        <f t="shared" si="17"/>
        <v>..</v>
      </c>
      <c r="N134" s="5" t="str">
        <f t="shared" si="18"/>
        <v>..</v>
      </c>
    </row>
    <row r="135" spans="1:14">
      <c r="A135" s="44">
        <v>132</v>
      </c>
      <c r="B135" s="44" t="str">
        <f t="shared" si="19"/>
        <v># no free IP</v>
      </c>
      <c r="C135" s="50"/>
      <c r="D135" s="46"/>
      <c r="E135" s="16"/>
      <c r="F135" s="47"/>
      <c r="G135" s="44" t="str">
        <f t="shared" si="20"/>
        <v># no free IP</v>
      </c>
      <c r="H135" s="44" t="str">
        <f t="shared" si="21"/>
        <v>17.06.04</v>
      </c>
      <c r="I135" s="44" t="str">
        <f t="shared" si="22"/>
        <v/>
      </c>
      <c r="J135" s="50"/>
      <c r="L135" s="5" t="str">
        <f t="shared" si="16"/>
        <v>:::::</v>
      </c>
      <c r="M135" s="5" t="str">
        <f t="shared" si="17"/>
        <v>..</v>
      </c>
      <c r="N135" s="5" t="str">
        <f t="shared" si="18"/>
        <v>..</v>
      </c>
    </row>
    <row r="136" spans="1:14">
      <c r="A136" s="44">
        <v>133</v>
      </c>
      <c r="B136" s="44" t="str">
        <f t="shared" si="19"/>
        <v># no free IP</v>
      </c>
      <c r="C136" s="50"/>
      <c r="D136" s="46"/>
      <c r="E136" s="16"/>
      <c r="F136" s="47"/>
      <c r="G136" s="44" t="str">
        <f t="shared" si="20"/>
        <v># no free IP</v>
      </c>
      <c r="H136" s="44" t="str">
        <f t="shared" si="21"/>
        <v>17.06.04</v>
      </c>
      <c r="I136" s="44" t="str">
        <f t="shared" si="22"/>
        <v/>
      </c>
      <c r="J136" s="50"/>
      <c r="L136" s="5" t="str">
        <f t="shared" si="16"/>
        <v>:::::</v>
      </c>
      <c r="M136" s="5" t="str">
        <f t="shared" si="17"/>
        <v>..</v>
      </c>
      <c r="N136" s="5" t="str">
        <f t="shared" si="18"/>
        <v>..</v>
      </c>
    </row>
    <row r="137" spans="1:14">
      <c r="A137" s="44">
        <v>134</v>
      </c>
      <c r="B137" s="44" t="str">
        <f t="shared" si="19"/>
        <v># no free IP</v>
      </c>
      <c r="C137" s="50"/>
      <c r="D137" s="46"/>
      <c r="E137" s="16"/>
      <c r="F137" s="47"/>
      <c r="G137" s="44" t="str">
        <f t="shared" si="20"/>
        <v># no free IP</v>
      </c>
      <c r="H137" s="44" t="str">
        <f t="shared" si="21"/>
        <v>17.06.04</v>
      </c>
      <c r="I137" s="44" t="str">
        <f t="shared" si="22"/>
        <v/>
      </c>
      <c r="J137" s="50"/>
      <c r="L137" s="5" t="str">
        <f t="shared" si="16"/>
        <v>:::::</v>
      </c>
      <c r="M137" s="5" t="str">
        <f t="shared" si="17"/>
        <v>..</v>
      </c>
      <c r="N137" s="5" t="str">
        <f t="shared" si="18"/>
        <v>..</v>
      </c>
    </row>
    <row r="138" spans="1:14">
      <c r="A138" s="44">
        <v>135</v>
      </c>
      <c r="B138" s="44" t="str">
        <f t="shared" si="19"/>
        <v># no free IP</v>
      </c>
      <c r="C138" s="50"/>
      <c r="D138" s="46"/>
      <c r="E138" s="16"/>
      <c r="F138" s="47"/>
      <c r="G138" s="44" t="str">
        <f t="shared" si="20"/>
        <v># no free IP</v>
      </c>
      <c r="H138" s="44" t="str">
        <f t="shared" si="21"/>
        <v>17.06.04</v>
      </c>
      <c r="I138" s="44" t="str">
        <f t="shared" si="22"/>
        <v/>
      </c>
      <c r="J138" s="50"/>
      <c r="L138" s="5" t="str">
        <f t="shared" si="16"/>
        <v>:::::</v>
      </c>
      <c r="M138" s="5" t="str">
        <f t="shared" si="17"/>
        <v>..</v>
      </c>
      <c r="N138" s="5" t="str">
        <f t="shared" si="18"/>
        <v>..</v>
      </c>
    </row>
    <row r="139" spans="1:14">
      <c r="A139" s="44">
        <v>136</v>
      </c>
      <c r="B139" s="44" t="str">
        <f t="shared" si="19"/>
        <v># no free IP</v>
      </c>
      <c r="C139" s="50"/>
      <c r="D139" s="46"/>
      <c r="E139" s="16"/>
      <c r="F139" s="47"/>
      <c r="G139" s="44" t="str">
        <f t="shared" si="20"/>
        <v># no free IP</v>
      </c>
      <c r="H139" s="44" t="str">
        <f t="shared" si="21"/>
        <v>17.06.04</v>
      </c>
      <c r="I139" s="44" t="str">
        <f t="shared" si="22"/>
        <v/>
      </c>
      <c r="J139" s="50"/>
      <c r="L139" s="5" t="str">
        <f t="shared" si="16"/>
        <v>:::::</v>
      </c>
      <c r="M139" s="5" t="str">
        <f t="shared" si="17"/>
        <v>..</v>
      </c>
      <c r="N139" s="5" t="str">
        <f t="shared" si="18"/>
        <v>..</v>
      </c>
    </row>
    <row r="140" spans="1:14">
      <c r="A140" s="44">
        <v>137</v>
      </c>
      <c r="B140" s="44" t="str">
        <f t="shared" si="19"/>
        <v># no free IP</v>
      </c>
      <c r="C140" s="50"/>
      <c r="D140" s="46"/>
      <c r="E140" s="16"/>
      <c r="F140" s="47"/>
      <c r="G140" s="44" t="str">
        <f t="shared" si="20"/>
        <v># no free IP</v>
      </c>
      <c r="H140" s="44" t="str">
        <f t="shared" si="21"/>
        <v>17.06.04</v>
      </c>
      <c r="I140" s="44" t="str">
        <f t="shared" si="22"/>
        <v/>
      </c>
      <c r="J140" s="50"/>
      <c r="L140" s="5" t="str">
        <f t="shared" si="16"/>
        <v>:::::</v>
      </c>
      <c r="M140" s="5" t="str">
        <f t="shared" si="17"/>
        <v>..</v>
      </c>
      <c r="N140" s="5" t="str">
        <f t="shared" si="18"/>
        <v>..</v>
      </c>
    </row>
    <row r="141" spans="1:14">
      <c r="A141" s="44">
        <v>138</v>
      </c>
      <c r="B141" s="44" t="str">
        <f t="shared" si="19"/>
        <v># no free IP</v>
      </c>
      <c r="C141" s="50"/>
      <c r="D141" s="46"/>
      <c r="E141" s="16"/>
      <c r="F141" s="47"/>
      <c r="G141" s="44" t="str">
        <f t="shared" si="20"/>
        <v># no free IP</v>
      </c>
      <c r="H141" s="44" t="str">
        <f t="shared" si="21"/>
        <v>17.06.04</v>
      </c>
      <c r="I141" s="44" t="str">
        <f t="shared" si="22"/>
        <v/>
      </c>
      <c r="J141" s="50"/>
      <c r="L141" s="5" t="str">
        <f t="shared" si="16"/>
        <v>:::::</v>
      </c>
      <c r="M141" s="5" t="str">
        <f t="shared" si="17"/>
        <v>..</v>
      </c>
      <c r="N141" s="5" t="str">
        <f t="shared" si="18"/>
        <v>..</v>
      </c>
    </row>
    <row r="142" spans="1:14">
      <c r="A142" s="44">
        <v>139</v>
      </c>
      <c r="B142" s="44" t="str">
        <f t="shared" si="19"/>
        <v># no free IP</v>
      </c>
      <c r="C142" s="50"/>
      <c r="D142" s="46"/>
      <c r="E142" s="16"/>
      <c r="F142" s="47"/>
      <c r="G142" s="44" t="str">
        <f t="shared" si="20"/>
        <v># no free IP</v>
      </c>
      <c r="H142" s="44" t="str">
        <f t="shared" si="21"/>
        <v>17.06.04</v>
      </c>
      <c r="I142" s="44" t="str">
        <f t="shared" si="22"/>
        <v/>
      </c>
      <c r="J142" s="50"/>
      <c r="L142" s="5" t="str">
        <f t="shared" si="16"/>
        <v>:::::</v>
      </c>
      <c r="M142" s="5" t="str">
        <f t="shared" si="17"/>
        <v>..</v>
      </c>
      <c r="N142" s="5" t="str">
        <f t="shared" si="18"/>
        <v>..</v>
      </c>
    </row>
    <row r="143" spans="1:14">
      <c r="A143" s="44">
        <v>140</v>
      </c>
      <c r="B143" s="44" t="str">
        <f t="shared" si="19"/>
        <v># no free IP</v>
      </c>
      <c r="C143" s="50"/>
      <c r="D143" s="46"/>
      <c r="E143" s="16"/>
      <c r="F143" s="47"/>
      <c r="G143" s="44" t="str">
        <f t="shared" si="20"/>
        <v># no free IP</v>
      </c>
      <c r="H143" s="44" t="str">
        <f t="shared" si="21"/>
        <v>17.06.04</v>
      </c>
      <c r="I143" s="44" t="str">
        <f t="shared" si="22"/>
        <v/>
      </c>
      <c r="J143" s="50"/>
      <c r="L143" s="5" t="str">
        <f t="shared" si="16"/>
        <v>:::::</v>
      </c>
      <c r="M143" s="5" t="str">
        <f t="shared" si="17"/>
        <v>..</v>
      </c>
      <c r="N143" s="5" t="str">
        <f t="shared" si="18"/>
        <v>..</v>
      </c>
    </row>
    <row r="144" spans="1:14">
      <c r="A144" s="44">
        <v>141</v>
      </c>
      <c r="B144" s="44" t="str">
        <f t="shared" si="19"/>
        <v># no free IP</v>
      </c>
      <c r="C144" s="50"/>
      <c r="D144" s="46"/>
      <c r="E144" s="16"/>
      <c r="F144" s="47"/>
      <c r="G144" s="44" t="str">
        <f t="shared" si="20"/>
        <v># no free IP</v>
      </c>
      <c r="H144" s="44" t="str">
        <f t="shared" si="21"/>
        <v>17.06.04</v>
      </c>
      <c r="I144" s="44" t="str">
        <f t="shared" si="22"/>
        <v/>
      </c>
      <c r="J144" s="50"/>
      <c r="L144" s="5" t="str">
        <f t="shared" si="16"/>
        <v>:::::</v>
      </c>
      <c r="M144" s="5" t="str">
        <f t="shared" si="17"/>
        <v>..</v>
      </c>
      <c r="N144" s="5" t="str">
        <f t="shared" si="18"/>
        <v>..</v>
      </c>
    </row>
    <row r="145" spans="1:14">
      <c r="A145" s="44">
        <v>142</v>
      </c>
      <c r="B145" s="44" t="str">
        <f t="shared" si="19"/>
        <v># no free IP</v>
      </c>
      <c r="C145" s="50"/>
      <c r="D145" s="46"/>
      <c r="E145" s="16"/>
      <c r="F145" s="47"/>
      <c r="G145" s="44" t="str">
        <f t="shared" si="20"/>
        <v># no free IP</v>
      </c>
      <c r="H145" s="44" t="str">
        <f t="shared" si="21"/>
        <v>17.06.04</v>
      </c>
      <c r="I145" s="44" t="str">
        <f t="shared" si="22"/>
        <v/>
      </c>
      <c r="J145" s="50"/>
      <c r="L145" s="5" t="str">
        <f t="shared" si="16"/>
        <v>:::::</v>
      </c>
      <c r="M145" s="5" t="str">
        <f t="shared" si="17"/>
        <v>..</v>
      </c>
      <c r="N145" s="5" t="str">
        <f t="shared" si="18"/>
        <v>..</v>
      </c>
    </row>
    <row r="146" spans="1:14">
      <c r="A146" s="44">
        <v>143</v>
      </c>
      <c r="B146" s="44" t="str">
        <f t="shared" si="19"/>
        <v># no free IP</v>
      </c>
      <c r="C146" s="50"/>
      <c r="D146" s="46"/>
      <c r="E146" s="16"/>
      <c r="F146" s="47"/>
      <c r="G146" s="44" t="str">
        <f t="shared" si="20"/>
        <v># no free IP</v>
      </c>
      <c r="H146" s="44" t="str">
        <f t="shared" si="21"/>
        <v>17.06.04</v>
      </c>
      <c r="I146" s="44" t="str">
        <f t="shared" si="22"/>
        <v/>
      </c>
      <c r="J146" s="50"/>
      <c r="L146" s="5" t="str">
        <f t="shared" si="16"/>
        <v>:::::</v>
      </c>
      <c r="M146" s="5" t="str">
        <f t="shared" si="17"/>
        <v>..</v>
      </c>
      <c r="N146" s="5" t="str">
        <f t="shared" si="18"/>
        <v>..</v>
      </c>
    </row>
    <row r="147" spans="1:14">
      <c r="A147" s="44">
        <v>144</v>
      </c>
      <c r="B147" s="44" t="str">
        <f t="shared" si="19"/>
        <v># no free IP</v>
      </c>
      <c r="C147" s="50"/>
      <c r="D147" s="46"/>
      <c r="E147" s="16"/>
      <c r="F147" s="47"/>
      <c r="G147" s="44" t="str">
        <f t="shared" si="20"/>
        <v># no free IP</v>
      </c>
      <c r="H147" s="44" t="str">
        <f t="shared" si="21"/>
        <v>17.06.04</v>
      </c>
      <c r="I147" s="44" t="str">
        <f t="shared" si="22"/>
        <v/>
      </c>
      <c r="J147" s="50"/>
      <c r="L147" s="5" t="str">
        <f t="shared" si="16"/>
        <v>:::::</v>
      </c>
      <c r="M147" s="5" t="str">
        <f t="shared" si="17"/>
        <v>..</v>
      </c>
      <c r="N147" s="5" t="str">
        <f t="shared" si="18"/>
        <v>..</v>
      </c>
    </row>
    <row r="148" spans="1:14">
      <c r="A148" s="44">
        <v>145</v>
      </c>
      <c r="B148" s="44" t="str">
        <f t="shared" si="19"/>
        <v># no free IP</v>
      </c>
      <c r="C148" s="50"/>
      <c r="D148" s="46"/>
      <c r="E148" s="16"/>
      <c r="F148" s="47"/>
      <c r="G148" s="44" t="str">
        <f t="shared" si="20"/>
        <v># no free IP</v>
      </c>
      <c r="H148" s="44" t="str">
        <f t="shared" si="21"/>
        <v>17.06.04</v>
      </c>
      <c r="I148" s="44" t="str">
        <f t="shared" si="22"/>
        <v/>
      </c>
      <c r="J148" s="50"/>
      <c r="L148" s="5" t="str">
        <f t="shared" si="16"/>
        <v>:::::</v>
      </c>
      <c r="M148" s="5" t="str">
        <f t="shared" si="17"/>
        <v>..</v>
      </c>
      <c r="N148" s="5" t="str">
        <f t="shared" si="18"/>
        <v>..</v>
      </c>
    </row>
    <row r="149" spans="1:14">
      <c r="A149" s="44">
        <v>146</v>
      </c>
      <c r="B149" s="44" t="str">
        <f t="shared" si="19"/>
        <v># no free IP</v>
      </c>
      <c r="C149" s="50"/>
      <c r="D149" s="46"/>
      <c r="E149" s="16"/>
      <c r="F149" s="47"/>
      <c r="G149" s="44" t="str">
        <f t="shared" si="20"/>
        <v># no free IP</v>
      </c>
      <c r="H149" s="44" t="str">
        <f t="shared" si="21"/>
        <v>17.06.04</v>
      </c>
      <c r="I149" s="44" t="str">
        <f t="shared" si="22"/>
        <v/>
      </c>
      <c r="J149" s="50"/>
      <c r="L149" s="5" t="str">
        <f t="shared" si="16"/>
        <v>:::::</v>
      </c>
      <c r="M149" s="5" t="str">
        <f t="shared" si="17"/>
        <v>..</v>
      </c>
      <c r="N149" s="5" t="str">
        <f t="shared" si="18"/>
        <v>..</v>
      </c>
    </row>
    <row r="150" spans="1:14">
      <c r="A150" s="44">
        <v>147</v>
      </c>
      <c r="B150" s="44" t="str">
        <f t="shared" si="19"/>
        <v># no free IP</v>
      </c>
      <c r="C150" s="50"/>
      <c r="D150" s="46"/>
      <c r="E150" s="16"/>
      <c r="F150" s="47"/>
      <c r="G150" s="44" t="str">
        <f t="shared" si="20"/>
        <v># no free IP</v>
      </c>
      <c r="H150" s="44" t="str">
        <f t="shared" si="21"/>
        <v>17.06.04</v>
      </c>
      <c r="I150" s="44" t="str">
        <f t="shared" si="22"/>
        <v/>
      </c>
      <c r="J150" s="50"/>
      <c r="L150" s="5" t="str">
        <f t="shared" si="16"/>
        <v>:::::</v>
      </c>
      <c r="M150" s="5" t="str">
        <f t="shared" si="17"/>
        <v>..</v>
      </c>
      <c r="N150" s="5" t="str">
        <f t="shared" si="18"/>
        <v>..</v>
      </c>
    </row>
    <row r="151" spans="1:14">
      <c r="A151" s="44">
        <v>148</v>
      </c>
      <c r="B151" s="44" t="str">
        <f t="shared" si="19"/>
        <v># no free IP</v>
      </c>
      <c r="C151" s="50"/>
      <c r="D151" s="46"/>
      <c r="E151" s="16"/>
      <c r="F151" s="47"/>
      <c r="G151" s="44" t="str">
        <f t="shared" si="20"/>
        <v># no free IP</v>
      </c>
      <c r="H151" s="44" t="str">
        <f t="shared" si="21"/>
        <v>17.06.04</v>
      </c>
      <c r="I151" s="44" t="str">
        <f t="shared" si="22"/>
        <v/>
      </c>
      <c r="J151" s="50"/>
      <c r="L151" s="5" t="str">
        <f t="shared" si="16"/>
        <v>:::::</v>
      </c>
      <c r="M151" s="5" t="str">
        <f t="shared" si="17"/>
        <v>..</v>
      </c>
      <c r="N151" s="5" t="str">
        <f t="shared" si="18"/>
        <v>..</v>
      </c>
    </row>
    <row r="152" spans="1:14">
      <c r="A152" s="44">
        <v>149</v>
      </c>
      <c r="B152" s="44" t="str">
        <f t="shared" si="19"/>
        <v># no free IP</v>
      </c>
      <c r="C152" s="50"/>
      <c r="D152" s="46"/>
      <c r="E152" s="16"/>
      <c r="F152" s="47"/>
      <c r="G152" s="44" t="str">
        <f t="shared" si="20"/>
        <v># no free IP</v>
      </c>
      <c r="H152" s="44" t="str">
        <f t="shared" si="21"/>
        <v>17.06.04</v>
      </c>
      <c r="I152" s="44" t="str">
        <f t="shared" si="22"/>
        <v/>
      </c>
      <c r="J152" s="50"/>
      <c r="L152" s="5" t="str">
        <f t="shared" si="16"/>
        <v>:::::</v>
      </c>
      <c r="M152" s="5" t="str">
        <f t="shared" si="17"/>
        <v>..</v>
      </c>
      <c r="N152" s="5" t="str">
        <f t="shared" si="18"/>
        <v>..</v>
      </c>
    </row>
    <row r="153" spans="1:14">
      <c r="A153" s="44">
        <v>150</v>
      </c>
      <c r="B153" s="44" t="str">
        <f t="shared" si="19"/>
        <v># no free IP</v>
      </c>
      <c r="C153" s="50"/>
      <c r="D153" s="46"/>
      <c r="E153" s="16"/>
      <c r="F153" s="47"/>
      <c r="G153" s="44" t="str">
        <f t="shared" si="20"/>
        <v># no free IP</v>
      </c>
      <c r="H153" s="44" t="str">
        <f t="shared" si="21"/>
        <v>17.06.04</v>
      </c>
      <c r="I153" s="44" t="str">
        <f t="shared" si="22"/>
        <v/>
      </c>
      <c r="J153" s="50"/>
      <c r="L153" s="5" t="str">
        <f t="shared" si="16"/>
        <v>:::::</v>
      </c>
      <c r="M153" s="5" t="str">
        <f t="shared" si="17"/>
        <v>..</v>
      </c>
      <c r="N153" s="5" t="str">
        <f t="shared" si="18"/>
        <v>..</v>
      </c>
    </row>
    <row r="154" spans="1:14">
      <c r="A154" s="44">
        <v>151</v>
      </c>
      <c r="B154" s="44" t="str">
        <f t="shared" si="19"/>
        <v># no free IP</v>
      </c>
      <c r="C154" s="50"/>
      <c r="D154" s="46"/>
      <c r="E154" s="16"/>
      <c r="F154" s="47"/>
      <c r="G154" s="44" t="str">
        <f t="shared" si="20"/>
        <v># no free IP</v>
      </c>
      <c r="H154" s="44" t="str">
        <f t="shared" si="21"/>
        <v>17.06.04</v>
      </c>
      <c r="I154" s="44" t="str">
        <f t="shared" si="22"/>
        <v/>
      </c>
      <c r="J154" s="50"/>
      <c r="L154" s="5" t="str">
        <f t="shared" si="16"/>
        <v>:::::</v>
      </c>
      <c r="M154" s="5" t="str">
        <f t="shared" si="17"/>
        <v>..</v>
      </c>
      <c r="N154" s="5" t="str">
        <f t="shared" si="18"/>
        <v>..</v>
      </c>
    </row>
    <row r="155" spans="1:14">
      <c r="A155" s="44">
        <v>152</v>
      </c>
      <c r="B155" s="44" t="str">
        <f t="shared" si="19"/>
        <v># no free IP</v>
      </c>
      <c r="C155" s="50"/>
      <c r="D155" s="46"/>
      <c r="E155" s="16"/>
      <c r="F155" s="47"/>
      <c r="G155" s="44" t="str">
        <f t="shared" si="20"/>
        <v># no free IP</v>
      </c>
      <c r="H155" s="44" t="str">
        <f t="shared" si="21"/>
        <v>17.06.04</v>
      </c>
      <c r="I155" s="44" t="str">
        <f t="shared" si="22"/>
        <v/>
      </c>
      <c r="J155" s="50"/>
      <c r="L155" s="5" t="str">
        <f t="shared" si="16"/>
        <v>:::::</v>
      </c>
      <c r="M155" s="5" t="str">
        <f t="shared" si="17"/>
        <v>..</v>
      </c>
      <c r="N155" s="5" t="str">
        <f t="shared" si="18"/>
        <v>..</v>
      </c>
    </row>
    <row r="156" spans="1:14">
      <c r="A156" s="44">
        <v>153</v>
      </c>
      <c r="B156" s="44" t="str">
        <f t="shared" si="19"/>
        <v># no free IP</v>
      </c>
      <c r="C156" s="50"/>
      <c r="D156" s="46"/>
      <c r="E156" s="16"/>
      <c r="F156" s="47"/>
      <c r="G156" s="44" t="str">
        <f t="shared" si="20"/>
        <v># no free IP</v>
      </c>
      <c r="H156" s="44" t="str">
        <f t="shared" si="21"/>
        <v>17.06.04</v>
      </c>
      <c r="I156" s="44" t="str">
        <f t="shared" si="22"/>
        <v/>
      </c>
      <c r="J156" s="50"/>
      <c r="L156" s="5" t="str">
        <f t="shared" si="16"/>
        <v>:::::</v>
      </c>
      <c r="M156" s="5" t="str">
        <f t="shared" si="17"/>
        <v>..</v>
      </c>
      <c r="N156" s="5" t="str">
        <f t="shared" si="18"/>
        <v>..</v>
      </c>
    </row>
    <row r="157" spans="1:14">
      <c r="A157" s="44">
        <v>154</v>
      </c>
      <c r="B157" s="44" t="str">
        <f t="shared" si="19"/>
        <v># no free IP</v>
      </c>
      <c r="C157" s="50"/>
      <c r="D157" s="46"/>
      <c r="E157" s="16"/>
      <c r="F157" s="47"/>
      <c r="G157" s="44" t="str">
        <f t="shared" si="20"/>
        <v># no free IP</v>
      </c>
      <c r="H157" s="44" t="str">
        <f t="shared" si="21"/>
        <v>17.06.04</v>
      </c>
      <c r="I157" s="44" t="str">
        <f t="shared" si="22"/>
        <v/>
      </c>
      <c r="J157" s="50"/>
      <c r="L157" s="5" t="str">
        <f t="shared" si="16"/>
        <v>:::::</v>
      </c>
      <c r="M157" s="5" t="str">
        <f t="shared" si="17"/>
        <v>..</v>
      </c>
      <c r="N157" s="5" t="str">
        <f t="shared" si="18"/>
        <v>..</v>
      </c>
    </row>
    <row r="158" spans="1:14">
      <c r="A158" s="44">
        <v>155</v>
      </c>
      <c r="B158" s="44" t="str">
        <f t="shared" si="19"/>
        <v># no free IP</v>
      </c>
      <c r="C158" s="50"/>
      <c r="D158" s="46"/>
      <c r="E158" s="16"/>
      <c r="F158" s="47"/>
      <c r="G158" s="44" t="str">
        <f t="shared" si="20"/>
        <v># no free IP</v>
      </c>
      <c r="H158" s="44" t="str">
        <f t="shared" si="21"/>
        <v>17.06.04</v>
      </c>
      <c r="I158" s="44" t="str">
        <f t="shared" si="22"/>
        <v/>
      </c>
      <c r="J158" s="50"/>
      <c r="L158" s="5" t="str">
        <f t="shared" si="16"/>
        <v>:::::</v>
      </c>
      <c r="M158" s="5" t="str">
        <f t="shared" si="17"/>
        <v>..</v>
      </c>
      <c r="N158" s="5" t="str">
        <f t="shared" si="18"/>
        <v>..</v>
      </c>
    </row>
    <row r="159" spans="1:14">
      <c r="A159" s="44">
        <v>156</v>
      </c>
      <c r="B159" s="44" t="str">
        <f t="shared" si="19"/>
        <v># no free IP</v>
      </c>
      <c r="C159" s="50"/>
      <c r="D159" s="46"/>
      <c r="E159" s="16"/>
      <c r="F159" s="47"/>
      <c r="G159" s="44" t="str">
        <f t="shared" si="20"/>
        <v># no free IP</v>
      </c>
      <c r="H159" s="44" t="str">
        <f t="shared" si="21"/>
        <v>17.06.04</v>
      </c>
      <c r="I159" s="44" t="str">
        <f t="shared" si="22"/>
        <v/>
      </c>
      <c r="J159" s="50"/>
      <c r="L159" s="5" t="str">
        <f t="shared" si="16"/>
        <v>:::::</v>
      </c>
      <c r="M159" s="5" t="str">
        <f t="shared" si="17"/>
        <v>..</v>
      </c>
      <c r="N159" s="5" t="str">
        <f t="shared" si="18"/>
        <v>..</v>
      </c>
    </row>
    <row r="160" spans="1:14">
      <c r="A160" s="44">
        <v>157</v>
      </c>
      <c r="B160" s="44" t="str">
        <f t="shared" si="19"/>
        <v># no free IP</v>
      </c>
      <c r="C160" s="50"/>
      <c r="D160" s="46"/>
      <c r="E160" s="16"/>
      <c r="F160" s="47"/>
      <c r="G160" s="44" t="str">
        <f t="shared" si="20"/>
        <v># no free IP</v>
      </c>
      <c r="H160" s="44" t="str">
        <f t="shared" si="21"/>
        <v>17.06.04</v>
      </c>
      <c r="I160" s="44" t="str">
        <f t="shared" si="22"/>
        <v/>
      </c>
      <c r="J160" s="50"/>
      <c r="L160" s="5" t="str">
        <f t="shared" si="16"/>
        <v>:::::</v>
      </c>
      <c r="M160" s="5" t="str">
        <f t="shared" si="17"/>
        <v>..</v>
      </c>
      <c r="N160" s="5" t="str">
        <f t="shared" si="18"/>
        <v>..</v>
      </c>
    </row>
    <row r="161" spans="1:14">
      <c r="A161" s="44">
        <v>158</v>
      </c>
      <c r="B161" s="44" t="str">
        <f t="shared" si="19"/>
        <v># no free IP</v>
      </c>
      <c r="C161" s="50"/>
      <c r="D161" s="46"/>
      <c r="E161" s="16"/>
      <c r="F161" s="47"/>
      <c r="G161" s="44" t="str">
        <f t="shared" si="20"/>
        <v># no free IP</v>
      </c>
      <c r="H161" s="44" t="str">
        <f t="shared" si="21"/>
        <v>17.06.04</v>
      </c>
      <c r="I161" s="44" t="str">
        <f t="shared" si="22"/>
        <v/>
      </c>
      <c r="J161" s="50"/>
      <c r="L161" s="5" t="str">
        <f t="shared" si="16"/>
        <v>:::::</v>
      </c>
      <c r="M161" s="5" t="str">
        <f t="shared" si="17"/>
        <v>..</v>
      </c>
      <c r="N161" s="5" t="str">
        <f t="shared" si="18"/>
        <v>..</v>
      </c>
    </row>
    <row r="162" spans="1:14">
      <c r="A162" s="44">
        <v>159</v>
      </c>
      <c r="B162" s="44" t="str">
        <f t="shared" si="19"/>
        <v># no free IP</v>
      </c>
      <c r="C162" s="50"/>
      <c r="D162" s="46"/>
      <c r="E162" s="16"/>
      <c r="F162" s="47"/>
      <c r="G162" s="44" t="str">
        <f t="shared" si="20"/>
        <v># no free IP</v>
      </c>
      <c r="H162" s="44" t="str">
        <f t="shared" si="21"/>
        <v>17.06.04</v>
      </c>
      <c r="I162" s="44" t="str">
        <f t="shared" si="22"/>
        <v/>
      </c>
      <c r="J162" s="50"/>
      <c r="L162" s="5" t="str">
        <f t="shared" si="16"/>
        <v>:::::</v>
      </c>
      <c r="M162" s="5" t="str">
        <f t="shared" si="17"/>
        <v>..</v>
      </c>
      <c r="N162" s="5" t="str">
        <f t="shared" si="18"/>
        <v>..</v>
      </c>
    </row>
    <row r="163" spans="1:14">
      <c r="A163" s="44">
        <v>160</v>
      </c>
      <c r="B163" s="44" t="str">
        <f t="shared" si="19"/>
        <v># no free IP</v>
      </c>
      <c r="C163" s="50"/>
      <c r="D163" s="46"/>
      <c r="E163" s="16"/>
      <c r="F163" s="47"/>
      <c r="G163" s="44" t="str">
        <f t="shared" si="20"/>
        <v># no free IP</v>
      </c>
      <c r="H163" s="44" t="str">
        <f t="shared" si="21"/>
        <v>17.06.04</v>
      </c>
      <c r="I163" s="44" t="str">
        <f t="shared" si="22"/>
        <v/>
      </c>
      <c r="J163" s="50"/>
      <c r="L163" s="5" t="str">
        <f t="shared" si="16"/>
        <v>:::::</v>
      </c>
      <c r="M163" s="5" t="str">
        <f t="shared" si="17"/>
        <v>..</v>
      </c>
      <c r="N163" s="5" t="str">
        <f t="shared" si="18"/>
        <v>..</v>
      </c>
    </row>
    <row r="164" spans="1:14">
      <c r="A164" s="44">
        <v>161</v>
      </c>
      <c r="B164" s="44" t="str">
        <f t="shared" si="19"/>
        <v># no free IP</v>
      </c>
      <c r="C164" s="50"/>
      <c r="D164" s="46"/>
      <c r="E164" s="16"/>
      <c r="F164" s="47"/>
      <c r="G164" s="44" t="str">
        <f t="shared" si="20"/>
        <v># no free IP</v>
      </c>
      <c r="H164" s="44" t="str">
        <f t="shared" si="21"/>
        <v>17.06.04</v>
      </c>
      <c r="I164" s="44" t="str">
        <f t="shared" si="22"/>
        <v/>
      </c>
      <c r="J164" s="50"/>
      <c r="L164" s="5" t="str">
        <f t="shared" si="16"/>
        <v>:::::</v>
      </c>
      <c r="M164" s="5" t="str">
        <f t="shared" si="17"/>
        <v>..</v>
      </c>
      <c r="N164" s="5" t="str">
        <f t="shared" si="18"/>
        <v>..</v>
      </c>
    </row>
    <row r="165" spans="1:14">
      <c r="A165" s="44">
        <v>162</v>
      </c>
      <c r="B165" s="44" t="str">
        <f t="shared" si="19"/>
        <v># no free IP</v>
      </c>
      <c r="C165" s="50"/>
      <c r="D165" s="46"/>
      <c r="E165" s="16"/>
      <c r="F165" s="47"/>
      <c r="G165" s="44" t="str">
        <f t="shared" si="20"/>
        <v># no free IP</v>
      </c>
      <c r="H165" s="44" t="str">
        <f t="shared" si="21"/>
        <v>17.06.04</v>
      </c>
      <c r="I165" s="44" t="str">
        <f t="shared" si="22"/>
        <v/>
      </c>
      <c r="J165" s="50"/>
      <c r="L165" s="5" t="str">
        <f t="shared" si="16"/>
        <v>:::::</v>
      </c>
      <c r="M165" s="5" t="str">
        <f t="shared" si="17"/>
        <v>..</v>
      </c>
      <c r="N165" s="5" t="str">
        <f t="shared" si="18"/>
        <v>..</v>
      </c>
    </row>
    <row r="166" spans="1:14">
      <c r="A166" s="44">
        <v>163</v>
      </c>
      <c r="B166" s="44" t="str">
        <f t="shared" si="19"/>
        <v># no free IP</v>
      </c>
      <c r="C166" s="50"/>
      <c r="D166" s="46"/>
      <c r="E166" s="16"/>
      <c r="F166" s="47"/>
      <c r="G166" s="44" t="str">
        <f t="shared" si="20"/>
        <v># no free IP</v>
      </c>
      <c r="H166" s="44" t="str">
        <f t="shared" si="21"/>
        <v>17.06.04</v>
      </c>
      <c r="I166" s="44" t="str">
        <f t="shared" si="22"/>
        <v/>
      </c>
      <c r="J166" s="50"/>
      <c r="L166" s="5" t="str">
        <f t="shared" si="16"/>
        <v>:::::</v>
      </c>
      <c r="M166" s="5" t="str">
        <f t="shared" si="17"/>
        <v>..</v>
      </c>
      <c r="N166" s="5" t="str">
        <f t="shared" si="18"/>
        <v>..</v>
      </c>
    </row>
    <row r="167" spans="1:14">
      <c r="A167" s="44">
        <v>164</v>
      </c>
      <c r="B167" s="44" t="str">
        <f t="shared" si="19"/>
        <v># no free IP</v>
      </c>
      <c r="C167" s="50"/>
      <c r="D167" s="46"/>
      <c r="E167" s="16"/>
      <c r="F167" s="47"/>
      <c r="G167" s="44" t="str">
        <f t="shared" si="20"/>
        <v># no free IP</v>
      </c>
      <c r="H167" s="44" t="str">
        <f t="shared" si="21"/>
        <v>17.06.04</v>
      </c>
      <c r="I167" s="44" t="str">
        <f t="shared" si="22"/>
        <v/>
      </c>
      <c r="J167" s="50"/>
      <c r="L167" s="5" t="str">
        <f t="shared" si="16"/>
        <v>:::::</v>
      </c>
      <c r="M167" s="5" t="str">
        <f t="shared" si="17"/>
        <v>..</v>
      </c>
      <c r="N167" s="5" t="str">
        <f t="shared" si="18"/>
        <v>..</v>
      </c>
    </row>
    <row r="168" spans="1:14">
      <c r="A168" s="44">
        <v>165</v>
      </c>
      <c r="B168" s="44" t="str">
        <f t="shared" si="19"/>
        <v># no free IP</v>
      </c>
      <c r="C168" s="50"/>
      <c r="D168" s="46"/>
      <c r="E168" s="16"/>
      <c r="F168" s="47"/>
      <c r="G168" s="44" t="str">
        <f t="shared" si="20"/>
        <v># no free IP</v>
      </c>
      <c r="H168" s="44" t="str">
        <f t="shared" si="21"/>
        <v>17.06.04</v>
      </c>
      <c r="I168" s="44" t="str">
        <f t="shared" si="22"/>
        <v/>
      </c>
      <c r="J168" s="50"/>
      <c r="L168" s="5" t="str">
        <f t="shared" si="16"/>
        <v>:::::</v>
      </c>
      <c r="M168" s="5" t="str">
        <f t="shared" si="17"/>
        <v>..</v>
      </c>
      <c r="N168" s="5" t="str">
        <f t="shared" si="18"/>
        <v>..</v>
      </c>
    </row>
    <row r="169" spans="1:14">
      <c r="A169" s="44">
        <v>166</v>
      </c>
      <c r="B169" s="44" t="str">
        <f t="shared" si="19"/>
        <v># no free IP</v>
      </c>
      <c r="C169" s="50"/>
      <c r="D169" s="46"/>
      <c r="E169" s="16"/>
      <c r="F169" s="47"/>
      <c r="G169" s="44" t="str">
        <f t="shared" si="20"/>
        <v># no free IP</v>
      </c>
      <c r="H169" s="44" t="str">
        <f t="shared" si="21"/>
        <v>17.06.04</v>
      </c>
      <c r="I169" s="44" t="str">
        <f t="shared" si="22"/>
        <v/>
      </c>
      <c r="J169" s="50"/>
      <c r="L169" s="5" t="str">
        <f t="shared" si="16"/>
        <v>:::::</v>
      </c>
      <c r="M169" s="5" t="str">
        <f t="shared" si="17"/>
        <v>..</v>
      </c>
      <c r="N169" s="5" t="str">
        <f t="shared" si="18"/>
        <v>..</v>
      </c>
    </row>
    <row r="170" spans="1:14">
      <c r="A170" s="44">
        <v>167</v>
      </c>
      <c r="B170" s="44" t="str">
        <f t="shared" si="19"/>
        <v># no free IP</v>
      </c>
      <c r="C170" s="50"/>
      <c r="D170" s="46"/>
      <c r="E170" s="16"/>
      <c r="F170" s="47"/>
      <c r="G170" s="44" t="str">
        <f t="shared" si="20"/>
        <v># no free IP</v>
      </c>
      <c r="H170" s="44" t="str">
        <f t="shared" si="21"/>
        <v>17.06.04</v>
      </c>
      <c r="I170" s="44" t="str">
        <f t="shared" si="22"/>
        <v/>
      </c>
      <c r="J170" s="50"/>
      <c r="L170" s="5" t="str">
        <f t="shared" si="16"/>
        <v>:::::</v>
      </c>
      <c r="M170" s="5" t="str">
        <f t="shared" si="17"/>
        <v>..</v>
      </c>
      <c r="N170" s="5" t="str">
        <f t="shared" si="18"/>
        <v>..</v>
      </c>
    </row>
    <row r="171" spans="1:14">
      <c r="A171" s="44">
        <v>168</v>
      </c>
      <c r="B171" s="44" t="str">
        <f t="shared" si="19"/>
        <v># no free IP</v>
      </c>
      <c r="C171" s="50"/>
      <c r="D171" s="46"/>
      <c r="E171" s="16"/>
      <c r="F171" s="47"/>
      <c r="G171" s="44" t="str">
        <f t="shared" si="20"/>
        <v># no free IP</v>
      </c>
      <c r="H171" s="44" t="str">
        <f t="shared" si="21"/>
        <v>17.06.04</v>
      </c>
      <c r="I171" s="44" t="str">
        <f t="shared" si="22"/>
        <v/>
      </c>
      <c r="J171" s="50"/>
      <c r="L171" s="5" t="str">
        <f t="shared" si="16"/>
        <v>:::::</v>
      </c>
      <c r="M171" s="5" t="str">
        <f t="shared" si="17"/>
        <v>..</v>
      </c>
      <c r="N171" s="5" t="str">
        <f t="shared" si="18"/>
        <v>..</v>
      </c>
    </row>
    <row r="172" spans="1:14">
      <c r="A172" s="44">
        <v>169</v>
      </c>
      <c r="B172" s="44" t="str">
        <f t="shared" si="19"/>
        <v># no free IP</v>
      </c>
      <c r="C172" s="50"/>
      <c r="D172" s="46"/>
      <c r="E172" s="16"/>
      <c r="F172" s="47"/>
      <c r="G172" s="44" t="str">
        <f t="shared" si="20"/>
        <v># no free IP</v>
      </c>
      <c r="H172" s="44" t="str">
        <f t="shared" si="21"/>
        <v>17.06.04</v>
      </c>
      <c r="I172" s="44" t="str">
        <f t="shared" si="22"/>
        <v/>
      </c>
      <c r="J172" s="50"/>
      <c r="L172" s="5" t="str">
        <f t="shared" si="16"/>
        <v>:::::</v>
      </c>
      <c r="M172" s="5" t="str">
        <f t="shared" si="17"/>
        <v>..</v>
      </c>
      <c r="N172" s="5" t="str">
        <f t="shared" si="18"/>
        <v>..</v>
      </c>
    </row>
    <row r="173" spans="1:14">
      <c r="A173" s="44">
        <v>170</v>
      </c>
      <c r="B173" s="44" t="str">
        <f t="shared" si="19"/>
        <v># no free IP</v>
      </c>
      <c r="C173" s="50"/>
      <c r="D173" s="46"/>
      <c r="E173" s="16"/>
      <c r="F173" s="47"/>
      <c r="G173" s="44" t="str">
        <f t="shared" si="20"/>
        <v># no free IP</v>
      </c>
      <c r="H173" s="44" t="str">
        <f t="shared" si="21"/>
        <v>17.06.04</v>
      </c>
      <c r="I173" s="44" t="str">
        <f t="shared" si="22"/>
        <v/>
      </c>
      <c r="J173" s="50"/>
      <c r="L173" s="5" t="str">
        <f t="shared" si="16"/>
        <v>:::::</v>
      </c>
      <c r="M173" s="5" t="str">
        <f t="shared" si="17"/>
        <v>..</v>
      </c>
      <c r="N173" s="5" t="str">
        <f t="shared" si="18"/>
        <v>..</v>
      </c>
    </row>
    <row r="174" spans="1:14">
      <c r="A174" s="44">
        <v>171</v>
      </c>
      <c r="B174" s="44" t="str">
        <f t="shared" si="19"/>
        <v># no free IP</v>
      </c>
      <c r="C174" s="50"/>
      <c r="D174" s="46"/>
      <c r="E174" s="16"/>
      <c r="F174" s="47"/>
      <c r="G174" s="44" t="str">
        <f t="shared" si="20"/>
        <v># no free IP</v>
      </c>
      <c r="H174" s="44" t="str">
        <f t="shared" si="21"/>
        <v>17.06.04</v>
      </c>
      <c r="I174" s="44" t="str">
        <f t="shared" si="22"/>
        <v/>
      </c>
      <c r="J174" s="50"/>
      <c r="L174" s="5" t="str">
        <f t="shared" si="16"/>
        <v>:::::</v>
      </c>
      <c r="M174" s="5" t="str">
        <f t="shared" si="17"/>
        <v>..</v>
      </c>
      <c r="N174" s="5" t="str">
        <f t="shared" si="18"/>
        <v>..</v>
      </c>
    </row>
    <row r="175" spans="1:14">
      <c r="A175" s="44">
        <v>172</v>
      </c>
      <c r="B175" s="44" t="str">
        <f t="shared" si="19"/>
        <v># no free IP</v>
      </c>
      <c r="C175" s="50"/>
      <c r="D175" s="46"/>
      <c r="E175" s="16"/>
      <c r="F175" s="47"/>
      <c r="G175" s="44" t="str">
        <f t="shared" si="20"/>
        <v># no free IP</v>
      </c>
      <c r="H175" s="44" t="str">
        <f t="shared" si="21"/>
        <v>17.06.04</v>
      </c>
      <c r="I175" s="44" t="str">
        <f t="shared" si="22"/>
        <v/>
      </c>
      <c r="J175" s="50"/>
      <c r="L175" s="5" t="str">
        <f t="shared" si="16"/>
        <v>:::::</v>
      </c>
      <c r="M175" s="5" t="str">
        <f t="shared" si="17"/>
        <v>..</v>
      </c>
      <c r="N175" s="5" t="str">
        <f t="shared" si="18"/>
        <v>..</v>
      </c>
    </row>
    <row r="176" spans="1:14">
      <c r="A176" s="44">
        <v>173</v>
      </c>
      <c r="B176" s="44" t="str">
        <f t="shared" si="19"/>
        <v># no free IP</v>
      </c>
      <c r="C176" s="50"/>
      <c r="D176" s="46"/>
      <c r="E176" s="16"/>
      <c r="F176" s="47"/>
      <c r="G176" s="44" t="str">
        <f t="shared" si="20"/>
        <v># no free IP</v>
      </c>
      <c r="H176" s="44" t="str">
        <f t="shared" si="21"/>
        <v>17.06.04</v>
      </c>
      <c r="I176" s="44" t="str">
        <f t="shared" si="22"/>
        <v/>
      </c>
      <c r="J176" s="50"/>
      <c r="L176" s="5" t="str">
        <f t="shared" si="16"/>
        <v>:::::</v>
      </c>
      <c r="M176" s="5" t="str">
        <f t="shared" si="17"/>
        <v>..</v>
      </c>
      <c r="N176" s="5" t="str">
        <f t="shared" si="18"/>
        <v>..</v>
      </c>
    </row>
    <row r="177" spans="1:14">
      <c r="A177" s="44">
        <v>174</v>
      </c>
      <c r="B177" s="44" t="str">
        <f t="shared" si="19"/>
        <v># no free IP</v>
      </c>
      <c r="C177" s="50"/>
      <c r="D177" s="46"/>
      <c r="E177" s="16"/>
      <c r="F177" s="47"/>
      <c r="G177" s="44" t="str">
        <f t="shared" si="20"/>
        <v># no free IP</v>
      </c>
      <c r="H177" s="44" t="str">
        <f t="shared" si="21"/>
        <v>17.06.04</v>
      </c>
      <c r="I177" s="44" t="str">
        <f t="shared" si="22"/>
        <v/>
      </c>
      <c r="J177" s="50"/>
      <c r="L177" s="5" t="str">
        <f t="shared" si="16"/>
        <v>:::::</v>
      </c>
      <c r="M177" s="5" t="str">
        <f t="shared" si="17"/>
        <v>..</v>
      </c>
      <c r="N177" s="5" t="str">
        <f t="shared" si="18"/>
        <v>..</v>
      </c>
    </row>
    <row r="178" spans="1:14">
      <c r="A178" s="44">
        <v>175</v>
      </c>
      <c r="B178" s="44" t="str">
        <f t="shared" si="19"/>
        <v># no free IP</v>
      </c>
      <c r="C178" s="50"/>
      <c r="D178" s="46"/>
      <c r="E178" s="16"/>
      <c r="F178" s="47"/>
      <c r="G178" s="44" t="str">
        <f t="shared" si="20"/>
        <v># no free IP</v>
      </c>
      <c r="H178" s="44" t="str">
        <f t="shared" si="21"/>
        <v>17.06.04</v>
      </c>
      <c r="I178" s="44" t="str">
        <f t="shared" si="22"/>
        <v/>
      </c>
      <c r="J178" s="50"/>
      <c r="L178" s="5" t="str">
        <f t="shared" si="16"/>
        <v>:::::</v>
      </c>
      <c r="M178" s="5" t="str">
        <f t="shared" si="17"/>
        <v>..</v>
      </c>
      <c r="N178" s="5" t="str">
        <f t="shared" si="18"/>
        <v>..</v>
      </c>
    </row>
    <row r="179" spans="1:14">
      <c r="A179" s="44">
        <v>176</v>
      </c>
      <c r="B179" s="44" t="str">
        <f t="shared" si="19"/>
        <v># no free IP</v>
      </c>
      <c r="C179" s="50"/>
      <c r="D179" s="46"/>
      <c r="E179" s="16"/>
      <c r="F179" s="47"/>
      <c r="G179" s="44" t="str">
        <f t="shared" si="20"/>
        <v># no free IP</v>
      </c>
      <c r="H179" s="44" t="str">
        <f t="shared" si="21"/>
        <v>17.06.04</v>
      </c>
      <c r="I179" s="44" t="str">
        <f t="shared" si="22"/>
        <v/>
      </c>
      <c r="J179" s="50"/>
      <c r="L179" s="5" t="str">
        <f t="shared" si="16"/>
        <v>:::::</v>
      </c>
      <c r="M179" s="5" t="str">
        <f t="shared" si="17"/>
        <v>..</v>
      </c>
      <c r="N179" s="5" t="str">
        <f t="shared" si="18"/>
        <v>..</v>
      </c>
    </row>
    <row r="180" spans="1:14">
      <c r="A180" s="44">
        <v>177</v>
      </c>
      <c r="B180" s="44" t="str">
        <f t="shared" si="19"/>
        <v># no free IP</v>
      </c>
      <c r="C180" s="50"/>
      <c r="D180" s="46"/>
      <c r="E180" s="16"/>
      <c r="F180" s="47"/>
      <c r="G180" s="44" t="str">
        <f t="shared" si="20"/>
        <v># no free IP</v>
      </c>
      <c r="H180" s="44" t="str">
        <f t="shared" si="21"/>
        <v>17.06.04</v>
      </c>
      <c r="I180" s="44" t="str">
        <f t="shared" si="22"/>
        <v/>
      </c>
      <c r="J180" s="50"/>
      <c r="L180" s="5" t="str">
        <f t="shared" si="16"/>
        <v>:::::</v>
      </c>
      <c r="M180" s="5" t="str">
        <f t="shared" si="17"/>
        <v>..</v>
      </c>
      <c r="N180" s="5" t="str">
        <f t="shared" si="18"/>
        <v>..</v>
      </c>
    </row>
    <row r="181" spans="1:14">
      <c r="A181" s="44">
        <v>178</v>
      </c>
      <c r="B181" s="44" t="str">
        <f t="shared" si="19"/>
        <v># no free IP</v>
      </c>
      <c r="C181" s="50"/>
      <c r="D181" s="46"/>
      <c r="E181" s="16"/>
      <c r="F181" s="47"/>
      <c r="G181" s="44" t="str">
        <f t="shared" si="20"/>
        <v># no free IP</v>
      </c>
      <c r="H181" s="44" t="str">
        <f t="shared" si="21"/>
        <v>17.06.04</v>
      </c>
      <c r="I181" s="44" t="str">
        <f t="shared" si="22"/>
        <v/>
      </c>
      <c r="J181" s="50"/>
      <c r="L181" s="5" t="str">
        <f t="shared" si="16"/>
        <v>:::::</v>
      </c>
      <c r="M181" s="5" t="str">
        <f t="shared" si="17"/>
        <v>..</v>
      </c>
      <c r="N181" s="5" t="str">
        <f t="shared" si="18"/>
        <v>..</v>
      </c>
    </row>
    <row r="182" spans="1:14">
      <c r="A182" s="44">
        <v>179</v>
      </c>
      <c r="B182" s="44" t="str">
        <f t="shared" si="19"/>
        <v># no free IP</v>
      </c>
      <c r="C182" s="50"/>
      <c r="D182" s="46"/>
      <c r="E182" s="16"/>
      <c r="F182" s="47"/>
      <c r="G182" s="44" t="str">
        <f t="shared" si="20"/>
        <v># no free IP</v>
      </c>
      <c r="H182" s="44" t="str">
        <f t="shared" si="21"/>
        <v>17.06.04</v>
      </c>
      <c r="I182" s="44" t="str">
        <f t="shared" si="22"/>
        <v/>
      </c>
      <c r="J182" s="50"/>
      <c r="L182" s="5" t="str">
        <f t="shared" si="16"/>
        <v>:::::</v>
      </c>
      <c r="M182" s="5" t="str">
        <f t="shared" si="17"/>
        <v>..</v>
      </c>
      <c r="N182" s="5" t="str">
        <f t="shared" si="18"/>
        <v>..</v>
      </c>
    </row>
    <row r="183" spans="1:14">
      <c r="A183" s="44">
        <v>180</v>
      </c>
      <c r="B183" s="44" t="str">
        <f t="shared" si="19"/>
        <v># no free IP</v>
      </c>
      <c r="C183" s="50"/>
      <c r="D183" s="46"/>
      <c r="E183" s="16"/>
      <c r="F183" s="47"/>
      <c r="G183" s="44" t="str">
        <f t="shared" si="20"/>
        <v># no free IP</v>
      </c>
      <c r="H183" s="44" t="str">
        <f t="shared" si="21"/>
        <v>17.06.04</v>
      </c>
      <c r="I183" s="44" t="str">
        <f t="shared" si="22"/>
        <v/>
      </c>
      <c r="J183" s="50"/>
      <c r="L183" s="5" t="str">
        <f t="shared" si="16"/>
        <v>:::::</v>
      </c>
      <c r="M183" s="5" t="str">
        <f t="shared" si="17"/>
        <v>..</v>
      </c>
      <c r="N183" s="5" t="str">
        <f t="shared" si="18"/>
        <v>..</v>
      </c>
    </row>
    <row r="184" spans="1:14">
      <c r="A184" s="44">
        <v>181</v>
      </c>
      <c r="B184" s="44" t="str">
        <f t="shared" si="19"/>
        <v># no free IP</v>
      </c>
      <c r="C184" s="50"/>
      <c r="D184" s="46"/>
      <c r="E184" s="16"/>
      <c r="F184" s="47"/>
      <c r="G184" s="44" t="str">
        <f t="shared" si="20"/>
        <v># no free IP</v>
      </c>
      <c r="H184" s="44" t="str">
        <f t="shared" si="21"/>
        <v>17.06.04</v>
      </c>
      <c r="I184" s="44" t="str">
        <f t="shared" si="22"/>
        <v/>
      </c>
      <c r="J184" s="50"/>
      <c r="L184" s="5" t="str">
        <f t="shared" si="16"/>
        <v>:::::</v>
      </c>
      <c r="M184" s="5" t="str">
        <f t="shared" si="17"/>
        <v>..</v>
      </c>
      <c r="N184" s="5" t="str">
        <f t="shared" si="18"/>
        <v>..</v>
      </c>
    </row>
    <row r="185" spans="1:14">
      <c r="A185" s="44">
        <v>182</v>
      </c>
      <c r="B185" s="44" t="str">
        <f t="shared" si="19"/>
        <v># no free IP</v>
      </c>
      <c r="C185" s="50"/>
      <c r="D185" s="46"/>
      <c r="E185" s="16"/>
      <c r="F185" s="47"/>
      <c r="G185" s="44" t="str">
        <f t="shared" si="20"/>
        <v># no free IP</v>
      </c>
      <c r="H185" s="44" t="str">
        <f t="shared" si="21"/>
        <v>17.06.04</v>
      </c>
      <c r="I185" s="44" t="str">
        <f t="shared" si="22"/>
        <v/>
      </c>
      <c r="J185" s="50"/>
      <c r="L185" s="5" t="str">
        <f t="shared" si="16"/>
        <v>:::::</v>
      </c>
      <c r="M185" s="5" t="str">
        <f t="shared" si="17"/>
        <v>..</v>
      </c>
      <c r="N185" s="5" t="str">
        <f t="shared" si="18"/>
        <v>..</v>
      </c>
    </row>
    <row r="186" spans="1:14">
      <c r="A186" s="44">
        <v>183</v>
      </c>
      <c r="B186" s="44" t="str">
        <f t="shared" si="19"/>
        <v># no free IP</v>
      </c>
      <c r="C186" s="50"/>
      <c r="D186" s="46"/>
      <c r="E186" s="16"/>
      <c r="F186" s="47"/>
      <c r="G186" s="44" t="str">
        <f t="shared" si="20"/>
        <v># no free IP</v>
      </c>
      <c r="H186" s="44" t="str">
        <f t="shared" si="21"/>
        <v>17.06.04</v>
      </c>
      <c r="I186" s="44" t="str">
        <f t="shared" si="22"/>
        <v/>
      </c>
      <c r="J186" s="50"/>
      <c r="L186" s="5" t="str">
        <f t="shared" ref="L186:L249" si="23">UPPER(MID(E186,1,2)&amp;":"&amp;MID(E186,3,2)&amp;":"&amp;MID(E186,5,2)&amp;":"&amp;MID(E186,7,2)&amp;":"&amp;MID(E186,9,2)&amp;":"&amp;MID(E186,11,2))</f>
        <v>:::::</v>
      </c>
      <c r="M186" s="5" t="str">
        <f t="shared" ref="M186:M249" si="24">UPPER(MID(E186,1,4)&amp;"."&amp;MID(E186,5,4)&amp;"."&amp;MID(E186,9,4))</f>
        <v>..</v>
      </c>
      <c r="N186" s="5" t="str">
        <f t="shared" ref="N186:N249" si="25">LOWER(M186)</f>
        <v>..</v>
      </c>
    </row>
    <row r="187" spans="1:14">
      <c r="A187" s="44">
        <v>184</v>
      </c>
      <c r="B187" s="44" t="str">
        <f t="shared" si="19"/>
        <v># no free IP</v>
      </c>
      <c r="C187" s="50"/>
      <c r="D187" s="46"/>
      <c r="E187" s="16"/>
      <c r="F187" s="47"/>
      <c r="G187" s="44" t="str">
        <f t="shared" si="20"/>
        <v># no free IP</v>
      </c>
      <c r="H187" s="44" t="str">
        <f t="shared" si="21"/>
        <v>17.06.04</v>
      </c>
      <c r="I187" s="44" t="str">
        <f t="shared" si="22"/>
        <v/>
      </c>
      <c r="J187" s="50"/>
      <c r="L187" s="5" t="str">
        <f t="shared" si="23"/>
        <v>:::::</v>
      </c>
      <c r="M187" s="5" t="str">
        <f t="shared" si="24"/>
        <v>..</v>
      </c>
      <c r="N187" s="5" t="str">
        <f t="shared" si="25"/>
        <v>..</v>
      </c>
    </row>
    <row r="188" spans="1:14">
      <c r="A188" s="44">
        <v>185</v>
      </c>
      <c r="B188" s="44" t="str">
        <f t="shared" si="19"/>
        <v># no free IP</v>
      </c>
      <c r="C188" s="50"/>
      <c r="D188" s="46"/>
      <c r="E188" s="16"/>
      <c r="F188" s="47"/>
      <c r="G188" s="44" t="str">
        <f t="shared" si="20"/>
        <v># no free IP</v>
      </c>
      <c r="H188" s="44" t="str">
        <f t="shared" si="21"/>
        <v>17.06.04</v>
      </c>
      <c r="I188" s="44" t="str">
        <f t="shared" si="22"/>
        <v/>
      </c>
      <c r="J188" s="50"/>
      <c r="L188" s="5" t="str">
        <f t="shared" si="23"/>
        <v>:::::</v>
      </c>
      <c r="M188" s="5" t="str">
        <f t="shared" si="24"/>
        <v>..</v>
      </c>
      <c r="N188" s="5" t="str">
        <f t="shared" si="25"/>
        <v>..</v>
      </c>
    </row>
    <row r="189" spans="1:14">
      <c r="A189" s="44">
        <v>186</v>
      </c>
      <c r="B189" s="44" t="str">
        <f t="shared" si="19"/>
        <v># no free IP</v>
      </c>
      <c r="C189" s="50"/>
      <c r="D189" s="46"/>
      <c r="E189" s="16"/>
      <c r="F189" s="47"/>
      <c r="G189" s="44" t="str">
        <f t="shared" si="20"/>
        <v># no free IP</v>
      </c>
      <c r="H189" s="44" t="str">
        <f t="shared" si="21"/>
        <v>17.06.04</v>
      </c>
      <c r="I189" s="44" t="str">
        <f t="shared" si="22"/>
        <v/>
      </c>
      <c r="J189" s="50"/>
      <c r="L189" s="5" t="str">
        <f t="shared" si="23"/>
        <v>:::::</v>
      </c>
      <c r="M189" s="5" t="str">
        <f t="shared" si="24"/>
        <v>..</v>
      </c>
      <c r="N189" s="5" t="str">
        <f t="shared" si="25"/>
        <v>..</v>
      </c>
    </row>
    <row r="190" spans="1:14">
      <c r="A190" s="44">
        <v>187</v>
      </c>
      <c r="B190" s="44" t="str">
        <f t="shared" si="19"/>
        <v># no free IP</v>
      </c>
      <c r="C190" s="50"/>
      <c r="D190" s="46"/>
      <c r="E190" s="16"/>
      <c r="F190" s="47"/>
      <c r="G190" s="44" t="str">
        <f t="shared" si="20"/>
        <v># no free IP</v>
      </c>
      <c r="H190" s="44" t="str">
        <f t="shared" si="21"/>
        <v>17.06.04</v>
      </c>
      <c r="I190" s="44" t="str">
        <f t="shared" si="22"/>
        <v/>
      </c>
      <c r="J190" s="50"/>
      <c r="L190" s="5" t="str">
        <f t="shared" si="23"/>
        <v>:::::</v>
      </c>
      <c r="M190" s="5" t="str">
        <f t="shared" si="24"/>
        <v>..</v>
      </c>
      <c r="N190" s="5" t="str">
        <f t="shared" si="25"/>
        <v>..</v>
      </c>
    </row>
    <row r="191" spans="1:14">
      <c r="A191" s="44">
        <v>188</v>
      </c>
      <c r="B191" s="44" t="str">
        <f t="shared" si="19"/>
        <v># no free IP</v>
      </c>
      <c r="C191" s="50"/>
      <c r="D191" s="46"/>
      <c r="E191" s="16"/>
      <c r="F191" s="47"/>
      <c r="G191" s="44" t="str">
        <f t="shared" si="20"/>
        <v># no free IP</v>
      </c>
      <c r="H191" s="44" t="str">
        <f t="shared" si="21"/>
        <v>17.06.04</v>
      </c>
      <c r="I191" s="44" t="str">
        <f t="shared" si="22"/>
        <v/>
      </c>
      <c r="J191" s="50"/>
      <c r="L191" s="5" t="str">
        <f t="shared" si="23"/>
        <v>:::::</v>
      </c>
      <c r="M191" s="5" t="str">
        <f t="shared" si="24"/>
        <v>..</v>
      </c>
      <c r="N191" s="5" t="str">
        <f t="shared" si="25"/>
        <v>..</v>
      </c>
    </row>
    <row r="192" spans="1:14">
      <c r="A192" s="44">
        <v>189</v>
      </c>
      <c r="B192" s="44" t="str">
        <f t="shared" si="19"/>
        <v># no free IP</v>
      </c>
      <c r="C192" s="50"/>
      <c r="D192" s="46"/>
      <c r="E192" s="16"/>
      <c r="F192" s="47"/>
      <c r="G192" s="44" t="str">
        <f t="shared" si="20"/>
        <v># no free IP</v>
      </c>
      <c r="H192" s="44" t="str">
        <f t="shared" si="21"/>
        <v>17.06.04</v>
      </c>
      <c r="I192" s="44" t="str">
        <f t="shared" si="22"/>
        <v/>
      </c>
      <c r="J192" s="50"/>
      <c r="L192" s="5" t="str">
        <f t="shared" si="23"/>
        <v>:::::</v>
      </c>
      <c r="M192" s="5" t="str">
        <f t="shared" si="24"/>
        <v>..</v>
      </c>
      <c r="N192" s="5" t="str">
        <f t="shared" si="25"/>
        <v>..</v>
      </c>
    </row>
    <row r="193" spans="1:14">
      <c r="A193" s="44">
        <v>190</v>
      </c>
      <c r="B193" s="44" t="str">
        <f t="shared" si="19"/>
        <v># no free IP</v>
      </c>
      <c r="C193" s="50"/>
      <c r="D193" s="46"/>
      <c r="E193" s="16"/>
      <c r="F193" s="47"/>
      <c r="G193" s="44" t="str">
        <f t="shared" si="20"/>
        <v># no free IP</v>
      </c>
      <c r="H193" s="44" t="str">
        <f t="shared" si="21"/>
        <v>17.06.04</v>
      </c>
      <c r="I193" s="44" t="str">
        <f t="shared" si="22"/>
        <v/>
      </c>
      <c r="J193" s="50"/>
      <c r="L193" s="5" t="str">
        <f t="shared" si="23"/>
        <v>:::::</v>
      </c>
      <c r="M193" s="5" t="str">
        <f t="shared" si="24"/>
        <v>..</v>
      </c>
      <c r="N193" s="5" t="str">
        <f t="shared" si="25"/>
        <v>..</v>
      </c>
    </row>
    <row r="194" spans="1:14">
      <c r="A194" s="44">
        <v>191</v>
      </c>
      <c r="B194" s="44" t="str">
        <f t="shared" si="19"/>
        <v># no free IP</v>
      </c>
      <c r="C194" s="50"/>
      <c r="D194" s="46"/>
      <c r="E194" s="16"/>
      <c r="F194" s="47"/>
      <c r="G194" s="44" t="str">
        <f t="shared" si="20"/>
        <v># no free IP</v>
      </c>
      <c r="H194" s="44" t="str">
        <f t="shared" si="21"/>
        <v>17.06.04</v>
      </c>
      <c r="I194" s="44" t="str">
        <f t="shared" si="22"/>
        <v/>
      </c>
      <c r="J194" s="50"/>
      <c r="L194" s="5" t="str">
        <f t="shared" si="23"/>
        <v>:::::</v>
      </c>
      <c r="M194" s="5" t="str">
        <f t="shared" si="24"/>
        <v>..</v>
      </c>
      <c r="N194" s="5" t="str">
        <f t="shared" si="25"/>
        <v>..</v>
      </c>
    </row>
    <row r="195" spans="1:14">
      <c r="A195" s="44">
        <v>192</v>
      </c>
      <c r="B195" s="44" t="str">
        <f t="shared" si="19"/>
        <v># no free IP</v>
      </c>
      <c r="C195" s="50"/>
      <c r="D195" s="46"/>
      <c r="E195" s="16"/>
      <c r="F195" s="47"/>
      <c r="G195" s="44" t="str">
        <f t="shared" si="20"/>
        <v># no free IP</v>
      </c>
      <c r="H195" s="44" t="str">
        <f t="shared" si="21"/>
        <v>17.06.04</v>
      </c>
      <c r="I195" s="44" t="str">
        <f t="shared" si="22"/>
        <v/>
      </c>
      <c r="J195" s="50"/>
      <c r="L195" s="5" t="str">
        <f t="shared" si="23"/>
        <v>:::::</v>
      </c>
      <c r="M195" s="5" t="str">
        <f t="shared" si="24"/>
        <v>..</v>
      </c>
      <c r="N195" s="5" t="str">
        <f t="shared" si="25"/>
        <v>..</v>
      </c>
    </row>
    <row r="196" spans="1:14">
      <c r="A196" s="44">
        <v>193</v>
      </c>
      <c r="B196" s="44" t="str">
        <f t="shared" ref="B196:B257" si="26">IF(A196&gt;SUM(range_ap1_count+range_ap2_count),"# no free IP",CONCATENATE(var_dns_ap,SUM(20000+A196)))</f>
        <v># no free IP</v>
      </c>
      <c r="C196" s="50"/>
      <c r="D196" s="46"/>
      <c r="E196" s="16"/>
      <c r="F196" s="47"/>
      <c r="G196" s="44" t="str">
        <f t="shared" ref="G196:G257" si="27">IF(A196&lt;=range_ap1_count,CONCATENATE(var_net_v1,SUM(range_ap1_start-1+A196)),IF(A196&gt;SUM(range_ap1_count+range_ap2_count),"# no free IP",CONCATENATE(var_net_v1,SUM(A196-range_ap1_count+range_ap2_start-1))))</f>
        <v># no free IP</v>
      </c>
      <c r="H196" s="44" t="str">
        <f t="shared" ref="H196:H257" si="28">var_version_wlc</f>
        <v>17.06.04</v>
      </c>
      <c r="I196" s="44" t="str">
        <f t="shared" ref="I196:I257" si="29">IF(C196="","",IF(C196="c9120AXI","indoor",IF(C196="c9124AXI","outdoor",IF(C196="AIR-AP1832I","indoor",IF(C196="AIR-AP1542I","outdoor","# FEHLER")))))</f>
        <v/>
      </c>
      <c r="J196" s="50"/>
      <c r="L196" s="5" t="str">
        <f t="shared" si="23"/>
        <v>:::::</v>
      </c>
      <c r="M196" s="5" t="str">
        <f t="shared" si="24"/>
        <v>..</v>
      </c>
      <c r="N196" s="5" t="str">
        <f t="shared" si="25"/>
        <v>..</v>
      </c>
    </row>
    <row r="197" spans="1:14">
      <c r="A197" s="44">
        <v>194</v>
      </c>
      <c r="B197" s="44" t="str">
        <f t="shared" si="26"/>
        <v># no free IP</v>
      </c>
      <c r="C197" s="50"/>
      <c r="D197" s="46"/>
      <c r="E197" s="16"/>
      <c r="F197" s="47"/>
      <c r="G197" s="44" t="str">
        <f t="shared" si="27"/>
        <v># no free IP</v>
      </c>
      <c r="H197" s="44" t="str">
        <f t="shared" si="28"/>
        <v>17.06.04</v>
      </c>
      <c r="I197" s="44" t="str">
        <f t="shared" si="29"/>
        <v/>
      </c>
      <c r="J197" s="50"/>
      <c r="L197" s="5" t="str">
        <f t="shared" si="23"/>
        <v>:::::</v>
      </c>
      <c r="M197" s="5" t="str">
        <f t="shared" si="24"/>
        <v>..</v>
      </c>
      <c r="N197" s="5" t="str">
        <f t="shared" si="25"/>
        <v>..</v>
      </c>
    </row>
    <row r="198" spans="1:14">
      <c r="A198" s="44">
        <v>195</v>
      </c>
      <c r="B198" s="44" t="str">
        <f t="shared" si="26"/>
        <v># no free IP</v>
      </c>
      <c r="C198" s="50"/>
      <c r="D198" s="46"/>
      <c r="E198" s="16"/>
      <c r="F198" s="47"/>
      <c r="G198" s="44" t="str">
        <f t="shared" si="27"/>
        <v># no free IP</v>
      </c>
      <c r="H198" s="44" t="str">
        <f t="shared" si="28"/>
        <v>17.06.04</v>
      </c>
      <c r="I198" s="44" t="str">
        <f t="shared" si="29"/>
        <v/>
      </c>
      <c r="J198" s="50"/>
      <c r="L198" s="5" t="str">
        <f t="shared" si="23"/>
        <v>:::::</v>
      </c>
      <c r="M198" s="5" t="str">
        <f t="shared" si="24"/>
        <v>..</v>
      </c>
      <c r="N198" s="5" t="str">
        <f t="shared" si="25"/>
        <v>..</v>
      </c>
    </row>
    <row r="199" spans="1:14">
      <c r="A199" s="44">
        <v>196</v>
      </c>
      <c r="B199" s="44" t="str">
        <f t="shared" si="26"/>
        <v># no free IP</v>
      </c>
      <c r="C199" s="50"/>
      <c r="D199" s="46"/>
      <c r="E199" s="16"/>
      <c r="F199" s="47"/>
      <c r="G199" s="44" t="str">
        <f t="shared" si="27"/>
        <v># no free IP</v>
      </c>
      <c r="H199" s="44" t="str">
        <f t="shared" si="28"/>
        <v>17.06.04</v>
      </c>
      <c r="I199" s="44" t="str">
        <f t="shared" si="29"/>
        <v/>
      </c>
      <c r="J199" s="50"/>
      <c r="L199" s="5" t="str">
        <f t="shared" si="23"/>
        <v>:::::</v>
      </c>
      <c r="M199" s="5" t="str">
        <f t="shared" si="24"/>
        <v>..</v>
      </c>
      <c r="N199" s="5" t="str">
        <f t="shared" si="25"/>
        <v>..</v>
      </c>
    </row>
    <row r="200" spans="1:14">
      <c r="A200" s="44">
        <v>197</v>
      </c>
      <c r="B200" s="44" t="str">
        <f t="shared" si="26"/>
        <v># no free IP</v>
      </c>
      <c r="C200" s="50"/>
      <c r="D200" s="46"/>
      <c r="E200" s="16"/>
      <c r="F200" s="47"/>
      <c r="G200" s="44" t="str">
        <f t="shared" si="27"/>
        <v># no free IP</v>
      </c>
      <c r="H200" s="44" t="str">
        <f t="shared" si="28"/>
        <v>17.06.04</v>
      </c>
      <c r="I200" s="44" t="str">
        <f t="shared" si="29"/>
        <v/>
      </c>
      <c r="J200" s="50"/>
      <c r="L200" s="5" t="str">
        <f t="shared" si="23"/>
        <v>:::::</v>
      </c>
      <c r="M200" s="5" t="str">
        <f t="shared" si="24"/>
        <v>..</v>
      </c>
      <c r="N200" s="5" t="str">
        <f t="shared" si="25"/>
        <v>..</v>
      </c>
    </row>
    <row r="201" spans="1:14">
      <c r="A201" s="44">
        <v>198</v>
      </c>
      <c r="B201" s="44" t="str">
        <f t="shared" si="26"/>
        <v># no free IP</v>
      </c>
      <c r="C201" s="50"/>
      <c r="D201" s="46"/>
      <c r="E201" s="16"/>
      <c r="F201" s="47"/>
      <c r="G201" s="44" t="str">
        <f t="shared" si="27"/>
        <v># no free IP</v>
      </c>
      <c r="H201" s="44" t="str">
        <f t="shared" si="28"/>
        <v>17.06.04</v>
      </c>
      <c r="I201" s="44" t="str">
        <f t="shared" si="29"/>
        <v/>
      </c>
      <c r="J201" s="50"/>
      <c r="L201" s="5" t="str">
        <f t="shared" si="23"/>
        <v>:::::</v>
      </c>
      <c r="M201" s="5" t="str">
        <f t="shared" si="24"/>
        <v>..</v>
      </c>
      <c r="N201" s="5" t="str">
        <f t="shared" si="25"/>
        <v>..</v>
      </c>
    </row>
    <row r="202" spans="1:14">
      <c r="A202" s="44">
        <v>199</v>
      </c>
      <c r="B202" s="44" t="str">
        <f t="shared" si="26"/>
        <v># no free IP</v>
      </c>
      <c r="C202" s="50"/>
      <c r="D202" s="46"/>
      <c r="E202" s="16"/>
      <c r="F202" s="47"/>
      <c r="G202" s="44" t="str">
        <f t="shared" si="27"/>
        <v># no free IP</v>
      </c>
      <c r="H202" s="44" t="str">
        <f t="shared" si="28"/>
        <v>17.06.04</v>
      </c>
      <c r="I202" s="44" t="str">
        <f t="shared" si="29"/>
        <v/>
      </c>
      <c r="J202" s="50"/>
      <c r="L202" s="5" t="str">
        <f t="shared" si="23"/>
        <v>:::::</v>
      </c>
      <c r="M202" s="5" t="str">
        <f t="shared" si="24"/>
        <v>..</v>
      </c>
      <c r="N202" s="5" t="str">
        <f t="shared" si="25"/>
        <v>..</v>
      </c>
    </row>
    <row r="203" spans="1:14">
      <c r="A203" s="44">
        <v>200</v>
      </c>
      <c r="B203" s="44" t="str">
        <f t="shared" si="26"/>
        <v># no free IP</v>
      </c>
      <c r="C203" s="50"/>
      <c r="D203" s="46"/>
      <c r="E203" s="16"/>
      <c r="F203" s="47"/>
      <c r="G203" s="44" t="str">
        <f t="shared" si="27"/>
        <v># no free IP</v>
      </c>
      <c r="H203" s="44" t="str">
        <f t="shared" si="28"/>
        <v>17.06.04</v>
      </c>
      <c r="I203" s="44" t="str">
        <f t="shared" si="29"/>
        <v/>
      </c>
      <c r="J203" s="50"/>
      <c r="L203" s="5" t="str">
        <f t="shared" si="23"/>
        <v>:::::</v>
      </c>
      <c r="M203" s="5" t="str">
        <f t="shared" si="24"/>
        <v>..</v>
      </c>
      <c r="N203" s="5" t="str">
        <f t="shared" si="25"/>
        <v>..</v>
      </c>
    </row>
    <row r="204" spans="1:14">
      <c r="A204" s="44">
        <v>201</v>
      </c>
      <c r="B204" s="44" t="str">
        <f t="shared" si="26"/>
        <v># no free IP</v>
      </c>
      <c r="C204" s="50"/>
      <c r="D204" s="46"/>
      <c r="E204" s="16"/>
      <c r="F204" s="47"/>
      <c r="G204" s="44" t="str">
        <f t="shared" si="27"/>
        <v># no free IP</v>
      </c>
      <c r="H204" s="44" t="str">
        <f t="shared" si="28"/>
        <v>17.06.04</v>
      </c>
      <c r="I204" s="44" t="str">
        <f t="shared" si="29"/>
        <v/>
      </c>
      <c r="J204" s="50"/>
      <c r="L204" s="5" t="str">
        <f t="shared" si="23"/>
        <v>:::::</v>
      </c>
      <c r="M204" s="5" t="str">
        <f t="shared" si="24"/>
        <v>..</v>
      </c>
      <c r="N204" s="5" t="str">
        <f t="shared" si="25"/>
        <v>..</v>
      </c>
    </row>
    <row r="205" spans="1:14">
      <c r="A205" s="44">
        <v>202</v>
      </c>
      <c r="B205" s="44" t="str">
        <f t="shared" si="26"/>
        <v># no free IP</v>
      </c>
      <c r="C205" s="50"/>
      <c r="D205" s="46"/>
      <c r="E205" s="16"/>
      <c r="F205" s="47"/>
      <c r="G205" s="44" t="str">
        <f t="shared" si="27"/>
        <v># no free IP</v>
      </c>
      <c r="H205" s="44" t="str">
        <f t="shared" si="28"/>
        <v>17.06.04</v>
      </c>
      <c r="I205" s="44" t="str">
        <f t="shared" si="29"/>
        <v/>
      </c>
      <c r="J205" s="50"/>
      <c r="L205" s="5" t="str">
        <f t="shared" si="23"/>
        <v>:::::</v>
      </c>
      <c r="M205" s="5" t="str">
        <f t="shared" si="24"/>
        <v>..</v>
      </c>
      <c r="N205" s="5" t="str">
        <f t="shared" si="25"/>
        <v>..</v>
      </c>
    </row>
    <row r="206" spans="1:14">
      <c r="A206" s="44">
        <v>203</v>
      </c>
      <c r="B206" s="44" t="str">
        <f t="shared" si="26"/>
        <v># no free IP</v>
      </c>
      <c r="C206" s="50"/>
      <c r="D206" s="46"/>
      <c r="E206" s="16"/>
      <c r="F206" s="47"/>
      <c r="G206" s="44" t="str">
        <f t="shared" si="27"/>
        <v># no free IP</v>
      </c>
      <c r="H206" s="44" t="str">
        <f t="shared" si="28"/>
        <v>17.06.04</v>
      </c>
      <c r="I206" s="44" t="str">
        <f t="shared" si="29"/>
        <v/>
      </c>
      <c r="J206" s="50"/>
      <c r="L206" s="5" t="str">
        <f t="shared" si="23"/>
        <v>:::::</v>
      </c>
      <c r="M206" s="5" t="str">
        <f t="shared" si="24"/>
        <v>..</v>
      </c>
      <c r="N206" s="5" t="str">
        <f t="shared" si="25"/>
        <v>..</v>
      </c>
    </row>
    <row r="207" spans="1:14">
      <c r="A207" s="44">
        <v>204</v>
      </c>
      <c r="B207" s="44" t="str">
        <f t="shared" si="26"/>
        <v># no free IP</v>
      </c>
      <c r="C207" s="50"/>
      <c r="D207" s="46"/>
      <c r="E207" s="16"/>
      <c r="F207" s="47"/>
      <c r="G207" s="44" t="str">
        <f t="shared" si="27"/>
        <v># no free IP</v>
      </c>
      <c r="H207" s="44" t="str">
        <f t="shared" si="28"/>
        <v>17.06.04</v>
      </c>
      <c r="I207" s="44" t="str">
        <f t="shared" si="29"/>
        <v/>
      </c>
      <c r="J207" s="50"/>
      <c r="L207" s="5" t="str">
        <f t="shared" si="23"/>
        <v>:::::</v>
      </c>
      <c r="M207" s="5" t="str">
        <f t="shared" si="24"/>
        <v>..</v>
      </c>
      <c r="N207" s="5" t="str">
        <f t="shared" si="25"/>
        <v>..</v>
      </c>
    </row>
    <row r="208" spans="1:14">
      <c r="A208" s="44">
        <v>205</v>
      </c>
      <c r="B208" s="44" t="str">
        <f t="shared" si="26"/>
        <v># no free IP</v>
      </c>
      <c r="C208" s="50"/>
      <c r="D208" s="46"/>
      <c r="E208" s="16"/>
      <c r="F208" s="47"/>
      <c r="G208" s="44" t="str">
        <f t="shared" si="27"/>
        <v># no free IP</v>
      </c>
      <c r="H208" s="44" t="str">
        <f t="shared" si="28"/>
        <v>17.06.04</v>
      </c>
      <c r="I208" s="44" t="str">
        <f t="shared" si="29"/>
        <v/>
      </c>
      <c r="J208" s="50"/>
      <c r="L208" s="5" t="str">
        <f t="shared" si="23"/>
        <v>:::::</v>
      </c>
      <c r="M208" s="5" t="str">
        <f t="shared" si="24"/>
        <v>..</v>
      </c>
      <c r="N208" s="5" t="str">
        <f t="shared" si="25"/>
        <v>..</v>
      </c>
    </row>
    <row r="209" spans="1:14">
      <c r="A209" s="44">
        <v>206</v>
      </c>
      <c r="B209" s="44" t="str">
        <f t="shared" si="26"/>
        <v># no free IP</v>
      </c>
      <c r="C209" s="50"/>
      <c r="D209" s="46"/>
      <c r="E209" s="16"/>
      <c r="F209" s="47"/>
      <c r="G209" s="44" t="str">
        <f t="shared" si="27"/>
        <v># no free IP</v>
      </c>
      <c r="H209" s="44" t="str">
        <f t="shared" si="28"/>
        <v>17.06.04</v>
      </c>
      <c r="I209" s="44" t="str">
        <f t="shared" si="29"/>
        <v/>
      </c>
      <c r="J209" s="50"/>
      <c r="L209" s="5" t="str">
        <f t="shared" si="23"/>
        <v>:::::</v>
      </c>
      <c r="M209" s="5" t="str">
        <f t="shared" si="24"/>
        <v>..</v>
      </c>
      <c r="N209" s="5" t="str">
        <f t="shared" si="25"/>
        <v>..</v>
      </c>
    </row>
    <row r="210" spans="1:14">
      <c r="A210" s="44">
        <v>207</v>
      </c>
      <c r="B210" s="44" t="str">
        <f t="shared" si="26"/>
        <v># no free IP</v>
      </c>
      <c r="C210" s="50"/>
      <c r="D210" s="46"/>
      <c r="E210" s="16"/>
      <c r="F210" s="47"/>
      <c r="G210" s="44" t="str">
        <f t="shared" si="27"/>
        <v># no free IP</v>
      </c>
      <c r="H210" s="44" t="str">
        <f t="shared" si="28"/>
        <v>17.06.04</v>
      </c>
      <c r="I210" s="44" t="str">
        <f t="shared" si="29"/>
        <v/>
      </c>
      <c r="J210" s="50"/>
      <c r="L210" s="5" t="str">
        <f t="shared" si="23"/>
        <v>:::::</v>
      </c>
      <c r="M210" s="5" t="str">
        <f t="shared" si="24"/>
        <v>..</v>
      </c>
      <c r="N210" s="5" t="str">
        <f t="shared" si="25"/>
        <v>..</v>
      </c>
    </row>
    <row r="211" spans="1:14">
      <c r="A211" s="44">
        <v>208</v>
      </c>
      <c r="B211" s="44" t="str">
        <f t="shared" si="26"/>
        <v># no free IP</v>
      </c>
      <c r="C211" s="50"/>
      <c r="D211" s="46"/>
      <c r="E211" s="16"/>
      <c r="F211" s="47"/>
      <c r="G211" s="44" t="str">
        <f t="shared" si="27"/>
        <v># no free IP</v>
      </c>
      <c r="H211" s="44" t="str">
        <f t="shared" si="28"/>
        <v>17.06.04</v>
      </c>
      <c r="I211" s="44" t="str">
        <f t="shared" si="29"/>
        <v/>
      </c>
      <c r="J211" s="50"/>
      <c r="L211" s="5" t="str">
        <f t="shared" si="23"/>
        <v>:::::</v>
      </c>
      <c r="M211" s="5" t="str">
        <f t="shared" si="24"/>
        <v>..</v>
      </c>
      <c r="N211" s="5" t="str">
        <f t="shared" si="25"/>
        <v>..</v>
      </c>
    </row>
    <row r="212" spans="1:14">
      <c r="A212" s="44">
        <v>209</v>
      </c>
      <c r="B212" s="44" t="str">
        <f t="shared" si="26"/>
        <v># no free IP</v>
      </c>
      <c r="C212" s="50"/>
      <c r="D212" s="46"/>
      <c r="E212" s="16"/>
      <c r="F212" s="47"/>
      <c r="G212" s="44" t="str">
        <f t="shared" si="27"/>
        <v># no free IP</v>
      </c>
      <c r="H212" s="44" t="str">
        <f t="shared" si="28"/>
        <v>17.06.04</v>
      </c>
      <c r="I212" s="44" t="str">
        <f t="shared" si="29"/>
        <v/>
      </c>
      <c r="J212" s="50"/>
      <c r="L212" s="5" t="str">
        <f t="shared" si="23"/>
        <v>:::::</v>
      </c>
      <c r="M212" s="5" t="str">
        <f t="shared" si="24"/>
        <v>..</v>
      </c>
      <c r="N212" s="5" t="str">
        <f t="shared" si="25"/>
        <v>..</v>
      </c>
    </row>
    <row r="213" spans="1:14">
      <c r="A213" s="44">
        <v>210</v>
      </c>
      <c r="B213" s="44" t="str">
        <f t="shared" si="26"/>
        <v># no free IP</v>
      </c>
      <c r="C213" s="50"/>
      <c r="D213" s="46"/>
      <c r="E213" s="16"/>
      <c r="F213" s="47"/>
      <c r="G213" s="44" t="str">
        <f t="shared" si="27"/>
        <v># no free IP</v>
      </c>
      <c r="H213" s="44" t="str">
        <f t="shared" si="28"/>
        <v>17.06.04</v>
      </c>
      <c r="I213" s="44" t="str">
        <f t="shared" si="29"/>
        <v/>
      </c>
      <c r="J213" s="50"/>
      <c r="L213" s="5" t="str">
        <f t="shared" si="23"/>
        <v>:::::</v>
      </c>
      <c r="M213" s="5" t="str">
        <f t="shared" si="24"/>
        <v>..</v>
      </c>
      <c r="N213" s="5" t="str">
        <f t="shared" si="25"/>
        <v>..</v>
      </c>
    </row>
    <row r="214" spans="1:14">
      <c r="A214" s="44">
        <v>211</v>
      </c>
      <c r="B214" s="44" t="str">
        <f t="shared" si="26"/>
        <v># no free IP</v>
      </c>
      <c r="C214" s="50"/>
      <c r="D214" s="46"/>
      <c r="E214" s="16"/>
      <c r="F214" s="47"/>
      <c r="G214" s="44" t="str">
        <f t="shared" si="27"/>
        <v># no free IP</v>
      </c>
      <c r="H214" s="44" t="str">
        <f t="shared" si="28"/>
        <v>17.06.04</v>
      </c>
      <c r="I214" s="44" t="str">
        <f t="shared" si="29"/>
        <v/>
      </c>
      <c r="J214" s="50"/>
      <c r="L214" s="5" t="str">
        <f t="shared" si="23"/>
        <v>:::::</v>
      </c>
      <c r="M214" s="5" t="str">
        <f t="shared" si="24"/>
        <v>..</v>
      </c>
      <c r="N214" s="5" t="str">
        <f t="shared" si="25"/>
        <v>..</v>
      </c>
    </row>
    <row r="215" spans="1:14">
      <c r="A215" s="44">
        <v>212</v>
      </c>
      <c r="B215" s="44" t="str">
        <f t="shared" si="26"/>
        <v># no free IP</v>
      </c>
      <c r="C215" s="50"/>
      <c r="D215" s="46"/>
      <c r="E215" s="16"/>
      <c r="F215" s="47"/>
      <c r="G215" s="44" t="str">
        <f t="shared" si="27"/>
        <v># no free IP</v>
      </c>
      <c r="H215" s="44" t="str">
        <f t="shared" si="28"/>
        <v>17.06.04</v>
      </c>
      <c r="I215" s="44" t="str">
        <f t="shared" si="29"/>
        <v/>
      </c>
      <c r="J215" s="50"/>
      <c r="L215" s="5" t="str">
        <f t="shared" si="23"/>
        <v>:::::</v>
      </c>
      <c r="M215" s="5" t="str">
        <f t="shared" si="24"/>
        <v>..</v>
      </c>
      <c r="N215" s="5" t="str">
        <f t="shared" si="25"/>
        <v>..</v>
      </c>
    </row>
    <row r="216" spans="1:14">
      <c r="A216" s="44">
        <v>213</v>
      </c>
      <c r="B216" s="44" t="str">
        <f t="shared" si="26"/>
        <v># no free IP</v>
      </c>
      <c r="C216" s="50"/>
      <c r="D216" s="46"/>
      <c r="E216" s="16"/>
      <c r="F216" s="47"/>
      <c r="G216" s="44" t="str">
        <f t="shared" si="27"/>
        <v># no free IP</v>
      </c>
      <c r="H216" s="44" t="str">
        <f t="shared" si="28"/>
        <v>17.06.04</v>
      </c>
      <c r="I216" s="44" t="str">
        <f t="shared" si="29"/>
        <v/>
      </c>
      <c r="J216" s="50"/>
      <c r="L216" s="5" t="str">
        <f t="shared" si="23"/>
        <v>:::::</v>
      </c>
      <c r="M216" s="5" t="str">
        <f t="shared" si="24"/>
        <v>..</v>
      </c>
      <c r="N216" s="5" t="str">
        <f t="shared" si="25"/>
        <v>..</v>
      </c>
    </row>
    <row r="217" spans="1:14">
      <c r="A217" s="44">
        <v>214</v>
      </c>
      <c r="B217" s="44" t="str">
        <f t="shared" si="26"/>
        <v># no free IP</v>
      </c>
      <c r="C217" s="50"/>
      <c r="D217" s="46"/>
      <c r="E217" s="16"/>
      <c r="F217" s="47"/>
      <c r="G217" s="44" t="str">
        <f t="shared" si="27"/>
        <v># no free IP</v>
      </c>
      <c r="H217" s="44" t="str">
        <f t="shared" si="28"/>
        <v>17.06.04</v>
      </c>
      <c r="I217" s="44" t="str">
        <f t="shared" si="29"/>
        <v/>
      </c>
      <c r="J217" s="50"/>
      <c r="L217" s="5" t="str">
        <f t="shared" si="23"/>
        <v>:::::</v>
      </c>
      <c r="M217" s="5" t="str">
        <f t="shared" si="24"/>
        <v>..</v>
      </c>
      <c r="N217" s="5" t="str">
        <f t="shared" si="25"/>
        <v>..</v>
      </c>
    </row>
    <row r="218" spans="1:14">
      <c r="A218" s="44">
        <v>215</v>
      </c>
      <c r="B218" s="44" t="str">
        <f t="shared" si="26"/>
        <v># no free IP</v>
      </c>
      <c r="C218" s="50"/>
      <c r="D218" s="46"/>
      <c r="E218" s="16"/>
      <c r="F218" s="47"/>
      <c r="G218" s="44" t="str">
        <f t="shared" si="27"/>
        <v># no free IP</v>
      </c>
      <c r="H218" s="44" t="str">
        <f t="shared" si="28"/>
        <v>17.06.04</v>
      </c>
      <c r="I218" s="44" t="str">
        <f t="shared" si="29"/>
        <v/>
      </c>
      <c r="J218" s="50"/>
      <c r="L218" s="5" t="str">
        <f t="shared" si="23"/>
        <v>:::::</v>
      </c>
      <c r="M218" s="5" t="str">
        <f t="shared" si="24"/>
        <v>..</v>
      </c>
      <c r="N218" s="5" t="str">
        <f t="shared" si="25"/>
        <v>..</v>
      </c>
    </row>
    <row r="219" spans="1:14">
      <c r="A219" s="44">
        <v>216</v>
      </c>
      <c r="B219" s="44" t="str">
        <f t="shared" si="26"/>
        <v># no free IP</v>
      </c>
      <c r="C219" s="50"/>
      <c r="D219" s="46"/>
      <c r="E219" s="16"/>
      <c r="F219" s="47"/>
      <c r="G219" s="44" t="str">
        <f t="shared" si="27"/>
        <v># no free IP</v>
      </c>
      <c r="H219" s="44" t="str">
        <f t="shared" si="28"/>
        <v>17.06.04</v>
      </c>
      <c r="I219" s="44" t="str">
        <f t="shared" si="29"/>
        <v/>
      </c>
      <c r="J219" s="50"/>
      <c r="L219" s="5" t="str">
        <f t="shared" si="23"/>
        <v>:::::</v>
      </c>
      <c r="M219" s="5" t="str">
        <f t="shared" si="24"/>
        <v>..</v>
      </c>
      <c r="N219" s="5" t="str">
        <f t="shared" si="25"/>
        <v>..</v>
      </c>
    </row>
    <row r="220" spans="1:14">
      <c r="A220" s="44">
        <v>217</v>
      </c>
      <c r="B220" s="44" t="str">
        <f t="shared" si="26"/>
        <v># no free IP</v>
      </c>
      <c r="C220" s="50"/>
      <c r="D220" s="46"/>
      <c r="E220" s="16"/>
      <c r="F220" s="47"/>
      <c r="G220" s="44" t="str">
        <f t="shared" si="27"/>
        <v># no free IP</v>
      </c>
      <c r="H220" s="44" t="str">
        <f t="shared" si="28"/>
        <v>17.06.04</v>
      </c>
      <c r="I220" s="44" t="str">
        <f t="shared" si="29"/>
        <v/>
      </c>
      <c r="J220" s="50"/>
      <c r="L220" s="5" t="str">
        <f t="shared" si="23"/>
        <v>:::::</v>
      </c>
      <c r="M220" s="5" t="str">
        <f t="shared" si="24"/>
        <v>..</v>
      </c>
      <c r="N220" s="5" t="str">
        <f t="shared" si="25"/>
        <v>..</v>
      </c>
    </row>
    <row r="221" spans="1:14">
      <c r="A221" s="44">
        <v>218</v>
      </c>
      <c r="B221" s="44" t="str">
        <f t="shared" si="26"/>
        <v># no free IP</v>
      </c>
      <c r="C221" s="50"/>
      <c r="D221" s="46"/>
      <c r="E221" s="16"/>
      <c r="F221" s="47"/>
      <c r="G221" s="44" t="str">
        <f t="shared" si="27"/>
        <v># no free IP</v>
      </c>
      <c r="H221" s="44" t="str">
        <f t="shared" si="28"/>
        <v>17.06.04</v>
      </c>
      <c r="I221" s="44" t="str">
        <f t="shared" si="29"/>
        <v/>
      </c>
      <c r="J221" s="50"/>
      <c r="L221" s="5" t="str">
        <f t="shared" si="23"/>
        <v>:::::</v>
      </c>
      <c r="M221" s="5" t="str">
        <f t="shared" si="24"/>
        <v>..</v>
      </c>
      <c r="N221" s="5" t="str">
        <f t="shared" si="25"/>
        <v>..</v>
      </c>
    </row>
    <row r="222" spans="1:14">
      <c r="A222" s="44">
        <v>219</v>
      </c>
      <c r="B222" s="44" t="str">
        <f t="shared" si="26"/>
        <v># no free IP</v>
      </c>
      <c r="C222" s="50"/>
      <c r="D222" s="46"/>
      <c r="E222" s="16"/>
      <c r="F222" s="47"/>
      <c r="G222" s="44" t="str">
        <f t="shared" si="27"/>
        <v># no free IP</v>
      </c>
      <c r="H222" s="44" t="str">
        <f t="shared" si="28"/>
        <v>17.06.04</v>
      </c>
      <c r="I222" s="44" t="str">
        <f t="shared" si="29"/>
        <v/>
      </c>
      <c r="J222" s="50"/>
      <c r="L222" s="5" t="str">
        <f t="shared" si="23"/>
        <v>:::::</v>
      </c>
      <c r="M222" s="5" t="str">
        <f t="shared" si="24"/>
        <v>..</v>
      </c>
      <c r="N222" s="5" t="str">
        <f t="shared" si="25"/>
        <v>..</v>
      </c>
    </row>
    <row r="223" spans="1:14">
      <c r="A223" s="44">
        <v>220</v>
      </c>
      <c r="B223" s="44" t="str">
        <f t="shared" si="26"/>
        <v># no free IP</v>
      </c>
      <c r="C223" s="50"/>
      <c r="D223" s="46"/>
      <c r="E223" s="16"/>
      <c r="F223" s="47"/>
      <c r="G223" s="44" t="str">
        <f t="shared" si="27"/>
        <v># no free IP</v>
      </c>
      <c r="H223" s="44" t="str">
        <f t="shared" si="28"/>
        <v>17.06.04</v>
      </c>
      <c r="I223" s="44" t="str">
        <f t="shared" si="29"/>
        <v/>
      </c>
      <c r="J223" s="50"/>
      <c r="L223" s="5" t="str">
        <f t="shared" si="23"/>
        <v>:::::</v>
      </c>
      <c r="M223" s="5" t="str">
        <f t="shared" si="24"/>
        <v>..</v>
      </c>
      <c r="N223" s="5" t="str">
        <f t="shared" si="25"/>
        <v>..</v>
      </c>
    </row>
    <row r="224" spans="1:14">
      <c r="A224" s="44">
        <v>221</v>
      </c>
      <c r="B224" s="44" t="str">
        <f t="shared" si="26"/>
        <v># no free IP</v>
      </c>
      <c r="C224" s="50"/>
      <c r="D224" s="46"/>
      <c r="E224" s="16"/>
      <c r="F224" s="47"/>
      <c r="G224" s="44" t="str">
        <f t="shared" si="27"/>
        <v># no free IP</v>
      </c>
      <c r="H224" s="44" t="str">
        <f t="shared" si="28"/>
        <v>17.06.04</v>
      </c>
      <c r="I224" s="44" t="str">
        <f t="shared" si="29"/>
        <v/>
      </c>
      <c r="J224" s="50"/>
      <c r="L224" s="5" t="str">
        <f t="shared" si="23"/>
        <v>:::::</v>
      </c>
      <c r="M224" s="5" t="str">
        <f t="shared" si="24"/>
        <v>..</v>
      </c>
      <c r="N224" s="5" t="str">
        <f t="shared" si="25"/>
        <v>..</v>
      </c>
    </row>
    <row r="225" spans="1:14">
      <c r="A225" s="44">
        <v>222</v>
      </c>
      <c r="B225" s="44" t="str">
        <f t="shared" si="26"/>
        <v># no free IP</v>
      </c>
      <c r="C225" s="50"/>
      <c r="D225" s="46"/>
      <c r="E225" s="16"/>
      <c r="F225" s="47"/>
      <c r="G225" s="44" t="str">
        <f t="shared" si="27"/>
        <v># no free IP</v>
      </c>
      <c r="H225" s="44" t="str">
        <f t="shared" si="28"/>
        <v>17.06.04</v>
      </c>
      <c r="I225" s="44" t="str">
        <f t="shared" si="29"/>
        <v/>
      </c>
      <c r="J225" s="50"/>
      <c r="L225" s="5" t="str">
        <f t="shared" si="23"/>
        <v>:::::</v>
      </c>
      <c r="M225" s="5" t="str">
        <f t="shared" si="24"/>
        <v>..</v>
      </c>
      <c r="N225" s="5" t="str">
        <f t="shared" si="25"/>
        <v>..</v>
      </c>
    </row>
    <row r="226" spans="1:14">
      <c r="A226" s="44">
        <v>223</v>
      </c>
      <c r="B226" s="44" t="str">
        <f t="shared" si="26"/>
        <v># no free IP</v>
      </c>
      <c r="C226" s="50"/>
      <c r="D226" s="46"/>
      <c r="E226" s="16"/>
      <c r="F226" s="47"/>
      <c r="G226" s="44" t="str">
        <f t="shared" si="27"/>
        <v># no free IP</v>
      </c>
      <c r="H226" s="44" t="str">
        <f t="shared" si="28"/>
        <v>17.06.04</v>
      </c>
      <c r="I226" s="44" t="str">
        <f t="shared" si="29"/>
        <v/>
      </c>
      <c r="J226" s="50"/>
      <c r="L226" s="5" t="str">
        <f t="shared" si="23"/>
        <v>:::::</v>
      </c>
      <c r="M226" s="5" t="str">
        <f t="shared" si="24"/>
        <v>..</v>
      </c>
      <c r="N226" s="5" t="str">
        <f t="shared" si="25"/>
        <v>..</v>
      </c>
    </row>
    <row r="227" spans="1:14">
      <c r="A227" s="44">
        <v>224</v>
      </c>
      <c r="B227" s="44" t="str">
        <f t="shared" si="26"/>
        <v># no free IP</v>
      </c>
      <c r="C227" s="50"/>
      <c r="D227" s="46"/>
      <c r="E227" s="16"/>
      <c r="F227" s="47"/>
      <c r="G227" s="44" t="str">
        <f t="shared" si="27"/>
        <v># no free IP</v>
      </c>
      <c r="H227" s="44" t="str">
        <f t="shared" si="28"/>
        <v>17.06.04</v>
      </c>
      <c r="I227" s="44" t="str">
        <f t="shared" si="29"/>
        <v/>
      </c>
      <c r="J227" s="50"/>
      <c r="L227" s="5" t="str">
        <f t="shared" si="23"/>
        <v>:::::</v>
      </c>
      <c r="M227" s="5" t="str">
        <f t="shared" si="24"/>
        <v>..</v>
      </c>
      <c r="N227" s="5" t="str">
        <f t="shared" si="25"/>
        <v>..</v>
      </c>
    </row>
    <row r="228" spans="1:14">
      <c r="A228" s="44">
        <v>225</v>
      </c>
      <c r="B228" s="44" t="str">
        <f t="shared" si="26"/>
        <v># no free IP</v>
      </c>
      <c r="C228" s="50"/>
      <c r="D228" s="46"/>
      <c r="E228" s="16"/>
      <c r="F228" s="47"/>
      <c r="G228" s="44" t="str">
        <f t="shared" si="27"/>
        <v># no free IP</v>
      </c>
      <c r="H228" s="44" t="str">
        <f t="shared" si="28"/>
        <v>17.06.04</v>
      </c>
      <c r="I228" s="44" t="str">
        <f t="shared" si="29"/>
        <v/>
      </c>
      <c r="J228" s="50"/>
      <c r="L228" s="5" t="str">
        <f t="shared" si="23"/>
        <v>:::::</v>
      </c>
      <c r="M228" s="5" t="str">
        <f t="shared" si="24"/>
        <v>..</v>
      </c>
      <c r="N228" s="5" t="str">
        <f t="shared" si="25"/>
        <v>..</v>
      </c>
    </row>
    <row r="229" spans="1:14">
      <c r="A229" s="44">
        <v>226</v>
      </c>
      <c r="B229" s="44" t="str">
        <f t="shared" si="26"/>
        <v># no free IP</v>
      </c>
      <c r="C229" s="50"/>
      <c r="D229" s="46"/>
      <c r="E229" s="16"/>
      <c r="F229" s="47"/>
      <c r="G229" s="44" t="str">
        <f t="shared" si="27"/>
        <v># no free IP</v>
      </c>
      <c r="H229" s="44" t="str">
        <f t="shared" si="28"/>
        <v>17.06.04</v>
      </c>
      <c r="I229" s="44" t="str">
        <f t="shared" si="29"/>
        <v/>
      </c>
      <c r="J229" s="50"/>
      <c r="L229" s="5" t="str">
        <f t="shared" si="23"/>
        <v>:::::</v>
      </c>
      <c r="M229" s="5" t="str">
        <f t="shared" si="24"/>
        <v>..</v>
      </c>
      <c r="N229" s="5" t="str">
        <f t="shared" si="25"/>
        <v>..</v>
      </c>
    </row>
    <row r="230" spans="1:14">
      <c r="A230" s="44">
        <v>227</v>
      </c>
      <c r="B230" s="44" t="str">
        <f t="shared" si="26"/>
        <v># no free IP</v>
      </c>
      <c r="C230" s="50"/>
      <c r="D230" s="46"/>
      <c r="E230" s="16"/>
      <c r="F230" s="47"/>
      <c r="G230" s="44" t="str">
        <f t="shared" si="27"/>
        <v># no free IP</v>
      </c>
      <c r="H230" s="44" t="str">
        <f t="shared" si="28"/>
        <v>17.06.04</v>
      </c>
      <c r="I230" s="44" t="str">
        <f t="shared" si="29"/>
        <v/>
      </c>
      <c r="J230" s="50"/>
      <c r="L230" s="5" t="str">
        <f t="shared" si="23"/>
        <v>:::::</v>
      </c>
      <c r="M230" s="5" t="str">
        <f t="shared" si="24"/>
        <v>..</v>
      </c>
      <c r="N230" s="5" t="str">
        <f t="shared" si="25"/>
        <v>..</v>
      </c>
    </row>
    <row r="231" spans="1:14">
      <c r="A231" s="44">
        <v>228</v>
      </c>
      <c r="B231" s="44" t="str">
        <f t="shared" si="26"/>
        <v># no free IP</v>
      </c>
      <c r="C231" s="50"/>
      <c r="D231" s="46"/>
      <c r="E231" s="16"/>
      <c r="F231" s="47"/>
      <c r="G231" s="44" t="str">
        <f t="shared" si="27"/>
        <v># no free IP</v>
      </c>
      <c r="H231" s="44" t="str">
        <f t="shared" si="28"/>
        <v>17.06.04</v>
      </c>
      <c r="I231" s="44" t="str">
        <f t="shared" si="29"/>
        <v/>
      </c>
      <c r="J231" s="50"/>
      <c r="L231" s="5" t="str">
        <f t="shared" si="23"/>
        <v>:::::</v>
      </c>
      <c r="M231" s="5" t="str">
        <f t="shared" si="24"/>
        <v>..</v>
      </c>
      <c r="N231" s="5" t="str">
        <f t="shared" si="25"/>
        <v>..</v>
      </c>
    </row>
    <row r="232" spans="1:14">
      <c r="A232" s="44">
        <v>229</v>
      </c>
      <c r="B232" s="44" t="str">
        <f t="shared" si="26"/>
        <v># no free IP</v>
      </c>
      <c r="C232" s="50"/>
      <c r="D232" s="46"/>
      <c r="E232" s="16"/>
      <c r="F232" s="47"/>
      <c r="G232" s="44" t="str">
        <f t="shared" si="27"/>
        <v># no free IP</v>
      </c>
      <c r="H232" s="44" t="str">
        <f t="shared" si="28"/>
        <v>17.06.04</v>
      </c>
      <c r="I232" s="44" t="str">
        <f t="shared" si="29"/>
        <v/>
      </c>
      <c r="J232" s="50"/>
      <c r="L232" s="5" t="str">
        <f t="shared" si="23"/>
        <v>:::::</v>
      </c>
      <c r="M232" s="5" t="str">
        <f t="shared" si="24"/>
        <v>..</v>
      </c>
      <c r="N232" s="5" t="str">
        <f t="shared" si="25"/>
        <v>..</v>
      </c>
    </row>
    <row r="233" spans="1:14">
      <c r="A233" s="44">
        <v>230</v>
      </c>
      <c r="B233" s="44" t="str">
        <f t="shared" si="26"/>
        <v># no free IP</v>
      </c>
      <c r="C233" s="50"/>
      <c r="D233" s="46"/>
      <c r="E233" s="16"/>
      <c r="F233" s="47"/>
      <c r="G233" s="44" t="str">
        <f t="shared" si="27"/>
        <v># no free IP</v>
      </c>
      <c r="H233" s="44" t="str">
        <f t="shared" si="28"/>
        <v>17.06.04</v>
      </c>
      <c r="I233" s="44" t="str">
        <f t="shared" si="29"/>
        <v/>
      </c>
      <c r="J233" s="50"/>
      <c r="L233" s="5" t="str">
        <f t="shared" si="23"/>
        <v>:::::</v>
      </c>
      <c r="M233" s="5" t="str">
        <f t="shared" si="24"/>
        <v>..</v>
      </c>
      <c r="N233" s="5" t="str">
        <f t="shared" si="25"/>
        <v>..</v>
      </c>
    </row>
    <row r="234" spans="1:14">
      <c r="A234" s="44">
        <v>231</v>
      </c>
      <c r="B234" s="44" t="str">
        <f t="shared" si="26"/>
        <v># no free IP</v>
      </c>
      <c r="C234" s="50"/>
      <c r="D234" s="46"/>
      <c r="E234" s="16"/>
      <c r="F234" s="47"/>
      <c r="G234" s="44" t="str">
        <f t="shared" si="27"/>
        <v># no free IP</v>
      </c>
      <c r="H234" s="44" t="str">
        <f t="shared" si="28"/>
        <v>17.06.04</v>
      </c>
      <c r="I234" s="44" t="str">
        <f t="shared" si="29"/>
        <v/>
      </c>
      <c r="J234" s="50"/>
      <c r="L234" s="5" t="str">
        <f t="shared" si="23"/>
        <v>:::::</v>
      </c>
      <c r="M234" s="5" t="str">
        <f t="shared" si="24"/>
        <v>..</v>
      </c>
      <c r="N234" s="5" t="str">
        <f t="shared" si="25"/>
        <v>..</v>
      </c>
    </row>
    <row r="235" spans="1:14">
      <c r="A235" s="44">
        <v>232</v>
      </c>
      <c r="B235" s="44" t="str">
        <f t="shared" si="26"/>
        <v># no free IP</v>
      </c>
      <c r="C235" s="50"/>
      <c r="D235" s="46"/>
      <c r="E235" s="16"/>
      <c r="F235" s="47"/>
      <c r="G235" s="44" t="str">
        <f t="shared" si="27"/>
        <v># no free IP</v>
      </c>
      <c r="H235" s="44" t="str">
        <f t="shared" si="28"/>
        <v>17.06.04</v>
      </c>
      <c r="I235" s="44" t="str">
        <f t="shared" si="29"/>
        <v/>
      </c>
      <c r="J235" s="50"/>
      <c r="L235" s="5" t="str">
        <f t="shared" si="23"/>
        <v>:::::</v>
      </c>
      <c r="M235" s="5" t="str">
        <f t="shared" si="24"/>
        <v>..</v>
      </c>
      <c r="N235" s="5" t="str">
        <f t="shared" si="25"/>
        <v>..</v>
      </c>
    </row>
    <row r="236" spans="1:14">
      <c r="A236" s="44">
        <v>233</v>
      </c>
      <c r="B236" s="44" t="str">
        <f t="shared" si="26"/>
        <v># no free IP</v>
      </c>
      <c r="C236" s="50"/>
      <c r="D236" s="46"/>
      <c r="E236" s="16"/>
      <c r="F236" s="47"/>
      <c r="G236" s="44" t="str">
        <f t="shared" si="27"/>
        <v># no free IP</v>
      </c>
      <c r="H236" s="44" t="str">
        <f t="shared" si="28"/>
        <v>17.06.04</v>
      </c>
      <c r="I236" s="44" t="str">
        <f t="shared" si="29"/>
        <v/>
      </c>
      <c r="J236" s="50"/>
      <c r="L236" s="5" t="str">
        <f t="shared" si="23"/>
        <v>:::::</v>
      </c>
      <c r="M236" s="5" t="str">
        <f t="shared" si="24"/>
        <v>..</v>
      </c>
      <c r="N236" s="5" t="str">
        <f t="shared" si="25"/>
        <v>..</v>
      </c>
    </row>
    <row r="237" spans="1:14">
      <c r="A237" s="44">
        <v>234</v>
      </c>
      <c r="B237" s="44" t="str">
        <f t="shared" si="26"/>
        <v># no free IP</v>
      </c>
      <c r="C237" s="50"/>
      <c r="D237" s="46"/>
      <c r="E237" s="16"/>
      <c r="F237" s="47"/>
      <c r="G237" s="44" t="str">
        <f t="shared" si="27"/>
        <v># no free IP</v>
      </c>
      <c r="H237" s="44" t="str">
        <f t="shared" si="28"/>
        <v>17.06.04</v>
      </c>
      <c r="I237" s="44" t="str">
        <f t="shared" si="29"/>
        <v/>
      </c>
      <c r="J237" s="50"/>
      <c r="L237" s="5" t="str">
        <f t="shared" si="23"/>
        <v>:::::</v>
      </c>
      <c r="M237" s="5" t="str">
        <f t="shared" si="24"/>
        <v>..</v>
      </c>
      <c r="N237" s="5" t="str">
        <f t="shared" si="25"/>
        <v>..</v>
      </c>
    </row>
    <row r="238" spans="1:14">
      <c r="A238" s="44">
        <v>235</v>
      </c>
      <c r="B238" s="44" t="str">
        <f t="shared" si="26"/>
        <v># no free IP</v>
      </c>
      <c r="C238" s="50"/>
      <c r="D238" s="46"/>
      <c r="E238" s="16"/>
      <c r="F238" s="47"/>
      <c r="G238" s="44" t="str">
        <f t="shared" si="27"/>
        <v># no free IP</v>
      </c>
      <c r="H238" s="44" t="str">
        <f t="shared" si="28"/>
        <v>17.06.04</v>
      </c>
      <c r="I238" s="44" t="str">
        <f t="shared" si="29"/>
        <v/>
      </c>
      <c r="J238" s="50"/>
      <c r="L238" s="5" t="str">
        <f t="shared" si="23"/>
        <v>:::::</v>
      </c>
      <c r="M238" s="5" t="str">
        <f t="shared" si="24"/>
        <v>..</v>
      </c>
      <c r="N238" s="5" t="str">
        <f t="shared" si="25"/>
        <v>..</v>
      </c>
    </row>
    <row r="239" spans="1:14">
      <c r="A239" s="44">
        <v>236</v>
      </c>
      <c r="B239" s="44" t="str">
        <f t="shared" si="26"/>
        <v># no free IP</v>
      </c>
      <c r="C239" s="50"/>
      <c r="D239" s="46"/>
      <c r="E239" s="16"/>
      <c r="F239" s="47"/>
      <c r="G239" s="44" t="str">
        <f t="shared" si="27"/>
        <v># no free IP</v>
      </c>
      <c r="H239" s="44" t="str">
        <f t="shared" si="28"/>
        <v>17.06.04</v>
      </c>
      <c r="I239" s="44" t="str">
        <f t="shared" si="29"/>
        <v/>
      </c>
      <c r="J239" s="50"/>
      <c r="L239" s="5" t="str">
        <f t="shared" si="23"/>
        <v>:::::</v>
      </c>
      <c r="M239" s="5" t="str">
        <f t="shared" si="24"/>
        <v>..</v>
      </c>
      <c r="N239" s="5" t="str">
        <f t="shared" si="25"/>
        <v>..</v>
      </c>
    </row>
    <row r="240" spans="1:14">
      <c r="A240" s="44">
        <v>237</v>
      </c>
      <c r="B240" s="44" t="str">
        <f t="shared" si="26"/>
        <v># no free IP</v>
      </c>
      <c r="C240" s="50"/>
      <c r="D240" s="46"/>
      <c r="E240" s="16"/>
      <c r="F240" s="47"/>
      <c r="G240" s="44" t="str">
        <f t="shared" si="27"/>
        <v># no free IP</v>
      </c>
      <c r="H240" s="44" t="str">
        <f t="shared" si="28"/>
        <v>17.06.04</v>
      </c>
      <c r="I240" s="44" t="str">
        <f t="shared" si="29"/>
        <v/>
      </c>
      <c r="J240" s="50"/>
      <c r="L240" s="5" t="str">
        <f t="shared" si="23"/>
        <v>:::::</v>
      </c>
      <c r="M240" s="5" t="str">
        <f t="shared" si="24"/>
        <v>..</v>
      </c>
      <c r="N240" s="5" t="str">
        <f t="shared" si="25"/>
        <v>..</v>
      </c>
    </row>
    <row r="241" spans="1:14">
      <c r="A241" s="44">
        <v>238</v>
      </c>
      <c r="B241" s="44" t="str">
        <f t="shared" si="26"/>
        <v># no free IP</v>
      </c>
      <c r="C241" s="50"/>
      <c r="D241" s="46"/>
      <c r="E241" s="16"/>
      <c r="F241" s="47"/>
      <c r="G241" s="44" t="str">
        <f t="shared" si="27"/>
        <v># no free IP</v>
      </c>
      <c r="H241" s="44" t="str">
        <f t="shared" si="28"/>
        <v>17.06.04</v>
      </c>
      <c r="I241" s="44" t="str">
        <f t="shared" si="29"/>
        <v/>
      </c>
      <c r="J241" s="50"/>
      <c r="L241" s="5" t="str">
        <f t="shared" si="23"/>
        <v>:::::</v>
      </c>
      <c r="M241" s="5" t="str">
        <f t="shared" si="24"/>
        <v>..</v>
      </c>
      <c r="N241" s="5" t="str">
        <f t="shared" si="25"/>
        <v>..</v>
      </c>
    </row>
    <row r="242" spans="1:14">
      <c r="A242" s="44">
        <v>239</v>
      </c>
      <c r="B242" s="44" t="str">
        <f t="shared" si="26"/>
        <v># no free IP</v>
      </c>
      <c r="C242" s="50"/>
      <c r="D242" s="46"/>
      <c r="E242" s="16"/>
      <c r="F242" s="47"/>
      <c r="G242" s="44" t="str">
        <f t="shared" si="27"/>
        <v># no free IP</v>
      </c>
      <c r="H242" s="44" t="str">
        <f t="shared" si="28"/>
        <v>17.06.04</v>
      </c>
      <c r="I242" s="44" t="str">
        <f t="shared" si="29"/>
        <v/>
      </c>
      <c r="J242" s="50"/>
      <c r="L242" s="5" t="str">
        <f t="shared" si="23"/>
        <v>:::::</v>
      </c>
      <c r="M242" s="5" t="str">
        <f t="shared" si="24"/>
        <v>..</v>
      </c>
      <c r="N242" s="5" t="str">
        <f t="shared" si="25"/>
        <v>..</v>
      </c>
    </row>
    <row r="243" spans="1:14">
      <c r="A243" s="44">
        <v>240</v>
      </c>
      <c r="B243" s="44" t="str">
        <f t="shared" si="26"/>
        <v># no free IP</v>
      </c>
      <c r="C243" s="50"/>
      <c r="D243" s="46"/>
      <c r="E243" s="16"/>
      <c r="F243" s="47"/>
      <c r="G243" s="44" t="str">
        <f t="shared" si="27"/>
        <v># no free IP</v>
      </c>
      <c r="H243" s="44" t="str">
        <f t="shared" si="28"/>
        <v>17.06.04</v>
      </c>
      <c r="I243" s="44" t="str">
        <f t="shared" si="29"/>
        <v/>
      </c>
      <c r="J243" s="50"/>
      <c r="L243" s="5" t="str">
        <f t="shared" si="23"/>
        <v>:::::</v>
      </c>
      <c r="M243" s="5" t="str">
        <f t="shared" si="24"/>
        <v>..</v>
      </c>
      <c r="N243" s="5" t="str">
        <f t="shared" si="25"/>
        <v>..</v>
      </c>
    </row>
    <row r="244" spans="1:14">
      <c r="A244" s="44">
        <v>241</v>
      </c>
      <c r="B244" s="44" t="str">
        <f t="shared" si="26"/>
        <v># no free IP</v>
      </c>
      <c r="C244" s="50"/>
      <c r="D244" s="46"/>
      <c r="E244" s="16"/>
      <c r="F244" s="47"/>
      <c r="G244" s="44" t="str">
        <f t="shared" si="27"/>
        <v># no free IP</v>
      </c>
      <c r="H244" s="44" t="str">
        <f t="shared" si="28"/>
        <v>17.06.04</v>
      </c>
      <c r="I244" s="44" t="str">
        <f t="shared" si="29"/>
        <v/>
      </c>
      <c r="J244" s="50"/>
      <c r="L244" s="5" t="str">
        <f t="shared" si="23"/>
        <v>:::::</v>
      </c>
      <c r="M244" s="5" t="str">
        <f t="shared" si="24"/>
        <v>..</v>
      </c>
      <c r="N244" s="5" t="str">
        <f t="shared" si="25"/>
        <v>..</v>
      </c>
    </row>
    <row r="245" spans="1:14">
      <c r="A245" s="44">
        <v>242</v>
      </c>
      <c r="B245" s="44" t="str">
        <f t="shared" si="26"/>
        <v># no free IP</v>
      </c>
      <c r="C245" s="50"/>
      <c r="D245" s="46"/>
      <c r="E245" s="16"/>
      <c r="F245" s="47"/>
      <c r="G245" s="44" t="str">
        <f t="shared" si="27"/>
        <v># no free IP</v>
      </c>
      <c r="H245" s="44" t="str">
        <f t="shared" si="28"/>
        <v>17.06.04</v>
      </c>
      <c r="I245" s="44" t="str">
        <f t="shared" si="29"/>
        <v/>
      </c>
      <c r="J245" s="50"/>
      <c r="L245" s="5" t="str">
        <f t="shared" si="23"/>
        <v>:::::</v>
      </c>
      <c r="M245" s="5" t="str">
        <f t="shared" si="24"/>
        <v>..</v>
      </c>
      <c r="N245" s="5" t="str">
        <f t="shared" si="25"/>
        <v>..</v>
      </c>
    </row>
    <row r="246" spans="1:14">
      <c r="A246" s="44">
        <v>243</v>
      </c>
      <c r="B246" s="44" t="str">
        <f t="shared" si="26"/>
        <v># no free IP</v>
      </c>
      <c r="C246" s="50"/>
      <c r="D246" s="46"/>
      <c r="E246" s="16"/>
      <c r="F246" s="47"/>
      <c r="G246" s="44" t="str">
        <f t="shared" si="27"/>
        <v># no free IP</v>
      </c>
      <c r="H246" s="44" t="str">
        <f t="shared" si="28"/>
        <v>17.06.04</v>
      </c>
      <c r="I246" s="44" t="str">
        <f t="shared" si="29"/>
        <v/>
      </c>
      <c r="J246" s="50"/>
      <c r="L246" s="5" t="str">
        <f t="shared" si="23"/>
        <v>:::::</v>
      </c>
      <c r="M246" s="5" t="str">
        <f t="shared" si="24"/>
        <v>..</v>
      </c>
      <c r="N246" s="5" t="str">
        <f t="shared" si="25"/>
        <v>..</v>
      </c>
    </row>
    <row r="247" spans="1:14">
      <c r="A247" s="44">
        <v>244</v>
      </c>
      <c r="B247" s="44" t="str">
        <f t="shared" si="26"/>
        <v># no free IP</v>
      </c>
      <c r="C247" s="50"/>
      <c r="D247" s="46"/>
      <c r="E247" s="16"/>
      <c r="F247" s="47"/>
      <c r="G247" s="44" t="str">
        <f t="shared" si="27"/>
        <v># no free IP</v>
      </c>
      <c r="H247" s="44" t="str">
        <f t="shared" si="28"/>
        <v>17.06.04</v>
      </c>
      <c r="I247" s="44" t="str">
        <f t="shared" si="29"/>
        <v/>
      </c>
      <c r="J247" s="50"/>
      <c r="L247" s="5" t="str">
        <f t="shared" si="23"/>
        <v>:::::</v>
      </c>
      <c r="M247" s="5" t="str">
        <f t="shared" si="24"/>
        <v>..</v>
      </c>
      <c r="N247" s="5" t="str">
        <f t="shared" si="25"/>
        <v>..</v>
      </c>
    </row>
    <row r="248" spans="1:14">
      <c r="A248" s="44">
        <v>245</v>
      </c>
      <c r="B248" s="44" t="str">
        <f t="shared" si="26"/>
        <v># no free IP</v>
      </c>
      <c r="C248" s="50"/>
      <c r="D248" s="46"/>
      <c r="E248" s="16"/>
      <c r="F248" s="47"/>
      <c r="G248" s="44" t="str">
        <f t="shared" si="27"/>
        <v># no free IP</v>
      </c>
      <c r="H248" s="44" t="str">
        <f t="shared" si="28"/>
        <v>17.06.04</v>
      </c>
      <c r="I248" s="44" t="str">
        <f t="shared" si="29"/>
        <v/>
      </c>
      <c r="J248" s="50"/>
      <c r="L248" s="5" t="str">
        <f t="shared" si="23"/>
        <v>:::::</v>
      </c>
      <c r="M248" s="5" t="str">
        <f t="shared" si="24"/>
        <v>..</v>
      </c>
      <c r="N248" s="5" t="str">
        <f t="shared" si="25"/>
        <v>..</v>
      </c>
    </row>
    <row r="249" spans="1:14">
      <c r="A249" s="44">
        <v>246</v>
      </c>
      <c r="B249" s="44" t="str">
        <f t="shared" si="26"/>
        <v># no free IP</v>
      </c>
      <c r="C249" s="50"/>
      <c r="D249" s="46"/>
      <c r="E249" s="16"/>
      <c r="F249" s="47"/>
      <c r="G249" s="44" t="str">
        <f t="shared" si="27"/>
        <v># no free IP</v>
      </c>
      <c r="H249" s="44" t="str">
        <f t="shared" si="28"/>
        <v>17.06.04</v>
      </c>
      <c r="I249" s="44" t="str">
        <f t="shared" si="29"/>
        <v/>
      </c>
      <c r="J249" s="50"/>
      <c r="L249" s="5" t="str">
        <f t="shared" si="23"/>
        <v>:::::</v>
      </c>
      <c r="M249" s="5" t="str">
        <f t="shared" si="24"/>
        <v>..</v>
      </c>
      <c r="N249" s="5" t="str">
        <f t="shared" si="25"/>
        <v>..</v>
      </c>
    </row>
    <row r="250" spans="1:14">
      <c r="A250" s="44">
        <v>247</v>
      </c>
      <c r="B250" s="44" t="str">
        <f t="shared" si="26"/>
        <v># no free IP</v>
      </c>
      <c r="C250" s="50"/>
      <c r="D250" s="46"/>
      <c r="E250" s="16"/>
      <c r="F250" s="47"/>
      <c r="G250" s="44" t="str">
        <f t="shared" si="27"/>
        <v># no free IP</v>
      </c>
      <c r="H250" s="44" t="str">
        <f t="shared" si="28"/>
        <v>17.06.04</v>
      </c>
      <c r="I250" s="44" t="str">
        <f t="shared" si="29"/>
        <v/>
      </c>
      <c r="J250" s="50"/>
      <c r="L250" s="5" t="str">
        <f t="shared" ref="L250:L257" si="30">UPPER(MID(E250,1,2)&amp;":"&amp;MID(E250,3,2)&amp;":"&amp;MID(E250,5,2)&amp;":"&amp;MID(E250,7,2)&amp;":"&amp;MID(E250,9,2)&amp;":"&amp;MID(E250,11,2))</f>
        <v>:::::</v>
      </c>
      <c r="M250" s="5" t="str">
        <f t="shared" ref="M250:M257" si="31">UPPER(MID(E250,1,4)&amp;"."&amp;MID(E250,5,4)&amp;"."&amp;MID(E250,9,4))</f>
        <v>..</v>
      </c>
      <c r="N250" s="5" t="str">
        <f t="shared" ref="N250:N257" si="32">LOWER(M250)</f>
        <v>..</v>
      </c>
    </row>
    <row r="251" spans="1:14">
      <c r="A251" s="44">
        <v>248</v>
      </c>
      <c r="B251" s="44" t="str">
        <f t="shared" si="26"/>
        <v># no free IP</v>
      </c>
      <c r="C251" s="50"/>
      <c r="D251" s="46"/>
      <c r="E251" s="16"/>
      <c r="F251" s="47"/>
      <c r="G251" s="44" t="str">
        <f t="shared" si="27"/>
        <v># no free IP</v>
      </c>
      <c r="H251" s="44" t="str">
        <f t="shared" si="28"/>
        <v>17.06.04</v>
      </c>
      <c r="I251" s="44" t="str">
        <f t="shared" si="29"/>
        <v/>
      </c>
      <c r="J251" s="50"/>
      <c r="L251" s="5" t="str">
        <f t="shared" si="30"/>
        <v>:::::</v>
      </c>
      <c r="M251" s="5" t="str">
        <f t="shared" si="31"/>
        <v>..</v>
      </c>
      <c r="N251" s="5" t="str">
        <f t="shared" si="32"/>
        <v>..</v>
      </c>
    </row>
    <row r="252" spans="1:14">
      <c r="A252" s="44">
        <v>249</v>
      </c>
      <c r="B252" s="44" t="str">
        <f t="shared" si="26"/>
        <v># no free IP</v>
      </c>
      <c r="C252" s="50"/>
      <c r="D252" s="46"/>
      <c r="E252" s="16"/>
      <c r="F252" s="47"/>
      <c r="G252" s="44" t="str">
        <f t="shared" si="27"/>
        <v># no free IP</v>
      </c>
      <c r="H252" s="44" t="str">
        <f t="shared" si="28"/>
        <v>17.06.04</v>
      </c>
      <c r="I252" s="44" t="str">
        <f t="shared" si="29"/>
        <v/>
      </c>
      <c r="J252" s="50"/>
      <c r="L252" s="5" t="str">
        <f t="shared" si="30"/>
        <v>:::::</v>
      </c>
      <c r="M252" s="5" t="str">
        <f t="shared" si="31"/>
        <v>..</v>
      </c>
      <c r="N252" s="5" t="str">
        <f t="shared" si="32"/>
        <v>..</v>
      </c>
    </row>
    <row r="253" spans="1:14">
      <c r="A253" s="44">
        <v>250</v>
      </c>
      <c r="B253" s="44" t="str">
        <f t="shared" si="26"/>
        <v># no free IP</v>
      </c>
      <c r="C253" s="50"/>
      <c r="D253" s="46"/>
      <c r="E253" s="16"/>
      <c r="F253" s="47"/>
      <c r="G253" s="44" t="str">
        <f t="shared" si="27"/>
        <v># no free IP</v>
      </c>
      <c r="H253" s="44" t="str">
        <f t="shared" si="28"/>
        <v>17.06.04</v>
      </c>
      <c r="I253" s="44" t="str">
        <f t="shared" si="29"/>
        <v/>
      </c>
      <c r="J253" s="50"/>
      <c r="L253" s="5" t="str">
        <f t="shared" si="30"/>
        <v>:::::</v>
      </c>
      <c r="M253" s="5" t="str">
        <f t="shared" si="31"/>
        <v>..</v>
      </c>
      <c r="N253" s="5" t="str">
        <f t="shared" si="32"/>
        <v>..</v>
      </c>
    </row>
    <row r="254" spans="1:14">
      <c r="A254" s="44">
        <v>251</v>
      </c>
      <c r="B254" s="44" t="str">
        <f t="shared" si="26"/>
        <v># no free IP</v>
      </c>
      <c r="C254" s="50"/>
      <c r="D254" s="46"/>
      <c r="E254" s="16"/>
      <c r="F254" s="47"/>
      <c r="G254" s="44" t="str">
        <f t="shared" si="27"/>
        <v># no free IP</v>
      </c>
      <c r="H254" s="44" t="str">
        <f t="shared" si="28"/>
        <v>17.06.04</v>
      </c>
      <c r="I254" s="44" t="str">
        <f t="shared" si="29"/>
        <v/>
      </c>
      <c r="J254" s="50"/>
      <c r="L254" s="5" t="str">
        <f t="shared" si="30"/>
        <v>:::::</v>
      </c>
      <c r="M254" s="5" t="str">
        <f t="shared" si="31"/>
        <v>..</v>
      </c>
      <c r="N254" s="5" t="str">
        <f t="shared" si="32"/>
        <v>..</v>
      </c>
    </row>
    <row r="255" spans="1:14">
      <c r="A255" s="44">
        <v>252</v>
      </c>
      <c r="B255" s="44" t="str">
        <f t="shared" si="26"/>
        <v># no free IP</v>
      </c>
      <c r="C255" s="50"/>
      <c r="D255" s="46"/>
      <c r="E255" s="16"/>
      <c r="F255" s="47"/>
      <c r="G255" s="44" t="str">
        <f t="shared" si="27"/>
        <v># no free IP</v>
      </c>
      <c r="H255" s="44" t="str">
        <f t="shared" si="28"/>
        <v>17.06.04</v>
      </c>
      <c r="I255" s="44" t="str">
        <f t="shared" si="29"/>
        <v/>
      </c>
      <c r="J255" s="50"/>
      <c r="L255" s="5" t="str">
        <f t="shared" si="30"/>
        <v>:::::</v>
      </c>
      <c r="M255" s="5" t="str">
        <f t="shared" si="31"/>
        <v>..</v>
      </c>
      <c r="N255" s="5" t="str">
        <f t="shared" si="32"/>
        <v>..</v>
      </c>
    </row>
    <row r="256" spans="1:14">
      <c r="A256" s="44">
        <v>253</v>
      </c>
      <c r="B256" s="44" t="str">
        <f t="shared" si="26"/>
        <v># no free IP</v>
      </c>
      <c r="C256" s="50"/>
      <c r="D256" s="46"/>
      <c r="E256" s="16"/>
      <c r="F256" s="47"/>
      <c r="G256" s="44" t="str">
        <f t="shared" si="27"/>
        <v># no free IP</v>
      </c>
      <c r="H256" s="44" t="str">
        <f t="shared" si="28"/>
        <v>17.06.04</v>
      </c>
      <c r="I256" s="44" t="str">
        <f t="shared" si="29"/>
        <v/>
      </c>
      <c r="J256" s="50"/>
      <c r="L256" s="5" t="str">
        <f t="shared" si="30"/>
        <v>:::::</v>
      </c>
      <c r="M256" s="5" t="str">
        <f t="shared" si="31"/>
        <v>..</v>
      </c>
      <c r="N256" s="5" t="str">
        <f t="shared" si="32"/>
        <v>..</v>
      </c>
    </row>
    <row r="257" spans="1:14">
      <c r="A257" s="44">
        <v>254</v>
      </c>
      <c r="B257" s="44" t="str">
        <f t="shared" si="26"/>
        <v># no free IP</v>
      </c>
      <c r="C257" s="50"/>
      <c r="D257" s="46"/>
      <c r="E257" s="16"/>
      <c r="F257" s="47"/>
      <c r="G257" s="44" t="str">
        <f t="shared" si="27"/>
        <v># no free IP</v>
      </c>
      <c r="H257" s="44" t="str">
        <f t="shared" si="28"/>
        <v>17.06.04</v>
      </c>
      <c r="I257" s="44" t="str">
        <f t="shared" si="29"/>
        <v/>
      </c>
      <c r="J257" s="50"/>
      <c r="L257" s="5" t="str">
        <f t="shared" si="30"/>
        <v>:::::</v>
      </c>
      <c r="M257" s="5" t="str">
        <f t="shared" si="31"/>
        <v>..</v>
      </c>
      <c r="N257" s="5" t="str">
        <f t="shared" si="32"/>
        <v>..</v>
      </c>
    </row>
  </sheetData>
  <autoFilter ref="A3:J257" xr:uid="{00000000-0001-0000-0300-000000000000}"/>
  <mergeCells count="8">
    <mergeCell ref="E1:F1"/>
    <mergeCell ref="C1:C2"/>
    <mergeCell ref="D1:D2"/>
    <mergeCell ref="L1:N2"/>
    <mergeCell ref="J1:J2"/>
    <mergeCell ref="G1:G2"/>
    <mergeCell ref="H1:H2"/>
    <mergeCell ref="I1:I2"/>
  </mergeCells>
  <dataValidations count="2">
    <dataValidation type="list" allowBlank="1" showInputMessage="1" showErrorMessage="1" sqref="C4:C257" xr:uid="{00000000-0002-0000-0300-000000000000}">
      <formula1>list_ap_type_c9800</formula1>
    </dataValidation>
    <dataValidation type="list" showInputMessage="1" sqref="J4:J257" xr:uid="{ADB0BB9C-3795-4B0E-A1F7-6FA81ABCAA65}">
      <formula1>list_note</formula1>
    </dataValidation>
  </dataValidations>
  <pageMargins left="0.7" right="0.7" top="0.78740157499999996" bottom="0.78740157499999996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43D7-0CE7-4F49-90AC-43B69C8E9246}">
  <sheetPr>
    <tabColor theme="0" tint="-0.249977111117893"/>
  </sheetPr>
  <dimension ref="A1:N257"/>
  <sheetViews>
    <sheetView tabSelected="1" topLeftCell="A19" workbookViewId="0">
      <selection activeCell="P47" sqref="P47"/>
    </sheetView>
  </sheetViews>
  <sheetFormatPr baseColWidth="10" defaultColWidth="11.42578125" defaultRowHeight="15"/>
  <cols>
    <col min="1" max="1" width="4" style="45" bestFit="1" customWidth="1"/>
    <col min="2" max="2" width="16.5703125" style="45" bestFit="1" customWidth="1"/>
    <col min="3" max="3" width="13" style="45" customWidth="1"/>
    <col min="4" max="4" width="14.28515625" style="48" customWidth="1"/>
    <col min="5" max="5" width="14.140625" style="1" bestFit="1" customWidth="1"/>
    <col min="6" max="6" width="12.7109375" style="49" customWidth="1"/>
    <col min="7" max="7" width="12.5703125" style="45" customWidth="1"/>
    <col min="8" max="8" width="8.140625" style="45" bestFit="1" customWidth="1"/>
    <col min="9" max="9" width="9.7109375" style="45" customWidth="1"/>
    <col min="10" max="10" width="38.5703125" style="45" customWidth="1"/>
    <col min="11" max="11" width="15.7109375" style="1" bestFit="1" customWidth="1"/>
    <col min="12" max="12" width="17.7109375" style="1" hidden="1" customWidth="1"/>
    <col min="13" max="13" width="15.85546875" style="1" hidden="1" customWidth="1"/>
    <col min="14" max="14" width="15.42578125" style="1" hidden="1" customWidth="1"/>
    <col min="15" max="16384" width="11.42578125" style="1"/>
  </cols>
  <sheetData>
    <row r="1" spans="1:14" s="2" customFormat="1" ht="15" customHeight="1">
      <c r="A1" s="53" t="s">
        <v>1019</v>
      </c>
      <c r="B1" s="52" t="str">
        <f>var_nl</f>
        <v>614</v>
      </c>
      <c r="C1" s="229" t="s">
        <v>1007</v>
      </c>
      <c r="D1" s="145" t="s">
        <v>1013</v>
      </c>
      <c r="E1" s="144" t="s">
        <v>1014</v>
      </c>
      <c r="F1" s="201"/>
      <c r="G1" s="229" t="s">
        <v>1017</v>
      </c>
      <c r="H1" s="229" t="s">
        <v>1018</v>
      </c>
      <c r="I1" s="232" t="s">
        <v>1022</v>
      </c>
      <c r="J1" s="234" t="s">
        <v>1024</v>
      </c>
      <c r="K1" s="229" t="s">
        <v>1529</v>
      </c>
      <c r="L1" s="231" t="s">
        <v>1039</v>
      </c>
      <c r="M1" s="231"/>
      <c r="N1" s="231"/>
    </row>
    <row r="2" spans="1:14" s="2" customFormat="1">
      <c r="A2" s="51" t="s">
        <v>1011</v>
      </c>
      <c r="B2" s="51" t="s">
        <v>1012</v>
      </c>
      <c r="C2" s="230"/>
      <c r="D2" s="223"/>
      <c r="E2" s="23" t="s">
        <v>1015</v>
      </c>
      <c r="F2" s="25" t="s">
        <v>1016</v>
      </c>
      <c r="G2" s="230"/>
      <c r="H2" s="230"/>
      <c r="I2" s="233"/>
      <c r="J2" s="235"/>
      <c r="K2" s="230"/>
      <c r="L2" s="231"/>
      <c r="M2" s="231"/>
      <c r="N2" s="231"/>
    </row>
    <row r="3" spans="1:14">
      <c r="A3" s="44"/>
      <c r="B3" s="44"/>
      <c r="C3" s="44"/>
      <c r="D3" s="26"/>
      <c r="E3" s="19"/>
      <c r="F3" s="27"/>
      <c r="G3" s="44"/>
      <c r="H3" s="44"/>
      <c r="I3" s="44"/>
      <c r="J3" s="114"/>
      <c r="K3" s="50"/>
      <c r="L3" s="5"/>
      <c r="M3" s="5"/>
      <c r="N3" s="5"/>
    </row>
    <row r="4" spans="1:14">
      <c r="A4" s="44">
        <v>1</v>
      </c>
      <c r="B4" s="44" t="str">
        <f t="shared" ref="B4:B67" si="0">IF(A4&gt;SUM(range_ap1_count+range_ap2_count),"# no free IP",CONCATENATE(var_dns_ap,SUM(20000+A4)))</f>
        <v>de0614ncap20001</v>
      </c>
      <c r="C4" s="44" t="str">
        <f>IF('AP-LIST_c9800'!C4="","",IF(LOWER('AP-LIST_ctvm'!$C4)=LOWER('AP-LIST_c9800'!$C4),'AP-LIST_ctvm'!C4,'AP-LIST_c9800'!C4))</f>
        <v>c9120AXI</v>
      </c>
      <c r="D4" s="26" t="str">
        <f>IF('AP-LIST_c9800'!D4="","",IF(LOWER('AP-LIST_ctvm'!$C4)=LOWER('AP-LIST_c9800'!$C4),'AP-LIST_ctvm'!D4,'AP-LIST_c9800'!D4))</f>
        <v>FCW2650Y6Z6</v>
      </c>
      <c r="E4" s="19" t="str">
        <f>IF('AP-LIST_c9800'!E4="","",IF(LOWER('AP-LIST_ctvm'!$C4)=LOWER('AP-LIST_c9800'!$C4),'AP-LIST_ctvm'!E4,'AP-LIST_c9800'!E4))</f>
        <v>24D79C3F8F68</v>
      </c>
      <c r="F4" s="27" t="str">
        <f>IF('AP-LIST_c9800'!F4="","",IF(LOWER('AP-LIST_ctvm'!$C4)=LOWER('AP-LIST_c9800'!$C4),'AP-LIST_ctvm'!F4,'AP-LIST_c9800'!F4))</f>
        <v/>
      </c>
      <c r="G4" s="44" t="str">
        <f t="shared" ref="G4:G67" si="1">IF(A4&lt;=range_ap1_count,CONCATENATE(var_net_v1,SUM(range_ap1_start-1+A4)),IF(A4&gt;SUM(range_ap1_count+range_ap2_count),"# no free IP",CONCATENATE(var_net_v1,SUM(A4-range_ap1_count+range_ap2_start-1))))</f>
        <v>10.251.53.201</v>
      </c>
      <c r="H4" s="44" t="str">
        <f>var_version_wlc</f>
        <v>17.06.04</v>
      </c>
      <c r="I4" s="44" t="str">
        <f t="shared" ref="I4:I67" si="2">IF(C4="","",IF(C4="c9120AXI","indoor",IF(C4="c9124AXI","outdoor",IF(C4="AIR-AP1832I","indoor",IF(C4="AIR-AP1542I","outdoor","# FEHLER")))))</f>
        <v>indoor</v>
      </c>
      <c r="J4" s="114" t="str">
        <f>IF('AP-LIST_c9800'!C4="","",IF(LOWER('AP-LIST_ctvm'!C4)=LOWER('AP-LIST_c9800'!C4),"AP Migration CTVM &gt; c9800",CONCATENATE("AP ",'AP-LIST_ctvm'!C4," durch ",'AP-LIST_c9800'!C4," ersetzt")))</f>
        <v>AP  durch c9120AXI ersetzt</v>
      </c>
      <c r="K4" s="50" t="s">
        <v>1662</v>
      </c>
      <c r="L4" s="5" t="str">
        <f t="shared" ref="L4:L67" si="3">UPPER(MID(E4,1,2)&amp;":"&amp;MID(E4,3,2)&amp;":"&amp;MID(E4,5,2)&amp;":"&amp;MID(E4,7,2)&amp;":"&amp;MID(E4,9,2)&amp;":"&amp;MID(E4,11,2))</f>
        <v>24:D7:9C:3F:8F:68</v>
      </c>
      <c r="M4" s="5" t="str">
        <f t="shared" ref="M4:M67" si="4">UPPER(MID(E4,1,4)&amp;"."&amp;MID(E4,5,4)&amp;"."&amp;MID(E4,9,4))</f>
        <v>24D7.9C3F.8F68</v>
      </c>
      <c r="N4" s="5" t="str">
        <f>LOWER(M4)</f>
        <v>24d7.9c3f.8f68</v>
      </c>
    </row>
    <row r="5" spans="1:14">
      <c r="A5" s="44">
        <v>2</v>
      </c>
      <c r="B5" s="44" t="str">
        <f t="shared" si="0"/>
        <v>de0614ncap20002</v>
      </c>
      <c r="C5" s="44" t="str">
        <f>IF('AP-LIST_c9800'!C5="","",IF(LOWER('AP-LIST_ctvm'!$C5)=LOWER('AP-LIST_c9800'!$C5),'AP-LIST_ctvm'!C5,'AP-LIST_c9800'!C5))</f>
        <v>c9120AXI</v>
      </c>
      <c r="D5" s="26" t="str">
        <f>IF('AP-LIST_c9800'!D5="","",IF(LOWER('AP-LIST_ctvm'!$C5)=LOWER('AP-LIST_c9800'!$C5),'AP-LIST_ctvm'!D5,'AP-LIST_c9800'!D5))</f>
        <v>FCW2650Y78S</v>
      </c>
      <c r="E5" s="19" t="str">
        <f>IF('AP-LIST_c9800'!E5="","",IF(LOWER('AP-LIST_ctvm'!$C5)=LOWER('AP-LIST_c9800'!$C5),'AP-LIST_ctvm'!E5,'AP-LIST_c9800'!E5))</f>
        <v>24D79C3FB104</v>
      </c>
      <c r="F5" s="27" t="str">
        <f>IF('AP-LIST_c9800'!F5="","",IF(LOWER('AP-LIST_ctvm'!$C5)=LOWER('AP-LIST_c9800'!$C5),'AP-LIST_ctvm'!F5,'AP-LIST_c9800'!F5))</f>
        <v/>
      </c>
      <c r="G5" s="44" t="str">
        <f t="shared" si="1"/>
        <v>10.251.53.202</v>
      </c>
      <c r="H5" s="44" t="str">
        <f t="shared" ref="H5:H67" si="5">var_version_wlc</f>
        <v>17.06.04</v>
      </c>
      <c r="I5" s="44" t="str">
        <f t="shared" si="2"/>
        <v>indoor</v>
      </c>
      <c r="J5" s="114" t="str">
        <f>IF('AP-LIST_c9800'!C5="","",IF(LOWER('AP-LIST_ctvm'!C5)=LOWER('AP-LIST_c9800'!C5),"AP Migration CTVM &gt; c9800",CONCATENATE("AP ",'AP-LIST_ctvm'!C5," durch ",'AP-LIST_c9800'!C5," ersetzt")))</f>
        <v>AP  durch c9120AXI ersetzt</v>
      </c>
      <c r="K5" s="50" t="s">
        <v>1662</v>
      </c>
      <c r="L5" s="5" t="str">
        <f t="shared" si="3"/>
        <v>24:D7:9C:3F:B1:04</v>
      </c>
      <c r="M5" s="5" t="str">
        <f t="shared" si="4"/>
        <v>24D7.9C3F.B104</v>
      </c>
      <c r="N5" s="5" t="str">
        <f t="shared" ref="N5:N68" si="6">LOWER(M5)</f>
        <v>24d7.9c3f.b104</v>
      </c>
    </row>
    <row r="6" spans="1:14">
      <c r="A6" s="44">
        <v>3</v>
      </c>
      <c r="B6" s="44" t="str">
        <f t="shared" si="0"/>
        <v>de0614ncap20003</v>
      </c>
      <c r="C6" s="44" t="str">
        <f>IF('AP-LIST_c9800'!C6="","",IF(LOWER('AP-LIST_ctvm'!$C6)=LOWER('AP-LIST_c9800'!$C6),'AP-LIST_ctvm'!C6,'AP-LIST_c9800'!C6))</f>
        <v>c9120AXI</v>
      </c>
      <c r="D6" s="26" t="str">
        <f>IF('AP-LIST_c9800'!D6="","",IF(LOWER('AP-LIST_ctvm'!$C6)=LOWER('AP-LIST_c9800'!$C6),'AP-LIST_ctvm'!D6,'AP-LIST_c9800'!D6))</f>
        <v>FCW2650Y6ZJ</v>
      </c>
      <c r="E6" s="19" t="str">
        <f>IF('AP-LIST_c9800'!E6="","",IF(LOWER('AP-LIST_ctvm'!$C6)=LOWER('AP-LIST_c9800'!$C6),'AP-LIST_ctvm'!E6,'AP-LIST_c9800'!E6))</f>
        <v>24D79C3EFE38</v>
      </c>
      <c r="F6" s="27" t="str">
        <f>IF('AP-LIST_c9800'!F6="","",IF(LOWER('AP-LIST_ctvm'!$C6)=LOWER('AP-LIST_c9800'!$C6),'AP-LIST_ctvm'!F6,'AP-LIST_c9800'!F6))</f>
        <v/>
      </c>
      <c r="G6" s="44" t="str">
        <f t="shared" si="1"/>
        <v>10.251.53.203</v>
      </c>
      <c r="H6" s="44" t="str">
        <f t="shared" si="5"/>
        <v>17.06.04</v>
      </c>
      <c r="I6" s="44" t="str">
        <f t="shared" si="2"/>
        <v>indoor</v>
      </c>
      <c r="J6" s="114" t="str">
        <f>IF('AP-LIST_c9800'!C6="","",IF(LOWER('AP-LIST_ctvm'!C6)=LOWER('AP-LIST_c9800'!C6),"AP Migration CTVM &gt; c9800",CONCATENATE("AP ",'AP-LIST_ctvm'!C6," durch ",'AP-LIST_c9800'!C6," ersetzt")))</f>
        <v>AP  durch c9120AXI ersetzt</v>
      </c>
      <c r="K6" s="50" t="s">
        <v>1662</v>
      </c>
      <c r="L6" s="5" t="str">
        <f t="shared" si="3"/>
        <v>24:D7:9C:3E:FE:38</v>
      </c>
      <c r="M6" s="5" t="str">
        <f t="shared" si="4"/>
        <v>24D7.9C3E.FE38</v>
      </c>
      <c r="N6" s="5" t="str">
        <f t="shared" si="6"/>
        <v>24d7.9c3e.fe38</v>
      </c>
    </row>
    <row r="7" spans="1:14">
      <c r="A7" s="44">
        <v>4</v>
      </c>
      <c r="B7" s="44" t="str">
        <f t="shared" si="0"/>
        <v>de0614ncap20004</v>
      </c>
      <c r="C7" s="44" t="str">
        <f>IF('AP-LIST_c9800'!C7="","",IF(LOWER('AP-LIST_ctvm'!$C7)=LOWER('AP-LIST_c9800'!$C7),'AP-LIST_ctvm'!C7,'AP-LIST_c9800'!C7))</f>
        <v>c9120AXI</v>
      </c>
      <c r="D7" s="26" t="str">
        <f>IF('AP-LIST_c9800'!D7="","",IF(LOWER('AP-LIST_ctvm'!$C7)=LOWER('AP-LIST_c9800'!$C7),'AP-LIST_ctvm'!D7,'AP-LIST_c9800'!D7))</f>
        <v>FCW2650Y775</v>
      </c>
      <c r="E7" s="19" t="str">
        <f>IF('AP-LIST_c9800'!E7="","",IF(LOWER('AP-LIST_ctvm'!$C7)=LOWER('AP-LIST_c9800'!$C7),'AP-LIST_ctvm'!E7,'AP-LIST_c9800'!E7))</f>
        <v>24D79C3F9CC0</v>
      </c>
      <c r="F7" s="27" t="str">
        <f>IF('AP-LIST_c9800'!F7="","",IF(LOWER('AP-LIST_ctvm'!$C7)=LOWER('AP-LIST_c9800'!$C7),'AP-LIST_ctvm'!F7,'AP-LIST_c9800'!F7))</f>
        <v/>
      </c>
      <c r="G7" s="44" t="str">
        <f t="shared" si="1"/>
        <v>10.251.53.204</v>
      </c>
      <c r="H7" s="44" t="str">
        <f t="shared" si="5"/>
        <v>17.06.04</v>
      </c>
      <c r="I7" s="44" t="str">
        <f t="shared" si="2"/>
        <v>indoor</v>
      </c>
      <c r="J7" s="114" t="str">
        <f>IF('AP-LIST_c9800'!C7="","",IF(LOWER('AP-LIST_ctvm'!C7)=LOWER('AP-LIST_c9800'!C7),"AP Migration CTVM &gt; c9800",CONCATENATE("AP ",'AP-LIST_ctvm'!C7," durch ",'AP-LIST_c9800'!C7," ersetzt")))</f>
        <v>AP  durch c9120AXI ersetzt</v>
      </c>
      <c r="K7" s="50" t="s">
        <v>1662</v>
      </c>
      <c r="L7" s="5" t="str">
        <f t="shared" si="3"/>
        <v>24:D7:9C:3F:9C:C0</v>
      </c>
      <c r="M7" s="5" t="str">
        <f t="shared" si="4"/>
        <v>24D7.9C3F.9CC0</v>
      </c>
      <c r="N7" s="5" t="str">
        <f t="shared" si="6"/>
        <v>24d7.9c3f.9cc0</v>
      </c>
    </row>
    <row r="8" spans="1:14">
      <c r="A8" s="44">
        <v>5</v>
      </c>
      <c r="B8" s="44" t="str">
        <f t="shared" si="0"/>
        <v>de0614ncap20005</v>
      </c>
      <c r="C8" s="44" t="str">
        <f>IF('AP-LIST_c9800'!C8="","",IF(LOWER('AP-LIST_ctvm'!$C8)=LOWER('AP-LIST_c9800'!$C8),'AP-LIST_ctvm'!C8,'AP-LIST_c9800'!C8))</f>
        <v>c9120AXI</v>
      </c>
      <c r="D8" s="26" t="str">
        <f>IF('AP-LIST_c9800'!D8="","",IF(LOWER('AP-LIST_ctvm'!$C8)=LOWER('AP-LIST_c9800'!$C8),'AP-LIST_ctvm'!D8,'AP-LIST_c9800'!D8))</f>
        <v>FCW2650Y6Y7</v>
      </c>
      <c r="E8" s="19" t="str">
        <f>IF('AP-LIST_c9800'!E8="","",IF(LOWER('AP-LIST_ctvm'!$C8)=LOWER('AP-LIST_c9800'!$C8),'AP-LIST_ctvm'!E8,'AP-LIST_c9800'!E8))</f>
        <v>24D79C3F88AC</v>
      </c>
      <c r="F8" s="27" t="str">
        <f>IF('AP-LIST_c9800'!F8="","",IF(LOWER('AP-LIST_ctvm'!$C8)=LOWER('AP-LIST_c9800'!$C8),'AP-LIST_ctvm'!F8,'AP-LIST_c9800'!F8))</f>
        <v/>
      </c>
      <c r="G8" s="44" t="str">
        <f t="shared" si="1"/>
        <v>10.251.53.205</v>
      </c>
      <c r="H8" s="44" t="str">
        <f t="shared" si="5"/>
        <v>17.06.04</v>
      </c>
      <c r="I8" s="44" t="str">
        <f t="shared" si="2"/>
        <v>indoor</v>
      </c>
      <c r="J8" s="114" t="str">
        <f>IF('AP-LIST_c9800'!C8="","",IF(LOWER('AP-LIST_ctvm'!C8)=LOWER('AP-LIST_c9800'!C8),"AP Migration CTVM &gt; c9800",CONCATENATE("AP ",'AP-LIST_ctvm'!C8," durch ",'AP-LIST_c9800'!C8," ersetzt")))</f>
        <v>AP  durch c9120AXI ersetzt</v>
      </c>
      <c r="K8" s="50" t="s">
        <v>1662</v>
      </c>
      <c r="L8" s="5" t="str">
        <f t="shared" si="3"/>
        <v>24:D7:9C:3F:88:AC</v>
      </c>
      <c r="M8" s="5" t="str">
        <f t="shared" si="4"/>
        <v>24D7.9C3F.88AC</v>
      </c>
      <c r="N8" s="5" t="str">
        <f t="shared" si="6"/>
        <v>24d7.9c3f.88ac</v>
      </c>
    </row>
    <row r="9" spans="1:14">
      <c r="A9" s="44">
        <v>6</v>
      </c>
      <c r="B9" s="44" t="str">
        <f t="shared" si="0"/>
        <v>de0614ncap20006</v>
      </c>
      <c r="C9" s="44" t="str">
        <f>IF('AP-LIST_c9800'!C9="","",IF(LOWER('AP-LIST_ctvm'!$C9)=LOWER('AP-LIST_c9800'!$C9),'AP-LIST_ctvm'!C9,'AP-LIST_c9800'!C9))</f>
        <v>c9120AXI</v>
      </c>
      <c r="D9" s="26" t="str">
        <f>IF('AP-LIST_c9800'!D9="","",IF(LOWER('AP-LIST_ctvm'!$C9)=LOWER('AP-LIST_c9800'!$C9),'AP-LIST_ctvm'!D9,'AP-LIST_c9800'!D9))</f>
        <v>FCW2650Y78C</v>
      </c>
      <c r="E9" s="19" t="str">
        <f>IF('AP-LIST_c9800'!E9="","",IF(LOWER('AP-LIST_ctvm'!$C9)=LOWER('AP-LIST_c9800'!$C9),'AP-LIST_ctvm'!E9,'AP-LIST_c9800'!E9))</f>
        <v>24D79C3FAB6C</v>
      </c>
      <c r="F9" s="27" t="str">
        <f>IF('AP-LIST_c9800'!F9="","",IF(LOWER('AP-LIST_ctvm'!$C9)=LOWER('AP-LIST_c9800'!$C9),'AP-LIST_ctvm'!F9,'AP-LIST_c9800'!F9))</f>
        <v/>
      </c>
      <c r="G9" s="44" t="str">
        <f t="shared" si="1"/>
        <v>10.251.53.206</v>
      </c>
      <c r="H9" s="44" t="str">
        <f t="shared" si="5"/>
        <v>17.06.04</v>
      </c>
      <c r="I9" s="44" t="str">
        <f t="shared" si="2"/>
        <v>indoor</v>
      </c>
      <c r="J9" s="114" t="str">
        <f>IF('AP-LIST_c9800'!C9="","",IF(LOWER('AP-LIST_ctvm'!C9)=LOWER('AP-LIST_c9800'!C9),"AP Migration CTVM &gt; c9800",CONCATENATE("AP ",'AP-LIST_ctvm'!C9," durch ",'AP-LIST_c9800'!C9," ersetzt")))</f>
        <v>AP  durch c9120AXI ersetzt</v>
      </c>
      <c r="K9" s="50" t="s">
        <v>1662</v>
      </c>
      <c r="L9" s="5" t="str">
        <f t="shared" si="3"/>
        <v>24:D7:9C:3F:AB:6C</v>
      </c>
      <c r="M9" s="5" t="str">
        <f t="shared" si="4"/>
        <v>24D7.9C3F.AB6C</v>
      </c>
      <c r="N9" s="5" t="str">
        <f t="shared" si="6"/>
        <v>24d7.9c3f.ab6c</v>
      </c>
    </row>
    <row r="10" spans="1:14">
      <c r="A10" s="44">
        <v>7</v>
      </c>
      <c r="B10" s="44" t="str">
        <f t="shared" si="0"/>
        <v>de0614ncap20007</v>
      </c>
      <c r="C10" s="44" t="str">
        <f>IF('AP-LIST_c9800'!C10="","",IF(LOWER('AP-LIST_ctvm'!$C10)=LOWER('AP-LIST_c9800'!$C10),'AP-LIST_ctvm'!C10,'AP-LIST_c9800'!C10))</f>
        <v>c9120AXI</v>
      </c>
      <c r="D10" s="26" t="str">
        <f>IF('AP-LIST_c9800'!D10="","",IF(LOWER('AP-LIST_ctvm'!$C10)=LOWER('AP-LIST_c9800'!$C10),'AP-LIST_ctvm'!D10,'AP-LIST_c9800'!D10))</f>
        <v>FCW2650Y78G</v>
      </c>
      <c r="E10" s="19" t="str">
        <f>IF('AP-LIST_c9800'!E10="","",IF(LOWER('AP-LIST_ctvm'!$C10)=LOWER('AP-LIST_c9800'!$C10),'AP-LIST_ctvm'!E10,'AP-LIST_c9800'!E10))</f>
        <v>24D79C3F9760</v>
      </c>
      <c r="F10" s="27" t="str">
        <f>IF('AP-LIST_c9800'!F10="","",IF(LOWER('AP-LIST_ctvm'!$C10)=LOWER('AP-LIST_c9800'!$C10),'AP-LIST_ctvm'!F10,'AP-LIST_c9800'!F10))</f>
        <v/>
      </c>
      <c r="G10" s="44" t="str">
        <f t="shared" si="1"/>
        <v>10.251.53.207</v>
      </c>
      <c r="H10" s="44" t="str">
        <f t="shared" si="5"/>
        <v>17.06.04</v>
      </c>
      <c r="I10" s="44" t="str">
        <f t="shared" si="2"/>
        <v>indoor</v>
      </c>
      <c r="J10" s="114" t="str">
        <f>IF('AP-LIST_c9800'!C10="","",IF(LOWER('AP-LIST_ctvm'!C10)=LOWER('AP-LIST_c9800'!C10),"AP Migration CTVM &gt; c9800",CONCATENATE("AP ",'AP-LIST_ctvm'!C10," durch ",'AP-LIST_c9800'!C10," ersetzt")))</f>
        <v>AP  durch c9120AXI ersetzt</v>
      </c>
      <c r="K10" s="50" t="s">
        <v>1662</v>
      </c>
      <c r="L10" s="5" t="str">
        <f t="shared" si="3"/>
        <v>24:D7:9C:3F:97:60</v>
      </c>
      <c r="M10" s="5" t="str">
        <f t="shared" si="4"/>
        <v>24D7.9C3F.9760</v>
      </c>
      <c r="N10" s="5" t="str">
        <f t="shared" si="6"/>
        <v>24d7.9c3f.9760</v>
      </c>
    </row>
    <row r="11" spans="1:14">
      <c r="A11" s="44">
        <v>8</v>
      </c>
      <c r="B11" s="44" t="str">
        <f t="shared" si="0"/>
        <v>de0614ncap20008</v>
      </c>
      <c r="C11" s="44" t="str">
        <f>IF('AP-LIST_c9800'!C11="","",IF(LOWER('AP-LIST_ctvm'!$C11)=LOWER('AP-LIST_c9800'!$C11),'AP-LIST_ctvm'!C11,'AP-LIST_c9800'!C11))</f>
        <v>c9124AXI</v>
      </c>
      <c r="D11" s="26" t="str">
        <f>IF('AP-LIST_c9800'!D11="","",IF(LOWER('AP-LIST_ctvm'!$C11)=LOWER('AP-LIST_c9800'!$C11),'AP-LIST_ctvm'!D11,'AP-LIST_c9800'!D11))</f>
        <v>FGL2649LKU6</v>
      </c>
      <c r="E11" s="19" t="str">
        <f>IF('AP-LIST_c9800'!E11="","",IF(LOWER('AP-LIST_ctvm'!$C11)=LOWER('AP-LIST_c9800'!$C11),'AP-LIST_ctvm'!E11,'AP-LIST_c9800'!E11))</f>
        <v>34B883150430</v>
      </c>
      <c r="F11" s="27" t="str">
        <f>IF('AP-LIST_c9800'!F11="","",IF(LOWER('AP-LIST_ctvm'!$C11)=LOWER('AP-LIST_c9800'!$C11),'AP-LIST_ctvm'!F11,'AP-LIST_c9800'!F11))</f>
        <v/>
      </c>
      <c r="G11" s="44" t="str">
        <f t="shared" si="1"/>
        <v>10.251.53.208</v>
      </c>
      <c r="H11" s="44" t="str">
        <f t="shared" si="5"/>
        <v>17.06.04</v>
      </c>
      <c r="I11" s="44" t="str">
        <f t="shared" si="2"/>
        <v>outdoor</v>
      </c>
      <c r="J11" s="114" t="str">
        <f>IF('AP-LIST_c9800'!C11="","",IF(LOWER('AP-LIST_ctvm'!C11)=LOWER('AP-LIST_c9800'!C11),"AP Migration CTVM &gt; c9800",CONCATENATE("AP ",'AP-LIST_ctvm'!C11," durch ",'AP-LIST_c9800'!C11," ersetzt")))</f>
        <v>AP  durch c9124AXI ersetzt</v>
      </c>
      <c r="K11" s="50" t="s">
        <v>1662</v>
      </c>
      <c r="L11" s="5" t="str">
        <f t="shared" si="3"/>
        <v>34:B8:83:15:04:30</v>
      </c>
      <c r="M11" s="5" t="str">
        <f t="shared" si="4"/>
        <v>34B8.8315.0430</v>
      </c>
      <c r="N11" s="5" t="str">
        <f t="shared" si="6"/>
        <v>34b8.8315.0430</v>
      </c>
    </row>
    <row r="12" spans="1:14">
      <c r="A12" s="44">
        <v>9</v>
      </c>
      <c r="B12" s="44" t="str">
        <f t="shared" si="0"/>
        <v>de0614ncap20009</v>
      </c>
      <c r="C12" s="44" t="str">
        <f>IF('AP-LIST_c9800'!C12="","",IF(LOWER('AP-LIST_ctvm'!$C12)=LOWER('AP-LIST_c9800'!$C12),'AP-LIST_ctvm'!C12,'AP-LIST_c9800'!C12))</f>
        <v>c9124AXI</v>
      </c>
      <c r="D12" s="26" t="str">
        <f>IF('AP-LIST_c9800'!D12="","",IF(LOWER('AP-LIST_ctvm'!$C12)=LOWER('AP-LIST_c9800'!$C12),'AP-LIST_ctvm'!D12,'AP-LIST_c9800'!D12))</f>
        <v>FGL2649LJFK</v>
      </c>
      <c r="E12" s="19" t="str">
        <f>IF('AP-LIST_c9800'!E12="","",IF(LOWER('AP-LIST_ctvm'!$C12)=LOWER('AP-LIST_c9800'!$C12),'AP-LIST_ctvm'!E12,'AP-LIST_c9800'!E12))</f>
        <v>34B88314F324</v>
      </c>
      <c r="F12" s="27" t="str">
        <f>IF('AP-LIST_c9800'!F12="","",IF(LOWER('AP-LIST_ctvm'!$C12)=LOWER('AP-LIST_c9800'!$C12),'AP-LIST_ctvm'!F12,'AP-LIST_c9800'!F12))</f>
        <v/>
      </c>
      <c r="G12" s="44" t="str">
        <f t="shared" si="1"/>
        <v>10.251.53.209</v>
      </c>
      <c r="H12" s="44" t="str">
        <f t="shared" si="5"/>
        <v>17.06.04</v>
      </c>
      <c r="I12" s="44" t="str">
        <f t="shared" si="2"/>
        <v>outdoor</v>
      </c>
      <c r="J12" s="114" t="str">
        <f>IF('AP-LIST_c9800'!C12="","",IF(LOWER('AP-LIST_ctvm'!C12)=LOWER('AP-LIST_c9800'!C12),"AP Migration CTVM &gt; c9800",CONCATENATE("AP ",'AP-LIST_ctvm'!C12," durch ",'AP-LIST_c9800'!C12," ersetzt")))</f>
        <v>AP  durch c9124AXI ersetzt</v>
      </c>
      <c r="K12" s="50" t="s">
        <v>1662</v>
      </c>
      <c r="L12" s="5" t="str">
        <f t="shared" si="3"/>
        <v>34:B8:83:14:F3:24</v>
      </c>
      <c r="M12" s="5" t="str">
        <f t="shared" si="4"/>
        <v>34B8.8314.F324</v>
      </c>
      <c r="N12" s="5" t="str">
        <f t="shared" si="6"/>
        <v>34b8.8314.f324</v>
      </c>
    </row>
    <row r="13" spans="1:14">
      <c r="A13" s="44">
        <v>10</v>
      </c>
      <c r="B13" s="44" t="str">
        <f t="shared" si="0"/>
        <v>de0614ncap20010</v>
      </c>
      <c r="C13" s="44" t="str">
        <f>IF('AP-LIST_c9800'!C13="","",IF(LOWER('AP-LIST_ctvm'!$C13)=LOWER('AP-LIST_c9800'!$C13),'AP-LIST_ctvm'!C13,'AP-LIST_c9800'!C13))</f>
        <v>c9124AXI</v>
      </c>
      <c r="D13" s="26" t="str">
        <f>IF('AP-LIST_c9800'!D13="","",IF(LOWER('AP-LIST_ctvm'!$C13)=LOWER('AP-LIST_c9800'!$C13),'AP-LIST_ctvm'!D13,'AP-LIST_c9800'!D13))</f>
        <v>FGL2649LJRL</v>
      </c>
      <c r="E13" s="19" t="str">
        <f>IF('AP-LIST_c9800'!E13="","",IF(LOWER('AP-LIST_ctvm'!$C13)=LOWER('AP-LIST_c9800'!$C13),'AP-LIST_ctvm'!E13,'AP-LIST_c9800'!E13))</f>
        <v>34B88314EED4</v>
      </c>
      <c r="F13" s="27" t="str">
        <f>IF('AP-LIST_c9800'!F13="","",IF(LOWER('AP-LIST_ctvm'!$C13)=LOWER('AP-LIST_c9800'!$C13),'AP-LIST_ctvm'!F13,'AP-LIST_c9800'!F13))</f>
        <v/>
      </c>
      <c r="G13" s="44" t="str">
        <f t="shared" si="1"/>
        <v>10.251.53.210</v>
      </c>
      <c r="H13" s="44" t="str">
        <f t="shared" si="5"/>
        <v>17.06.04</v>
      </c>
      <c r="I13" s="44" t="str">
        <f t="shared" si="2"/>
        <v>outdoor</v>
      </c>
      <c r="J13" s="114" t="str">
        <f>IF('AP-LIST_c9800'!C13="","",IF(LOWER('AP-LIST_ctvm'!C13)=LOWER('AP-LIST_c9800'!C13),"AP Migration CTVM &gt; c9800",CONCATENATE("AP ",'AP-LIST_ctvm'!C13," durch ",'AP-LIST_c9800'!C13," ersetzt")))</f>
        <v>AP  durch c9124AXI ersetzt</v>
      </c>
      <c r="K13" s="50" t="s">
        <v>1662</v>
      </c>
      <c r="L13" s="5" t="str">
        <f t="shared" si="3"/>
        <v>34:B8:83:14:EE:D4</v>
      </c>
      <c r="M13" s="5" t="str">
        <f t="shared" si="4"/>
        <v>34B8.8314.EED4</v>
      </c>
      <c r="N13" s="5" t="str">
        <f t="shared" si="6"/>
        <v>34b8.8314.eed4</v>
      </c>
    </row>
    <row r="14" spans="1:14">
      <c r="A14" s="44">
        <v>11</v>
      </c>
      <c r="B14" s="44" t="str">
        <f t="shared" si="0"/>
        <v>de0614ncap20011</v>
      </c>
      <c r="C14" s="44" t="str">
        <f>IF('AP-LIST_c9800'!C14="","",IF(LOWER('AP-LIST_ctvm'!$C14)=LOWER('AP-LIST_c9800'!$C14),'AP-LIST_ctvm'!C14,'AP-LIST_c9800'!C14))</f>
        <v>c9124AXI</v>
      </c>
      <c r="D14" s="26" t="str">
        <f>IF('AP-LIST_c9800'!D14="","",IF(LOWER('AP-LIST_ctvm'!$C14)=LOWER('AP-LIST_c9800'!$C14),'AP-LIST_ctvm'!D14,'AP-LIST_c9800'!D14))</f>
        <v>FGL2649LJHZ</v>
      </c>
      <c r="E14" s="19" t="str">
        <f>IF('AP-LIST_c9800'!E14="","",IF(LOWER('AP-LIST_ctvm'!$C14)=LOWER('AP-LIST_c9800'!$C14),'AP-LIST_ctvm'!E14,'AP-LIST_c9800'!E14))</f>
        <v>34B88314EF0C</v>
      </c>
      <c r="F14" s="27" t="str">
        <f>IF('AP-LIST_c9800'!F14="","",IF(LOWER('AP-LIST_ctvm'!$C14)=LOWER('AP-LIST_c9800'!$C14),'AP-LIST_ctvm'!F14,'AP-LIST_c9800'!F14))</f>
        <v/>
      </c>
      <c r="G14" s="44" t="str">
        <f t="shared" si="1"/>
        <v>10.251.53.211</v>
      </c>
      <c r="H14" s="44" t="str">
        <f t="shared" si="5"/>
        <v>17.06.04</v>
      </c>
      <c r="I14" s="44" t="str">
        <f t="shared" si="2"/>
        <v>outdoor</v>
      </c>
      <c r="J14" s="114" t="str">
        <f>IF('AP-LIST_c9800'!C14="","",IF(LOWER('AP-LIST_ctvm'!C14)=LOWER('AP-LIST_c9800'!C14),"AP Migration CTVM &gt; c9800",CONCATENATE("AP ",'AP-LIST_ctvm'!C14," durch ",'AP-LIST_c9800'!C14," ersetzt")))</f>
        <v>AP  durch c9124AXI ersetzt</v>
      </c>
      <c r="K14" s="50" t="s">
        <v>1662</v>
      </c>
      <c r="L14" s="5" t="str">
        <f t="shared" si="3"/>
        <v>34:B8:83:14:EF:0C</v>
      </c>
      <c r="M14" s="5" t="str">
        <f t="shared" si="4"/>
        <v>34B8.8314.EF0C</v>
      </c>
      <c r="N14" s="5" t="str">
        <f t="shared" si="6"/>
        <v>34b8.8314.ef0c</v>
      </c>
    </row>
    <row r="15" spans="1:14">
      <c r="A15" s="44">
        <v>12</v>
      </c>
      <c r="B15" s="44" t="str">
        <f t="shared" si="0"/>
        <v>de0614ncap20012</v>
      </c>
      <c r="C15" s="44" t="str">
        <f>IF('AP-LIST_c9800'!C15="","",IF(LOWER('AP-LIST_ctvm'!$C15)=LOWER('AP-LIST_c9800'!$C15),'AP-LIST_ctvm'!C15,'AP-LIST_c9800'!C15))</f>
        <v>c9124AXI</v>
      </c>
      <c r="D15" s="26" t="str">
        <f>IF('AP-LIST_c9800'!D15="","",IF(LOWER('AP-LIST_ctvm'!$C15)=LOWER('AP-LIST_c9800'!$C15),'AP-LIST_ctvm'!D15,'AP-LIST_c9800'!D15))</f>
        <v>FGL2649LKS4</v>
      </c>
      <c r="E15" s="19" t="str">
        <f>IF('AP-LIST_c9800'!E15="","",IF(LOWER('AP-LIST_ctvm'!$C15)=LOWER('AP-LIST_c9800'!$C15),'AP-LIST_ctvm'!E15,'AP-LIST_c9800'!E15))</f>
        <v>34B883150A10</v>
      </c>
      <c r="F15" s="27" t="str">
        <f>IF('AP-LIST_c9800'!F15="","",IF(LOWER('AP-LIST_ctvm'!$C15)=LOWER('AP-LIST_c9800'!$C15),'AP-LIST_ctvm'!F15,'AP-LIST_c9800'!F15))</f>
        <v/>
      </c>
      <c r="G15" s="44" t="str">
        <f t="shared" si="1"/>
        <v>10.251.53.212</v>
      </c>
      <c r="H15" s="44" t="str">
        <f t="shared" si="5"/>
        <v>17.06.04</v>
      </c>
      <c r="I15" s="44" t="str">
        <f t="shared" si="2"/>
        <v>outdoor</v>
      </c>
      <c r="J15" s="114" t="str">
        <f>IF('AP-LIST_c9800'!C15="","",IF(LOWER('AP-LIST_ctvm'!C15)=LOWER('AP-LIST_c9800'!C15),"AP Migration CTVM &gt; c9800",CONCATENATE("AP ",'AP-LIST_ctvm'!C15," durch ",'AP-LIST_c9800'!C15," ersetzt")))</f>
        <v>AP  durch c9124AXI ersetzt</v>
      </c>
      <c r="K15" s="50" t="s">
        <v>1662</v>
      </c>
      <c r="L15" s="5" t="str">
        <f t="shared" si="3"/>
        <v>34:B8:83:15:0A:10</v>
      </c>
      <c r="M15" s="5" t="str">
        <f t="shared" si="4"/>
        <v>34B8.8315.0A10</v>
      </c>
      <c r="N15" s="5" t="str">
        <f t="shared" si="6"/>
        <v>34b8.8315.0a10</v>
      </c>
    </row>
    <row r="16" spans="1:14">
      <c r="A16" s="44">
        <v>13</v>
      </c>
      <c r="B16" s="44" t="str">
        <f t="shared" si="0"/>
        <v>de0614ncap20013</v>
      </c>
      <c r="C16" s="44" t="str">
        <f>IF('AP-LIST_c9800'!C16="","",IF(LOWER('AP-LIST_ctvm'!$C16)=LOWER('AP-LIST_c9800'!$C16),'AP-LIST_ctvm'!C16,'AP-LIST_c9800'!C16))</f>
        <v>c9124AXI</v>
      </c>
      <c r="D16" s="26" t="str">
        <f>IF('AP-LIST_c9800'!D16="","",IF(LOWER('AP-LIST_ctvm'!$C16)=LOWER('AP-LIST_c9800'!$C16),'AP-LIST_ctvm'!D16,'AP-LIST_c9800'!D16))</f>
        <v>FGL2649LKSA</v>
      </c>
      <c r="E16" s="19" t="str">
        <f>IF('AP-LIST_c9800'!E16="","",IF(LOWER('AP-LIST_ctvm'!$C16)=LOWER('AP-LIST_c9800'!$C16),'AP-LIST_ctvm'!E16,'AP-LIST_c9800'!E16))</f>
        <v>34B883146E5C</v>
      </c>
      <c r="F16" s="27" t="str">
        <f>IF('AP-LIST_c9800'!F16="","",IF(LOWER('AP-LIST_ctvm'!$C16)=LOWER('AP-LIST_c9800'!$C16),'AP-LIST_ctvm'!F16,'AP-LIST_c9800'!F16))</f>
        <v/>
      </c>
      <c r="G16" s="44" t="str">
        <f t="shared" si="1"/>
        <v>10.251.53.213</v>
      </c>
      <c r="H16" s="44" t="str">
        <f t="shared" si="5"/>
        <v>17.06.04</v>
      </c>
      <c r="I16" s="44" t="str">
        <f t="shared" si="2"/>
        <v>outdoor</v>
      </c>
      <c r="J16" s="114" t="str">
        <f>IF('AP-LIST_c9800'!C16="","",IF(LOWER('AP-LIST_ctvm'!C16)=LOWER('AP-LIST_c9800'!C16),"AP Migration CTVM &gt; c9800",CONCATENATE("AP ",'AP-LIST_ctvm'!C16," durch ",'AP-LIST_c9800'!C16," ersetzt")))</f>
        <v>AP  durch c9124AXI ersetzt</v>
      </c>
      <c r="K16" s="50" t="s">
        <v>1662</v>
      </c>
      <c r="L16" s="5" t="str">
        <f t="shared" si="3"/>
        <v>34:B8:83:14:6E:5C</v>
      </c>
      <c r="M16" s="5" t="str">
        <f t="shared" si="4"/>
        <v>34B8.8314.6E5C</v>
      </c>
      <c r="N16" s="5" t="str">
        <f t="shared" si="6"/>
        <v>34b8.8314.6e5c</v>
      </c>
    </row>
    <row r="17" spans="1:14">
      <c r="A17" s="44">
        <v>14</v>
      </c>
      <c r="B17" s="44" t="str">
        <f t="shared" si="0"/>
        <v>de0614ncap20014</v>
      </c>
      <c r="C17" s="44" t="str">
        <f>IF('AP-LIST_c9800'!C17="","",IF(LOWER('AP-LIST_ctvm'!$C17)=LOWER('AP-LIST_c9800'!$C17),'AP-LIST_ctvm'!C17,'AP-LIST_c9800'!C17))</f>
        <v>c9120AXI</v>
      </c>
      <c r="D17" s="26" t="str">
        <f>IF('AP-LIST_c9800'!D17="","",IF(LOWER('AP-LIST_ctvm'!$C17)=LOWER('AP-LIST_c9800'!$C17),'AP-LIST_ctvm'!D17,'AP-LIST_c9800'!D17))</f>
        <v>FCW2550Y6JK</v>
      </c>
      <c r="E17" s="19" t="str">
        <f>IF('AP-LIST_c9800'!E17="","",IF(LOWER('AP-LIST_ctvm'!$C17)=LOWER('AP-LIST_c9800'!$C17),'AP-LIST_ctvm'!E17,'AP-LIST_c9800'!E17))</f>
        <v>9CD57DC022EC</v>
      </c>
      <c r="F17" s="27" t="str">
        <f>IF('AP-LIST_c9800'!F17="","",IF(LOWER('AP-LIST_ctvm'!$C17)=LOWER('AP-LIST_c9800'!$C17),'AP-LIST_ctvm'!F17,'AP-LIST_c9800'!F17))</f>
        <v/>
      </c>
      <c r="G17" s="44" t="str">
        <f t="shared" si="1"/>
        <v>10.251.53.214</v>
      </c>
      <c r="H17" s="44" t="str">
        <f t="shared" si="5"/>
        <v>17.06.04</v>
      </c>
      <c r="I17" s="44" t="str">
        <f t="shared" si="2"/>
        <v>indoor</v>
      </c>
      <c r="J17" s="114" t="str">
        <f>IF('AP-LIST_c9800'!C17="","",IF(LOWER('AP-LIST_ctvm'!C17)=LOWER('AP-LIST_c9800'!C17),"AP Migration CTVM &gt; c9800",CONCATENATE("AP ",'AP-LIST_ctvm'!C17," durch ",'AP-LIST_c9800'!C17," ersetzt")))</f>
        <v>AP  durch c9120AXI ersetzt</v>
      </c>
      <c r="K17" s="50" t="s">
        <v>1662</v>
      </c>
      <c r="L17" s="5" t="str">
        <f t="shared" si="3"/>
        <v>9C:D5:7D:C0:22:EC</v>
      </c>
      <c r="M17" s="5" t="str">
        <f t="shared" si="4"/>
        <v>9CD5.7DC0.22EC</v>
      </c>
      <c r="N17" s="5" t="str">
        <f t="shared" si="6"/>
        <v>9cd5.7dc0.22ec</v>
      </c>
    </row>
    <row r="18" spans="1:14">
      <c r="A18" s="44">
        <v>15</v>
      </c>
      <c r="B18" s="44" t="str">
        <f t="shared" si="0"/>
        <v>de0614ncap20015</v>
      </c>
      <c r="C18" s="44" t="str">
        <f>IF('AP-LIST_c9800'!C18="","",IF(LOWER('AP-LIST_ctvm'!$C18)=LOWER('AP-LIST_c9800'!$C18),'AP-LIST_ctvm'!C18,'AP-LIST_c9800'!C18))</f>
        <v>c9120AXI</v>
      </c>
      <c r="D18" s="26" t="str">
        <f>IF('AP-LIST_c9800'!D18="","",IF(LOWER('AP-LIST_ctvm'!$C18)=LOWER('AP-LIST_c9800'!$C18),'AP-LIST_ctvm'!D18,'AP-LIST_c9800'!D18))</f>
        <v>FCW2550Y6JW</v>
      </c>
      <c r="E18" s="19" t="str">
        <f>IF('AP-LIST_c9800'!E18="","",IF(LOWER('AP-LIST_ctvm'!$C18)=LOWER('AP-LIST_c9800'!$C18),'AP-LIST_ctvm'!E18,'AP-LIST_c9800'!E18))</f>
        <v>9CD57DC06690</v>
      </c>
      <c r="F18" s="27" t="str">
        <f>IF('AP-LIST_c9800'!F18="","",IF(LOWER('AP-LIST_ctvm'!$C18)=LOWER('AP-LIST_c9800'!$C18),'AP-LIST_ctvm'!F18,'AP-LIST_c9800'!F18))</f>
        <v/>
      </c>
      <c r="G18" s="44" t="str">
        <f t="shared" si="1"/>
        <v>10.251.53.215</v>
      </c>
      <c r="H18" s="44" t="str">
        <f t="shared" si="5"/>
        <v>17.06.04</v>
      </c>
      <c r="I18" s="44" t="str">
        <f t="shared" si="2"/>
        <v>indoor</v>
      </c>
      <c r="J18" s="114" t="str">
        <f>IF('AP-LIST_c9800'!C18="","",IF(LOWER('AP-LIST_ctvm'!C18)=LOWER('AP-LIST_c9800'!C18),"AP Migration CTVM &gt; c9800",CONCATENATE("AP ",'AP-LIST_ctvm'!C18," durch ",'AP-LIST_c9800'!C18," ersetzt")))</f>
        <v>AP  durch c9120AXI ersetzt</v>
      </c>
      <c r="K18" s="50" t="s">
        <v>1662</v>
      </c>
      <c r="L18" s="5" t="str">
        <f t="shared" si="3"/>
        <v>9C:D5:7D:C0:66:90</v>
      </c>
      <c r="M18" s="5" t="str">
        <f t="shared" si="4"/>
        <v>9CD5.7DC0.6690</v>
      </c>
      <c r="N18" s="5" t="str">
        <f t="shared" si="6"/>
        <v>9cd5.7dc0.6690</v>
      </c>
    </row>
    <row r="19" spans="1:14">
      <c r="A19" s="44">
        <v>16</v>
      </c>
      <c r="B19" s="44" t="str">
        <f t="shared" si="0"/>
        <v>de0614ncap20016</v>
      </c>
      <c r="C19" s="44" t="str">
        <f>IF('AP-LIST_c9800'!C19="","",IF(LOWER('AP-LIST_ctvm'!$C19)=LOWER('AP-LIST_c9800'!$C19),'AP-LIST_ctvm'!C19,'AP-LIST_c9800'!C19))</f>
        <v>c9120AXI</v>
      </c>
      <c r="D19" s="26" t="str">
        <f>IF('AP-LIST_c9800'!D19="","",IF(LOWER('AP-LIST_ctvm'!$C19)=LOWER('AP-LIST_c9800'!$C19),'AP-LIST_ctvm'!D19,'AP-LIST_c9800'!D19))</f>
        <v>FCW2550Y6K8</v>
      </c>
      <c r="E19" s="19" t="str">
        <f>IF('AP-LIST_c9800'!E19="","",IF(LOWER('AP-LIST_ctvm'!$C19)=LOWER('AP-LIST_c9800'!$C19),'AP-LIST_ctvm'!E19,'AP-LIST_c9800'!E19))</f>
        <v>9CD57DC058E0</v>
      </c>
      <c r="F19" s="27" t="str">
        <f>IF('AP-LIST_c9800'!F19="","",IF(LOWER('AP-LIST_ctvm'!$C19)=LOWER('AP-LIST_c9800'!$C19),'AP-LIST_ctvm'!F19,'AP-LIST_c9800'!F19))</f>
        <v/>
      </c>
      <c r="G19" s="44" t="str">
        <f t="shared" si="1"/>
        <v>10.251.53.216</v>
      </c>
      <c r="H19" s="44" t="str">
        <f t="shared" si="5"/>
        <v>17.06.04</v>
      </c>
      <c r="I19" s="44" t="str">
        <f t="shared" si="2"/>
        <v>indoor</v>
      </c>
      <c r="J19" s="114" t="str">
        <f>IF('AP-LIST_c9800'!C19="","",IF(LOWER('AP-LIST_ctvm'!C19)=LOWER('AP-LIST_c9800'!C19),"AP Migration CTVM &gt; c9800",CONCATENATE("AP ",'AP-LIST_ctvm'!C19," durch ",'AP-LIST_c9800'!C19," ersetzt")))</f>
        <v>AP  durch c9120AXI ersetzt</v>
      </c>
      <c r="K19" s="50" t="s">
        <v>1662</v>
      </c>
      <c r="L19" s="5" t="str">
        <f t="shared" si="3"/>
        <v>9C:D5:7D:C0:58:E0</v>
      </c>
      <c r="M19" s="5" t="str">
        <f t="shared" si="4"/>
        <v>9CD5.7DC0.58E0</v>
      </c>
      <c r="N19" s="5" t="str">
        <f t="shared" si="6"/>
        <v>9cd5.7dc0.58e0</v>
      </c>
    </row>
    <row r="20" spans="1:14">
      <c r="A20" s="44">
        <v>17</v>
      </c>
      <c r="B20" s="44" t="str">
        <f t="shared" si="0"/>
        <v>de0614ncap20017</v>
      </c>
      <c r="C20" s="44" t="str">
        <f>IF('AP-LIST_c9800'!C20="","",IF(LOWER('AP-LIST_ctvm'!$C20)=LOWER('AP-LIST_c9800'!$C20),'AP-LIST_ctvm'!C20,'AP-LIST_c9800'!C20))</f>
        <v>c9124AXI</v>
      </c>
      <c r="D20" s="26" t="str">
        <f>IF('AP-LIST_c9800'!D20="","",IF(LOWER('AP-LIST_ctvm'!$C20)=LOWER('AP-LIST_c9800'!$C20),'AP-LIST_ctvm'!D20,'AP-LIST_c9800'!D20))</f>
        <v>FGL2649LKRW</v>
      </c>
      <c r="E20" s="19" t="str">
        <f>IF('AP-LIST_c9800'!E20="","",IF(LOWER('AP-LIST_ctvm'!$C20)=LOWER('AP-LIST_c9800'!$C20),'AP-LIST_ctvm'!E20,'AP-LIST_c9800'!E20))</f>
        <v>34B883150B50</v>
      </c>
      <c r="F20" s="27" t="str">
        <f>IF('AP-LIST_c9800'!F20="","",IF(LOWER('AP-LIST_ctvm'!$C20)=LOWER('AP-LIST_c9800'!$C20),'AP-LIST_ctvm'!F20,'AP-LIST_c9800'!F20))</f>
        <v/>
      </c>
      <c r="G20" s="44" t="str">
        <f t="shared" si="1"/>
        <v>10.251.53.217</v>
      </c>
      <c r="H20" s="44" t="str">
        <f t="shared" si="5"/>
        <v>17.06.04</v>
      </c>
      <c r="I20" s="44" t="str">
        <f t="shared" si="2"/>
        <v>outdoor</v>
      </c>
      <c r="J20" s="114" t="str">
        <f>IF('AP-LIST_c9800'!C20="","",IF(LOWER('AP-LIST_ctvm'!C20)=LOWER('AP-LIST_c9800'!C20),"AP Migration CTVM &gt; c9800",CONCATENATE("AP ",'AP-LIST_ctvm'!C20," durch ",'AP-LIST_c9800'!C20," ersetzt")))</f>
        <v>AP  durch c9124AXI ersetzt</v>
      </c>
      <c r="K20" s="50" t="s">
        <v>1662</v>
      </c>
      <c r="L20" s="5" t="str">
        <f t="shared" si="3"/>
        <v>34:B8:83:15:0B:50</v>
      </c>
      <c r="M20" s="5" t="str">
        <f t="shared" si="4"/>
        <v>34B8.8315.0B50</v>
      </c>
      <c r="N20" s="5" t="str">
        <f t="shared" si="6"/>
        <v>34b8.8315.0b50</v>
      </c>
    </row>
    <row r="21" spans="1:14">
      <c r="A21" s="44">
        <v>18</v>
      </c>
      <c r="B21" s="44" t="str">
        <f t="shared" si="0"/>
        <v>de0614ncap20018</v>
      </c>
      <c r="C21" s="44" t="str">
        <f>IF('AP-LIST_c9800'!C21="","",IF(LOWER('AP-LIST_ctvm'!$C21)=LOWER('AP-LIST_c9800'!$C21),'AP-LIST_ctvm'!C21,'AP-LIST_c9800'!C21))</f>
        <v>c9124AXI</v>
      </c>
      <c r="D21" s="26" t="str">
        <f>IF('AP-LIST_c9800'!D21="","",IF(LOWER('AP-LIST_ctvm'!$C21)=LOWER('AP-LIST_c9800'!$C21),'AP-LIST_ctvm'!D21,'AP-LIST_c9800'!D21))</f>
        <v>FGL2649LKKL</v>
      </c>
      <c r="E21" s="19" t="str">
        <f>IF('AP-LIST_c9800'!E21="","",IF(LOWER('AP-LIST_ctvm'!$C21)=LOWER('AP-LIST_c9800'!$C21),'AP-LIST_ctvm'!E21,'AP-LIST_c9800'!E21))</f>
        <v>34B88314FD38</v>
      </c>
      <c r="F21" s="27" t="str">
        <f>IF('AP-LIST_c9800'!F21="","",IF(LOWER('AP-LIST_ctvm'!$C21)=LOWER('AP-LIST_c9800'!$C21),'AP-LIST_ctvm'!F21,'AP-LIST_c9800'!F21))</f>
        <v/>
      </c>
      <c r="G21" s="44" t="str">
        <f t="shared" si="1"/>
        <v>10.251.53.218</v>
      </c>
      <c r="H21" s="44" t="str">
        <f t="shared" si="5"/>
        <v>17.06.04</v>
      </c>
      <c r="I21" s="44" t="str">
        <f t="shared" si="2"/>
        <v>outdoor</v>
      </c>
      <c r="J21" s="114" t="str">
        <f>IF('AP-LIST_c9800'!C21="","",IF(LOWER('AP-LIST_ctvm'!C21)=LOWER('AP-LIST_c9800'!C21),"AP Migration CTVM &gt; c9800",CONCATENATE("AP ",'AP-LIST_ctvm'!C21," durch ",'AP-LIST_c9800'!C21," ersetzt")))</f>
        <v>AP  durch c9124AXI ersetzt</v>
      </c>
      <c r="K21" s="50" t="s">
        <v>1662</v>
      </c>
      <c r="L21" s="5" t="str">
        <f t="shared" si="3"/>
        <v>34:B8:83:14:FD:38</v>
      </c>
      <c r="M21" s="5" t="str">
        <f t="shared" si="4"/>
        <v>34B8.8314.FD38</v>
      </c>
      <c r="N21" s="5" t="str">
        <f t="shared" si="6"/>
        <v>34b8.8314.fd38</v>
      </c>
    </row>
    <row r="22" spans="1:14">
      <c r="A22" s="44">
        <v>19</v>
      </c>
      <c r="B22" s="44" t="str">
        <f t="shared" si="0"/>
        <v>de0614ncap20019</v>
      </c>
      <c r="C22" s="44" t="str">
        <f>IF('AP-LIST_c9800'!C22="","",IF(LOWER('AP-LIST_ctvm'!$C22)=LOWER('AP-LIST_c9800'!$C22),'AP-LIST_ctvm'!C22,'AP-LIST_c9800'!C22))</f>
        <v>c9120AXI</v>
      </c>
      <c r="D22" s="26" t="str">
        <f>IF('AP-LIST_c9800'!D22="","",IF(LOWER('AP-LIST_ctvm'!$C22)=LOWER('AP-LIST_c9800'!$C22),'AP-LIST_ctvm'!D22,'AP-LIST_c9800'!D22))</f>
        <v>FCW2650Y7AT</v>
      </c>
      <c r="E22" s="19" t="str">
        <f>IF('AP-LIST_c9800'!E22="","",IF(LOWER('AP-LIST_ctvm'!$C22)=LOWER('AP-LIST_c9800'!$C22),'AP-LIST_ctvm'!E22,'AP-LIST_c9800'!E22))</f>
        <v>24D79C3F9C60</v>
      </c>
      <c r="F22" s="27" t="str">
        <f>IF('AP-LIST_c9800'!F22="","",IF(LOWER('AP-LIST_ctvm'!$C22)=LOWER('AP-LIST_c9800'!$C22),'AP-LIST_ctvm'!F22,'AP-LIST_c9800'!F22))</f>
        <v/>
      </c>
      <c r="G22" s="44" t="str">
        <f t="shared" si="1"/>
        <v>10.251.53.219</v>
      </c>
      <c r="H22" s="44" t="str">
        <f t="shared" si="5"/>
        <v>17.06.04</v>
      </c>
      <c r="I22" s="44" t="str">
        <f t="shared" si="2"/>
        <v>indoor</v>
      </c>
      <c r="J22" s="114" t="str">
        <f>IF('AP-LIST_c9800'!C22="","",IF(LOWER('AP-LIST_ctvm'!C22)=LOWER('AP-LIST_c9800'!C22),"AP Migration CTVM &gt; c9800",CONCATENATE("AP ",'AP-LIST_ctvm'!C22," durch ",'AP-LIST_c9800'!C22," ersetzt")))</f>
        <v>AP  durch c9120AXI ersetzt</v>
      </c>
      <c r="K22" s="50" t="s">
        <v>1662</v>
      </c>
      <c r="L22" s="5" t="str">
        <f t="shared" si="3"/>
        <v>24:D7:9C:3F:9C:60</v>
      </c>
      <c r="M22" s="5" t="str">
        <f t="shared" si="4"/>
        <v>24D7.9C3F.9C60</v>
      </c>
      <c r="N22" s="5" t="str">
        <f t="shared" si="6"/>
        <v>24d7.9c3f.9c60</v>
      </c>
    </row>
    <row r="23" spans="1:14">
      <c r="A23" s="44">
        <v>20</v>
      </c>
      <c r="B23" s="44" t="str">
        <f t="shared" si="0"/>
        <v>de0614ncap20020</v>
      </c>
      <c r="C23" s="44" t="str">
        <f>IF('AP-LIST_c9800'!C23="","",IF(LOWER('AP-LIST_ctvm'!$C23)=LOWER('AP-LIST_c9800'!$C23),'AP-LIST_ctvm'!C23,'AP-LIST_c9800'!C23))</f>
        <v>c9120AXI</v>
      </c>
      <c r="D23" s="26" t="str">
        <f>IF('AP-LIST_c9800'!D23="","",IF(LOWER('AP-LIST_ctvm'!$C23)=LOWER('AP-LIST_c9800'!$C23),'AP-LIST_ctvm'!D23,'AP-LIST_c9800'!D23))</f>
        <v>FCW2650Y78V</v>
      </c>
      <c r="E23" s="19" t="str">
        <f>IF('AP-LIST_c9800'!E23="","",IF(LOWER('AP-LIST_ctvm'!$C23)=LOWER('AP-LIST_c9800'!$C23),'AP-LIST_ctvm'!E23,'AP-LIST_c9800'!E23))</f>
        <v>24D79C3FA4A0</v>
      </c>
      <c r="F23" s="27" t="str">
        <f>IF('AP-LIST_c9800'!F23="","",IF(LOWER('AP-LIST_ctvm'!$C23)=LOWER('AP-LIST_c9800'!$C23),'AP-LIST_ctvm'!F23,'AP-LIST_c9800'!F23))</f>
        <v/>
      </c>
      <c r="G23" s="44" t="str">
        <f t="shared" si="1"/>
        <v>10.251.53.220</v>
      </c>
      <c r="H23" s="44" t="str">
        <f t="shared" si="5"/>
        <v>17.06.04</v>
      </c>
      <c r="I23" s="44" t="str">
        <f t="shared" si="2"/>
        <v>indoor</v>
      </c>
      <c r="J23" s="114" t="str">
        <f>IF('AP-LIST_c9800'!C23="","",IF(LOWER('AP-LIST_ctvm'!C23)=LOWER('AP-LIST_c9800'!C23),"AP Migration CTVM &gt; c9800",CONCATENATE("AP ",'AP-LIST_ctvm'!C23," durch ",'AP-LIST_c9800'!C23," ersetzt")))</f>
        <v>AP  durch c9120AXI ersetzt</v>
      </c>
      <c r="K23" s="50" t="s">
        <v>1662</v>
      </c>
      <c r="L23" s="5" t="str">
        <f t="shared" si="3"/>
        <v>24:D7:9C:3F:A4:A0</v>
      </c>
      <c r="M23" s="5" t="str">
        <f t="shared" si="4"/>
        <v>24D7.9C3F.A4A0</v>
      </c>
      <c r="N23" s="5" t="str">
        <f t="shared" si="6"/>
        <v>24d7.9c3f.a4a0</v>
      </c>
    </row>
    <row r="24" spans="1:14">
      <c r="A24" s="44">
        <v>21</v>
      </c>
      <c r="B24" s="44" t="str">
        <f t="shared" si="0"/>
        <v>de0614ncap20021</v>
      </c>
      <c r="C24" s="44" t="str">
        <f>IF('AP-LIST_c9800'!C24="","",IF(LOWER('AP-LIST_ctvm'!$C24)=LOWER('AP-LIST_c9800'!$C24),'AP-LIST_ctvm'!C24,'AP-LIST_c9800'!C24))</f>
        <v>c9120AXI</v>
      </c>
      <c r="D24" s="26" t="str">
        <f>IF('AP-LIST_c9800'!D24="","",IF(LOWER('AP-LIST_ctvm'!$C24)=LOWER('AP-LIST_c9800'!$C24),'AP-LIST_ctvm'!D24,'AP-LIST_c9800'!D24))</f>
        <v>FCW2650Y787</v>
      </c>
      <c r="E24" s="19" t="str">
        <f>IF('AP-LIST_c9800'!E24="","",IF(LOWER('AP-LIST_ctvm'!$C24)=LOWER('AP-LIST_c9800'!$C24),'AP-LIST_ctvm'!E24,'AP-LIST_c9800'!E24))</f>
        <v>24D79C3F9EB4</v>
      </c>
      <c r="F24" s="27" t="str">
        <f>IF('AP-LIST_c9800'!F24="","",IF(LOWER('AP-LIST_ctvm'!$C24)=LOWER('AP-LIST_c9800'!$C24),'AP-LIST_ctvm'!F24,'AP-LIST_c9800'!F24))</f>
        <v xml:space="preserve"> </v>
      </c>
      <c r="G24" s="44" t="str">
        <f t="shared" si="1"/>
        <v>10.251.53.221</v>
      </c>
      <c r="H24" s="44" t="str">
        <f t="shared" si="5"/>
        <v>17.06.04</v>
      </c>
      <c r="I24" s="44" t="str">
        <f t="shared" si="2"/>
        <v>indoor</v>
      </c>
      <c r="J24" s="114" t="str">
        <f>IF('AP-LIST_c9800'!C24="","",IF(LOWER('AP-LIST_ctvm'!C24)=LOWER('AP-LIST_c9800'!C24),"AP Migration CTVM &gt; c9800",CONCATENATE("AP ",'AP-LIST_ctvm'!C24," durch ",'AP-LIST_c9800'!C24," ersetzt")))</f>
        <v>AP  durch c9120AXI ersetzt</v>
      </c>
      <c r="K24" s="50" t="s">
        <v>1662</v>
      </c>
      <c r="L24" s="5" t="str">
        <f t="shared" si="3"/>
        <v>24:D7:9C:3F:9E:B4</v>
      </c>
      <c r="M24" s="5" t="str">
        <f t="shared" si="4"/>
        <v>24D7.9C3F.9EB4</v>
      </c>
      <c r="N24" s="5" t="str">
        <f t="shared" si="6"/>
        <v>24d7.9c3f.9eb4</v>
      </c>
    </row>
    <row r="25" spans="1:14">
      <c r="A25" s="44">
        <v>22</v>
      </c>
      <c r="B25" s="44" t="str">
        <f t="shared" si="0"/>
        <v>de0614ncap20022</v>
      </c>
      <c r="C25" s="44" t="str">
        <f>IF('AP-LIST_c9800'!C25="","",IF(LOWER('AP-LIST_ctvm'!$C25)=LOWER('AP-LIST_c9800'!$C25),'AP-LIST_ctvm'!C25,'AP-LIST_c9800'!C25))</f>
        <v>c9120AXI</v>
      </c>
      <c r="D25" s="26" t="str">
        <f>IF('AP-LIST_c9800'!D25="","",IF(LOWER('AP-LIST_ctvm'!$C25)=LOWER('AP-LIST_c9800'!$C25),'AP-LIST_ctvm'!D25,'AP-LIST_c9800'!D25))</f>
        <v>FCW2650Y78D</v>
      </c>
      <c r="E25" s="19" t="str">
        <f>IF('AP-LIST_c9800'!E25="","",IF(LOWER('AP-LIST_ctvm'!$C25)=LOWER('AP-LIST_c9800'!$C25),'AP-LIST_ctvm'!E25,'AP-LIST_c9800'!E25))</f>
        <v>24D79C3F9A90</v>
      </c>
      <c r="F25" s="27" t="str">
        <f>IF('AP-LIST_c9800'!F25="","",IF(LOWER('AP-LIST_ctvm'!$C25)=LOWER('AP-LIST_c9800'!$C25),'AP-LIST_ctvm'!F25,'AP-LIST_c9800'!F25))</f>
        <v/>
      </c>
      <c r="G25" s="44" t="str">
        <f t="shared" si="1"/>
        <v>10.251.53.222</v>
      </c>
      <c r="H25" s="44" t="str">
        <f t="shared" si="5"/>
        <v>17.06.04</v>
      </c>
      <c r="I25" s="44" t="str">
        <f t="shared" si="2"/>
        <v>indoor</v>
      </c>
      <c r="J25" s="114" t="str">
        <f>IF('AP-LIST_c9800'!C25="","",IF(LOWER('AP-LIST_ctvm'!C25)=LOWER('AP-LIST_c9800'!C25),"AP Migration CTVM &gt; c9800",CONCATENATE("AP ",'AP-LIST_ctvm'!C25," durch ",'AP-LIST_c9800'!C25," ersetzt")))</f>
        <v>AP  durch c9120AXI ersetzt</v>
      </c>
      <c r="K25" s="50" t="s">
        <v>1662</v>
      </c>
      <c r="L25" s="5" t="str">
        <f t="shared" si="3"/>
        <v>24:D7:9C:3F:9A:90</v>
      </c>
      <c r="M25" s="5" t="str">
        <f t="shared" si="4"/>
        <v>24D7.9C3F.9A90</v>
      </c>
      <c r="N25" s="5" t="str">
        <f t="shared" si="6"/>
        <v>24d7.9c3f.9a90</v>
      </c>
    </row>
    <row r="26" spans="1:14">
      <c r="A26" s="44">
        <v>23</v>
      </c>
      <c r="B26" s="44" t="str">
        <f t="shared" si="0"/>
        <v>de0614ncap20023</v>
      </c>
      <c r="C26" s="44" t="str">
        <f>IF('AP-LIST_c9800'!C26="","",IF(LOWER('AP-LIST_ctvm'!$C26)=LOWER('AP-LIST_c9800'!$C26),'AP-LIST_ctvm'!C26,'AP-LIST_c9800'!C26))</f>
        <v>c9124AXI</v>
      </c>
      <c r="D26" s="26" t="str">
        <f>IF('AP-LIST_c9800'!D26="","",IF(LOWER('AP-LIST_ctvm'!$C26)=LOWER('AP-LIST_c9800'!$C26),'AP-LIST_ctvm'!D26,'AP-LIST_c9800'!D26))</f>
        <v>FGL2649LJL7</v>
      </c>
      <c r="E26" s="19" t="str">
        <f>IF('AP-LIST_c9800'!E26="","",IF(LOWER('AP-LIST_ctvm'!$C26)=LOWER('AP-LIST_c9800'!$C26),'AP-LIST_ctvm'!E26,'AP-LIST_c9800'!E26))</f>
        <v>34B88314F1E8</v>
      </c>
      <c r="F26" s="27" t="str">
        <f>IF('AP-LIST_c9800'!F26="","",IF(LOWER('AP-LIST_ctvm'!$C26)=LOWER('AP-LIST_c9800'!$C26),'AP-LIST_ctvm'!F26,'AP-LIST_c9800'!F26))</f>
        <v/>
      </c>
      <c r="G26" s="44" t="str">
        <f t="shared" si="1"/>
        <v>10.251.53.223</v>
      </c>
      <c r="H26" s="44" t="str">
        <f t="shared" si="5"/>
        <v>17.06.04</v>
      </c>
      <c r="I26" s="44" t="str">
        <f t="shared" si="2"/>
        <v>outdoor</v>
      </c>
      <c r="J26" s="114" t="str">
        <f>IF('AP-LIST_c9800'!C26="","",IF(LOWER('AP-LIST_ctvm'!C26)=LOWER('AP-LIST_c9800'!C26),"AP Migration CTVM &gt; c9800",CONCATENATE("AP ",'AP-LIST_ctvm'!C26," durch ",'AP-LIST_c9800'!C26," ersetzt")))</f>
        <v>AP  durch c9124AXI ersetzt</v>
      </c>
      <c r="K26" s="50" t="s">
        <v>1662</v>
      </c>
      <c r="L26" s="5" t="str">
        <f t="shared" si="3"/>
        <v>34:B8:83:14:F1:E8</v>
      </c>
      <c r="M26" s="5" t="str">
        <f t="shared" si="4"/>
        <v>34B8.8314.F1E8</v>
      </c>
      <c r="N26" s="5" t="str">
        <f t="shared" si="6"/>
        <v>34b8.8314.f1e8</v>
      </c>
    </row>
    <row r="27" spans="1:14">
      <c r="A27" s="44">
        <v>24</v>
      </c>
      <c r="B27" s="44" t="str">
        <f t="shared" si="0"/>
        <v>de0614ncap20024</v>
      </c>
      <c r="C27" s="44" t="str">
        <f>IF('AP-LIST_c9800'!C27="","",IF(LOWER('AP-LIST_ctvm'!$C27)=LOWER('AP-LIST_c9800'!$C27),'AP-LIST_ctvm'!C27,'AP-LIST_c9800'!C27))</f>
        <v>c9124AXI</v>
      </c>
      <c r="D27" s="26" t="str">
        <f>IF('AP-LIST_c9800'!D27="","",IF(LOWER('AP-LIST_ctvm'!$C27)=LOWER('AP-LIST_c9800'!$C27),'AP-LIST_ctvm'!D27,'AP-LIST_c9800'!D27))</f>
        <v>FGL2649LJT5</v>
      </c>
      <c r="E27" s="19" t="str">
        <f>IF('AP-LIST_c9800'!E27="","",IF(LOWER('AP-LIST_ctvm'!$C27)=LOWER('AP-LIST_c9800'!$C27),'AP-LIST_ctvm'!E27,'AP-LIST_c9800'!E27))</f>
        <v>34B883146C80</v>
      </c>
      <c r="F27" s="27" t="str">
        <f>IF('AP-LIST_c9800'!F27="","",IF(LOWER('AP-LIST_ctvm'!$C27)=LOWER('AP-LIST_c9800'!$C27),'AP-LIST_ctvm'!F27,'AP-LIST_c9800'!F27))</f>
        <v/>
      </c>
      <c r="G27" s="44" t="str">
        <f t="shared" si="1"/>
        <v>10.251.53.224</v>
      </c>
      <c r="H27" s="44" t="str">
        <f t="shared" si="5"/>
        <v>17.06.04</v>
      </c>
      <c r="I27" s="44" t="str">
        <f t="shared" si="2"/>
        <v>outdoor</v>
      </c>
      <c r="J27" s="114" t="str">
        <f>IF('AP-LIST_c9800'!C27="","",IF(LOWER('AP-LIST_ctvm'!C27)=LOWER('AP-LIST_c9800'!C27),"AP Migration CTVM &gt; c9800",CONCATENATE("AP ",'AP-LIST_ctvm'!C27," durch ",'AP-LIST_c9800'!C27," ersetzt")))</f>
        <v>AP  durch c9124AXI ersetzt</v>
      </c>
      <c r="K27" s="50" t="s">
        <v>1662</v>
      </c>
      <c r="L27" s="5" t="str">
        <f t="shared" si="3"/>
        <v>34:B8:83:14:6C:80</v>
      </c>
      <c r="M27" s="5" t="str">
        <f t="shared" si="4"/>
        <v>34B8.8314.6C80</v>
      </c>
      <c r="N27" s="5" t="str">
        <f t="shared" si="6"/>
        <v>34b8.8314.6c80</v>
      </c>
    </row>
    <row r="28" spans="1:14">
      <c r="A28" s="44">
        <v>25</v>
      </c>
      <c r="B28" s="44" t="str">
        <f t="shared" si="0"/>
        <v>de0614ncap20025</v>
      </c>
      <c r="C28" s="44" t="str">
        <f>IF('AP-LIST_c9800'!C28="","",IF(LOWER('AP-LIST_ctvm'!$C28)=LOWER('AP-LIST_c9800'!$C28),'AP-LIST_ctvm'!C28,'AP-LIST_c9800'!C28))</f>
        <v>c9124AXI</v>
      </c>
      <c r="D28" s="26" t="str">
        <f>IF('AP-LIST_c9800'!D28="","",IF(LOWER('AP-LIST_ctvm'!$C28)=LOWER('AP-LIST_c9800'!$C28),'AP-LIST_ctvm'!D28,'AP-LIST_c9800'!D28))</f>
        <v>FGL2649LKCH</v>
      </c>
      <c r="E28" s="19" t="str">
        <f>IF('AP-LIST_c9800'!E28="","",IF(LOWER('AP-LIST_ctvm'!$C28)=LOWER('AP-LIST_c9800'!$C28),'AP-LIST_ctvm'!E28,'AP-LIST_c9800'!E28))</f>
        <v>34B8831503D0</v>
      </c>
      <c r="F28" s="27" t="str">
        <f>IF('AP-LIST_c9800'!F28="","",IF(LOWER('AP-LIST_ctvm'!$C28)=LOWER('AP-LIST_c9800'!$C28),'AP-LIST_ctvm'!F28,'AP-LIST_c9800'!F28))</f>
        <v/>
      </c>
      <c r="G28" s="44" t="str">
        <f t="shared" si="1"/>
        <v>10.251.53.225</v>
      </c>
      <c r="H28" s="44" t="str">
        <f t="shared" si="5"/>
        <v>17.06.04</v>
      </c>
      <c r="I28" s="44" t="str">
        <f t="shared" si="2"/>
        <v>outdoor</v>
      </c>
      <c r="J28" s="114" t="str">
        <f>IF('AP-LIST_c9800'!C28="","",IF(LOWER('AP-LIST_ctvm'!C28)=LOWER('AP-LIST_c9800'!C28),"AP Migration CTVM &gt; c9800",CONCATENATE("AP ",'AP-LIST_ctvm'!C28," durch ",'AP-LIST_c9800'!C28," ersetzt")))</f>
        <v>AP  durch c9124AXI ersetzt</v>
      </c>
      <c r="K28" s="50" t="s">
        <v>1662</v>
      </c>
      <c r="L28" s="5" t="str">
        <f t="shared" si="3"/>
        <v>34:B8:83:15:03:D0</v>
      </c>
      <c r="M28" s="5" t="str">
        <f t="shared" si="4"/>
        <v>34B8.8315.03D0</v>
      </c>
      <c r="N28" s="5" t="str">
        <f t="shared" si="6"/>
        <v>34b8.8315.03d0</v>
      </c>
    </row>
    <row r="29" spans="1:14">
      <c r="A29" s="44">
        <v>26</v>
      </c>
      <c r="B29" s="44" t="str">
        <f t="shared" si="0"/>
        <v>de0614ncap20026</v>
      </c>
      <c r="C29" s="44" t="str">
        <f>IF('AP-LIST_c9800'!C29="","",IF(LOWER('AP-LIST_ctvm'!$C29)=LOWER('AP-LIST_c9800'!$C29),'AP-LIST_ctvm'!C29,'AP-LIST_c9800'!C29))</f>
        <v>c9124AXI</v>
      </c>
      <c r="D29" s="26" t="str">
        <f>IF('AP-LIST_c9800'!D29="","",IF(LOWER('AP-LIST_ctvm'!$C29)=LOWER('AP-LIST_c9800'!$C29),'AP-LIST_ctvm'!D29,'AP-LIST_c9800'!D29))</f>
        <v>FGL2649LKFY</v>
      </c>
      <c r="E29" s="19" t="str">
        <f>IF('AP-LIST_c9800'!E29="","",IF(LOWER('AP-LIST_ctvm'!$C29)=LOWER('AP-LIST_c9800'!$C29),'AP-LIST_ctvm'!E29,'AP-LIST_c9800'!E29))</f>
        <v>34B883141114</v>
      </c>
      <c r="F29" s="27" t="str">
        <f>IF('AP-LIST_c9800'!F29="","",IF(LOWER('AP-LIST_ctvm'!$C29)=LOWER('AP-LIST_c9800'!$C29),'AP-LIST_ctvm'!F29,'AP-LIST_c9800'!F29))</f>
        <v/>
      </c>
      <c r="G29" s="44" t="str">
        <f t="shared" si="1"/>
        <v>10.251.53.226</v>
      </c>
      <c r="H29" s="44" t="str">
        <f t="shared" si="5"/>
        <v>17.06.04</v>
      </c>
      <c r="I29" s="44" t="str">
        <f t="shared" si="2"/>
        <v>outdoor</v>
      </c>
      <c r="J29" s="114" t="str">
        <f>IF('AP-LIST_c9800'!C29="","",IF(LOWER('AP-LIST_ctvm'!C29)=LOWER('AP-LIST_c9800'!C29),"AP Migration CTVM &gt; c9800",CONCATENATE("AP ",'AP-LIST_ctvm'!C29," durch ",'AP-LIST_c9800'!C29," ersetzt")))</f>
        <v>AP  durch c9124AXI ersetzt</v>
      </c>
      <c r="K29" s="50" t="s">
        <v>1662</v>
      </c>
      <c r="L29" s="5" t="str">
        <f t="shared" si="3"/>
        <v>34:B8:83:14:11:14</v>
      </c>
      <c r="M29" s="5" t="str">
        <f t="shared" si="4"/>
        <v>34B8.8314.1114</v>
      </c>
      <c r="N29" s="5" t="str">
        <f t="shared" si="6"/>
        <v>34b8.8314.1114</v>
      </c>
    </row>
    <row r="30" spans="1:14">
      <c r="A30" s="44">
        <v>27</v>
      </c>
      <c r="B30" s="44" t="str">
        <f t="shared" si="0"/>
        <v>de0614ncap20027</v>
      </c>
      <c r="C30" s="44" t="str">
        <f>IF('AP-LIST_c9800'!C30="","",IF(LOWER('AP-LIST_ctvm'!$C30)=LOWER('AP-LIST_c9800'!$C30),'AP-LIST_ctvm'!C30,'AP-LIST_c9800'!C30))</f>
        <v>c9124AXI</v>
      </c>
      <c r="D30" s="26" t="str">
        <f>IF('AP-LIST_c9800'!D30="","",IF(LOWER('AP-LIST_ctvm'!$C30)=LOWER('AP-LIST_c9800'!$C30),'AP-LIST_ctvm'!D30,'AP-LIST_c9800'!D30))</f>
        <v>FGL2649LKPZ</v>
      </c>
      <c r="E30" s="19" t="str">
        <f>IF('AP-LIST_c9800'!E30="","",IF(LOWER('AP-LIST_ctvm'!$C30)=LOWER('AP-LIST_c9800'!$C30),'AP-LIST_ctvm'!E30,'AP-LIST_c9800'!E30))</f>
        <v>34B883150648</v>
      </c>
      <c r="F30" s="27" t="str">
        <f>IF('AP-LIST_c9800'!F30="","",IF(LOWER('AP-LIST_ctvm'!$C30)=LOWER('AP-LIST_c9800'!$C30),'AP-LIST_ctvm'!F30,'AP-LIST_c9800'!F30))</f>
        <v/>
      </c>
      <c r="G30" s="44" t="str">
        <f t="shared" si="1"/>
        <v>10.251.53.227</v>
      </c>
      <c r="H30" s="44" t="str">
        <f t="shared" si="5"/>
        <v>17.06.04</v>
      </c>
      <c r="I30" s="44" t="str">
        <f t="shared" si="2"/>
        <v>outdoor</v>
      </c>
      <c r="J30" s="114" t="str">
        <f>IF('AP-LIST_c9800'!C30="","",IF(LOWER('AP-LIST_ctvm'!C30)=LOWER('AP-LIST_c9800'!C30),"AP Migration CTVM &gt; c9800",CONCATENATE("AP ",'AP-LIST_ctvm'!C30," durch ",'AP-LIST_c9800'!C30," ersetzt")))</f>
        <v>AP  durch c9124AXI ersetzt</v>
      </c>
      <c r="K30" s="50" t="s">
        <v>1662</v>
      </c>
      <c r="L30" s="5" t="str">
        <f t="shared" si="3"/>
        <v>34:B8:83:15:06:48</v>
      </c>
      <c r="M30" s="5" t="str">
        <f t="shared" si="4"/>
        <v>34B8.8315.0648</v>
      </c>
      <c r="N30" s="5" t="str">
        <f t="shared" si="6"/>
        <v>34b8.8315.0648</v>
      </c>
    </row>
    <row r="31" spans="1:14">
      <c r="A31" s="44">
        <v>28</v>
      </c>
      <c r="B31" s="44" t="str">
        <f t="shared" si="0"/>
        <v>de0614ncap20028</v>
      </c>
      <c r="C31" s="44" t="str">
        <f>IF('AP-LIST_c9800'!C31="","",IF(LOWER('AP-LIST_ctvm'!$C31)=LOWER('AP-LIST_c9800'!$C31),'AP-LIST_ctvm'!C31,'AP-LIST_c9800'!C31))</f>
        <v>c9124AXI</v>
      </c>
      <c r="D31" s="26" t="str">
        <f>IF('AP-LIST_c9800'!D31="","",IF(LOWER('AP-LIST_ctvm'!$C31)=LOWER('AP-LIST_c9800'!$C31),'AP-LIST_ctvm'!D31,'AP-LIST_c9800'!D31))</f>
        <v>FGL2649LKQT</v>
      </c>
      <c r="E31" s="19" t="str">
        <f>IF('AP-LIST_c9800'!E31="","",IF(LOWER('AP-LIST_ctvm'!$C31)=LOWER('AP-LIST_c9800'!$C31),'AP-LIST_ctvm'!E31,'AP-LIST_c9800'!E31))</f>
        <v>34B88315100C</v>
      </c>
      <c r="F31" s="27" t="str">
        <f>IF('AP-LIST_c9800'!F31="","",IF(LOWER('AP-LIST_ctvm'!$C31)=LOWER('AP-LIST_c9800'!$C31),'AP-LIST_ctvm'!F31,'AP-LIST_c9800'!F31))</f>
        <v/>
      </c>
      <c r="G31" s="44" t="str">
        <f t="shared" si="1"/>
        <v>10.251.53.228</v>
      </c>
      <c r="H31" s="44" t="str">
        <f t="shared" si="5"/>
        <v>17.06.04</v>
      </c>
      <c r="I31" s="44" t="str">
        <f t="shared" si="2"/>
        <v>outdoor</v>
      </c>
      <c r="J31" s="114" t="str">
        <f>IF('AP-LIST_c9800'!C31="","",IF(LOWER('AP-LIST_ctvm'!C31)=LOWER('AP-LIST_c9800'!C31),"AP Migration CTVM &gt; c9800",CONCATENATE("AP ",'AP-LIST_ctvm'!C31," durch ",'AP-LIST_c9800'!C31," ersetzt")))</f>
        <v>AP  durch c9124AXI ersetzt</v>
      </c>
      <c r="K31" s="50" t="s">
        <v>1662</v>
      </c>
      <c r="L31" s="5" t="str">
        <f t="shared" si="3"/>
        <v>34:B8:83:15:10:0C</v>
      </c>
      <c r="M31" s="5" t="str">
        <f t="shared" si="4"/>
        <v>34B8.8315.100C</v>
      </c>
      <c r="N31" s="5" t="str">
        <f t="shared" si="6"/>
        <v>34b8.8315.100c</v>
      </c>
    </row>
    <row r="32" spans="1:14">
      <c r="A32" s="44">
        <v>29</v>
      </c>
      <c r="B32" s="44" t="str">
        <f t="shared" si="0"/>
        <v>de0614ncap20029</v>
      </c>
      <c r="C32" s="44" t="str">
        <f>IF('AP-LIST_c9800'!C32="","",IF(LOWER('AP-LIST_ctvm'!$C32)=LOWER('AP-LIST_c9800'!$C32),'AP-LIST_ctvm'!C32,'AP-LIST_c9800'!C32))</f>
        <v>c9124AXI</v>
      </c>
      <c r="D32" s="26" t="str">
        <f>IF('AP-LIST_c9800'!D32="","",IF(LOWER('AP-LIST_ctvm'!$C32)=LOWER('AP-LIST_c9800'!$C32),'AP-LIST_ctvm'!D32,'AP-LIST_c9800'!D32))</f>
        <v>FGL2649LKMJ</v>
      </c>
      <c r="E32" s="19" t="str">
        <f>IF('AP-LIST_c9800'!E32="","",IF(LOWER('AP-LIST_ctvm'!$C32)=LOWER('AP-LIST_c9800'!$C32),'AP-LIST_ctvm'!E32,'AP-LIST_c9800'!E32))</f>
        <v>34B88314FEE0</v>
      </c>
      <c r="F32" s="27" t="str">
        <f>IF('AP-LIST_c9800'!F32="","",IF(LOWER('AP-LIST_ctvm'!$C32)=LOWER('AP-LIST_c9800'!$C32),'AP-LIST_ctvm'!F32,'AP-LIST_c9800'!F32))</f>
        <v/>
      </c>
      <c r="G32" s="44" t="str">
        <f t="shared" si="1"/>
        <v>10.251.53.229</v>
      </c>
      <c r="H32" s="44" t="str">
        <f t="shared" si="5"/>
        <v>17.06.04</v>
      </c>
      <c r="I32" s="44" t="str">
        <f t="shared" si="2"/>
        <v>outdoor</v>
      </c>
      <c r="J32" s="114" t="str">
        <f>IF('AP-LIST_c9800'!C32="","",IF(LOWER('AP-LIST_ctvm'!C32)=LOWER('AP-LIST_c9800'!C32),"AP Migration CTVM &gt; c9800",CONCATENATE("AP ",'AP-LIST_ctvm'!C32," durch ",'AP-LIST_c9800'!C32," ersetzt")))</f>
        <v>AP  durch c9124AXI ersetzt</v>
      </c>
      <c r="K32" s="50" t="s">
        <v>1662</v>
      </c>
      <c r="L32" s="5" t="str">
        <f t="shared" si="3"/>
        <v>34:B8:83:14:FE:E0</v>
      </c>
      <c r="M32" s="5" t="str">
        <f t="shared" si="4"/>
        <v>34B8.8314.FEE0</v>
      </c>
      <c r="N32" s="5" t="str">
        <f t="shared" si="6"/>
        <v>34b8.8314.fee0</v>
      </c>
    </row>
    <row r="33" spans="1:14">
      <c r="A33" s="44">
        <v>30</v>
      </c>
      <c r="B33" s="44" t="str">
        <f t="shared" si="0"/>
        <v>de0614ncap20030</v>
      </c>
      <c r="C33" s="44" t="str">
        <f>IF('AP-LIST_c9800'!C33="","",IF(LOWER('AP-LIST_ctvm'!$C33)=LOWER('AP-LIST_c9800'!$C33),'AP-LIST_ctvm'!C33,'AP-LIST_c9800'!C33))</f>
        <v>c9124AXI</v>
      </c>
      <c r="D33" s="26" t="str">
        <f>IF('AP-LIST_c9800'!D33="","",IF(LOWER('AP-LIST_ctvm'!$C33)=LOWER('AP-LIST_c9800'!$C33),'AP-LIST_ctvm'!D33,'AP-LIST_c9800'!D33))</f>
        <v>FGL2649LJFP</v>
      </c>
      <c r="E33" s="19" t="str">
        <f>IF('AP-LIST_c9800'!E33="","",IF(LOWER('AP-LIST_ctvm'!$C33)=LOWER('AP-LIST_c9800'!$C33),'AP-LIST_ctvm'!E33,'AP-LIST_c9800'!E33))</f>
        <v>34B88314F434</v>
      </c>
      <c r="F33" s="27" t="str">
        <f>IF('AP-LIST_c9800'!F33="","",IF(LOWER('AP-LIST_ctvm'!$C33)=LOWER('AP-LIST_c9800'!$C33),'AP-LIST_ctvm'!F33,'AP-LIST_c9800'!F33))</f>
        <v/>
      </c>
      <c r="G33" s="44" t="str">
        <f t="shared" si="1"/>
        <v>10.251.53.230</v>
      </c>
      <c r="H33" s="44" t="str">
        <f t="shared" si="5"/>
        <v>17.06.04</v>
      </c>
      <c r="I33" s="44" t="str">
        <f t="shared" si="2"/>
        <v>outdoor</v>
      </c>
      <c r="J33" s="114" t="str">
        <f>IF('AP-LIST_c9800'!C33="","",IF(LOWER('AP-LIST_ctvm'!C33)=LOWER('AP-LIST_c9800'!C33),"AP Migration CTVM &gt; c9800",CONCATENATE("AP ",'AP-LIST_ctvm'!C33," durch ",'AP-LIST_c9800'!C33," ersetzt")))</f>
        <v>AP  durch c9124AXI ersetzt</v>
      </c>
      <c r="K33" s="50" t="s">
        <v>1662</v>
      </c>
      <c r="L33" s="5" t="str">
        <f t="shared" si="3"/>
        <v>34:B8:83:14:F4:34</v>
      </c>
      <c r="M33" s="5" t="str">
        <f t="shared" si="4"/>
        <v>34B8.8314.F434</v>
      </c>
      <c r="N33" s="5" t="str">
        <f t="shared" si="6"/>
        <v>34b8.8314.f434</v>
      </c>
    </row>
    <row r="34" spans="1:14">
      <c r="A34" s="44">
        <v>31</v>
      </c>
      <c r="B34" s="44" t="str">
        <f t="shared" si="0"/>
        <v>de0614ncap20031</v>
      </c>
      <c r="C34" s="44" t="str">
        <f>IF('AP-LIST_c9800'!C34="","",IF(LOWER('AP-LIST_ctvm'!$C34)=LOWER('AP-LIST_c9800'!$C34),'AP-LIST_ctvm'!C34,'AP-LIST_c9800'!C34))</f>
        <v>c9124AXI</v>
      </c>
      <c r="D34" s="26" t="str">
        <f>IF('AP-LIST_c9800'!D34="","",IF(LOWER('AP-LIST_ctvm'!$C34)=LOWER('AP-LIST_c9800'!$C34),'AP-LIST_ctvm'!D34,'AP-LIST_c9800'!D34))</f>
        <v>FGL2649LKSY</v>
      </c>
      <c r="E34" s="19" t="str">
        <f>IF('AP-LIST_c9800'!E34="","",IF(LOWER('AP-LIST_ctvm'!$C34)=LOWER('AP-LIST_c9800'!$C34),'AP-LIST_ctvm'!E34,'AP-LIST_c9800'!E34))</f>
        <v>34B88314F99C</v>
      </c>
      <c r="F34" s="27" t="str">
        <f>IF('AP-LIST_c9800'!F34="","",IF(LOWER('AP-LIST_ctvm'!$C34)=LOWER('AP-LIST_c9800'!$C34),'AP-LIST_ctvm'!F34,'AP-LIST_c9800'!F34))</f>
        <v/>
      </c>
      <c r="G34" s="44" t="str">
        <f t="shared" si="1"/>
        <v>10.251.53.231</v>
      </c>
      <c r="H34" s="44" t="str">
        <f t="shared" si="5"/>
        <v>17.06.04</v>
      </c>
      <c r="I34" s="44" t="str">
        <f t="shared" si="2"/>
        <v>outdoor</v>
      </c>
      <c r="J34" s="114" t="str">
        <f>IF('AP-LIST_c9800'!C34="","",IF(LOWER('AP-LIST_ctvm'!C34)=LOWER('AP-LIST_c9800'!C34),"AP Migration CTVM &gt; c9800",CONCATENATE("AP ",'AP-LIST_ctvm'!C34," durch ",'AP-LIST_c9800'!C34," ersetzt")))</f>
        <v>AP  durch c9124AXI ersetzt</v>
      </c>
      <c r="K34" s="50" t="s">
        <v>1662</v>
      </c>
      <c r="L34" s="5" t="str">
        <f t="shared" si="3"/>
        <v>34:B8:83:14:F9:9C</v>
      </c>
      <c r="M34" s="5" t="str">
        <f t="shared" si="4"/>
        <v>34B8.8314.F99C</v>
      </c>
      <c r="N34" s="5" t="str">
        <f t="shared" si="6"/>
        <v>34b8.8314.f99c</v>
      </c>
    </row>
    <row r="35" spans="1:14">
      <c r="A35" s="44">
        <v>32</v>
      </c>
      <c r="B35" s="44" t="str">
        <f t="shared" si="0"/>
        <v>de0614ncap20032</v>
      </c>
      <c r="C35" s="44" t="str">
        <f>IF('AP-LIST_c9800'!C35="","",IF(LOWER('AP-LIST_ctvm'!$C35)=LOWER('AP-LIST_c9800'!$C35),'AP-LIST_ctvm'!C35,'AP-LIST_c9800'!C35))</f>
        <v>c9124AXI</v>
      </c>
      <c r="D35" s="26" t="str">
        <f>IF('AP-LIST_c9800'!D35="","",IF(LOWER('AP-LIST_ctvm'!$C35)=LOWER('AP-LIST_c9800'!$C35),'AP-LIST_ctvm'!D35,'AP-LIST_c9800'!D35))</f>
        <v>FGL2649LKS8</v>
      </c>
      <c r="E35" s="19" t="str">
        <f>IF('AP-LIST_c9800'!E35="","",IF(LOWER('AP-LIST_ctvm'!$C35)=LOWER('AP-LIST_c9800'!$C35),'AP-LIST_ctvm'!E35,'AP-LIST_c9800'!E35))</f>
        <v>34B8831507E0</v>
      </c>
      <c r="F35" s="27" t="str">
        <f>IF('AP-LIST_c9800'!F35="","",IF(LOWER('AP-LIST_ctvm'!$C35)=LOWER('AP-LIST_c9800'!$C35),'AP-LIST_ctvm'!F35,'AP-LIST_c9800'!F35))</f>
        <v/>
      </c>
      <c r="G35" s="44" t="str">
        <f t="shared" si="1"/>
        <v>10.251.53.232</v>
      </c>
      <c r="H35" s="44" t="str">
        <f t="shared" si="5"/>
        <v>17.06.04</v>
      </c>
      <c r="I35" s="44" t="str">
        <f t="shared" si="2"/>
        <v>outdoor</v>
      </c>
      <c r="J35" s="114" t="str">
        <f>IF('AP-LIST_c9800'!C35="","",IF(LOWER('AP-LIST_ctvm'!C35)=LOWER('AP-LIST_c9800'!C35),"AP Migration CTVM &gt; c9800",CONCATENATE("AP ",'AP-LIST_ctvm'!C35," durch ",'AP-LIST_c9800'!C35," ersetzt")))</f>
        <v>AP  durch c9124AXI ersetzt</v>
      </c>
      <c r="K35" s="50" t="s">
        <v>1662</v>
      </c>
      <c r="L35" s="5" t="str">
        <f t="shared" si="3"/>
        <v>34:B8:83:15:07:E0</v>
      </c>
      <c r="M35" s="5" t="str">
        <f t="shared" si="4"/>
        <v>34B8.8315.07E0</v>
      </c>
      <c r="N35" s="5" t="str">
        <f t="shared" si="6"/>
        <v>34b8.8315.07e0</v>
      </c>
    </row>
    <row r="36" spans="1:14">
      <c r="A36" s="44">
        <v>33</v>
      </c>
      <c r="B36" s="44" t="str">
        <f t="shared" si="0"/>
        <v>de0614ncap20033</v>
      </c>
      <c r="C36" s="44" t="str">
        <f>IF('AP-LIST_c9800'!C36="","",IF(LOWER('AP-LIST_ctvm'!$C36)=LOWER('AP-LIST_c9800'!$C36),'AP-LIST_ctvm'!C36,'AP-LIST_c9800'!C36))</f>
        <v>c9124AXI</v>
      </c>
      <c r="D36" s="26" t="str">
        <f>IF('AP-LIST_c9800'!D36="","",IF(LOWER('AP-LIST_ctvm'!$C36)=LOWER('AP-LIST_c9800'!$C36),'AP-LIST_ctvm'!D36,'AP-LIST_c9800'!D36))</f>
        <v>FGL2649LKW1</v>
      </c>
      <c r="E36" s="19" t="str">
        <f>IF('AP-LIST_c9800'!E36="","",IF(LOWER('AP-LIST_ctvm'!$C36)=LOWER('AP-LIST_c9800'!$C36),'AP-LIST_ctvm'!E36,'AP-LIST_c9800'!E36))</f>
        <v>34B883150540</v>
      </c>
      <c r="F36" s="27" t="str">
        <f>IF('AP-LIST_c9800'!F36="","",IF(LOWER('AP-LIST_ctvm'!$C36)=LOWER('AP-LIST_c9800'!$C36),'AP-LIST_ctvm'!F36,'AP-LIST_c9800'!F36))</f>
        <v/>
      </c>
      <c r="G36" s="44" t="str">
        <f t="shared" si="1"/>
        <v>10.251.53.233</v>
      </c>
      <c r="H36" s="44" t="str">
        <f t="shared" si="5"/>
        <v>17.06.04</v>
      </c>
      <c r="I36" s="44" t="str">
        <f t="shared" si="2"/>
        <v>outdoor</v>
      </c>
      <c r="J36" s="114" t="str">
        <f>IF('AP-LIST_c9800'!C36="","",IF(LOWER('AP-LIST_ctvm'!C36)=LOWER('AP-LIST_c9800'!C36),"AP Migration CTVM &gt; c9800",CONCATENATE("AP ",'AP-LIST_ctvm'!C36," durch ",'AP-LIST_c9800'!C36," ersetzt")))</f>
        <v>AP  durch c9124AXI ersetzt</v>
      </c>
      <c r="K36" s="50" t="s">
        <v>1662</v>
      </c>
      <c r="L36" s="5" t="str">
        <f t="shared" si="3"/>
        <v>34:B8:83:15:05:40</v>
      </c>
      <c r="M36" s="5" t="str">
        <f t="shared" si="4"/>
        <v>34B8.8315.0540</v>
      </c>
      <c r="N36" s="5" t="str">
        <f t="shared" si="6"/>
        <v>34b8.8315.0540</v>
      </c>
    </row>
    <row r="37" spans="1:14">
      <c r="A37" s="44">
        <v>34</v>
      </c>
      <c r="B37" s="44" t="str">
        <f t="shared" si="0"/>
        <v>de0614ncap20034</v>
      </c>
      <c r="C37" s="44" t="str">
        <f>IF('AP-LIST_c9800'!C37="","",IF(LOWER('AP-LIST_ctvm'!$C37)=LOWER('AP-LIST_c9800'!$C37),'AP-LIST_ctvm'!C37,'AP-LIST_c9800'!C37))</f>
        <v>c9124AXI</v>
      </c>
      <c r="D37" s="26" t="str">
        <f>IF('AP-LIST_c9800'!D37="","",IF(LOWER('AP-LIST_ctvm'!$C37)=LOWER('AP-LIST_c9800'!$C37),'AP-LIST_ctvm'!D37,'AP-LIST_c9800'!D37))</f>
        <v>FGL2649LJW2</v>
      </c>
      <c r="E37" s="19" t="str">
        <f>IF('AP-LIST_c9800'!E37="","",IF(LOWER('AP-LIST_ctvm'!$C37)=LOWER('AP-LIST_c9800'!$C37),'AP-LIST_ctvm'!E37,'AP-LIST_c9800'!E37))</f>
        <v>34B883146DC4</v>
      </c>
      <c r="F37" s="27" t="str">
        <f>IF('AP-LIST_c9800'!F37="","",IF(LOWER('AP-LIST_ctvm'!$C37)=LOWER('AP-LIST_c9800'!$C37),'AP-LIST_ctvm'!F37,'AP-LIST_c9800'!F37))</f>
        <v/>
      </c>
      <c r="G37" s="44" t="str">
        <f t="shared" si="1"/>
        <v>10.251.53.234</v>
      </c>
      <c r="H37" s="44" t="str">
        <f t="shared" si="5"/>
        <v>17.06.04</v>
      </c>
      <c r="I37" s="44" t="str">
        <f t="shared" si="2"/>
        <v>outdoor</v>
      </c>
      <c r="J37" s="114" t="str">
        <f>IF('AP-LIST_c9800'!C37="","",IF(LOWER('AP-LIST_ctvm'!C37)=LOWER('AP-LIST_c9800'!C37),"AP Migration CTVM &gt; c9800",CONCATENATE("AP ",'AP-LIST_ctvm'!C37," durch ",'AP-LIST_c9800'!C37," ersetzt")))</f>
        <v>AP  durch c9124AXI ersetzt</v>
      </c>
      <c r="K37" s="50" t="s">
        <v>1662</v>
      </c>
      <c r="L37" s="5" t="str">
        <f t="shared" si="3"/>
        <v>34:B8:83:14:6D:C4</v>
      </c>
      <c r="M37" s="5" t="str">
        <f t="shared" si="4"/>
        <v>34B8.8314.6DC4</v>
      </c>
      <c r="N37" s="5" t="str">
        <f t="shared" si="6"/>
        <v>34b8.8314.6dc4</v>
      </c>
    </row>
    <row r="38" spans="1:14">
      <c r="A38" s="44">
        <v>35</v>
      </c>
      <c r="B38" s="44" t="str">
        <f t="shared" si="0"/>
        <v>de0614ncap20035</v>
      </c>
      <c r="C38" s="44" t="str">
        <f>IF('AP-LIST_c9800'!C38="","",IF(LOWER('AP-LIST_ctvm'!$C38)=LOWER('AP-LIST_c9800'!$C38),'AP-LIST_ctvm'!C38,'AP-LIST_c9800'!C38))</f>
        <v>c9124AXI</v>
      </c>
      <c r="D38" s="26" t="str">
        <f>IF('AP-LIST_c9800'!D38="","",IF(LOWER('AP-LIST_ctvm'!$C38)=LOWER('AP-LIST_c9800'!$C38),'AP-LIST_ctvm'!D38,'AP-LIST_c9800'!D38))</f>
        <v>FGL2649LJRB</v>
      </c>
      <c r="E38" s="19" t="str">
        <f>IF('AP-LIST_c9800'!E38="","",IF(LOWER('AP-LIST_ctvm'!$C38)=LOWER('AP-LIST_c9800'!$C38),'AP-LIST_ctvm'!E38,'AP-LIST_c9800'!E38))</f>
        <v>34B883148290</v>
      </c>
      <c r="F38" s="27" t="str">
        <f>IF('AP-LIST_c9800'!F38="","",IF(LOWER('AP-LIST_ctvm'!$C38)=LOWER('AP-LIST_c9800'!$C38),'AP-LIST_ctvm'!F38,'AP-LIST_c9800'!F38))</f>
        <v/>
      </c>
      <c r="G38" s="44" t="str">
        <f t="shared" si="1"/>
        <v>10.251.53.235</v>
      </c>
      <c r="H38" s="44" t="str">
        <f t="shared" si="5"/>
        <v>17.06.04</v>
      </c>
      <c r="I38" s="44" t="str">
        <f t="shared" si="2"/>
        <v>outdoor</v>
      </c>
      <c r="J38" s="114" t="str">
        <f>IF('AP-LIST_c9800'!C38="","",IF(LOWER('AP-LIST_ctvm'!C38)=LOWER('AP-LIST_c9800'!C38),"AP Migration CTVM &gt; c9800",CONCATENATE("AP ",'AP-LIST_ctvm'!C38," durch ",'AP-LIST_c9800'!C38," ersetzt")))</f>
        <v>AP  durch c9124AXI ersetzt</v>
      </c>
      <c r="K38" s="50" t="s">
        <v>1662</v>
      </c>
      <c r="L38" s="5" t="str">
        <f t="shared" si="3"/>
        <v>34:B8:83:14:82:90</v>
      </c>
      <c r="M38" s="5" t="str">
        <f t="shared" si="4"/>
        <v>34B8.8314.8290</v>
      </c>
      <c r="N38" s="5" t="str">
        <f t="shared" si="6"/>
        <v>34b8.8314.8290</v>
      </c>
    </row>
    <row r="39" spans="1:14">
      <c r="A39" s="44">
        <v>36</v>
      </c>
      <c r="B39" s="44" t="str">
        <f t="shared" si="0"/>
        <v>de0614ncap20036</v>
      </c>
      <c r="C39" s="44" t="str">
        <f>IF('AP-LIST_c9800'!C39="","",IF(LOWER('AP-LIST_ctvm'!$C39)=LOWER('AP-LIST_c9800'!$C39),'AP-LIST_ctvm'!C39,'AP-LIST_c9800'!C39))</f>
        <v>c9124AXI</v>
      </c>
      <c r="D39" s="26" t="str">
        <f>IF('AP-LIST_c9800'!D39="","",IF(LOWER('AP-LIST_ctvm'!$C39)=LOWER('AP-LIST_c9800'!$C39),'AP-LIST_ctvm'!D39,'AP-LIST_c9800'!D39))</f>
        <v>FGL2649LK7X</v>
      </c>
      <c r="E39" s="19" t="str">
        <f>IF('AP-LIST_c9800'!E39="","",IF(LOWER('AP-LIST_ctvm'!$C39)=LOWER('AP-LIST_c9800'!$C39),'AP-LIST_ctvm'!E39,'AP-LIST_c9800'!E39))</f>
        <v>34B88315077C</v>
      </c>
      <c r="F39" s="27" t="str">
        <f>IF('AP-LIST_c9800'!F39="","",IF(LOWER('AP-LIST_ctvm'!$C39)=LOWER('AP-LIST_c9800'!$C39),'AP-LIST_ctvm'!F39,'AP-LIST_c9800'!F39))</f>
        <v/>
      </c>
      <c r="G39" s="44" t="str">
        <f t="shared" si="1"/>
        <v>10.251.53.236</v>
      </c>
      <c r="H39" s="44" t="str">
        <f t="shared" si="5"/>
        <v>17.06.04</v>
      </c>
      <c r="I39" s="44" t="str">
        <f t="shared" si="2"/>
        <v>outdoor</v>
      </c>
      <c r="J39" s="114" t="str">
        <f>IF('AP-LIST_c9800'!C39="","",IF(LOWER('AP-LIST_ctvm'!C39)=LOWER('AP-LIST_c9800'!C39),"AP Migration CTVM &gt; c9800",CONCATENATE("AP ",'AP-LIST_ctvm'!C39," durch ",'AP-LIST_c9800'!C39," ersetzt")))</f>
        <v>AP  durch c9124AXI ersetzt</v>
      </c>
      <c r="K39" s="50" t="s">
        <v>1662</v>
      </c>
      <c r="L39" s="5" t="str">
        <f t="shared" si="3"/>
        <v>34:B8:83:15:07:7C</v>
      </c>
      <c r="M39" s="5" t="str">
        <f t="shared" si="4"/>
        <v>34B8.8315.077C</v>
      </c>
      <c r="N39" s="5" t="str">
        <f t="shared" si="6"/>
        <v>34b8.8315.077c</v>
      </c>
    </row>
    <row r="40" spans="1:14">
      <c r="A40" s="44">
        <v>37</v>
      </c>
      <c r="B40" s="44" t="str">
        <f t="shared" si="0"/>
        <v>de0614ncap20037</v>
      </c>
      <c r="C40" s="44" t="str">
        <f>IF('AP-LIST_c9800'!C40="","",IF(LOWER('AP-LIST_ctvm'!$C40)=LOWER('AP-LIST_c9800'!$C40),'AP-LIST_ctvm'!C40,'AP-LIST_c9800'!C40))</f>
        <v>c9124AXI</v>
      </c>
      <c r="D40" s="26" t="str">
        <f>IF('AP-LIST_c9800'!D40="","",IF(LOWER('AP-LIST_ctvm'!$C40)=LOWER('AP-LIST_c9800'!$C40),'AP-LIST_ctvm'!D40,'AP-LIST_c9800'!D40))</f>
        <v>FGL2649LJVQ</v>
      </c>
      <c r="E40" s="19" t="str">
        <f>IF('AP-LIST_c9800'!E40="","",IF(LOWER('AP-LIST_ctvm'!$C40)=LOWER('AP-LIST_c9800'!$C40),'AP-LIST_ctvm'!E40,'AP-LIST_c9800'!E40))</f>
        <v>34B8831506FC</v>
      </c>
      <c r="F40" s="27" t="str">
        <f>IF('AP-LIST_c9800'!F40="","",IF(LOWER('AP-LIST_ctvm'!$C40)=LOWER('AP-LIST_c9800'!$C40),'AP-LIST_ctvm'!F40,'AP-LIST_c9800'!F40))</f>
        <v/>
      </c>
      <c r="G40" s="44" t="str">
        <f t="shared" si="1"/>
        <v>10.251.53.237</v>
      </c>
      <c r="H40" s="44" t="str">
        <f t="shared" si="5"/>
        <v>17.06.04</v>
      </c>
      <c r="I40" s="44" t="str">
        <f t="shared" si="2"/>
        <v>outdoor</v>
      </c>
      <c r="J40" s="114" t="str">
        <f>IF('AP-LIST_c9800'!C40="","",IF(LOWER('AP-LIST_ctvm'!C40)=LOWER('AP-LIST_c9800'!C40),"AP Migration CTVM &gt; c9800",CONCATENATE("AP ",'AP-LIST_ctvm'!C40," durch ",'AP-LIST_c9800'!C40," ersetzt")))</f>
        <v>AP  durch c9124AXI ersetzt</v>
      </c>
      <c r="K40" s="50" t="s">
        <v>1662</v>
      </c>
      <c r="L40" s="5" t="str">
        <f t="shared" si="3"/>
        <v>34:B8:83:15:06:FC</v>
      </c>
      <c r="M40" s="5" t="str">
        <f t="shared" si="4"/>
        <v>34B8.8315.06FC</v>
      </c>
      <c r="N40" s="5" t="str">
        <f t="shared" si="6"/>
        <v>34b8.8315.06fc</v>
      </c>
    </row>
    <row r="41" spans="1:14">
      <c r="A41" s="44">
        <v>38</v>
      </c>
      <c r="B41" s="44" t="str">
        <f t="shared" si="0"/>
        <v>de0614ncap20038</v>
      </c>
      <c r="C41" s="44" t="str">
        <f>IF('AP-LIST_c9800'!C41="","",IF(LOWER('AP-LIST_ctvm'!$C41)=LOWER('AP-LIST_c9800'!$C41),'AP-LIST_ctvm'!C41,'AP-LIST_c9800'!C41))</f>
        <v>c9120AXI</v>
      </c>
      <c r="D41" s="26" t="str">
        <f>IF('AP-LIST_c9800'!D41="","",IF(LOWER('AP-LIST_ctvm'!$C41)=LOWER('AP-LIST_c9800'!$C41),'AP-LIST_ctvm'!D41,'AP-LIST_c9800'!D41))</f>
        <v>FCW2650Y78M</v>
      </c>
      <c r="E41" s="19" t="str">
        <f>IF('AP-LIST_c9800'!E41="","",IF(LOWER('AP-LIST_ctvm'!$C41)=LOWER('AP-LIST_c9800'!$C41),'AP-LIST_ctvm'!E41,'AP-LIST_c9800'!E41))</f>
        <v>24D79C3FA7E8</v>
      </c>
      <c r="F41" s="27" t="str">
        <f>IF('AP-LIST_c9800'!F41="","",IF(LOWER('AP-LIST_ctvm'!$C41)=LOWER('AP-LIST_c9800'!$C41),'AP-LIST_ctvm'!F41,'AP-LIST_c9800'!F41))</f>
        <v/>
      </c>
      <c r="G41" s="44" t="str">
        <f t="shared" si="1"/>
        <v>10.251.53.238</v>
      </c>
      <c r="H41" s="44" t="str">
        <f t="shared" si="5"/>
        <v>17.06.04</v>
      </c>
      <c r="I41" s="44" t="str">
        <f t="shared" si="2"/>
        <v>indoor</v>
      </c>
      <c r="J41" s="114" t="str">
        <f>IF('AP-LIST_c9800'!C41="","",IF(LOWER('AP-LIST_ctvm'!C41)=LOWER('AP-LIST_c9800'!C41),"AP Migration CTVM &gt; c9800",CONCATENATE("AP ",'AP-LIST_ctvm'!C41," durch ",'AP-LIST_c9800'!C41," ersetzt")))</f>
        <v>AP  durch c9120AXI ersetzt</v>
      </c>
      <c r="K41" s="50" t="s">
        <v>1662</v>
      </c>
      <c r="L41" s="5" t="str">
        <f t="shared" si="3"/>
        <v>24:D7:9C:3F:A7:E8</v>
      </c>
      <c r="M41" s="5" t="str">
        <f t="shared" si="4"/>
        <v>24D7.9C3F.A7E8</v>
      </c>
      <c r="N41" s="5" t="str">
        <f t="shared" si="6"/>
        <v>24d7.9c3f.a7e8</v>
      </c>
    </row>
    <row r="42" spans="1:14">
      <c r="A42" s="44">
        <v>39</v>
      </c>
      <c r="B42" s="44" t="str">
        <f t="shared" si="0"/>
        <v>de0614ncap20039</v>
      </c>
      <c r="C42" s="44" t="str">
        <f>IF('AP-LIST_c9800'!C42="","",IF(LOWER('AP-LIST_ctvm'!$C42)=LOWER('AP-LIST_c9800'!$C42),'AP-LIST_ctvm'!C42,'AP-LIST_c9800'!C42))</f>
        <v>c9120AXI</v>
      </c>
      <c r="D42" s="26" t="str">
        <f>IF('AP-LIST_c9800'!D42="","",IF(LOWER('AP-LIST_ctvm'!$C42)=LOWER('AP-LIST_c9800'!$C42),'AP-LIST_ctvm'!D42,'AP-LIST_c9800'!D42))</f>
        <v>FCW2650Y6Q4</v>
      </c>
      <c r="E42" s="19" t="str">
        <f>IF('AP-LIST_c9800'!E42="","",IF(LOWER('AP-LIST_ctvm'!$C42)=LOWER('AP-LIST_c9800'!$C42),'AP-LIST_ctvm'!E42,'AP-LIST_c9800'!E42))</f>
        <v>24D79C3F8854</v>
      </c>
      <c r="F42" s="27" t="str">
        <f>IF('AP-LIST_c9800'!F42="","",IF(LOWER('AP-LIST_ctvm'!$C42)=LOWER('AP-LIST_c9800'!$C42),'AP-LIST_ctvm'!F42,'AP-LIST_c9800'!F42))</f>
        <v/>
      </c>
      <c r="G42" s="44" t="str">
        <f t="shared" si="1"/>
        <v>10.251.53.239</v>
      </c>
      <c r="H42" s="44" t="str">
        <f t="shared" si="5"/>
        <v>17.06.04</v>
      </c>
      <c r="I42" s="44" t="str">
        <f t="shared" si="2"/>
        <v>indoor</v>
      </c>
      <c r="J42" s="114" t="str">
        <f>IF('AP-LIST_c9800'!C42="","",IF(LOWER('AP-LIST_ctvm'!C42)=LOWER('AP-LIST_c9800'!C42),"AP Migration CTVM &gt; c9800",CONCATENATE("AP ",'AP-LIST_ctvm'!C42," durch ",'AP-LIST_c9800'!C42," ersetzt")))</f>
        <v>AP  durch c9120AXI ersetzt</v>
      </c>
      <c r="K42" s="50" t="s">
        <v>1662</v>
      </c>
      <c r="L42" s="5" t="str">
        <f t="shared" si="3"/>
        <v>24:D7:9C:3F:88:54</v>
      </c>
      <c r="M42" s="5" t="str">
        <f t="shared" si="4"/>
        <v>24D7.9C3F.8854</v>
      </c>
      <c r="N42" s="5" t="str">
        <f t="shared" si="6"/>
        <v>24d7.9c3f.8854</v>
      </c>
    </row>
    <row r="43" spans="1:14">
      <c r="A43" s="44">
        <v>40</v>
      </c>
      <c r="B43" s="44" t="s">
        <v>1664</v>
      </c>
      <c r="C43" s="44" t="str">
        <f>IF('AP-LIST_c9800'!C43="","",IF(LOWER('AP-LIST_ctvm'!$C43)=LOWER('AP-LIST_c9800'!$C43),'AP-LIST_ctvm'!C43,'AP-LIST_c9800'!C43))</f>
        <v>c9120AXI</v>
      </c>
      <c r="D43" s="26" t="str">
        <f>IF('AP-LIST_c9800'!D43="","",IF(LOWER('AP-LIST_ctvm'!$C43)=LOWER('AP-LIST_c9800'!$C43),'AP-LIST_ctvm'!D43,'AP-LIST_c9800'!D43))</f>
        <v>FCW2650Y73V</v>
      </c>
      <c r="E43" s="19" t="str">
        <f>IF('AP-LIST_c9800'!E43="","",IF(LOWER('AP-LIST_ctvm'!$C43)=LOWER('AP-LIST_c9800'!$C43),'AP-LIST_ctvm'!E43,'AP-LIST_c9800'!E43))</f>
        <v>24D79C3F97BC</v>
      </c>
      <c r="F43" s="27" t="str">
        <f>IF('AP-LIST_c9800'!F43="","",IF(LOWER('AP-LIST_ctvm'!$C43)=LOWER('AP-LIST_c9800'!$C43),'AP-LIST_ctvm'!F43,'AP-LIST_c9800'!F43))</f>
        <v/>
      </c>
      <c r="G43" s="44" t="str">
        <f t="shared" si="1"/>
        <v>10.251.53.240</v>
      </c>
      <c r="H43" s="44" t="str">
        <f t="shared" si="5"/>
        <v>17.06.04</v>
      </c>
      <c r="I43" s="44" t="str">
        <f t="shared" si="2"/>
        <v>indoor</v>
      </c>
      <c r="J43" s="114" t="str">
        <f>IF('AP-LIST_c9800'!C43="","",IF(LOWER('AP-LIST_ctvm'!C43)=LOWER('AP-LIST_c9800'!C43),"AP Migration CTVM &gt; c9800",CONCATENATE("AP ",'AP-LIST_ctvm'!C43," durch ",'AP-LIST_c9800'!C43," ersetzt")))</f>
        <v>AP  durch c9120AXI ersetzt</v>
      </c>
      <c r="K43" s="50" t="s">
        <v>1662</v>
      </c>
      <c r="L43" s="5" t="str">
        <f t="shared" si="3"/>
        <v>24:D7:9C:3F:97:BC</v>
      </c>
      <c r="M43" s="5" t="str">
        <f t="shared" si="4"/>
        <v>24D7.9C3F.97BC</v>
      </c>
      <c r="N43" s="5" t="str">
        <f t="shared" si="6"/>
        <v>24d7.9c3f.97bc</v>
      </c>
    </row>
    <row r="44" spans="1:14">
      <c r="A44" s="44">
        <v>41</v>
      </c>
      <c r="B44" s="44" t="str">
        <f t="shared" si="0"/>
        <v>de0614ncap20041</v>
      </c>
      <c r="C44" s="44" t="str">
        <f>IF('AP-LIST_c9800'!C44="","",IF(LOWER('AP-LIST_ctvm'!$C44)=LOWER('AP-LIST_c9800'!$C44),'AP-LIST_ctvm'!C44,'AP-LIST_c9800'!C44))</f>
        <v>c9120AXI</v>
      </c>
      <c r="D44" s="26" t="str">
        <f>IF('AP-LIST_c9800'!D44="","",IF(LOWER('AP-LIST_ctvm'!$C44)=LOWER('AP-LIST_c9800'!$C44),'AP-LIST_ctvm'!D44,'AP-LIST_c9800'!D44))</f>
        <v>FCW2650Y6QF</v>
      </c>
      <c r="E44" s="19" t="str">
        <f>IF('AP-LIST_c9800'!E44="","",IF(LOWER('AP-LIST_ctvm'!$C44)=LOWER('AP-LIST_c9800'!$C44),'AP-LIST_ctvm'!E44,'AP-LIST_c9800'!E44))</f>
        <v>24D79C3F7DB4</v>
      </c>
      <c r="F44" s="27" t="str">
        <f>IF('AP-LIST_c9800'!F44="","",IF(LOWER('AP-LIST_ctvm'!$C44)=LOWER('AP-LIST_c9800'!$C44),'AP-LIST_ctvm'!F44,'AP-LIST_c9800'!F44))</f>
        <v/>
      </c>
      <c r="G44" s="44" t="str">
        <f t="shared" si="1"/>
        <v>10.251.53.241</v>
      </c>
      <c r="H44" s="44" t="str">
        <f t="shared" si="5"/>
        <v>17.06.04</v>
      </c>
      <c r="I44" s="44" t="str">
        <f t="shared" si="2"/>
        <v>indoor</v>
      </c>
      <c r="J44" s="114" t="str">
        <f>IF('AP-LIST_c9800'!C44="","",IF(LOWER('AP-LIST_ctvm'!C44)=LOWER('AP-LIST_c9800'!C44),"AP Migration CTVM &gt; c9800",CONCATENATE("AP ",'AP-LIST_ctvm'!C44," durch ",'AP-LIST_c9800'!C44," ersetzt")))</f>
        <v>AP  durch c9120AXI ersetzt</v>
      </c>
      <c r="K44" s="50" t="s">
        <v>1662</v>
      </c>
      <c r="L44" s="5" t="str">
        <f t="shared" si="3"/>
        <v>24:D7:9C:3F:7D:B4</v>
      </c>
      <c r="M44" s="5" t="str">
        <f t="shared" si="4"/>
        <v>24D7.9C3F.7DB4</v>
      </c>
      <c r="N44" s="5" t="str">
        <f t="shared" si="6"/>
        <v>24d7.9c3f.7db4</v>
      </c>
    </row>
    <row r="45" spans="1:14">
      <c r="A45" s="44">
        <v>42</v>
      </c>
      <c r="B45" s="44" t="str">
        <f t="shared" si="0"/>
        <v>de0614ncap20042</v>
      </c>
      <c r="C45" s="44" t="str">
        <f>IF('AP-LIST_c9800'!C45="","",IF(LOWER('AP-LIST_ctvm'!$C45)=LOWER('AP-LIST_c9800'!$C45),'AP-LIST_ctvm'!C45,'AP-LIST_c9800'!C45))</f>
        <v>c9120AXI</v>
      </c>
      <c r="D45" s="26" t="str">
        <f>IF('AP-LIST_c9800'!D45="","",IF(LOWER('AP-LIST_ctvm'!$C45)=LOWER('AP-LIST_c9800'!$C45),'AP-LIST_ctvm'!D45,'AP-LIST_c9800'!D45))</f>
        <v>FCW2650Y749</v>
      </c>
      <c r="E45" s="19" t="str">
        <f>IF('AP-LIST_c9800'!E45="","",IF(LOWER('AP-LIST_ctvm'!$C45)=LOWER('AP-LIST_c9800'!$C45),'AP-LIST_ctvm'!E45,'AP-LIST_c9800'!E45))</f>
        <v>24D79C3F9BB4</v>
      </c>
      <c r="F45" s="27" t="str">
        <f>IF('AP-LIST_c9800'!F45="","",IF(LOWER('AP-LIST_ctvm'!$C45)=LOWER('AP-LIST_c9800'!$C45),'AP-LIST_ctvm'!F45,'AP-LIST_c9800'!F45))</f>
        <v/>
      </c>
      <c r="G45" s="44" t="str">
        <f t="shared" si="1"/>
        <v>10.251.53.242</v>
      </c>
      <c r="H45" s="44" t="str">
        <f t="shared" si="5"/>
        <v>17.06.04</v>
      </c>
      <c r="I45" s="44" t="str">
        <f t="shared" si="2"/>
        <v>indoor</v>
      </c>
      <c r="J45" s="114" t="str">
        <f>IF('AP-LIST_c9800'!C45="","",IF(LOWER('AP-LIST_ctvm'!C45)=LOWER('AP-LIST_c9800'!C45),"AP Migration CTVM &gt; c9800",CONCATENATE("AP ",'AP-LIST_ctvm'!C45," durch ",'AP-LIST_c9800'!C45," ersetzt")))</f>
        <v>AP  durch c9120AXI ersetzt</v>
      </c>
      <c r="K45" s="50" t="s">
        <v>1662</v>
      </c>
      <c r="L45" s="5" t="str">
        <f t="shared" si="3"/>
        <v>24:D7:9C:3F:9B:B4</v>
      </c>
      <c r="M45" s="5" t="str">
        <f t="shared" si="4"/>
        <v>24D7.9C3F.9BB4</v>
      </c>
      <c r="N45" s="5" t="str">
        <f t="shared" si="6"/>
        <v>24d7.9c3f.9bb4</v>
      </c>
    </row>
    <row r="46" spans="1:14">
      <c r="A46" s="44">
        <v>43</v>
      </c>
      <c r="B46" s="44" t="str">
        <f t="shared" si="0"/>
        <v>de0614ncap20043</v>
      </c>
      <c r="C46" s="44" t="str">
        <f>IF('AP-LIST_c9800'!C46="","",IF(LOWER('AP-LIST_ctvm'!$C46)=LOWER('AP-LIST_c9800'!$C46),'AP-LIST_ctvm'!C46,'AP-LIST_c9800'!C46))</f>
        <v>c9120AXI</v>
      </c>
      <c r="D46" s="26" t="str">
        <f>IF('AP-LIST_c9800'!D46="","",IF(LOWER('AP-LIST_ctvm'!$C46)=LOWER('AP-LIST_c9800'!$C46),'AP-LIST_ctvm'!D46,'AP-LIST_c9800'!D46))</f>
        <v>FCW2650Y75E</v>
      </c>
      <c r="E46" s="19" t="str">
        <f>IF('AP-LIST_c9800'!E46="","",IF(LOWER('AP-LIST_ctvm'!$C46)=LOWER('AP-LIST_c9800'!$C46),'AP-LIST_ctvm'!E46,'AP-LIST_c9800'!E46))</f>
        <v>24D79C3F988C</v>
      </c>
      <c r="F46" s="27" t="str">
        <f>IF('AP-LIST_c9800'!F46="","",IF(LOWER('AP-LIST_ctvm'!$C46)=LOWER('AP-LIST_c9800'!$C46),'AP-LIST_ctvm'!F46,'AP-LIST_c9800'!F46))</f>
        <v/>
      </c>
      <c r="G46" s="44" t="str">
        <f t="shared" si="1"/>
        <v>10.251.53.243</v>
      </c>
      <c r="H46" s="44" t="str">
        <f t="shared" si="5"/>
        <v>17.06.04</v>
      </c>
      <c r="I46" s="44" t="str">
        <f t="shared" si="2"/>
        <v>indoor</v>
      </c>
      <c r="J46" s="114" t="str">
        <f>IF('AP-LIST_c9800'!C46="","",IF(LOWER('AP-LIST_ctvm'!C46)=LOWER('AP-LIST_c9800'!C46),"AP Migration CTVM &gt; c9800",CONCATENATE("AP ",'AP-LIST_ctvm'!C46," durch ",'AP-LIST_c9800'!C46," ersetzt")))</f>
        <v>AP  durch c9120AXI ersetzt</v>
      </c>
      <c r="K46" s="50" t="s">
        <v>1662</v>
      </c>
      <c r="L46" s="5" t="str">
        <f t="shared" si="3"/>
        <v>24:D7:9C:3F:98:8C</v>
      </c>
      <c r="M46" s="5" t="str">
        <f t="shared" si="4"/>
        <v>24D7.9C3F.988C</v>
      </c>
      <c r="N46" s="5" t="str">
        <f t="shared" si="6"/>
        <v>24d7.9c3f.988c</v>
      </c>
    </row>
    <row r="47" spans="1:14">
      <c r="A47" s="44">
        <v>44</v>
      </c>
      <c r="B47" s="44" t="str">
        <f t="shared" si="0"/>
        <v>de0614ncap20044</v>
      </c>
      <c r="C47" s="44" t="str">
        <f>IF('AP-LIST_c9800'!C47="","",IF(LOWER('AP-LIST_ctvm'!$C47)=LOWER('AP-LIST_c9800'!$C47),'AP-LIST_ctvm'!C47,'AP-LIST_c9800'!C47))</f>
        <v>c9120AXI</v>
      </c>
      <c r="D47" s="26" t="str">
        <f>IF('AP-LIST_c9800'!D47="","",IF(LOWER('AP-LIST_ctvm'!$C47)=LOWER('AP-LIST_c9800'!$C47),'AP-LIST_ctvm'!D47,'AP-LIST_c9800'!D47))</f>
        <v>FCW2650Y75K</v>
      </c>
      <c r="E47" s="19" t="str">
        <f>IF('AP-LIST_c9800'!E47="","",IF(LOWER('AP-LIST_ctvm'!$C47)=LOWER('AP-LIST_c9800'!$C47),'AP-LIST_ctvm'!E47,'AP-LIST_c9800'!E47))</f>
        <v>24D79C3F8ED8</v>
      </c>
      <c r="F47" s="27" t="str">
        <f>IF('AP-LIST_c9800'!F47="","",IF(LOWER('AP-LIST_ctvm'!$C47)=LOWER('AP-LIST_c9800'!$C47),'AP-LIST_ctvm'!F47,'AP-LIST_c9800'!F47))</f>
        <v/>
      </c>
      <c r="G47" s="44" t="str">
        <f t="shared" si="1"/>
        <v>10.251.53.244</v>
      </c>
      <c r="H47" s="44" t="str">
        <f t="shared" si="5"/>
        <v>17.06.04</v>
      </c>
      <c r="I47" s="44" t="str">
        <f t="shared" si="2"/>
        <v>indoor</v>
      </c>
      <c r="J47" s="114" t="str">
        <f>IF('AP-LIST_c9800'!C47="","",IF(LOWER('AP-LIST_ctvm'!C47)=LOWER('AP-LIST_c9800'!C47),"AP Migration CTVM &gt; c9800",CONCATENATE("AP ",'AP-LIST_ctvm'!C47," durch ",'AP-LIST_c9800'!C47," ersetzt")))</f>
        <v>AP  durch c9120AXI ersetzt</v>
      </c>
      <c r="K47" s="50" t="s">
        <v>1662</v>
      </c>
      <c r="L47" s="5" t="str">
        <f t="shared" si="3"/>
        <v>24:D7:9C:3F:8E:D8</v>
      </c>
      <c r="M47" s="5" t="str">
        <f t="shared" si="4"/>
        <v>24D7.9C3F.8ED8</v>
      </c>
      <c r="N47" s="5" t="str">
        <f t="shared" si="6"/>
        <v>24d7.9c3f.8ed8</v>
      </c>
    </row>
    <row r="48" spans="1:14">
      <c r="A48" s="44">
        <v>45</v>
      </c>
      <c r="B48" s="44" t="str">
        <f t="shared" si="0"/>
        <v>de0614ncap20045</v>
      </c>
      <c r="C48" s="44" t="str">
        <f>IF('AP-LIST_c9800'!C48="","",IF(LOWER('AP-LIST_ctvm'!$C48)=LOWER('AP-LIST_c9800'!$C48),'AP-LIST_ctvm'!C48,'AP-LIST_c9800'!C48))</f>
        <v>c9120AXI</v>
      </c>
      <c r="D48" s="26" t="str">
        <f>IF('AP-LIST_c9800'!D48="","",IF(LOWER('AP-LIST_ctvm'!$C48)=LOWER('AP-LIST_c9800'!$C48),'AP-LIST_ctvm'!D48,'AP-LIST_c9800'!D48))</f>
        <v>FCW2650Y76B</v>
      </c>
      <c r="E48" s="19" t="str">
        <f>IF('AP-LIST_c9800'!E48="","",IF(LOWER('AP-LIST_ctvm'!$C48)=LOWER('AP-LIST_c9800'!$C48),'AP-LIST_ctvm'!E48,'AP-LIST_c9800'!E48))</f>
        <v>24D79C3F9088</v>
      </c>
      <c r="F48" s="27" t="str">
        <f>IF('AP-LIST_c9800'!F48="","",IF(LOWER('AP-LIST_ctvm'!$C48)=LOWER('AP-LIST_c9800'!$C48),'AP-LIST_ctvm'!F48,'AP-LIST_c9800'!F48))</f>
        <v/>
      </c>
      <c r="G48" s="44" t="str">
        <f t="shared" si="1"/>
        <v>10.251.53.245</v>
      </c>
      <c r="H48" s="44" t="str">
        <f t="shared" si="5"/>
        <v>17.06.04</v>
      </c>
      <c r="I48" s="44" t="str">
        <f t="shared" si="2"/>
        <v>indoor</v>
      </c>
      <c r="J48" s="114" t="str">
        <f>IF('AP-LIST_c9800'!C48="","",IF(LOWER('AP-LIST_ctvm'!C48)=LOWER('AP-LIST_c9800'!C48),"AP Migration CTVM &gt; c9800",CONCATENATE("AP ",'AP-LIST_ctvm'!C48," durch ",'AP-LIST_c9800'!C48," ersetzt")))</f>
        <v>AP  durch c9120AXI ersetzt</v>
      </c>
      <c r="K48" s="50" t="s">
        <v>1662</v>
      </c>
      <c r="L48" s="5" t="str">
        <f t="shared" si="3"/>
        <v>24:D7:9C:3F:90:88</v>
      </c>
      <c r="M48" s="5" t="str">
        <f t="shared" si="4"/>
        <v>24D7.9C3F.9088</v>
      </c>
      <c r="N48" s="5" t="str">
        <f t="shared" si="6"/>
        <v>24d7.9c3f.9088</v>
      </c>
    </row>
    <row r="49" spans="1:14">
      <c r="A49" s="44">
        <v>46</v>
      </c>
      <c r="B49" s="44" t="str">
        <f t="shared" si="0"/>
        <v>de0614ncap20046</v>
      </c>
      <c r="C49" s="44" t="str">
        <f>IF('AP-LIST_c9800'!C49="","",IF(LOWER('AP-LIST_ctvm'!$C49)=LOWER('AP-LIST_c9800'!$C49),'AP-LIST_ctvm'!C49,'AP-LIST_c9800'!C49))</f>
        <v>c9120AXI</v>
      </c>
      <c r="D49" s="26" t="str">
        <f>IF('AP-LIST_c9800'!D49="","",IF(LOWER('AP-LIST_ctvm'!$C49)=LOWER('AP-LIST_c9800'!$C49),'AP-LIST_ctvm'!D49,'AP-LIST_c9800'!D49))</f>
        <v>FCW2650Y74C</v>
      </c>
      <c r="E49" s="19" t="str">
        <f>IF('AP-LIST_c9800'!E49="","",IF(LOWER('AP-LIST_ctvm'!$C49)=LOWER('AP-LIST_c9800'!$C49),'AP-LIST_ctvm'!E49,'AP-LIST_c9800'!E49))</f>
        <v>24D79C3FA2DC</v>
      </c>
      <c r="F49" s="27" t="str">
        <f>IF('AP-LIST_c9800'!F49="","",IF(LOWER('AP-LIST_ctvm'!$C49)=LOWER('AP-LIST_c9800'!$C49),'AP-LIST_ctvm'!F49,'AP-LIST_c9800'!F49))</f>
        <v/>
      </c>
      <c r="G49" s="44" t="str">
        <f t="shared" si="1"/>
        <v>10.251.53.246</v>
      </c>
      <c r="H49" s="44" t="str">
        <f t="shared" si="5"/>
        <v>17.06.04</v>
      </c>
      <c r="I49" s="44" t="str">
        <f t="shared" si="2"/>
        <v>indoor</v>
      </c>
      <c r="J49" s="114" t="str">
        <f>IF('AP-LIST_c9800'!C49="","",IF(LOWER('AP-LIST_ctvm'!C49)=LOWER('AP-LIST_c9800'!C49),"AP Migration CTVM &gt; c9800",CONCATENATE("AP ",'AP-LIST_ctvm'!C49," durch ",'AP-LIST_c9800'!C49," ersetzt")))</f>
        <v>AP  durch c9120AXI ersetzt</v>
      </c>
      <c r="K49" s="50" t="s">
        <v>1662</v>
      </c>
      <c r="L49" s="5" t="str">
        <f t="shared" si="3"/>
        <v>24:D7:9C:3F:A2:DC</v>
      </c>
      <c r="M49" s="5" t="str">
        <f t="shared" si="4"/>
        <v>24D7.9C3F.A2DC</v>
      </c>
      <c r="N49" s="5" t="str">
        <f t="shared" si="6"/>
        <v>24d7.9c3f.a2dc</v>
      </c>
    </row>
    <row r="50" spans="1:14">
      <c r="A50" s="44">
        <v>47</v>
      </c>
      <c r="B50" s="44" t="str">
        <f t="shared" si="0"/>
        <v>de0614ncap20047</v>
      </c>
      <c r="C50" s="44" t="str">
        <f>IF('AP-LIST_c9800'!C50="","",IF(LOWER('AP-LIST_ctvm'!$C50)=LOWER('AP-LIST_c9800'!$C50),'AP-LIST_ctvm'!C50,'AP-LIST_c9800'!C50))</f>
        <v>c9120AXI</v>
      </c>
      <c r="D50" s="26" t="str">
        <f>IF('AP-LIST_c9800'!D50="","",IF(LOWER('AP-LIST_ctvm'!$C50)=LOWER('AP-LIST_c9800'!$C50),'AP-LIST_ctvm'!D50,'AP-LIST_c9800'!D50))</f>
        <v>FCW2650Y79W</v>
      </c>
      <c r="E50" s="19" t="str">
        <f>IF('AP-LIST_c9800'!E50="","",IF(LOWER('AP-LIST_ctvm'!$C50)=LOWER('AP-LIST_c9800'!$C50),'AP-LIST_ctvm'!E50,'AP-LIST_c9800'!E50))</f>
        <v>24D79C3F8F88</v>
      </c>
      <c r="F50" s="27" t="str">
        <f>IF('AP-LIST_c9800'!F50="","",IF(LOWER('AP-LIST_ctvm'!$C50)=LOWER('AP-LIST_c9800'!$C50),'AP-LIST_ctvm'!F50,'AP-LIST_c9800'!F50))</f>
        <v/>
      </c>
      <c r="G50" s="44" t="str">
        <f t="shared" si="1"/>
        <v>10.251.53.247</v>
      </c>
      <c r="H50" s="44" t="str">
        <f t="shared" si="5"/>
        <v>17.06.04</v>
      </c>
      <c r="I50" s="44" t="str">
        <f t="shared" si="2"/>
        <v>indoor</v>
      </c>
      <c r="J50" s="114" t="str">
        <f>IF('AP-LIST_c9800'!C50="","",IF(LOWER('AP-LIST_ctvm'!C50)=LOWER('AP-LIST_c9800'!C50),"AP Migration CTVM &gt; c9800",CONCATENATE("AP ",'AP-LIST_ctvm'!C50," durch ",'AP-LIST_c9800'!C50," ersetzt")))</f>
        <v>AP  durch c9120AXI ersetzt</v>
      </c>
      <c r="K50" s="50" t="s">
        <v>1662</v>
      </c>
      <c r="L50" s="5" t="str">
        <f t="shared" si="3"/>
        <v>24:D7:9C:3F:8F:88</v>
      </c>
      <c r="M50" s="5" t="str">
        <f t="shared" si="4"/>
        <v>24D7.9C3F.8F88</v>
      </c>
      <c r="N50" s="5" t="str">
        <f t="shared" si="6"/>
        <v>24d7.9c3f.8f88</v>
      </c>
    </row>
    <row r="51" spans="1:14">
      <c r="A51" s="44">
        <v>48</v>
      </c>
      <c r="B51" s="44" t="str">
        <f t="shared" si="0"/>
        <v>de0614ncap20048</v>
      </c>
      <c r="C51" s="44" t="str">
        <f>IF('AP-LIST_c9800'!C51="","",IF(LOWER('AP-LIST_ctvm'!$C51)=LOWER('AP-LIST_c9800'!$C51),'AP-LIST_ctvm'!C51,'AP-LIST_c9800'!C51))</f>
        <v>c9120AXI</v>
      </c>
      <c r="D51" s="26" t="str">
        <f>IF('AP-LIST_c9800'!D51="","",IF(LOWER('AP-LIST_ctvm'!$C51)=LOWER('AP-LIST_c9800'!$C51),'AP-LIST_ctvm'!D51,'AP-LIST_c9800'!D51))</f>
        <v>FCW2650Y74L</v>
      </c>
      <c r="E51" s="19" t="str">
        <f>IF('AP-LIST_c9800'!E51="","",IF(LOWER('AP-LIST_ctvm'!$C51)=LOWER('AP-LIST_c9800'!$C51),'AP-LIST_ctvm'!E51,'AP-LIST_c9800'!E51))</f>
        <v>24D79C3FA5F4</v>
      </c>
      <c r="F51" s="27" t="str">
        <f>IF('AP-LIST_c9800'!F51="","",IF(LOWER('AP-LIST_ctvm'!$C51)=LOWER('AP-LIST_c9800'!$C51),'AP-LIST_ctvm'!F51,'AP-LIST_c9800'!F51))</f>
        <v/>
      </c>
      <c r="G51" s="44" t="str">
        <f t="shared" si="1"/>
        <v>10.251.53.248</v>
      </c>
      <c r="H51" s="44" t="str">
        <f t="shared" si="5"/>
        <v>17.06.04</v>
      </c>
      <c r="I51" s="44" t="str">
        <f t="shared" si="2"/>
        <v>indoor</v>
      </c>
      <c r="J51" s="114" t="str">
        <f>IF('AP-LIST_c9800'!C51="","",IF(LOWER('AP-LIST_ctvm'!C51)=LOWER('AP-LIST_c9800'!C51),"AP Migration CTVM &gt; c9800",CONCATENATE("AP ",'AP-LIST_ctvm'!C51," durch ",'AP-LIST_c9800'!C51," ersetzt")))</f>
        <v>AP  durch c9120AXI ersetzt</v>
      </c>
      <c r="K51" s="50" t="s">
        <v>1662</v>
      </c>
      <c r="L51" s="5" t="str">
        <f t="shared" si="3"/>
        <v>24:D7:9C:3F:A5:F4</v>
      </c>
      <c r="M51" s="5" t="str">
        <f t="shared" si="4"/>
        <v>24D7.9C3F.A5F4</v>
      </c>
      <c r="N51" s="5" t="str">
        <f t="shared" si="6"/>
        <v>24d7.9c3f.a5f4</v>
      </c>
    </row>
    <row r="52" spans="1:14">
      <c r="A52" s="44">
        <v>49</v>
      </c>
      <c r="B52" s="44" t="str">
        <f t="shared" si="0"/>
        <v>de0614ncap20049</v>
      </c>
      <c r="C52" s="44" t="str">
        <f>IF('AP-LIST_c9800'!C52="","",IF(LOWER('AP-LIST_ctvm'!$C52)=LOWER('AP-LIST_c9800'!$C52),'AP-LIST_ctvm'!C52,'AP-LIST_c9800'!C52))</f>
        <v>c9120AXI</v>
      </c>
      <c r="D52" s="26" t="str">
        <f>IF('AP-LIST_c9800'!D52="","",IF(LOWER('AP-LIST_ctvm'!$C52)=LOWER('AP-LIST_c9800'!$C52),'AP-LIST_ctvm'!D52,'AP-LIST_c9800'!D52))</f>
        <v>FCW2650Y762</v>
      </c>
      <c r="E52" s="19" t="str">
        <f>IF('AP-LIST_c9800'!E52="","",IF(LOWER('AP-LIST_ctvm'!$C52)=LOWER('AP-LIST_c9800'!$C52),'AP-LIST_ctvm'!E52,'AP-LIST_c9800'!E52))</f>
        <v>24D79C3F8C58</v>
      </c>
      <c r="F52" s="27" t="str">
        <f>IF('AP-LIST_c9800'!F52="","",IF(LOWER('AP-LIST_ctvm'!$C52)=LOWER('AP-LIST_c9800'!$C52),'AP-LIST_ctvm'!F52,'AP-LIST_c9800'!F52))</f>
        <v/>
      </c>
      <c r="G52" s="44" t="str">
        <f t="shared" si="1"/>
        <v>10.251.53.249</v>
      </c>
      <c r="H52" s="44" t="str">
        <f t="shared" si="5"/>
        <v>17.06.04</v>
      </c>
      <c r="I52" s="44" t="str">
        <f t="shared" si="2"/>
        <v>indoor</v>
      </c>
      <c r="J52" s="114" t="str">
        <f>IF('AP-LIST_c9800'!C52="","",IF(LOWER('AP-LIST_ctvm'!C52)=LOWER('AP-LIST_c9800'!C52),"AP Migration CTVM &gt; c9800",CONCATENATE("AP ",'AP-LIST_ctvm'!C52," durch ",'AP-LIST_c9800'!C52," ersetzt")))</f>
        <v>AP  durch c9120AXI ersetzt</v>
      </c>
      <c r="K52" s="50" t="s">
        <v>1662</v>
      </c>
      <c r="L52" s="5" t="str">
        <f t="shared" si="3"/>
        <v>24:D7:9C:3F:8C:58</v>
      </c>
      <c r="M52" s="5" t="str">
        <f t="shared" si="4"/>
        <v>24D7.9C3F.8C58</v>
      </c>
      <c r="N52" s="5" t="str">
        <f t="shared" si="6"/>
        <v>24d7.9c3f.8c58</v>
      </c>
    </row>
    <row r="53" spans="1:14">
      <c r="A53" s="44">
        <v>50</v>
      </c>
      <c r="B53" s="44" t="str">
        <f t="shared" si="0"/>
        <v>de0614ncap20050</v>
      </c>
      <c r="C53" s="44" t="str">
        <f>IF('AP-LIST_c9800'!C53="","",IF(LOWER('AP-LIST_ctvm'!$C53)=LOWER('AP-LIST_c9800'!$C53),'AP-LIST_ctvm'!C53,'AP-LIST_c9800'!C53))</f>
        <v>c9120AXI</v>
      </c>
      <c r="D53" s="26" t="str">
        <f>IF('AP-LIST_c9800'!D53="","",IF(LOWER('AP-LIST_ctvm'!$C53)=LOWER('AP-LIST_c9800'!$C53),'AP-LIST_ctvm'!D53,'AP-LIST_c9800'!D53))</f>
        <v>FCW2650Y6VU</v>
      </c>
      <c r="E53" s="19" t="str">
        <f>IF('AP-LIST_c9800'!E53="","",IF(LOWER('AP-LIST_ctvm'!$C53)=LOWER('AP-LIST_c9800'!$C53),'AP-LIST_ctvm'!E53,'AP-LIST_c9800'!E53))</f>
        <v>24D79C3F8504</v>
      </c>
      <c r="F53" s="27" t="str">
        <f>IF('AP-LIST_c9800'!F53="","",IF(LOWER('AP-LIST_ctvm'!$C53)=LOWER('AP-LIST_c9800'!$C53),'AP-LIST_ctvm'!F53,'AP-LIST_c9800'!F53))</f>
        <v/>
      </c>
      <c r="G53" s="44" t="str">
        <f t="shared" si="1"/>
        <v>10.251.53.250</v>
      </c>
      <c r="H53" s="44" t="str">
        <f t="shared" si="5"/>
        <v>17.06.04</v>
      </c>
      <c r="I53" s="44" t="str">
        <f t="shared" si="2"/>
        <v>indoor</v>
      </c>
      <c r="J53" s="114" t="str">
        <f>IF('AP-LIST_c9800'!C53="","",IF(LOWER('AP-LIST_ctvm'!C53)=LOWER('AP-LIST_c9800'!C53),"AP Migration CTVM &gt; c9800",CONCATENATE("AP ",'AP-LIST_ctvm'!C53," durch ",'AP-LIST_c9800'!C53," ersetzt")))</f>
        <v>AP  durch c9120AXI ersetzt</v>
      </c>
      <c r="K53" s="50" t="s">
        <v>1662</v>
      </c>
      <c r="L53" s="5" t="str">
        <f t="shared" si="3"/>
        <v>24:D7:9C:3F:85:04</v>
      </c>
      <c r="M53" s="5" t="str">
        <f t="shared" si="4"/>
        <v>24D7.9C3F.8504</v>
      </c>
      <c r="N53" s="5" t="str">
        <f t="shared" si="6"/>
        <v>24d7.9c3f.8504</v>
      </c>
    </row>
    <row r="54" spans="1:14">
      <c r="A54" s="44">
        <v>51</v>
      </c>
      <c r="B54" s="44" t="str">
        <f t="shared" si="0"/>
        <v>de0614ncap20051</v>
      </c>
      <c r="C54" s="44" t="str">
        <f>IF('AP-LIST_c9800'!C54="","",IF(LOWER('AP-LIST_ctvm'!$C54)=LOWER('AP-LIST_c9800'!$C54),'AP-LIST_ctvm'!C54,'AP-LIST_c9800'!C54))</f>
        <v>c9124AXI</v>
      </c>
      <c r="D54" s="26" t="str">
        <f>IF('AP-LIST_c9800'!D54="","",IF(LOWER('AP-LIST_ctvm'!$C54)=LOWER('AP-LIST_c9800'!$C54),'AP-LIST_ctvm'!D54,'AP-LIST_c9800'!D54))</f>
        <v>FGL2649LKAU</v>
      </c>
      <c r="E54" s="19" t="str">
        <f>IF('AP-LIST_c9800'!E54="","",IF(LOWER('AP-LIST_ctvm'!$C54)=LOWER('AP-LIST_c9800'!$C54),'AP-LIST_ctvm'!E54,'AP-LIST_c9800'!E54))</f>
        <v>34B883150D08</v>
      </c>
      <c r="F54" s="27" t="str">
        <f>IF('AP-LIST_c9800'!F54="","",IF(LOWER('AP-LIST_ctvm'!$C54)=LOWER('AP-LIST_c9800'!$C54),'AP-LIST_ctvm'!F54,'AP-LIST_c9800'!F54))</f>
        <v/>
      </c>
      <c r="G54" s="44" t="str">
        <f t="shared" si="1"/>
        <v>10.251.53.251</v>
      </c>
      <c r="H54" s="44" t="str">
        <f t="shared" si="5"/>
        <v>17.06.04</v>
      </c>
      <c r="I54" s="44" t="str">
        <f t="shared" si="2"/>
        <v>outdoor</v>
      </c>
      <c r="J54" s="114" t="str">
        <f>IF('AP-LIST_c9800'!C54="","",IF(LOWER('AP-LIST_ctvm'!C54)=LOWER('AP-LIST_c9800'!C54),"AP Migration CTVM &gt; c9800",CONCATENATE("AP ",'AP-LIST_ctvm'!C54," durch ",'AP-LIST_c9800'!C54," ersetzt")))</f>
        <v>AP  durch c9124AXI ersetzt</v>
      </c>
      <c r="K54" s="50" t="s">
        <v>1662</v>
      </c>
      <c r="L54" s="5" t="str">
        <f t="shared" si="3"/>
        <v>34:B8:83:15:0D:08</v>
      </c>
      <c r="M54" s="5" t="str">
        <f t="shared" si="4"/>
        <v>34B8.8315.0D08</v>
      </c>
      <c r="N54" s="5" t="str">
        <f t="shared" si="6"/>
        <v>34b8.8315.0d08</v>
      </c>
    </row>
    <row r="55" spans="1:14">
      <c r="A55" s="44">
        <v>52</v>
      </c>
      <c r="B55" s="44" t="str">
        <f t="shared" si="0"/>
        <v>de0614ncap20052</v>
      </c>
      <c r="C55" s="44" t="str">
        <f>IF('AP-LIST_c9800'!C55="","",IF(LOWER('AP-LIST_ctvm'!$C55)=LOWER('AP-LIST_c9800'!$C55),'AP-LIST_ctvm'!C55,'AP-LIST_c9800'!C55))</f>
        <v>c9124AXI</v>
      </c>
      <c r="D55" s="26" t="str">
        <f>IF('AP-LIST_c9800'!D55="","",IF(LOWER('AP-LIST_ctvm'!$C55)=LOWER('AP-LIST_c9800'!$C55),'AP-LIST_ctvm'!D55,'AP-LIST_c9800'!D55))</f>
        <v>FGL2649LJW0</v>
      </c>
      <c r="E55" s="19" t="str">
        <f>IF('AP-LIST_c9800'!E55="","",IF(LOWER('AP-LIST_ctvm'!$C55)=LOWER('AP-LIST_c9800'!$C55),'AP-LIST_ctvm'!E55,'AP-LIST_c9800'!E55))</f>
        <v>34B883150620</v>
      </c>
      <c r="F55" s="27" t="str">
        <f>IF('AP-LIST_c9800'!F55="","",IF(LOWER('AP-LIST_ctvm'!$C55)=LOWER('AP-LIST_c9800'!$C55),'AP-LIST_ctvm'!F55,'AP-LIST_c9800'!F55))</f>
        <v/>
      </c>
      <c r="G55" s="44" t="str">
        <f t="shared" si="1"/>
        <v>10.251.53.252</v>
      </c>
      <c r="H55" s="44" t="str">
        <f t="shared" si="5"/>
        <v>17.06.04</v>
      </c>
      <c r="I55" s="44" t="str">
        <f t="shared" si="2"/>
        <v>outdoor</v>
      </c>
      <c r="J55" s="114" t="str">
        <f>IF('AP-LIST_c9800'!C55="","",IF(LOWER('AP-LIST_ctvm'!C55)=LOWER('AP-LIST_c9800'!C55),"AP Migration CTVM &gt; c9800",CONCATENATE("AP ",'AP-LIST_ctvm'!C55," durch ",'AP-LIST_c9800'!C55," ersetzt")))</f>
        <v>AP  durch c9124AXI ersetzt</v>
      </c>
      <c r="K55" s="50" t="s">
        <v>1662</v>
      </c>
      <c r="L55" s="5" t="str">
        <f t="shared" si="3"/>
        <v>34:B8:83:15:06:20</v>
      </c>
      <c r="M55" s="5" t="str">
        <f t="shared" si="4"/>
        <v>34B8.8315.0620</v>
      </c>
      <c r="N55" s="5" t="str">
        <f t="shared" si="6"/>
        <v>34b8.8315.0620</v>
      </c>
    </row>
    <row r="56" spans="1:14">
      <c r="A56" s="44">
        <v>53</v>
      </c>
      <c r="B56" s="44" t="str">
        <f t="shared" si="0"/>
        <v>de0614ncap20053</v>
      </c>
      <c r="C56" s="44" t="str">
        <f>IF('AP-LIST_c9800'!C56="","",IF(LOWER('AP-LIST_ctvm'!$C56)=LOWER('AP-LIST_c9800'!$C56),'AP-LIST_ctvm'!C56,'AP-LIST_c9800'!C56))</f>
        <v>c9120AXI</v>
      </c>
      <c r="D56" s="26" t="str">
        <f>IF('AP-LIST_c9800'!D56="","",IF(LOWER('AP-LIST_ctvm'!$C56)=LOWER('AP-LIST_c9800'!$C56),'AP-LIST_ctvm'!D56,'AP-LIST_c9800'!D56))</f>
        <v>FCW2550Y6JJ</v>
      </c>
      <c r="E56" s="19" t="str">
        <f>IF('AP-LIST_c9800'!E56="","",IF(LOWER('AP-LIST_ctvm'!$C56)=LOWER('AP-LIST_c9800'!$C56),'AP-LIST_ctvm'!E56,'AP-LIST_c9800'!E56))</f>
        <v>9CD57DC060E4</v>
      </c>
      <c r="F56" s="27" t="str">
        <f>IF('AP-LIST_c9800'!F56="","",IF(LOWER('AP-LIST_ctvm'!$C56)=LOWER('AP-LIST_c9800'!$C56),'AP-LIST_ctvm'!F56,'AP-LIST_c9800'!F56))</f>
        <v/>
      </c>
      <c r="G56" s="44" t="str">
        <f t="shared" si="1"/>
        <v>10.251.53.253</v>
      </c>
      <c r="H56" s="44" t="str">
        <f t="shared" si="5"/>
        <v>17.06.04</v>
      </c>
      <c r="I56" s="44" t="str">
        <f t="shared" si="2"/>
        <v>indoor</v>
      </c>
      <c r="J56" s="114" t="str">
        <f>IF('AP-LIST_c9800'!C56="","",IF(LOWER('AP-LIST_ctvm'!C56)=LOWER('AP-LIST_c9800'!C56),"AP Migration CTVM &gt; c9800",CONCATENATE("AP ",'AP-LIST_ctvm'!C56," durch ",'AP-LIST_c9800'!C56," ersetzt")))</f>
        <v>AP  durch c9120AXI ersetzt</v>
      </c>
      <c r="K56" s="50" t="s">
        <v>1662</v>
      </c>
      <c r="L56" s="5" t="str">
        <f t="shared" si="3"/>
        <v>9C:D5:7D:C0:60:E4</v>
      </c>
      <c r="M56" s="5" t="str">
        <f t="shared" si="4"/>
        <v>9CD5.7DC0.60E4</v>
      </c>
      <c r="N56" s="5" t="str">
        <f t="shared" si="6"/>
        <v>9cd5.7dc0.60e4</v>
      </c>
    </row>
    <row r="57" spans="1:14">
      <c r="A57" s="44">
        <v>54</v>
      </c>
      <c r="B57" s="44" t="str">
        <f t="shared" si="0"/>
        <v>de0614ncap20054</v>
      </c>
      <c r="C57" s="44" t="str">
        <f>IF('AP-LIST_c9800'!C57="","",IF(LOWER('AP-LIST_ctvm'!$C57)=LOWER('AP-LIST_c9800'!$C57),'AP-LIST_ctvm'!C57,'AP-LIST_c9800'!C57))</f>
        <v>c9120AXI</v>
      </c>
      <c r="D57" s="26" t="str">
        <f>IF('AP-LIST_c9800'!D57="","",IF(LOWER('AP-LIST_ctvm'!$C57)=LOWER('AP-LIST_c9800'!$C57),'AP-LIST_ctvm'!D57,'AP-LIST_c9800'!D57))</f>
        <v>FCW2550Y6J8</v>
      </c>
      <c r="E57" s="19" t="str">
        <f>IF('AP-LIST_c9800'!E57="","",IF(LOWER('AP-LIST_ctvm'!$C57)=LOWER('AP-LIST_c9800'!$C57),'AP-LIST_ctvm'!E57,'AP-LIST_c9800'!E57))</f>
        <v>9CD57DC0643C</v>
      </c>
      <c r="F57" s="27" t="str">
        <f>IF('AP-LIST_c9800'!F57="","",IF(LOWER('AP-LIST_ctvm'!$C57)=LOWER('AP-LIST_c9800'!$C57),'AP-LIST_ctvm'!F57,'AP-LIST_c9800'!F57))</f>
        <v/>
      </c>
      <c r="G57" s="44" t="str">
        <f t="shared" si="1"/>
        <v>10.251.53.254</v>
      </c>
      <c r="H57" s="44" t="str">
        <f t="shared" si="5"/>
        <v>17.06.04</v>
      </c>
      <c r="I57" s="44" t="str">
        <f t="shared" si="2"/>
        <v>indoor</v>
      </c>
      <c r="J57" s="114" t="str">
        <f>IF('AP-LIST_c9800'!C57="","",IF(LOWER('AP-LIST_ctvm'!C57)=LOWER('AP-LIST_c9800'!C57),"AP Migration CTVM &gt; c9800",CONCATENATE("AP ",'AP-LIST_ctvm'!C57," durch ",'AP-LIST_c9800'!C57," ersetzt")))</f>
        <v>AP  durch c9120AXI ersetzt</v>
      </c>
      <c r="K57" s="50" t="s">
        <v>1662</v>
      </c>
      <c r="L57" s="5" t="str">
        <f t="shared" si="3"/>
        <v>9C:D5:7D:C0:64:3C</v>
      </c>
      <c r="M57" s="5" t="str">
        <f t="shared" si="4"/>
        <v>9CD5.7DC0.643C</v>
      </c>
      <c r="N57" s="5" t="str">
        <f t="shared" si="6"/>
        <v>9cd5.7dc0.643c</v>
      </c>
    </row>
    <row r="58" spans="1:14">
      <c r="A58" s="44">
        <v>55</v>
      </c>
      <c r="B58" s="44" t="str">
        <f t="shared" si="0"/>
        <v>de0614ncap20055</v>
      </c>
      <c r="C58" s="44" t="str">
        <f>IF('AP-LIST_c9800'!C58="","",IF(LOWER('AP-LIST_ctvm'!$C58)=LOWER('AP-LIST_c9800'!$C58),'AP-LIST_ctvm'!C58,'AP-LIST_c9800'!C58))</f>
        <v>c9120AXI</v>
      </c>
      <c r="D58" s="26" t="str">
        <f>IF('AP-LIST_c9800'!D58="","",IF(LOWER('AP-LIST_ctvm'!$C58)=LOWER('AP-LIST_c9800'!$C58),'AP-LIST_ctvm'!D58,'AP-LIST_c9800'!D58))</f>
        <v>FCW2550Y19R</v>
      </c>
      <c r="E58" s="19" t="str">
        <f>IF('AP-LIST_c9800'!E58="","",IF(LOWER('AP-LIST_ctvm'!$C58)=LOWER('AP-LIST_c9800'!$C58),'AP-LIST_ctvm'!E58,'AP-LIST_c9800'!E58))</f>
        <v>9CD57D81A9E8</v>
      </c>
      <c r="F58" s="27" t="str">
        <f>IF('AP-LIST_c9800'!F58="","",IF(LOWER('AP-LIST_ctvm'!$C58)=LOWER('AP-LIST_c9800'!$C58),'AP-LIST_ctvm'!F58,'AP-LIST_c9800'!F58))</f>
        <v/>
      </c>
      <c r="G58" s="44" t="str">
        <f t="shared" si="1"/>
        <v>10.251.53.21</v>
      </c>
      <c r="H58" s="44" t="str">
        <f t="shared" si="5"/>
        <v>17.06.04</v>
      </c>
      <c r="I58" s="44" t="str">
        <f t="shared" si="2"/>
        <v>indoor</v>
      </c>
      <c r="J58" s="114" t="str">
        <f>IF('AP-LIST_c9800'!C58="","",IF(LOWER('AP-LIST_ctvm'!C58)=LOWER('AP-LIST_c9800'!C58),"AP Migration CTVM &gt; c9800",CONCATENATE("AP ",'AP-LIST_ctvm'!C58," durch ",'AP-LIST_c9800'!C58," ersetzt")))</f>
        <v>AP  durch c9120AXI ersetzt</v>
      </c>
      <c r="K58" s="50" t="s">
        <v>1662</v>
      </c>
      <c r="L58" s="5" t="str">
        <f t="shared" si="3"/>
        <v>9C:D5:7D:81:A9:E8</v>
      </c>
      <c r="M58" s="5" t="str">
        <f t="shared" si="4"/>
        <v>9CD5.7D81.A9E8</v>
      </c>
      <c r="N58" s="5" t="str">
        <f t="shared" si="6"/>
        <v>9cd5.7d81.a9e8</v>
      </c>
    </row>
    <row r="59" spans="1:14">
      <c r="A59" s="44">
        <v>56</v>
      </c>
      <c r="B59" s="44" t="str">
        <f t="shared" si="0"/>
        <v>de0614ncap20056</v>
      </c>
      <c r="C59" s="44" t="str">
        <f>IF('AP-LIST_c9800'!C59="","",IF(LOWER('AP-LIST_ctvm'!$C59)=LOWER('AP-LIST_c9800'!$C59),'AP-LIST_ctvm'!C59,'AP-LIST_c9800'!C59))</f>
        <v>c9120AXI</v>
      </c>
      <c r="D59" s="26" t="str">
        <f>IF('AP-LIST_c9800'!D59="","",IF(LOWER('AP-LIST_ctvm'!$C59)=LOWER('AP-LIST_c9800'!$C59),'AP-LIST_ctvm'!D59,'AP-LIST_c9800'!D59))</f>
        <v>FCW2550Y19V</v>
      </c>
      <c r="E59" s="19" t="str">
        <f>IF('AP-LIST_c9800'!E59="","",IF(LOWER('AP-LIST_ctvm'!$C59)=LOWER('AP-LIST_c9800'!$C59),'AP-LIST_ctvm'!E59,'AP-LIST_c9800'!E59))</f>
        <v>9CD57D819254</v>
      </c>
      <c r="F59" s="27" t="str">
        <f>IF('AP-LIST_c9800'!F59="","",IF(LOWER('AP-LIST_ctvm'!$C59)=LOWER('AP-LIST_c9800'!$C59),'AP-LIST_ctvm'!F59,'AP-LIST_c9800'!F59))</f>
        <v/>
      </c>
      <c r="G59" s="44" t="str">
        <f t="shared" si="1"/>
        <v>10.251.53.22</v>
      </c>
      <c r="H59" s="44" t="str">
        <f t="shared" si="5"/>
        <v>17.06.04</v>
      </c>
      <c r="I59" s="44" t="str">
        <f t="shared" si="2"/>
        <v>indoor</v>
      </c>
      <c r="J59" s="114" t="str">
        <f>IF('AP-LIST_c9800'!C59="","",IF(LOWER('AP-LIST_ctvm'!C59)=LOWER('AP-LIST_c9800'!C59),"AP Migration CTVM &gt; c9800",CONCATENATE("AP ",'AP-LIST_ctvm'!C59," durch ",'AP-LIST_c9800'!C59," ersetzt")))</f>
        <v>AP  durch c9120AXI ersetzt</v>
      </c>
      <c r="K59" s="50" t="s">
        <v>1662</v>
      </c>
      <c r="L59" s="5" t="str">
        <f t="shared" si="3"/>
        <v>9C:D5:7D:81:92:54</v>
      </c>
      <c r="M59" s="5" t="str">
        <f t="shared" si="4"/>
        <v>9CD5.7D81.9254</v>
      </c>
      <c r="N59" s="5" t="str">
        <f t="shared" si="6"/>
        <v>9cd5.7d81.9254</v>
      </c>
    </row>
    <row r="60" spans="1:14">
      <c r="A60" s="44">
        <v>57</v>
      </c>
      <c r="B60" s="44" t="str">
        <f t="shared" si="0"/>
        <v>de0614ncap20057</v>
      </c>
      <c r="C60" s="44" t="str">
        <f>IF('AP-LIST_c9800'!C60="","",IF(LOWER('AP-LIST_ctvm'!$C60)=LOWER('AP-LIST_c9800'!$C60),'AP-LIST_ctvm'!C60,'AP-LIST_c9800'!C60))</f>
        <v>c9120AXI</v>
      </c>
      <c r="D60" s="26" t="str">
        <f>IF('AP-LIST_c9800'!D60="","",IF(LOWER('AP-LIST_ctvm'!$C60)=LOWER('AP-LIST_c9800'!$C60),'AP-LIST_ctvm'!D60,'AP-LIST_c9800'!D60))</f>
        <v>FCW2650Y6V2</v>
      </c>
      <c r="E60" s="19" t="str">
        <f>IF('AP-LIST_c9800'!E60="","",IF(LOWER('AP-LIST_ctvm'!$C60)=LOWER('AP-LIST_c9800'!$C60),'AP-LIST_ctvm'!E60,'AP-LIST_c9800'!E60))</f>
        <v>24D79C3F98D4</v>
      </c>
      <c r="F60" s="27" t="str">
        <f>IF('AP-LIST_c9800'!F60="","",IF(LOWER('AP-LIST_ctvm'!$C60)=LOWER('AP-LIST_c9800'!$C60),'AP-LIST_ctvm'!F60,'AP-LIST_c9800'!F60))</f>
        <v/>
      </c>
      <c r="G60" s="44" t="str">
        <f t="shared" si="1"/>
        <v>10.251.53.23</v>
      </c>
      <c r="H60" s="44" t="str">
        <f t="shared" si="5"/>
        <v>17.06.04</v>
      </c>
      <c r="I60" s="44" t="str">
        <f t="shared" si="2"/>
        <v>indoor</v>
      </c>
      <c r="J60" s="114" t="str">
        <f>IF('AP-LIST_c9800'!C60="","",IF(LOWER('AP-LIST_ctvm'!C60)=LOWER('AP-LIST_c9800'!C60),"AP Migration CTVM &gt; c9800",CONCATENATE("AP ",'AP-LIST_ctvm'!C60," durch ",'AP-LIST_c9800'!C60," ersetzt")))</f>
        <v>AP  durch c9120AXI ersetzt</v>
      </c>
      <c r="K60" s="50" t="s">
        <v>1662</v>
      </c>
      <c r="L60" s="5" t="str">
        <f t="shared" si="3"/>
        <v>24:D7:9C:3F:98:D4</v>
      </c>
      <c r="M60" s="5" t="str">
        <f t="shared" si="4"/>
        <v>24D7.9C3F.98D4</v>
      </c>
      <c r="N60" s="5" t="str">
        <f t="shared" si="6"/>
        <v>24d7.9c3f.98d4</v>
      </c>
    </row>
    <row r="61" spans="1:14">
      <c r="A61" s="44">
        <v>58</v>
      </c>
      <c r="B61" s="44" t="str">
        <f t="shared" si="0"/>
        <v>de0614ncap20058</v>
      </c>
      <c r="C61" s="44" t="str">
        <f>IF('AP-LIST_c9800'!C61="","",IF(LOWER('AP-LIST_ctvm'!$C61)=LOWER('AP-LIST_c9800'!$C61),'AP-LIST_ctvm'!C61,'AP-LIST_c9800'!C61))</f>
        <v>c9120AXI</v>
      </c>
      <c r="D61" s="26" t="str">
        <f>IF('AP-LIST_c9800'!D61="","",IF(LOWER('AP-LIST_ctvm'!$C61)=LOWER('AP-LIST_c9800'!$C61),'AP-LIST_ctvm'!D61,'AP-LIST_c9800'!D61))</f>
        <v>FCW2650Y76Q</v>
      </c>
      <c r="E61" s="19" t="str">
        <f>IF('AP-LIST_c9800'!E61="","",IF(LOWER('AP-LIST_ctvm'!$C61)=LOWER('AP-LIST_c9800'!$C61),'AP-LIST_ctvm'!E61,'AP-LIST_c9800'!E61))</f>
        <v>24D79C3F8760</v>
      </c>
      <c r="F61" s="27" t="str">
        <f>IF('AP-LIST_c9800'!F61="","",IF(LOWER('AP-LIST_ctvm'!$C61)=LOWER('AP-LIST_c9800'!$C61),'AP-LIST_ctvm'!F61,'AP-LIST_c9800'!F61))</f>
        <v/>
      </c>
      <c r="G61" s="44" t="str">
        <f t="shared" si="1"/>
        <v>10.251.53.24</v>
      </c>
      <c r="H61" s="44" t="str">
        <f t="shared" si="5"/>
        <v>17.06.04</v>
      </c>
      <c r="I61" s="44" t="str">
        <f t="shared" si="2"/>
        <v>indoor</v>
      </c>
      <c r="J61" s="114" t="str">
        <f>IF('AP-LIST_c9800'!C61="","",IF(LOWER('AP-LIST_ctvm'!C61)=LOWER('AP-LIST_c9800'!C61),"AP Migration CTVM &gt; c9800",CONCATENATE("AP ",'AP-LIST_ctvm'!C61," durch ",'AP-LIST_c9800'!C61," ersetzt")))</f>
        <v>AP  durch c9120AXI ersetzt</v>
      </c>
      <c r="K61" s="50" t="s">
        <v>1662</v>
      </c>
      <c r="L61" s="5" t="str">
        <f t="shared" si="3"/>
        <v>24:D7:9C:3F:87:60</v>
      </c>
      <c r="M61" s="5" t="str">
        <f t="shared" si="4"/>
        <v>24D7.9C3F.8760</v>
      </c>
      <c r="N61" s="5" t="str">
        <f t="shared" si="6"/>
        <v>24d7.9c3f.8760</v>
      </c>
    </row>
    <row r="62" spans="1:14">
      <c r="A62" s="44">
        <v>59</v>
      </c>
      <c r="B62" s="44" t="str">
        <f t="shared" si="0"/>
        <v>de0614ncap20059</v>
      </c>
      <c r="C62" s="44" t="str">
        <f>IF('AP-LIST_c9800'!C62="","",IF(LOWER('AP-LIST_ctvm'!$C62)=LOWER('AP-LIST_c9800'!$C62),'AP-LIST_ctvm'!C62,'AP-LIST_c9800'!C62))</f>
        <v>c9120AXI</v>
      </c>
      <c r="D62" s="26" t="str">
        <f>IF('AP-LIST_c9800'!D62="","",IF(LOWER('AP-LIST_ctvm'!$C62)=LOWER('AP-LIST_c9800'!$C62),'AP-LIST_ctvm'!D62,'AP-LIST_c9800'!D62))</f>
        <v>FCW2650Y7F1</v>
      </c>
      <c r="E62" s="19" t="str">
        <f>IF('AP-LIST_c9800'!E62="","",IF(LOWER('AP-LIST_ctvm'!$C62)=LOWER('AP-LIST_c9800'!$C62),'AP-LIST_ctvm'!E62,'AP-LIST_c9800'!E62))</f>
        <v>24D79C3FA6F4</v>
      </c>
      <c r="F62" s="27" t="str">
        <f>IF('AP-LIST_c9800'!F62="","",IF(LOWER('AP-LIST_ctvm'!$C62)=LOWER('AP-LIST_c9800'!$C62),'AP-LIST_ctvm'!F62,'AP-LIST_c9800'!F62))</f>
        <v/>
      </c>
      <c r="G62" s="44" t="str">
        <f t="shared" si="1"/>
        <v>10.251.53.25</v>
      </c>
      <c r="H62" s="44" t="str">
        <f t="shared" si="5"/>
        <v>17.06.04</v>
      </c>
      <c r="I62" s="44" t="str">
        <f t="shared" si="2"/>
        <v>indoor</v>
      </c>
      <c r="J62" s="114" t="str">
        <f>IF('AP-LIST_c9800'!C62="","",IF(LOWER('AP-LIST_ctvm'!C62)=LOWER('AP-LIST_c9800'!C62),"AP Migration CTVM &gt; c9800",CONCATENATE("AP ",'AP-LIST_ctvm'!C62," durch ",'AP-LIST_c9800'!C62," ersetzt")))</f>
        <v>AP  durch c9120AXI ersetzt</v>
      </c>
      <c r="K62" s="50" t="s">
        <v>1662</v>
      </c>
      <c r="L62" s="5" t="str">
        <f t="shared" si="3"/>
        <v>24:D7:9C:3F:A6:F4</v>
      </c>
      <c r="M62" s="5" t="str">
        <f t="shared" si="4"/>
        <v>24D7.9C3F.A6F4</v>
      </c>
      <c r="N62" s="5" t="str">
        <f t="shared" si="6"/>
        <v>24d7.9c3f.a6f4</v>
      </c>
    </row>
    <row r="63" spans="1:14">
      <c r="A63" s="44">
        <v>60</v>
      </c>
      <c r="B63" s="44" t="str">
        <f t="shared" si="0"/>
        <v>de0614ncap20060</v>
      </c>
      <c r="C63" s="44" t="str">
        <f>IF('AP-LIST_c9800'!C63="","",IF(LOWER('AP-LIST_ctvm'!$C63)=LOWER('AP-LIST_c9800'!$C63),'AP-LIST_ctvm'!C63,'AP-LIST_c9800'!C63))</f>
        <v>c9120AXI</v>
      </c>
      <c r="D63" s="26" t="str">
        <f>IF('AP-LIST_c9800'!D63="","",IF(LOWER('AP-LIST_ctvm'!$C63)=LOWER('AP-LIST_c9800'!$C63),'AP-LIST_ctvm'!D63,'AP-LIST_c9800'!D63))</f>
        <v>FCW2650Y773</v>
      </c>
      <c r="E63" s="19" t="str">
        <f>IF('AP-LIST_c9800'!E63="","",IF(LOWER('AP-LIST_ctvm'!$C63)=LOWER('AP-LIST_c9800'!$C63),'AP-LIST_ctvm'!E63,'AP-LIST_c9800'!E63))</f>
        <v>24D79C3F8DE0</v>
      </c>
      <c r="F63" s="27" t="str">
        <f>IF('AP-LIST_c9800'!F63="","",IF(LOWER('AP-LIST_ctvm'!$C63)=LOWER('AP-LIST_c9800'!$C63),'AP-LIST_ctvm'!F63,'AP-LIST_c9800'!F63))</f>
        <v/>
      </c>
      <c r="G63" s="44" t="str">
        <f t="shared" si="1"/>
        <v>10.251.53.26</v>
      </c>
      <c r="H63" s="44" t="str">
        <f t="shared" si="5"/>
        <v>17.06.04</v>
      </c>
      <c r="I63" s="44" t="str">
        <f t="shared" si="2"/>
        <v>indoor</v>
      </c>
      <c r="J63" s="114" t="str">
        <f>IF('AP-LIST_c9800'!C63="","",IF(LOWER('AP-LIST_ctvm'!C63)=LOWER('AP-LIST_c9800'!C63),"AP Migration CTVM &gt; c9800",CONCATENATE("AP ",'AP-LIST_ctvm'!C63," durch ",'AP-LIST_c9800'!C63," ersetzt")))</f>
        <v>AP  durch c9120AXI ersetzt</v>
      </c>
      <c r="K63" s="50" t="s">
        <v>1662</v>
      </c>
      <c r="L63" s="5" t="str">
        <f t="shared" si="3"/>
        <v>24:D7:9C:3F:8D:E0</v>
      </c>
      <c r="M63" s="5" t="str">
        <f t="shared" si="4"/>
        <v>24D7.9C3F.8DE0</v>
      </c>
      <c r="N63" s="5" t="str">
        <f t="shared" si="6"/>
        <v>24d7.9c3f.8de0</v>
      </c>
    </row>
    <row r="64" spans="1:14">
      <c r="A64" s="44">
        <v>61</v>
      </c>
      <c r="B64" s="44" t="str">
        <f t="shared" si="0"/>
        <v>de0614ncap20061</v>
      </c>
      <c r="C64" s="44" t="str">
        <f>IF('AP-LIST_c9800'!C64="","",IF(LOWER('AP-LIST_ctvm'!$C64)=LOWER('AP-LIST_c9800'!$C64),'AP-LIST_ctvm'!C64,'AP-LIST_c9800'!C64))</f>
        <v>c9124AXI</v>
      </c>
      <c r="D64" s="26" t="str">
        <f>IF('AP-LIST_c9800'!D64="","",IF(LOWER('AP-LIST_ctvm'!$C64)=LOWER('AP-LIST_c9800'!$C64),'AP-LIST_ctvm'!D64,'AP-LIST_c9800'!D64))</f>
        <v>FGL2649LK7T</v>
      </c>
      <c r="E64" s="19" t="str">
        <f>IF('AP-LIST_c9800'!E64="","",IF(LOWER('AP-LIST_ctvm'!$C64)=LOWER('AP-LIST_c9800'!$C64),'AP-LIST_ctvm'!E64,'AP-LIST_c9800'!E64))</f>
        <v>34B8831502D4</v>
      </c>
      <c r="F64" s="27" t="str">
        <f>IF('AP-LIST_c9800'!F64="","",IF(LOWER('AP-LIST_ctvm'!$C64)=LOWER('AP-LIST_c9800'!$C64),'AP-LIST_ctvm'!F64,'AP-LIST_c9800'!F64))</f>
        <v/>
      </c>
      <c r="G64" s="44" t="str">
        <f t="shared" si="1"/>
        <v>10.251.53.27</v>
      </c>
      <c r="H64" s="44" t="str">
        <f t="shared" si="5"/>
        <v>17.06.04</v>
      </c>
      <c r="I64" s="44" t="str">
        <f t="shared" si="2"/>
        <v>outdoor</v>
      </c>
      <c r="J64" s="114" t="str">
        <f>IF('AP-LIST_c9800'!C64="","",IF(LOWER('AP-LIST_ctvm'!C64)=LOWER('AP-LIST_c9800'!C64),"AP Migration CTVM &gt; c9800",CONCATENATE("AP ",'AP-LIST_ctvm'!C64," durch ",'AP-LIST_c9800'!C64," ersetzt")))</f>
        <v>AP  durch c9124AXI ersetzt</v>
      </c>
      <c r="K64" s="50" t="s">
        <v>1662</v>
      </c>
      <c r="L64" s="5" t="str">
        <f t="shared" si="3"/>
        <v>34:B8:83:15:02:D4</v>
      </c>
      <c r="M64" s="5" t="str">
        <f t="shared" si="4"/>
        <v>34B8.8315.02D4</v>
      </c>
      <c r="N64" s="5" t="str">
        <f t="shared" si="6"/>
        <v>34b8.8315.02d4</v>
      </c>
    </row>
    <row r="65" spans="1:14">
      <c r="A65" s="44">
        <v>62</v>
      </c>
      <c r="B65" s="44" t="str">
        <f t="shared" si="0"/>
        <v>de0614ncap20062</v>
      </c>
      <c r="C65" s="44" t="str">
        <f>IF('AP-LIST_c9800'!C65="","",IF(LOWER('AP-LIST_ctvm'!$C65)=LOWER('AP-LIST_c9800'!$C65),'AP-LIST_ctvm'!C65,'AP-LIST_c9800'!C65))</f>
        <v/>
      </c>
      <c r="D65" s="26" t="str">
        <f>IF('AP-LIST_c9800'!D65="","",IF(LOWER('AP-LIST_ctvm'!$C65)=LOWER('AP-LIST_c9800'!$C65),'AP-LIST_ctvm'!D65,'AP-LIST_c9800'!D65))</f>
        <v/>
      </c>
      <c r="E65" s="19" t="str">
        <f>IF('AP-LIST_c9800'!E65="","",IF(LOWER('AP-LIST_ctvm'!$C65)=LOWER('AP-LIST_c9800'!$C65),'AP-LIST_ctvm'!E65,'AP-LIST_c9800'!E65))</f>
        <v/>
      </c>
      <c r="F65" s="27" t="str">
        <f>IF('AP-LIST_c9800'!F65="","",IF(LOWER('AP-LIST_ctvm'!$C65)=LOWER('AP-LIST_c9800'!$C65),'AP-LIST_ctvm'!F65,'AP-LIST_c9800'!F65))</f>
        <v/>
      </c>
      <c r="G65" s="44" t="str">
        <f t="shared" si="1"/>
        <v>10.251.53.28</v>
      </c>
      <c r="H65" s="44" t="str">
        <f t="shared" si="5"/>
        <v>17.06.04</v>
      </c>
      <c r="I65" s="44" t="str">
        <f t="shared" si="2"/>
        <v/>
      </c>
      <c r="J65" s="114" t="str">
        <f>IF('AP-LIST_c9800'!C65="","",IF(LOWER('AP-LIST_ctvm'!C65)=LOWER('AP-LIST_c9800'!C65),"AP Migration CTVM &gt; c9800",CONCATENATE("AP ",'AP-LIST_ctvm'!C65," durch ",'AP-LIST_c9800'!C65," ersetzt")))</f>
        <v/>
      </c>
      <c r="K65" s="50"/>
      <c r="L65" s="5" t="str">
        <f t="shared" si="3"/>
        <v>:::::</v>
      </c>
      <c r="M65" s="5" t="str">
        <f t="shared" si="4"/>
        <v>..</v>
      </c>
      <c r="N65" s="5" t="str">
        <f t="shared" si="6"/>
        <v>..</v>
      </c>
    </row>
    <row r="66" spans="1:14">
      <c r="A66" s="44">
        <v>63</v>
      </c>
      <c r="B66" s="44" t="str">
        <f t="shared" si="0"/>
        <v>de0614ncap20063</v>
      </c>
      <c r="C66" s="44" t="str">
        <f>IF('AP-LIST_c9800'!C66="","",IF(LOWER('AP-LIST_ctvm'!$C66)=LOWER('AP-LIST_c9800'!$C66),'AP-LIST_ctvm'!C66,'AP-LIST_c9800'!C66))</f>
        <v/>
      </c>
      <c r="D66" s="26" t="str">
        <f>IF('AP-LIST_c9800'!D66="","",IF(LOWER('AP-LIST_ctvm'!$C66)=LOWER('AP-LIST_c9800'!$C66),'AP-LIST_ctvm'!D66,'AP-LIST_c9800'!D66))</f>
        <v/>
      </c>
      <c r="E66" s="19" t="str">
        <f>IF('AP-LIST_c9800'!E66="","",IF(LOWER('AP-LIST_ctvm'!$C66)=LOWER('AP-LIST_c9800'!$C66),'AP-LIST_ctvm'!E66,'AP-LIST_c9800'!E66))</f>
        <v/>
      </c>
      <c r="F66" s="27" t="str">
        <f>IF('AP-LIST_c9800'!F66="","",IF(LOWER('AP-LIST_ctvm'!$C66)=LOWER('AP-LIST_c9800'!$C66),'AP-LIST_ctvm'!F66,'AP-LIST_c9800'!F66))</f>
        <v/>
      </c>
      <c r="G66" s="44" t="str">
        <f t="shared" si="1"/>
        <v>10.251.53.29</v>
      </c>
      <c r="H66" s="44" t="str">
        <f t="shared" si="5"/>
        <v>17.06.04</v>
      </c>
      <c r="I66" s="44" t="str">
        <f t="shared" si="2"/>
        <v/>
      </c>
      <c r="J66" s="114" t="str">
        <f>IF('AP-LIST_c9800'!C66="","",IF(LOWER('AP-LIST_ctvm'!C66)=LOWER('AP-LIST_c9800'!C66),"AP Migration CTVM &gt; c9800",CONCATENATE("AP ",'AP-LIST_ctvm'!C66," durch ",'AP-LIST_c9800'!C66," ersetzt")))</f>
        <v/>
      </c>
      <c r="K66" s="50"/>
      <c r="L66" s="5" t="str">
        <f t="shared" si="3"/>
        <v>:::::</v>
      </c>
      <c r="M66" s="5" t="str">
        <f t="shared" si="4"/>
        <v>..</v>
      </c>
      <c r="N66" s="5" t="str">
        <f t="shared" si="6"/>
        <v>..</v>
      </c>
    </row>
    <row r="67" spans="1:14">
      <c r="A67" s="44">
        <v>64</v>
      </c>
      <c r="B67" s="44" t="str">
        <f t="shared" si="0"/>
        <v>de0614ncap20064</v>
      </c>
      <c r="C67" s="44" t="str">
        <f>IF('AP-LIST_c9800'!C67="","",IF(LOWER('AP-LIST_ctvm'!$C67)=LOWER('AP-LIST_c9800'!$C67),'AP-LIST_ctvm'!C67,'AP-LIST_c9800'!C67))</f>
        <v/>
      </c>
      <c r="D67" s="26" t="str">
        <f>IF('AP-LIST_c9800'!D67="","",IF(LOWER('AP-LIST_ctvm'!$C67)=LOWER('AP-LIST_c9800'!$C67),'AP-LIST_ctvm'!D67,'AP-LIST_c9800'!D67))</f>
        <v/>
      </c>
      <c r="E67" s="19" t="str">
        <f>IF('AP-LIST_c9800'!E67="","",IF(LOWER('AP-LIST_ctvm'!$C67)=LOWER('AP-LIST_c9800'!$C67),'AP-LIST_ctvm'!E67,'AP-LIST_c9800'!E67))</f>
        <v/>
      </c>
      <c r="F67" s="27" t="str">
        <f>IF('AP-LIST_c9800'!F67="","",IF(LOWER('AP-LIST_ctvm'!$C67)=LOWER('AP-LIST_c9800'!$C67),'AP-LIST_ctvm'!F67,'AP-LIST_c9800'!F67))</f>
        <v/>
      </c>
      <c r="G67" s="44" t="str">
        <f t="shared" si="1"/>
        <v>10.251.53.30</v>
      </c>
      <c r="H67" s="44" t="str">
        <f t="shared" si="5"/>
        <v>17.06.04</v>
      </c>
      <c r="I67" s="44" t="str">
        <f t="shared" si="2"/>
        <v/>
      </c>
      <c r="J67" s="114" t="str">
        <f>IF('AP-LIST_c9800'!C67="","",IF(LOWER('AP-LIST_ctvm'!C67)=LOWER('AP-LIST_c9800'!C67),"AP Migration CTVM &gt; c9800",CONCATENATE("AP ",'AP-LIST_ctvm'!C67," durch ",'AP-LIST_c9800'!C67," ersetzt")))</f>
        <v/>
      </c>
      <c r="K67" s="50"/>
      <c r="L67" s="5" t="str">
        <f t="shared" si="3"/>
        <v>:::::</v>
      </c>
      <c r="M67" s="5" t="str">
        <f t="shared" si="4"/>
        <v>..</v>
      </c>
      <c r="N67" s="5" t="str">
        <f t="shared" si="6"/>
        <v>..</v>
      </c>
    </row>
    <row r="68" spans="1:14">
      <c r="A68" s="44">
        <v>65</v>
      </c>
      <c r="B68" s="44" t="str">
        <f t="shared" ref="B68:B131" si="7">IF(A68&gt;SUM(range_ap1_count+range_ap2_count),"# no free IP",CONCATENATE(var_dns_ap,SUM(20000+A68)))</f>
        <v>de0614ncap20065</v>
      </c>
      <c r="C68" s="44" t="str">
        <f>IF('AP-LIST_c9800'!C68="","",IF(LOWER('AP-LIST_ctvm'!$C68)=LOWER('AP-LIST_c9800'!$C68),'AP-LIST_ctvm'!C68,'AP-LIST_c9800'!C68))</f>
        <v/>
      </c>
      <c r="D68" s="26" t="str">
        <f>IF('AP-LIST_c9800'!D68="","",IF(LOWER('AP-LIST_ctvm'!$C68)=LOWER('AP-LIST_c9800'!$C68),'AP-LIST_ctvm'!D68,'AP-LIST_c9800'!D68))</f>
        <v/>
      </c>
      <c r="E68" s="19" t="str">
        <f>IF('AP-LIST_c9800'!E68="","",IF(LOWER('AP-LIST_ctvm'!$C68)=LOWER('AP-LIST_c9800'!$C68),'AP-LIST_ctvm'!E68,'AP-LIST_c9800'!E68))</f>
        <v/>
      </c>
      <c r="F68" s="27" t="str">
        <f>IF('AP-LIST_c9800'!F68="","",IF(LOWER('AP-LIST_ctvm'!$C68)=LOWER('AP-LIST_c9800'!$C68),'AP-LIST_ctvm'!F68,'AP-LIST_c9800'!F68))</f>
        <v/>
      </c>
      <c r="G68" s="44" t="str">
        <f t="shared" ref="G68:G131" si="8">IF(A68&lt;=range_ap1_count,CONCATENATE(var_net_v1,SUM(range_ap1_start-1+A68)),IF(A68&gt;SUM(range_ap1_count+range_ap2_count),"# no free IP",CONCATENATE(var_net_v1,SUM(A68-range_ap1_count+range_ap2_start-1))))</f>
        <v>10.251.53.31</v>
      </c>
      <c r="H68" s="44" t="str">
        <f t="shared" ref="H68:H131" si="9">var_version_wlc</f>
        <v>17.06.04</v>
      </c>
      <c r="I68" s="44" t="str">
        <f t="shared" ref="I68:I131" si="10">IF(C68="","",IF(C68="c9120AXI","indoor",IF(C68="c9124AXI","outdoor",IF(C68="AIR-AP1832I","indoor",IF(C68="AIR-AP1542I","outdoor","# FEHLER")))))</f>
        <v/>
      </c>
      <c r="J68" s="114" t="str">
        <f>IF('AP-LIST_c9800'!C68="","",IF(LOWER('AP-LIST_ctvm'!C68)=LOWER('AP-LIST_c9800'!C68),"AP Migration CTVM &gt; c9800",CONCATENATE("AP ",'AP-LIST_ctvm'!C68," durch ",'AP-LIST_c9800'!C68," ersetzt")))</f>
        <v/>
      </c>
      <c r="K68" s="50"/>
      <c r="L68" s="5" t="str">
        <f t="shared" ref="L68:L131" si="11">UPPER(MID(E68,1,2)&amp;":"&amp;MID(E68,3,2)&amp;":"&amp;MID(E68,5,2)&amp;":"&amp;MID(E68,7,2)&amp;":"&amp;MID(E68,9,2)&amp;":"&amp;MID(E68,11,2))</f>
        <v>:::::</v>
      </c>
      <c r="M68" s="5" t="str">
        <f t="shared" ref="M68:M131" si="12">UPPER(MID(E68,1,4)&amp;"."&amp;MID(E68,5,4)&amp;"."&amp;MID(E68,9,4))</f>
        <v>..</v>
      </c>
      <c r="N68" s="5" t="str">
        <f t="shared" si="6"/>
        <v>..</v>
      </c>
    </row>
    <row r="69" spans="1:14">
      <c r="A69" s="44">
        <v>66</v>
      </c>
      <c r="B69" s="44" t="str">
        <f t="shared" si="7"/>
        <v>de0614ncap20066</v>
      </c>
      <c r="C69" s="44" t="str">
        <f>IF('AP-LIST_c9800'!C69="","",IF(LOWER('AP-LIST_ctvm'!$C69)=LOWER('AP-LIST_c9800'!$C69),'AP-LIST_ctvm'!C69,'AP-LIST_c9800'!C69))</f>
        <v/>
      </c>
      <c r="D69" s="26" t="str">
        <f>IF('AP-LIST_c9800'!D69="","",IF(LOWER('AP-LIST_ctvm'!$C69)=LOWER('AP-LIST_c9800'!$C69),'AP-LIST_ctvm'!D69,'AP-LIST_c9800'!D69))</f>
        <v/>
      </c>
      <c r="E69" s="19" t="str">
        <f>IF('AP-LIST_c9800'!E69="","",IF(LOWER('AP-LIST_ctvm'!$C69)=LOWER('AP-LIST_c9800'!$C69),'AP-LIST_ctvm'!E69,'AP-LIST_c9800'!E69))</f>
        <v/>
      </c>
      <c r="F69" s="27" t="str">
        <f>IF('AP-LIST_c9800'!F69="","",IF(LOWER('AP-LIST_ctvm'!$C69)=LOWER('AP-LIST_c9800'!$C69),'AP-LIST_ctvm'!F69,'AP-LIST_c9800'!F69))</f>
        <v/>
      </c>
      <c r="G69" s="44" t="str">
        <f t="shared" si="8"/>
        <v>10.251.53.32</v>
      </c>
      <c r="H69" s="44" t="str">
        <f t="shared" si="9"/>
        <v>17.06.04</v>
      </c>
      <c r="I69" s="44" t="str">
        <f t="shared" si="10"/>
        <v/>
      </c>
      <c r="J69" s="114" t="str">
        <f>IF('AP-LIST_c9800'!C69="","",IF(LOWER('AP-LIST_ctvm'!C69)=LOWER('AP-LIST_c9800'!C69),"AP Migration CTVM &gt; c9800",CONCATENATE("AP ",'AP-LIST_ctvm'!C69," durch ",'AP-LIST_c9800'!C69," ersetzt")))</f>
        <v/>
      </c>
      <c r="K69" s="50"/>
      <c r="L69" s="5" t="str">
        <f t="shared" si="11"/>
        <v>:::::</v>
      </c>
      <c r="M69" s="5" t="str">
        <f t="shared" si="12"/>
        <v>..</v>
      </c>
      <c r="N69" s="5" t="str">
        <f t="shared" ref="N69:N132" si="13">LOWER(M69)</f>
        <v>..</v>
      </c>
    </row>
    <row r="70" spans="1:14">
      <c r="A70" s="44">
        <v>67</v>
      </c>
      <c r="B70" s="44" t="str">
        <f t="shared" si="7"/>
        <v>de0614ncap20067</v>
      </c>
      <c r="C70" s="44" t="str">
        <f>IF('AP-LIST_c9800'!C70="","",IF(LOWER('AP-LIST_ctvm'!$C70)=LOWER('AP-LIST_c9800'!$C70),'AP-LIST_ctvm'!C70,'AP-LIST_c9800'!C70))</f>
        <v/>
      </c>
      <c r="D70" s="26" t="str">
        <f>IF('AP-LIST_c9800'!D70="","",IF(LOWER('AP-LIST_ctvm'!$C70)=LOWER('AP-LIST_c9800'!$C70),'AP-LIST_ctvm'!D70,'AP-LIST_c9800'!D70))</f>
        <v/>
      </c>
      <c r="E70" s="19" t="str">
        <f>IF('AP-LIST_c9800'!E70="","",IF(LOWER('AP-LIST_ctvm'!$C70)=LOWER('AP-LIST_c9800'!$C70),'AP-LIST_ctvm'!E70,'AP-LIST_c9800'!E70))</f>
        <v/>
      </c>
      <c r="F70" s="27" t="str">
        <f>IF('AP-LIST_c9800'!F70="","",IF(LOWER('AP-LIST_ctvm'!$C70)=LOWER('AP-LIST_c9800'!$C70),'AP-LIST_ctvm'!F70,'AP-LIST_c9800'!F70))</f>
        <v/>
      </c>
      <c r="G70" s="44" t="str">
        <f t="shared" si="8"/>
        <v>10.251.53.33</v>
      </c>
      <c r="H70" s="44" t="str">
        <f t="shared" si="9"/>
        <v>17.06.04</v>
      </c>
      <c r="I70" s="44" t="str">
        <f t="shared" si="10"/>
        <v/>
      </c>
      <c r="J70" s="114" t="str">
        <f>IF('AP-LIST_c9800'!C70="","",IF(LOWER('AP-LIST_ctvm'!C70)=LOWER('AP-LIST_c9800'!C70),"AP Migration CTVM &gt; c9800",CONCATENATE("AP ",'AP-LIST_ctvm'!C70," durch ",'AP-LIST_c9800'!C70," ersetzt")))</f>
        <v/>
      </c>
      <c r="K70" s="50"/>
      <c r="L70" s="5" t="str">
        <f t="shared" si="11"/>
        <v>:::::</v>
      </c>
      <c r="M70" s="5" t="str">
        <f t="shared" si="12"/>
        <v>..</v>
      </c>
      <c r="N70" s="5" t="str">
        <f t="shared" si="13"/>
        <v>..</v>
      </c>
    </row>
    <row r="71" spans="1:14">
      <c r="A71" s="44">
        <v>68</v>
      </c>
      <c r="B71" s="44" t="str">
        <f t="shared" si="7"/>
        <v>de0614ncap20068</v>
      </c>
      <c r="C71" s="44" t="str">
        <f>IF('AP-LIST_c9800'!C71="","",IF(LOWER('AP-LIST_ctvm'!$C71)=LOWER('AP-LIST_c9800'!$C71),'AP-LIST_ctvm'!C71,'AP-LIST_c9800'!C71))</f>
        <v/>
      </c>
      <c r="D71" s="26" t="str">
        <f>IF('AP-LIST_c9800'!D71="","",IF(LOWER('AP-LIST_ctvm'!$C71)=LOWER('AP-LIST_c9800'!$C71),'AP-LIST_ctvm'!D71,'AP-LIST_c9800'!D71))</f>
        <v/>
      </c>
      <c r="E71" s="19" t="str">
        <f>IF('AP-LIST_c9800'!E71="","",IF(LOWER('AP-LIST_ctvm'!$C71)=LOWER('AP-LIST_c9800'!$C71),'AP-LIST_ctvm'!E71,'AP-LIST_c9800'!E71))</f>
        <v/>
      </c>
      <c r="F71" s="27" t="str">
        <f>IF('AP-LIST_c9800'!F71="","",IF(LOWER('AP-LIST_ctvm'!$C71)=LOWER('AP-LIST_c9800'!$C71),'AP-LIST_ctvm'!F71,'AP-LIST_c9800'!F71))</f>
        <v/>
      </c>
      <c r="G71" s="44" t="str">
        <f t="shared" si="8"/>
        <v>10.251.53.34</v>
      </c>
      <c r="H71" s="44" t="str">
        <f t="shared" si="9"/>
        <v>17.06.04</v>
      </c>
      <c r="I71" s="44" t="str">
        <f t="shared" si="10"/>
        <v/>
      </c>
      <c r="J71" s="114" t="str">
        <f>IF('AP-LIST_c9800'!C71="","",IF(LOWER('AP-LIST_ctvm'!C71)=LOWER('AP-LIST_c9800'!C71),"AP Migration CTVM &gt; c9800",CONCATENATE("AP ",'AP-LIST_ctvm'!C71," durch ",'AP-LIST_c9800'!C71," ersetzt")))</f>
        <v/>
      </c>
      <c r="K71" s="50"/>
      <c r="L71" s="5" t="str">
        <f t="shared" si="11"/>
        <v>:::::</v>
      </c>
      <c r="M71" s="5" t="str">
        <f t="shared" si="12"/>
        <v>..</v>
      </c>
      <c r="N71" s="5" t="str">
        <f t="shared" si="13"/>
        <v>..</v>
      </c>
    </row>
    <row r="72" spans="1:14">
      <c r="A72" s="44">
        <v>69</v>
      </c>
      <c r="B72" s="44" t="str">
        <f t="shared" si="7"/>
        <v>de0614ncap20069</v>
      </c>
      <c r="C72" s="44" t="str">
        <f>IF('AP-LIST_c9800'!C72="","",IF(LOWER('AP-LIST_ctvm'!$C72)=LOWER('AP-LIST_c9800'!$C72),'AP-LIST_ctvm'!C72,'AP-LIST_c9800'!C72))</f>
        <v/>
      </c>
      <c r="D72" s="26" t="str">
        <f>IF('AP-LIST_c9800'!D72="","",IF(LOWER('AP-LIST_ctvm'!$C72)=LOWER('AP-LIST_c9800'!$C72),'AP-LIST_ctvm'!D72,'AP-LIST_c9800'!D72))</f>
        <v/>
      </c>
      <c r="E72" s="19" t="str">
        <f>IF('AP-LIST_c9800'!E72="","",IF(LOWER('AP-LIST_ctvm'!$C72)=LOWER('AP-LIST_c9800'!$C72),'AP-LIST_ctvm'!E72,'AP-LIST_c9800'!E72))</f>
        <v/>
      </c>
      <c r="F72" s="27" t="str">
        <f>IF('AP-LIST_c9800'!F72="","",IF(LOWER('AP-LIST_ctvm'!$C72)=LOWER('AP-LIST_c9800'!$C72),'AP-LIST_ctvm'!F72,'AP-LIST_c9800'!F72))</f>
        <v/>
      </c>
      <c r="G72" s="44" t="str">
        <f t="shared" si="8"/>
        <v>10.251.53.35</v>
      </c>
      <c r="H72" s="44" t="str">
        <f t="shared" si="9"/>
        <v>17.06.04</v>
      </c>
      <c r="I72" s="44" t="str">
        <f t="shared" si="10"/>
        <v/>
      </c>
      <c r="J72" s="114" t="str">
        <f>IF('AP-LIST_c9800'!C72="","",IF(LOWER('AP-LIST_ctvm'!C72)=LOWER('AP-LIST_c9800'!C72),"AP Migration CTVM &gt; c9800",CONCATENATE("AP ",'AP-LIST_ctvm'!C72," durch ",'AP-LIST_c9800'!C72," ersetzt")))</f>
        <v/>
      </c>
      <c r="K72" s="50"/>
      <c r="L72" s="5" t="str">
        <f t="shared" si="11"/>
        <v>:::::</v>
      </c>
      <c r="M72" s="5" t="str">
        <f t="shared" si="12"/>
        <v>..</v>
      </c>
      <c r="N72" s="5" t="str">
        <f t="shared" si="13"/>
        <v>..</v>
      </c>
    </row>
    <row r="73" spans="1:14">
      <c r="A73" s="44">
        <v>70</v>
      </c>
      <c r="B73" s="44" t="str">
        <f t="shared" si="7"/>
        <v>de0614ncap20070</v>
      </c>
      <c r="C73" s="44" t="str">
        <f>IF('AP-LIST_c9800'!C73="","",IF(LOWER('AP-LIST_ctvm'!$C73)=LOWER('AP-LIST_c9800'!$C73),'AP-LIST_ctvm'!C73,'AP-LIST_c9800'!C73))</f>
        <v/>
      </c>
      <c r="D73" s="26" t="str">
        <f>IF('AP-LIST_c9800'!D73="","",IF(LOWER('AP-LIST_ctvm'!$C73)=LOWER('AP-LIST_c9800'!$C73),'AP-LIST_ctvm'!D73,'AP-LIST_c9800'!D73))</f>
        <v/>
      </c>
      <c r="E73" s="19" t="str">
        <f>IF('AP-LIST_c9800'!E73="","",IF(LOWER('AP-LIST_ctvm'!$C73)=LOWER('AP-LIST_c9800'!$C73),'AP-LIST_ctvm'!E73,'AP-LIST_c9800'!E73))</f>
        <v/>
      </c>
      <c r="F73" s="27" t="str">
        <f>IF('AP-LIST_c9800'!F73="","",IF(LOWER('AP-LIST_ctvm'!$C73)=LOWER('AP-LIST_c9800'!$C73),'AP-LIST_ctvm'!F73,'AP-LIST_c9800'!F73))</f>
        <v/>
      </c>
      <c r="G73" s="44" t="str">
        <f t="shared" si="8"/>
        <v>10.251.53.36</v>
      </c>
      <c r="H73" s="44" t="str">
        <f t="shared" si="9"/>
        <v>17.06.04</v>
      </c>
      <c r="I73" s="44" t="str">
        <f t="shared" si="10"/>
        <v/>
      </c>
      <c r="J73" s="114" t="str">
        <f>IF('AP-LIST_c9800'!C73="","",IF(LOWER('AP-LIST_ctvm'!C73)=LOWER('AP-LIST_c9800'!C73),"AP Migration CTVM &gt; c9800",CONCATENATE("AP ",'AP-LIST_ctvm'!C73," durch ",'AP-LIST_c9800'!C73," ersetzt")))</f>
        <v/>
      </c>
      <c r="K73" s="50"/>
      <c r="L73" s="5" t="str">
        <f t="shared" si="11"/>
        <v>:::::</v>
      </c>
      <c r="M73" s="5" t="str">
        <f t="shared" si="12"/>
        <v>..</v>
      </c>
      <c r="N73" s="5" t="str">
        <f t="shared" si="13"/>
        <v>..</v>
      </c>
    </row>
    <row r="74" spans="1:14">
      <c r="A74" s="44">
        <v>71</v>
      </c>
      <c r="B74" s="44" t="str">
        <f t="shared" si="7"/>
        <v>de0614ncap20071</v>
      </c>
      <c r="C74" s="44" t="str">
        <f>IF('AP-LIST_c9800'!C74="","",IF(LOWER('AP-LIST_ctvm'!$C74)=LOWER('AP-LIST_c9800'!$C74),'AP-LIST_ctvm'!C74,'AP-LIST_c9800'!C74))</f>
        <v/>
      </c>
      <c r="D74" s="26" t="str">
        <f>IF('AP-LIST_c9800'!D74="","",IF(LOWER('AP-LIST_ctvm'!$C74)=LOWER('AP-LIST_c9800'!$C74),'AP-LIST_ctvm'!D74,'AP-LIST_c9800'!D74))</f>
        <v/>
      </c>
      <c r="E74" s="19" t="str">
        <f>IF('AP-LIST_c9800'!E74="","",IF(LOWER('AP-LIST_ctvm'!$C74)=LOWER('AP-LIST_c9800'!$C74),'AP-LIST_ctvm'!E74,'AP-LIST_c9800'!E74))</f>
        <v/>
      </c>
      <c r="F74" s="27" t="str">
        <f>IF('AP-LIST_c9800'!F74="","",IF(LOWER('AP-LIST_ctvm'!$C74)=LOWER('AP-LIST_c9800'!$C74),'AP-LIST_ctvm'!F74,'AP-LIST_c9800'!F74))</f>
        <v/>
      </c>
      <c r="G74" s="44" t="str">
        <f t="shared" si="8"/>
        <v>10.251.53.37</v>
      </c>
      <c r="H74" s="44" t="str">
        <f t="shared" si="9"/>
        <v>17.06.04</v>
      </c>
      <c r="I74" s="44" t="str">
        <f t="shared" si="10"/>
        <v/>
      </c>
      <c r="J74" s="114" t="str">
        <f>IF('AP-LIST_c9800'!C74="","",IF(LOWER('AP-LIST_ctvm'!C74)=LOWER('AP-LIST_c9800'!C74),"AP Migration CTVM &gt; c9800",CONCATENATE("AP ",'AP-LIST_ctvm'!C74," durch ",'AP-LIST_c9800'!C74," ersetzt")))</f>
        <v/>
      </c>
      <c r="K74" s="50"/>
      <c r="L74" s="5" t="str">
        <f t="shared" si="11"/>
        <v>:::::</v>
      </c>
      <c r="M74" s="5" t="str">
        <f t="shared" si="12"/>
        <v>..</v>
      </c>
      <c r="N74" s="5" t="str">
        <f t="shared" si="13"/>
        <v>..</v>
      </c>
    </row>
    <row r="75" spans="1:14">
      <c r="A75" s="44">
        <v>72</v>
      </c>
      <c r="B75" s="44" t="str">
        <f t="shared" si="7"/>
        <v>de0614ncap20072</v>
      </c>
      <c r="C75" s="44" t="str">
        <f>IF('AP-LIST_c9800'!C75="","",IF(LOWER('AP-LIST_ctvm'!$C75)=LOWER('AP-LIST_c9800'!$C75),'AP-LIST_ctvm'!C75,'AP-LIST_c9800'!C75))</f>
        <v/>
      </c>
      <c r="D75" s="26" t="str">
        <f>IF('AP-LIST_c9800'!D75="","",IF(LOWER('AP-LIST_ctvm'!$C75)=LOWER('AP-LIST_c9800'!$C75),'AP-LIST_ctvm'!D75,'AP-LIST_c9800'!D75))</f>
        <v/>
      </c>
      <c r="E75" s="19" t="str">
        <f>IF('AP-LIST_c9800'!E75="","",IF(LOWER('AP-LIST_ctvm'!$C75)=LOWER('AP-LIST_c9800'!$C75),'AP-LIST_ctvm'!E75,'AP-LIST_c9800'!E75))</f>
        <v/>
      </c>
      <c r="F75" s="27" t="str">
        <f>IF('AP-LIST_c9800'!F75="","",IF(LOWER('AP-LIST_ctvm'!$C75)=LOWER('AP-LIST_c9800'!$C75),'AP-LIST_ctvm'!F75,'AP-LIST_c9800'!F75))</f>
        <v/>
      </c>
      <c r="G75" s="44" t="str">
        <f t="shared" si="8"/>
        <v>10.251.53.38</v>
      </c>
      <c r="H75" s="44" t="str">
        <f t="shared" si="9"/>
        <v>17.06.04</v>
      </c>
      <c r="I75" s="44" t="str">
        <f t="shared" si="10"/>
        <v/>
      </c>
      <c r="J75" s="114" t="str">
        <f>IF('AP-LIST_c9800'!C75="","",IF(LOWER('AP-LIST_ctvm'!C75)=LOWER('AP-LIST_c9800'!C75),"AP Migration CTVM &gt; c9800",CONCATENATE("AP ",'AP-LIST_ctvm'!C75," durch ",'AP-LIST_c9800'!C75," ersetzt")))</f>
        <v/>
      </c>
      <c r="K75" s="50"/>
      <c r="L75" s="5" t="str">
        <f t="shared" si="11"/>
        <v>:::::</v>
      </c>
      <c r="M75" s="5" t="str">
        <f t="shared" si="12"/>
        <v>..</v>
      </c>
      <c r="N75" s="5" t="str">
        <f t="shared" si="13"/>
        <v>..</v>
      </c>
    </row>
    <row r="76" spans="1:14">
      <c r="A76" s="44">
        <v>73</v>
      </c>
      <c r="B76" s="44" t="str">
        <f t="shared" si="7"/>
        <v>de0614ncap20073</v>
      </c>
      <c r="C76" s="44" t="str">
        <f>IF('AP-LIST_c9800'!C76="","",IF(LOWER('AP-LIST_ctvm'!$C76)=LOWER('AP-LIST_c9800'!$C76),'AP-LIST_ctvm'!C76,'AP-LIST_c9800'!C76))</f>
        <v/>
      </c>
      <c r="D76" s="26" t="str">
        <f>IF('AP-LIST_c9800'!D76="","",IF(LOWER('AP-LIST_ctvm'!$C76)=LOWER('AP-LIST_c9800'!$C76),'AP-LIST_ctvm'!D76,'AP-LIST_c9800'!D76))</f>
        <v/>
      </c>
      <c r="E76" s="19" t="str">
        <f>IF('AP-LIST_c9800'!E76="","",IF(LOWER('AP-LIST_ctvm'!$C76)=LOWER('AP-LIST_c9800'!$C76),'AP-LIST_ctvm'!E76,'AP-LIST_c9800'!E76))</f>
        <v/>
      </c>
      <c r="F76" s="27" t="str">
        <f>IF('AP-LIST_c9800'!F76="","",IF(LOWER('AP-LIST_ctvm'!$C76)=LOWER('AP-LIST_c9800'!$C76),'AP-LIST_ctvm'!F76,'AP-LIST_c9800'!F76))</f>
        <v/>
      </c>
      <c r="G76" s="44" t="str">
        <f t="shared" si="8"/>
        <v>10.251.53.39</v>
      </c>
      <c r="H76" s="44" t="str">
        <f t="shared" si="9"/>
        <v>17.06.04</v>
      </c>
      <c r="I76" s="44" t="str">
        <f t="shared" si="10"/>
        <v/>
      </c>
      <c r="J76" s="114" t="str">
        <f>IF('AP-LIST_c9800'!C76="","",IF(LOWER('AP-LIST_ctvm'!C76)=LOWER('AP-LIST_c9800'!C76),"AP Migration CTVM &gt; c9800",CONCATENATE("AP ",'AP-LIST_ctvm'!C76," durch ",'AP-LIST_c9800'!C76," ersetzt")))</f>
        <v/>
      </c>
      <c r="K76" s="50"/>
      <c r="L76" s="5" t="str">
        <f t="shared" si="11"/>
        <v>:::::</v>
      </c>
      <c r="M76" s="5" t="str">
        <f t="shared" si="12"/>
        <v>..</v>
      </c>
      <c r="N76" s="5" t="str">
        <f t="shared" si="13"/>
        <v>..</v>
      </c>
    </row>
    <row r="77" spans="1:14">
      <c r="A77" s="44">
        <v>74</v>
      </c>
      <c r="B77" s="44" t="str">
        <f t="shared" si="7"/>
        <v>de0614ncap20074</v>
      </c>
      <c r="C77" s="44" t="str">
        <f>IF('AP-LIST_c9800'!C77="","",IF(LOWER('AP-LIST_ctvm'!$C77)=LOWER('AP-LIST_c9800'!$C77),'AP-LIST_ctvm'!C77,'AP-LIST_c9800'!C77))</f>
        <v/>
      </c>
      <c r="D77" s="26" t="str">
        <f>IF('AP-LIST_c9800'!D77="","",IF(LOWER('AP-LIST_ctvm'!$C77)=LOWER('AP-LIST_c9800'!$C77),'AP-LIST_ctvm'!D77,'AP-LIST_c9800'!D77))</f>
        <v/>
      </c>
      <c r="E77" s="19" t="str">
        <f>IF('AP-LIST_c9800'!E77="","",IF(LOWER('AP-LIST_ctvm'!$C77)=LOWER('AP-LIST_c9800'!$C77),'AP-LIST_ctvm'!E77,'AP-LIST_c9800'!E77))</f>
        <v/>
      </c>
      <c r="F77" s="27" t="str">
        <f>IF('AP-LIST_c9800'!F77="","",IF(LOWER('AP-LIST_ctvm'!$C77)=LOWER('AP-LIST_c9800'!$C77),'AP-LIST_ctvm'!F77,'AP-LIST_c9800'!F77))</f>
        <v/>
      </c>
      <c r="G77" s="44" t="str">
        <f t="shared" si="8"/>
        <v>10.251.53.40</v>
      </c>
      <c r="H77" s="44" t="str">
        <f t="shared" si="9"/>
        <v>17.06.04</v>
      </c>
      <c r="I77" s="44" t="str">
        <f t="shared" si="10"/>
        <v/>
      </c>
      <c r="J77" s="114" t="str">
        <f>IF('AP-LIST_c9800'!C77="","",IF(LOWER('AP-LIST_ctvm'!C77)=LOWER('AP-LIST_c9800'!C77),"AP Migration CTVM &gt; c9800",CONCATENATE("AP ",'AP-LIST_ctvm'!C77," durch ",'AP-LIST_c9800'!C77," ersetzt")))</f>
        <v/>
      </c>
      <c r="K77" s="50"/>
      <c r="L77" s="5" t="str">
        <f t="shared" si="11"/>
        <v>:::::</v>
      </c>
      <c r="M77" s="5" t="str">
        <f t="shared" si="12"/>
        <v>..</v>
      </c>
      <c r="N77" s="5" t="str">
        <f t="shared" si="13"/>
        <v>..</v>
      </c>
    </row>
    <row r="78" spans="1:14">
      <c r="A78" s="44">
        <v>75</v>
      </c>
      <c r="B78" s="44" t="str">
        <f t="shared" si="7"/>
        <v>de0614ncap20075</v>
      </c>
      <c r="C78" s="44" t="str">
        <f>IF('AP-LIST_c9800'!C78="","",IF(LOWER('AP-LIST_ctvm'!$C78)=LOWER('AP-LIST_c9800'!$C78),'AP-LIST_ctvm'!C78,'AP-LIST_c9800'!C78))</f>
        <v/>
      </c>
      <c r="D78" s="26" t="str">
        <f>IF('AP-LIST_c9800'!D78="","",IF(LOWER('AP-LIST_ctvm'!$C78)=LOWER('AP-LIST_c9800'!$C78),'AP-LIST_ctvm'!D78,'AP-LIST_c9800'!D78))</f>
        <v/>
      </c>
      <c r="E78" s="19" t="str">
        <f>IF('AP-LIST_c9800'!E78="","",IF(LOWER('AP-LIST_ctvm'!$C78)=LOWER('AP-LIST_c9800'!$C78),'AP-LIST_ctvm'!E78,'AP-LIST_c9800'!E78))</f>
        <v/>
      </c>
      <c r="F78" s="27" t="str">
        <f>IF('AP-LIST_c9800'!F78="","",IF(LOWER('AP-LIST_ctvm'!$C78)=LOWER('AP-LIST_c9800'!$C78),'AP-LIST_ctvm'!F78,'AP-LIST_c9800'!F78))</f>
        <v/>
      </c>
      <c r="G78" s="44" t="str">
        <f t="shared" si="8"/>
        <v>10.251.53.41</v>
      </c>
      <c r="H78" s="44" t="str">
        <f t="shared" si="9"/>
        <v>17.06.04</v>
      </c>
      <c r="I78" s="44" t="str">
        <f t="shared" si="10"/>
        <v/>
      </c>
      <c r="J78" s="114" t="str">
        <f>IF('AP-LIST_c9800'!C78="","",IF(LOWER('AP-LIST_ctvm'!C78)=LOWER('AP-LIST_c9800'!C78),"AP Migration CTVM &gt; c9800",CONCATENATE("AP ",'AP-LIST_ctvm'!C78," durch ",'AP-LIST_c9800'!C78," ersetzt")))</f>
        <v/>
      </c>
      <c r="K78" s="50"/>
      <c r="L78" s="5" t="str">
        <f t="shared" si="11"/>
        <v>:::::</v>
      </c>
      <c r="M78" s="5" t="str">
        <f t="shared" si="12"/>
        <v>..</v>
      </c>
      <c r="N78" s="5" t="str">
        <f t="shared" si="13"/>
        <v>..</v>
      </c>
    </row>
    <row r="79" spans="1:14">
      <c r="A79" s="44">
        <v>76</v>
      </c>
      <c r="B79" s="44" t="str">
        <f t="shared" si="7"/>
        <v>de0614ncap20076</v>
      </c>
      <c r="C79" s="44" t="str">
        <f>IF('AP-LIST_c9800'!C79="","",IF(LOWER('AP-LIST_ctvm'!$C79)=LOWER('AP-LIST_c9800'!$C79),'AP-LIST_ctvm'!C79,'AP-LIST_c9800'!C79))</f>
        <v/>
      </c>
      <c r="D79" s="26" t="str">
        <f>IF('AP-LIST_c9800'!D79="","",IF(LOWER('AP-LIST_ctvm'!$C79)=LOWER('AP-LIST_c9800'!$C79),'AP-LIST_ctvm'!D79,'AP-LIST_c9800'!D79))</f>
        <v/>
      </c>
      <c r="E79" s="19" t="str">
        <f>IF('AP-LIST_c9800'!E79="","",IF(LOWER('AP-LIST_ctvm'!$C79)=LOWER('AP-LIST_c9800'!$C79),'AP-LIST_ctvm'!E79,'AP-LIST_c9800'!E79))</f>
        <v/>
      </c>
      <c r="F79" s="27" t="str">
        <f>IF('AP-LIST_c9800'!F79="","",IF(LOWER('AP-LIST_ctvm'!$C79)=LOWER('AP-LIST_c9800'!$C79),'AP-LIST_ctvm'!F79,'AP-LIST_c9800'!F79))</f>
        <v/>
      </c>
      <c r="G79" s="44" t="str">
        <f t="shared" si="8"/>
        <v>10.251.53.42</v>
      </c>
      <c r="H79" s="44" t="str">
        <f t="shared" si="9"/>
        <v>17.06.04</v>
      </c>
      <c r="I79" s="44" t="str">
        <f t="shared" si="10"/>
        <v/>
      </c>
      <c r="J79" s="114" t="str">
        <f>IF('AP-LIST_c9800'!C79="","",IF(LOWER('AP-LIST_ctvm'!C79)=LOWER('AP-LIST_c9800'!C79),"AP Migration CTVM &gt; c9800",CONCATENATE("AP ",'AP-LIST_ctvm'!C79," durch ",'AP-LIST_c9800'!C79," ersetzt")))</f>
        <v/>
      </c>
      <c r="K79" s="50"/>
      <c r="L79" s="5" t="str">
        <f t="shared" si="11"/>
        <v>:::::</v>
      </c>
      <c r="M79" s="5" t="str">
        <f t="shared" si="12"/>
        <v>..</v>
      </c>
      <c r="N79" s="5" t="str">
        <f t="shared" si="13"/>
        <v>..</v>
      </c>
    </row>
    <row r="80" spans="1:14">
      <c r="A80" s="44">
        <v>77</v>
      </c>
      <c r="B80" s="44" t="str">
        <f t="shared" si="7"/>
        <v>de0614ncap20077</v>
      </c>
      <c r="C80" s="44" t="str">
        <f>IF('AP-LIST_c9800'!C80="","",IF(LOWER('AP-LIST_ctvm'!$C80)=LOWER('AP-LIST_c9800'!$C80),'AP-LIST_ctvm'!C80,'AP-LIST_c9800'!C80))</f>
        <v/>
      </c>
      <c r="D80" s="26" t="str">
        <f>IF('AP-LIST_c9800'!D80="","",IF(LOWER('AP-LIST_ctvm'!$C80)=LOWER('AP-LIST_c9800'!$C80),'AP-LIST_ctvm'!D80,'AP-LIST_c9800'!D80))</f>
        <v/>
      </c>
      <c r="E80" s="19" t="str">
        <f>IF('AP-LIST_c9800'!E80="","",IF(LOWER('AP-LIST_ctvm'!$C80)=LOWER('AP-LIST_c9800'!$C80),'AP-LIST_ctvm'!E80,'AP-LIST_c9800'!E80))</f>
        <v/>
      </c>
      <c r="F80" s="27" t="str">
        <f>IF('AP-LIST_c9800'!F80="","",IF(LOWER('AP-LIST_ctvm'!$C80)=LOWER('AP-LIST_c9800'!$C80),'AP-LIST_ctvm'!F80,'AP-LIST_c9800'!F80))</f>
        <v/>
      </c>
      <c r="G80" s="44" t="str">
        <f t="shared" si="8"/>
        <v>10.251.53.43</v>
      </c>
      <c r="H80" s="44" t="str">
        <f t="shared" si="9"/>
        <v>17.06.04</v>
      </c>
      <c r="I80" s="44" t="str">
        <f t="shared" si="10"/>
        <v/>
      </c>
      <c r="J80" s="114" t="str">
        <f>IF('AP-LIST_c9800'!C80="","",IF(LOWER('AP-LIST_ctvm'!C80)=LOWER('AP-LIST_c9800'!C80),"AP Migration CTVM &gt; c9800",CONCATENATE("AP ",'AP-LIST_ctvm'!C80," durch ",'AP-LIST_c9800'!C80," ersetzt")))</f>
        <v/>
      </c>
      <c r="K80" s="50"/>
      <c r="L80" s="5" t="str">
        <f t="shared" si="11"/>
        <v>:::::</v>
      </c>
      <c r="M80" s="5" t="str">
        <f t="shared" si="12"/>
        <v>..</v>
      </c>
      <c r="N80" s="5" t="str">
        <f t="shared" si="13"/>
        <v>..</v>
      </c>
    </row>
    <row r="81" spans="1:14">
      <c r="A81" s="44">
        <v>78</v>
      </c>
      <c r="B81" s="44" t="str">
        <f t="shared" si="7"/>
        <v>de0614ncap20078</v>
      </c>
      <c r="C81" s="44" t="str">
        <f>IF('AP-LIST_c9800'!C81="","",IF(LOWER('AP-LIST_ctvm'!$C81)=LOWER('AP-LIST_c9800'!$C81),'AP-LIST_ctvm'!C81,'AP-LIST_c9800'!C81))</f>
        <v/>
      </c>
      <c r="D81" s="26" t="str">
        <f>IF('AP-LIST_c9800'!D81="","",IF(LOWER('AP-LIST_ctvm'!$C81)=LOWER('AP-LIST_c9800'!$C81),'AP-LIST_ctvm'!D81,'AP-LIST_c9800'!D81))</f>
        <v/>
      </c>
      <c r="E81" s="19" t="str">
        <f>IF('AP-LIST_c9800'!E81="","",IF(LOWER('AP-LIST_ctvm'!$C81)=LOWER('AP-LIST_c9800'!$C81),'AP-LIST_ctvm'!E81,'AP-LIST_c9800'!E81))</f>
        <v/>
      </c>
      <c r="F81" s="27" t="str">
        <f>IF('AP-LIST_c9800'!F81="","",IF(LOWER('AP-LIST_ctvm'!$C81)=LOWER('AP-LIST_c9800'!$C81),'AP-LIST_ctvm'!F81,'AP-LIST_c9800'!F81))</f>
        <v/>
      </c>
      <c r="G81" s="44" t="str">
        <f t="shared" si="8"/>
        <v>10.251.53.44</v>
      </c>
      <c r="H81" s="44" t="str">
        <f t="shared" si="9"/>
        <v>17.06.04</v>
      </c>
      <c r="I81" s="44" t="str">
        <f t="shared" si="10"/>
        <v/>
      </c>
      <c r="J81" s="114" t="str">
        <f>IF('AP-LIST_c9800'!C81="","",IF(LOWER('AP-LIST_ctvm'!C81)=LOWER('AP-LIST_c9800'!C81),"AP Migration CTVM &gt; c9800",CONCATENATE("AP ",'AP-LIST_ctvm'!C81," durch ",'AP-LIST_c9800'!C81," ersetzt")))</f>
        <v/>
      </c>
      <c r="K81" s="50"/>
      <c r="L81" s="5" t="str">
        <f t="shared" si="11"/>
        <v>:::::</v>
      </c>
      <c r="M81" s="5" t="str">
        <f t="shared" si="12"/>
        <v>..</v>
      </c>
      <c r="N81" s="5" t="str">
        <f t="shared" si="13"/>
        <v>..</v>
      </c>
    </row>
    <row r="82" spans="1:14">
      <c r="A82" s="44">
        <v>79</v>
      </c>
      <c r="B82" s="44" t="str">
        <f t="shared" si="7"/>
        <v>de0614ncap20079</v>
      </c>
      <c r="C82" s="44" t="str">
        <f>IF('AP-LIST_c9800'!C82="","",IF(LOWER('AP-LIST_ctvm'!$C82)=LOWER('AP-LIST_c9800'!$C82),'AP-LIST_ctvm'!C82,'AP-LIST_c9800'!C82))</f>
        <v/>
      </c>
      <c r="D82" s="26" t="str">
        <f>IF('AP-LIST_c9800'!D82="","",IF(LOWER('AP-LIST_ctvm'!$C82)=LOWER('AP-LIST_c9800'!$C82),'AP-LIST_ctvm'!D82,'AP-LIST_c9800'!D82))</f>
        <v/>
      </c>
      <c r="E82" s="19" t="str">
        <f>IF('AP-LIST_c9800'!E82="","",IF(LOWER('AP-LIST_ctvm'!$C82)=LOWER('AP-LIST_c9800'!$C82),'AP-LIST_ctvm'!E82,'AP-LIST_c9800'!E82))</f>
        <v/>
      </c>
      <c r="F82" s="27" t="str">
        <f>IF('AP-LIST_c9800'!F82="","",IF(LOWER('AP-LIST_ctvm'!$C82)=LOWER('AP-LIST_c9800'!$C82),'AP-LIST_ctvm'!F82,'AP-LIST_c9800'!F82))</f>
        <v/>
      </c>
      <c r="G82" s="44" t="str">
        <f t="shared" si="8"/>
        <v>10.251.53.45</v>
      </c>
      <c r="H82" s="44" t="str">
        <f t="shared" si="9"/>
        <v>17.06.04</v>
      </c>
      <c r="I82" s="44" t="str">
        <f t="shared" si="10"/>
        <v/>
      </c>
      <c r="J82" s="114" t="str">
        <f>IF('AP-LIST_c9800'!C82="","",IF(LOWER('AP-LIST_ctvm'!C82)=LOWER('AP-LIST_c9800'!C82),"AP Migration CTVM &gt; c9800",CONCATENATE("AP ",'AP-LIST_ctvm'!C82," durch ",'AP-LIST_c9800'!C82," ersetzt")))</f>
        <v/>
      </c>
      <c r="K82" s="50"/>
      <c r="L82" s="5" t="str">
        <f t="shared" si="11"/>
        <v>:::::</v>
      </c>
      <c r="M82" s="5" t="str">
        <f t="shared" si="12"/>
        <v>..</v>
      </c>
      <c r="N82" s="5" t="str">
        <f t="shared" si="13"/>
        <v>..</v>
      </c>
    </row>
    <row r="83" spans="1:14">
      <c r="A83" s="44">
        <v>80</v>
      </c>
      <c r="B83" s="44" t="str">
        <f t="shared" si="7"/>
        <v>de0614ncap20080</v>
      </c>
      <c r="C83" s="44" t="str">
        <f>IF('AP-LIST_c9800'!C83="","",IF(LOWER('AP-LIST_ctvm'!$C83)=LOWER('AP-LIST_c9800'!$C83),'AP-LIST_ctvm'!C83,'AP-LIST_c9800'!C83))</f>
        <v/>
      </c>
      <c r="D83" s="26" t="str">
        <f>IF('AP-LIST_c9800'!D83="","",IF(LOWER('AP-LIST_ctvm'!$C83)=LOWER('AP-LIST_c9800'!$C83),'AP-LIST_ctvm'!D83,'AP-LIST_c9800'!D83))</f>
        <v/>
      </c>
      <c r="E83" s="19" t="str">
        <f>IF('AP-LIST_c9800'!E83="","",IF(LOWER('AP-LIST_ctvm'!$C83)=LOWER('AP-LIST_c9800'!$C83),'AP-LIST_ctvm'!E83,'AP-LIST_c9800'!E83))</f>
        <v/>
      </c>
      <c r="F83" s="27" t="str">
        <f>IF('AP-LIST_c9800'!F83="","",IF(LOWER('AP-LIST_ctvm'!$C83)=LOWER('AP-LIST_c9800'!$C83),'AP-LIST_ctvm'!F83,'AP-LIST_c9800'!F83))</f>
        <v/>
      </c>
      <c r="G83" s="44" t="str">
        <f t="shared" si="8"/>
        <v>10.251.53.46</v>
      </c>
      <c r="H83" s="44" t="str">
        <f t="shared" si="9"/>
        <v>17.06.04</v>
      </c>
      <c r="I83" s="44" t="str">
        <f t="shared" si="10"/>
        <v/>
      </c>
      <c r="J83" s="114" t="str">
        <f>IF('AP-LIST_c9800'!C83="","",IF(LOWER('AP-LIST_ctvm'!C83)=LOWER('AP-LIST_c9800'!C83),"AP Migration CTVM &gt; c9800",CONCATENATE("AP ",'AP-LIST_ctvm'!C83," durch ",'AP-LIST_c9800'!C83," ersetzt")))</f>
        <v/>
      </c>
      <c r="K83" s="50"/>
      <c r="L83" s="5" t="str">
        <f t="shared" si="11"/>
        <v>:::::</v>
      </c>
      <c r="M83" s="5" t="str">
        <f t="shared" si="12"/>
        <v>..</v>
      </c>
      <c r="N83" s="5" t="str">
        <f t="shared" si="13"/>
        <v>..</v>
      </c>
    </row>
    <row r="84" spans="1:14">
      <c r="A84" s="44">
        <v>81</v>
      </c>
      <c r="B84" s="44" t="str">
        <f t="shared" si="7"/>
        <v>de0614ncap20081</v>
      </c>
      <c r="C84" s="44" t="str">
        <f>IF('AP-LIST_c9800'!C84="","",IF(LOWER('AP-LIST_ctvm'!$C84)=LOWER('AP-LIST_c9800'!$C84),'AP-LIST_ctvm'!C84,'AP-LIST_c9800'!C84))</f>
        <v/>
      </c>
      <c r="D84" s="26" t="str">
        <f>IF('AP-LIST_c9800'!D84="","",IF(LOWER('AP-LIST_ctvm'!$C84)=LOWER('AP-LIST_c9800'!$C84),'AP-LIST_ctvm'!D84,'AP-LIST_c9800'!D84))</f>
        <v/>
      </c>
      <c r="E84" s="19" t="str">
        <f>IF('AP-LIST_c9800'!E84="","",IF(LOWER('AP-LIST_ctvm'!$C84)=LOWER('AP-LIST_c9800'!$C84),'AP-LIST_ctvm'!E84,'AP-LIST_c9800'!E84))</f>
        <v/>
      </c>
      <c r="F84" s="27" t="str">
        <f>IF('AP-LIST_c9800'!F84="","",IF(LOWER('AP-LIST_ctvm'!$C84)=LOWER('AP-LIST_c9800'!$C84),'AP-LIST_ctvm'!F84,'AP-LIST_c9800'!F84))</f>
        <v/>
      </c>
      <c r="G84" s="44" t="str">
        <f t="shared" si="8"/>
        <v>10.251.53.47</v>
      </c>
      <c r="H84" s="44" t="str">
        <f t="shared" si="9"/>
        <v>17.06.04</v>
      </c>
      <c r="I84" s="44" t="str">
        <f t="shared" si="10"/>
        <v/>
      </c>
      <c r="J84" s="114" t="str">
        <f>IF('AP-LIST_c9800'!C84="","",IF(LOWER('AP-LIST_ctvm'!C84)=LOWER('AP-LIST_c9800'!C84),"AP Migration CTVM &gt; c9800",CONCATENATE("AP ",'AP-LIST_ctvm'!C84," durch ",'AP-LIST_c9800'!C84," ersetzt")))</f>
        <v/>
      </c>
      <c r="K84" s="50"/>
      <c r="L84" s="5" t="str">
        <f t="shared" si="11"/>
        <v>:::::</v>
      </c>
      <c r="M84" s="5" t="str">
        <f t="shared" si="12"/>
        <v>..</v>
      </c>
      <c r="N84" s="5" t="str">
        <f t="shared" si="13"/>
        <v>..</v>
      </c>
    </row>
    <row r="85" spans="1:14">
      <c r="A85" s="44">
        <v>82</v>
      </c>
      <c r="B85" s="44" t="str">
        <f t="shared" si="7"/>
        <v>de0614ncap20082</v>
      </c>
      <c r="C85" s="44" t="str">
        <f>IF('AP-LIST_c9800'!C85="","",IF(LOWER('AP-LIST_ctvm'!$C85)=LOWER('AP-LIST_c9800'!$C85),'AP-LIST_ctvm'!C85,'AP-LIST_c9800'!C85))</f>
        <v/>
      </c>
      <c r="D85" s="26" t="str">
        <f>IF('AP-LIST_c9800'!D85="","",IF(LOWER('AP-LIST_ctvm'!$C85)=LOWER('AP-LIST_c9800'!$C85),'AP-LIST_ctvm'!D85,'AP-LIST_c9800'!D85))</f>
        <v/>
      </c>
      <c r="E85" s="19" t="str">
        <f>IF('AP-LIST_c9800'!E85="","",IF(LOWER('AP-LIST_ctvm'!$C85)=LOWER('AP-LIST_c9800'!$C85),'AP-LIST_ctvm'!E85,'AP-LIST_c9800'!E85))</f>
        <v/>
      </c>
      <c r="F85" s="27" t="str">
        <f>IF('AP-LIST_c9800'!F85="","",IF(LOWER('AP-LIST_ctvm'!$C85)=LOWER('AP-LIST_c9800'!$C85),'AP-LIST_ctvm'!F85,'AP-LIST_c9800'!F85))</f>
        <v/>
      </c>
      <c r="G85" s="44" t="str">
        <f t="shared" si="8"/>
        <v>10.251.53.48</v>
      </c>
      <c r="H85" s="44" t="str">
        <f t="shared" si="9"/>
        <v>17.06.04</v>
      </c>
      <c r="I85" s="44" t="str">
        <f t="shared" si="10"/>
        <v/>
      </c>
      <c r="J85" s="114" t="str">
        <f>IF('AP-LIST_c9800'!C85="","",IF(LOWER('AP-LIST_ctvm'!C85)=LOWER('AP-LIST_c9800'!C85),"AP Migration CTVM &gt; c9800",CONCATENATE("AP ",'AP-LIST_ctvm'!C85," durch ",'AP-LIST_c9800'!C85," ersetzt")))</f>
        <v/>
      </c>
      <c r="K85" s="50"/>
      <c r="L85" s="5" t="str">
        <f t="shared" si="11"/>
        <v>:::::</v>
      </c>
      <c r="M85" s="5" t="str">
        <f t="shared" si="12"/>
        <v>..</v>
      </c>
      <c r="N85" s="5" t="str">
        <f t="shared" si="13"/>
        <v>..</v>
      </c>
    </row>
    <row r="86" spans="1:14">
      <c r="A86" s="44">
        <v>83</v>
      </c>
      <c r="B86" s="44" t="str">
        <f t="shared" si="7"/>
        <v>de0614ncap20083</v>
      </c>
      <c r="C86" s="44" t="str">
        <f>IF('AP-LIST_c9800'!C86="","",IF(LOWER('AP-LIST_ctvm'!$C86)=LOWER('AP-LIST_c9800'!$C86),'AP-LIST_ctvm'!C86,'AP-LIST_c9800'!C86))</f>
        <v/>
      </c>
      <c r="D86" s="26" t="str">
        <f>IF('AP-LIST_c9800'!D86="","",IF(LOWER('AP-LIST_ctvm'!$C86)=LOWER('AP-LIST_c9800'!$C86),'AP-LIST_ctvm'!D86,'AP-LIST_c9800'!D86))</f>
        <v/>
      </c>
      <c r="E86" s="19" t="str">
        <f>IF('AP-LIST_c9800'!E86="","",IF(LOWER('AP-LIST_ctvm'!$C86)=LOWER('AP-LIST_c9800'!$C86),'AP-LIST_ctvm'!E86,'AP-LIST_c9800'!E86))</f>
        <v/>
      </c>
      <c r="F86" s="27" t="str">
        <f>IF('AP-LIST_c9800'!F86="","",IF(LOWER('AP-LIST_ctvm'!$C86)=LOWER('AP-LIST_c9800'!$C86),'AP-LIST_ctvm'!F86,'AP-LIST_c9800'!F86))</f>
        <v/>
      </c>
      <c r="G86" s="44" t="str">
        <f t="shared" si="8"/>
        <v>10.251.53.49</v>
      </c>
      <c r="H86" s="44" t="str">
        <f t="shared" si="9"/>
        <v>17.06.04</v>
      </c>
      <c r="I86" s="44" t="str">
        <f t="shared" si="10"/>
        <v/>
      </c>
      <c r="J86" s="114" t="str">
        <f>IF('AP-LIST_c9800'!C86="","",IF(LOWER('AP-LIST_ctvm'!C86)=LOWER('AP-LIST_c9800'!C86),"AP Migration CTVM &gt; c9800",CONCATENATE("AP ",'AP-LIST_ctvm'!C86," durch ",'AP-LIST_c9800'!C86," ersetzt")))</f>
        <v/>
      </c>
      <c r="K86" s="50"/>
      <c r="L86" s="5" t="str">
        <f t="shared" si="11"/>
        <v>:::::</v>
      </c>
      <c r="M86" s="5" t="str">
        <f t="shared" si="12"/>
        <v>..</v>
      </c>
      <c r="N86" s="5" t="str">
        <f t="shared" si="13"/>
        <v>..</v>
      </c>
    </row>
    <row r="87" spans="1:14">
      <c r="A87" s="44">
        <v>84</v>
      </c>
      <c r="B87" s="44" t="str">
        <f t="shared" si="7"/>
        <v>de0614ncap20084</v>
      </c>
      <c r="C87" s="44" t="str">
        <f>IF('AP-LIST_c9800'!C87="","",IF(LOWER('AP-LIST_ctvm'!$C87)=LOWER('AP-LIST_c9800'!$C87),'AP-LIST_ctvm'!C87,'AP-LIST_c9800'!C87))</f>
        <v/>
      </c>
      <c r="D87" s="26" t="str">
        <f>IF('AP-LIST_c9800'!D87="","",IF(LOWER('AP-LIST_ctvm'!$C87)=LOWER('AP-LIST_c9800'!$C87),'AP-LIST_ctvm'!D87,'AP-LIST_c9800'!D87))</f>
        <v/>
      </c>
      <c r="E87" s="19" t="str">
        <f>IF('AP-LIST_c9800'!E87="","",IF(LOWER('AP-LIST_ctvm'!$C87)=LOWER('AP-LIST_c9800'!$C87),'AP-LIST_ctvm'!E87,'AP-LIST_c9800'!E87))</f>
        <v/>
      </c>
      <c r="F87" s="27" t="str">
        <f>IF('AP-LIST_c9800'!F87="","",IF(LOWER('AP-LIST_ctvm'!$C87)=LOWER('AP-LIST_c9800'!$C87),'AP-LIST_ctvm'!F87,'AP-LIST_c9800'!F87))</f>
        <v/>
      </c>
      <c r="G87" s="44" t="str">
        <f t="shared" si="8"/>
        <v>10.251.53.50</v>
      </c>
      <c r="H87" s="44" t="str">
        <f t="shared" si="9"/>
        <v>17.06.04</v>
      </c>
      <c r="I87" s="44" t="str">
        <f t="shared" si="10"/>
        <v/>
      </c>
      <c r="J87" s="114" t="str">
        <f>IF('AP-LIST_c9800'!C87="","",IF(LOWER('AP-LIST_ctvm'!C87)=LOWER('AP-LIST_c9800'!C87),"AP Migration CTVM &gt; c9800",CONCATENATE("AP ",'AP-LIST_ctvm'!C87," durch ",'AP-LIST_c9800'!C87," ersetzt")))</f>
        <v/>
      </c>
      <c r="K87" s="50"/>
      <c r="L87" s="5" t="str">
        <f t="shared" si="11"/>
        <v>:::::</v>
      </c>
      <c r="M87" s="5" t="str">
        <f t="shared" si="12"/>
        <v>..</v>
      </c>
      <c r="N87" s="5" t="str">
        <f t="shared" si="13"/>
        <v>..</v>
      </c>
    </row>
    <row r="88" spans="1:14">
      <c r="A88" s="44">
        <v>85</v>
      </c>
      <c r="B88" s="44" t="str">
        <f t="shared" si="7"/>
        <v>de0614ncap20085</v>
      </c>
      <c r="C88" s="44" t="str">
        <f>IF('AP-LIST_c9800'!C88="","",IF(LOWER('AP-LIST_ctvm'!$C88)=LOWER('AP-LIST_c9800'!$C88),'AP-LIST_ctvm'!C88,'AP-LIST_c9800'!C88))</f>
        <v/>
      </c>
      <c r="D88" s="26" t="str">
        <f>IF('AP-LIST_c9800'!D88="","",IF(LOWER('AP-LIST_ctvm'!$C88)=LOWER('AP-LIST_c9800'!$C88),'AP-LIST_ctvm'!D88,'AP-LIST_c9800'!D88))</f>
        <v/>
      </c>
      <c r="E88" s="19" t="str">
        <f>IF('AP-LIST_c9800'!E88="","",IF(LOWER('AP-LIST_ctvm'!$C88)=LOWER('AP-LIST_c9800'!$C88),'AP-LIST_ctvm'!E88,'AP-LIST_c9800'!E88))</f>
        <v/>
      </c>
      <c r="F88" s="27" t="str">
        <f>IF('AP-LIST_c9800'!F88="","",IF(LOWER('AP-LIST_ctvm'!$C88)=LOWER('AP-LIST_c9800'!$C88),'AP-LIST_ctvm'!F88,'AP-LIST_c9800'!F88))</f>
        <v/>
      </c>
      <c r="G88" s="44" t="str">
        <f t="shared" si="8"/>
        <v>10.251.53.51</v>
      </c>
      <c r="H88" s="44" t="str">
        <f t="shared" si="9"/>
        <v>17.06.04</v>
      </c>
      <c r="I88" s="44" t="str">
        <f t="shared" si="10"/>
        <v/>
      </c>
      <c r="J88" s="114" t="str">
        <f>IF('AP-LIST_c9800'!C88="","",IF(LOWER('AP-LIST_ctvm'!C88)=LOWER('AP-LIST_c9800'!C88),"AP Migration CTVM &gt; c9800",CONCATENATE("AP ",'AP-LIST_ctvm'!C88," durch ",'AP-LIST_c9800'!C88," ersetzt")))</f>
        <v/>
      </c>
      <c r="K88" s="50"/>
      <c r="L88" s="5" t="str">
        <f t="shared" si="11"/>
        <v>:::::</v>
      </c>
      <c r="M88" s="5" t="str">
        <f t="shared" si="12"/>
        <v>..</v>
      </c>
      <c r="N88" s="5" t="str">
        <f t="shared" si="13"/>
        <v>..</v>
      </c>
    </row>
    <row r="89" spans="1:14">
      <c r="A89" s="44">
        <v>86</v>
      </c>
      <c r="B89" s="44" t="str">
        <f t="shared" si="7"/>
        <v>de0614ncap20086</v>
      </c>
      <c r="C89" s="44" t="str">
        <f>IF('AP-LIST_c9800'!C89="","",IF(LOWER('AP-LIST_ctvm'!$C89)=LOWER('AP-LIST_c9800'!$C89),'AP-LIST_ctvm'!C89,'AP-LIST_c9800'!C89))</f>
        <v/>
      </c>
      <c r="D89" s="26" t="str">
        <f>IF('AP-LIST_c9800'!D89="","",IF(LOWER('AP-LIST_ctvm'!$C89)=LOWER('AP-LIST_c9800'!$C89),'AP-LIST_ctvm'!D89,'AP-LIST_c9800'!D89))</f>
        <v/>
      </c>
      <c r="E89" s="19" t="str">
        <f>IF('AP-LIST_c9800'!E89="","",IF(LOWER('AP-LIST_ctvm'!$C89)=LOWER('AP-LIST_c9800'!$C89),'AP-LIST_ctvm'!E89,'AP-LIST_c9800'!E89))</f>
        <v/>
      </c>
      <c r="F89" s="27" t="str">
        <f>IF('AP-LIST_c9800'!F89="","",IF(LOWER('AP-LIST_ctvm'!$C89)=LOWER('AP-LIST_c9800'!$C89),'AP-LIST_ctvm'!F89,'AP-LIST_c9800'!F89))</f>
        <v/>
      </c>
      <c r="G89" s="44" t="str">
        <f t="shared" si="8"/>
        <v>10.251.53.52</v>
      </c>
      <c r="H89" s="44" t="str">
        <f t="shared" si="9"/>
        <v>17.06.04</v>
      </c>
      <c r="I89" s="44" t="str">
        <f t="shared" si="10"/>
        <v/>
      </c>
      <c r="J89" s="114" t="str">
        <f>IF('AP-LIST_c9800'!C89="","",IF(LOWER('AP-LIST_ctvm'!C89)=LOWER('AP-LIST_c9800'!C89),"AP Migration CTVM &gt; c9800",CONCATENATE("AP ",'AP-LIST_ctvm'!C89," durch ",'AP-LIST_c9800'!C89," ersetzt")))</f>
        <v/>
      </c>
      <c r="K89" s="50"/>
      <c r="L89" s="5" t="str">
        <f t="shared" si="11"/>
        <v>:::::</v>
      </c>
      <c r="M89" s="5" t="str">
        <f t="shared" si="12"/>
        <v>..</v>
      </c>
      <c r="N89" s="5" t="str">
        <f t="shared" si="13"/>
        <v>..</v>
      </c>
    </row>
    <row r="90" spans="1:14">
      <c r="A90" s="44">
        <v>87</v>
      </c>
      <c r="B90" s="44" t="str">
        <f t="shared" si="7"/>
        <v>de0614ncap20087</v>
      </c>
      <c r="C90" s="44" t="str">
        <f>IF('AP-LIST_c9800'!C90="","",IF(LOWER('AP-LIST_ctvm'!$C90)=LOWER('AP-LIST_c9800'!$C90),'AP-LIST_ctvm'!C90,'AP-LIST_c9800'!C90))</f>
        <v/>
      </c>
      <c r="D90" s="26" t="str">
        <f>IF('AP-LIST_c9800'!D90="","",IF(LOWER('AP-LIST_ctvm'!$C90)=LOWER('AP-LIST_c9800'!$C90),'AP-LIST_ctvm'!D90,'AP-LIST_c9800'!D90))</f>
        <v/>
      </c>
      <c r="E90" s="19" t="str">
        <f>IF('AP-LIST_c9800'!E90="","",IF(LOWER('AP-LIST_ctvm'!$C90)=LOWER('AP-LIST_c9800'!$C90),'AP-LIST_ctvm'!E90,'AP-LIST_c9800'!E90))</f>
        <v/>
      </c>
      <c r="F90" s="27" t="str">
        <f>IF('AP-LIST_c9800'!F90="","",IF(LOWER('AP-LIST_ctvm'!$C90)=LOWER('AP-LIST_c9800'!$C90),'AP-LIST_ctvm'!F90,'AP-LIST_c9800'!F90))</f>
        <v/>
      </c>
      <c r="G90" s="44" t="str">
        <f t="shared" si="8"/>
        <v>10.251.53.53</v>
      </c>
      <c r="H90" s="44" t="str">
        <f t="shared" si="9"/>
        <v>17.06.04</v>
      </c>
      <c r="I90" s="44" t="str">
        <f t="shared" si="10"/>
        <v/>
      </c>
      <c r="J90" s="114" t="str">
        <f>IF('AP-LIST_c9800'!C90="","",IF(LOWER('AP-LIST_ctvm'!C90)=LOWER('AP-LIST_c9800'!C90),"AP Migration CTVM &gt; c9800",CONCATENATE("AP ",'AP-LIST_ctvm'!C90," durch ",'AP-LIST_c9800'!C90," ersetzt")))</f>
        <v/>
      </c>
      <c r="K90" s="50"/>
      <c r="L90" s="5" t="str">
        <f t="shared" si="11"/>
        <v>:::::</v>
      </c>
      <c r="M90" s="5" t="str">
        <f t="shared" si="12"/>
        <v>..</v>
      </c>
      <c r="N90" s="5" t="str">
        <f t="shared" si="13"/>
        <v>..</v>
      </c>
    </row>
    <row r="91" spans="1:14">
      <c r="A91" s="44">
        <v>88</v>
      </c>
      <c r="B91" s="44" t="str">
        <f t="shared" si="7"/>
        <v>de0614ncap20088</v>
      </c>
      <c r="C91" s="44" t="str">
        <f>IF('AP-LIST_c9800'!C91="","",IF(LOWER('AP-LIST_ctvm'!$C91)=LOWER('AP-LIST_c9800'!$C91),'AP-LIST_ctvm'!C91,'AP-LIST_c9800'!C91))</f>
        <v/>
      </c>
      <c r="D91" s="26" t="str">
        <f>IF('AP-LIST_c9800'!D91="","",IF(LOWER('AP-LIST_ctvm'!$C91)=LOWER('AP-LIST_c9800'!$C91),'AP-LIST_ctvm'!D91,'AP-LIST_c9800'!D91))</f>
        <v/>
      </c>
      <c r="E91" s="19" t="str">
        <f>IF('AP-LIST_c9800'!E91="","",IF(LOWER('AP-LIST_ctvm'!$C91)=LOWER('AP-LIST_c9800'!$C91),'AP-LIST_ctvm'!E91,'AP-LIST_c9800'!E91))</f>
        <v/>
      </c>
      <c r="F91" s="27" t="str">
        <f>IF('AP-LIST_c9800'!F91="","",IF(LOWER('AP-LIST_ctvm'!$C91)=LOWER('AP-LIST_c9800'!$C91),'AP-LIST_ctvm'!F91,'AP-LIST_c9800'!F91))</f>
        <v/>
      </c>
      <c r="G91" s="44" t="str">
        <f t="shared" si="8"/>
        <v>10.251.53.54</v>
      </c>
      <c r="H91" s="44" t="str">
        <f t="shared" si="9"/>
        <v>17.06.04</v>
      </c>
      <c r="I91" s="44" t="str">
        <f t="shared" si="10"/>
        <v/>
      </c>
      <c r="J91" s="114" t="str">
        <f>IF('AP-LIST_c9800'!C91="","",IF(LOWER('AP-LIST_ctvm'!C91)=LOWER('AP-LIST_c9800'!C91),"AP Migration CTVM &gt; c9800",CONCATENATE("AP ",'AP-LIST_ctvm'!C91," durch ",'AP-LIST_c9800'!C91," ersetzt")))</f>
        <v/>
      </c>
      <c r="K91" s="50"/>
      <c r="L91" s="5" t="str">
        <f t="shared" si="11"/>
        <v>:::::</v>
      </c>
      <c r="M91" s="5" t="str">
        <f t="shared" si="12"/>
        <v>..</v>
      </c>
      <c r="N91" s="5" t="str">
        <f t="shared" si="13"/>
        <v>..</v>
      </c>
    </row>
    <row r="92" spans="1:14">
      <c r="A92" s="44">
        <v>89</v>
      </c>
      <c r="B92" s="44" t="str">
        <f t="shared" si="7"/>
        <v>de0614ncap20089</v>
      </c>
      <c r="C92" s="44" t="str">
        <f>IF('AP-LIST_c9800'!C92="","",IF(LOWER('AP-LIST_ctvm'!$C92)=LOWER('AP-LIST_c9800'!$C92),'AP-LIST_ctvm'!C92,'AP-LIST_c9800'!C92))</f>
        <v/>
      </c>
      <c r="D92" s="26" t="str">
        <f>IF('AP-LIST_c9800'!D92="","",IF(LOWER('AP-LIST_ctvm'!$C92)=LOWER('AP-LIST_c9800'!$C92),'AP-LIST_ctvm'!D92,'AP-LIST_c9800'!D92))</f>
        <v/>
      </c>
      <c r="E92" s="19" t="str">
        <f>IF('AP-LIST_c9800'!E92="","",IF(LOWER('AP-LIST_ctvm'!$C92)=LOWER('AP-LIST_c9800'!$C92),'AP-LIST_ctvm'!E92,'AP-LIST_c9800'!E92))</f>
        <v/>
      </c>
      <c r="F92" s="27" t="str">
        <f>IF('AP-LIST_c9800'!F92="","",IF(LOWER('AP-LIST_ctvm'!$C92)=LOWER('AP-LIST_c9800'!$C92),'AP-LIST_ctvm'!F92,'AP-LIST_c9800'!F92))</f>
        <v/>
      </c>
      <c r="G92" s="44" t="str">
        <f t="shared" si="8"/>
        <v>10.251.53.55</v>
      </c>
      <c r="H92" s="44" t="str">
        <f t="shared" si="9"/>
        <v>17.06.04</v>
      </c>
      <c r="I92" s="44" t="str">
        <f t="shared" si="10"/>
        <v/>
      </c>
      <c r="J92" s="114" t="str">
        <f>IF('AP-LIST_c9800'!C92="","",IF(LOWER('AP-LIST_ctvm'!C92)=LOWER('AP-LIST_c9800'!C92),"AP Migration CTVM &gt; c9800",CONCATENATE("AP ",'AP-LIST_ctvm'!C92," durch ",'AP-LIST_c9800'!C92," ersetzt")))</f>
        <v/>
      </c>
      <c r="K92" s="50"/>
      <c r="L92" s="5" t="str">
        <f t="shared" si="11"/>
        <v>:::::</v>
      </c>
      <c r="M92" s="5" t="str">
        <f t="shared" si="12"/>
        <v>..</v>
      </c>
      <c r="N92" s="5" t="str">
        <f t="shared" si="13"/>
        <v>..</v>
      </c>
    </row>
    <row r="93" spans="1:14">
      <c r="A93" s="44">
        <v>90</v>
      </c>
      <c r="B93" s="44" t="str">
        <f t="shared" si="7"/>
        <v>de0614ncap20090</v>
      </c>
      <c r="C93" s="44" t="str">
        <f>IF('AP-LIST_c9800'!C93="","",IF(LOWER('AP-LIST_ctvm'!$C93)=LOWER('AP-LIST_c9800'!$C93),'AP-LIST_ctvm'!C93,'AP-LIST_c9800'!C93))</f>
        <v/>
      </c>
      <c r="D93" s="26" t="str">
        <f>IF('AP-LIST_c9800'!D93="","",IF(LOWER('AP-LIST_ctvm'!$C93)=LOWER('AP-LIST_c9800'!$C93),'AP-LIST_ctvm'!D93,'AP-LIST_c9800'!D93))</f>
        <v/>
      </c>
      <c r="E93" s="19" t="str">
        <f>IF('AP-LIST_c9800'!E93="","",IF(LOWER('AP-LIST_ctvm'!$C93)=LOWER('AP-LIST_c9800'!$C93),'AP-LIST_ctvm'!E93,'AP-LIST_c9800'!E93))</f>
        <v/>
      </c>
      <c r="F93" s="27" t="str">
        <f>IF('AP-LIST_c9800'!F93="","",IF(LOWER('AP-LIST_ctvm'!$C93)=LOWER('AP-LIST_c9800'!$C93),'AP-LIST_ctvm'!F93,'AP-LIST_c9800'!F93))</f>
        <v/>
      </c>
      <c r="G93" s="44" t="str">
        <f t="shared" si="8"/>
        <v>10.251.53.56</v>
      </c>
      <c r="H93" s="44" t="str">
        <f t="shared" si="9"/>
        <v>17.06.04</v>
      </c>
      <c r="I93" s="44" t="str">
        <f t="shared" si="10"/>
        <v/>
      </c>
      <c r="J93" s="114" t="str">
        <f>IF('AP-LIST_c9800'!C93="","",IF(LOWER('AP-LIST_ctvm'!C93)=LOWER('AP-LIST_c9800'!C93),"AP Migration CTVM &gt; c9800",CONCATENATE("AP ",'AP-LIST_ctvm'!C93," durch ",'AP-LIST_c9800'!C93," ersetzt")))</f>
        <v/>
      </c>
      <c r="K93" s="50"/>
      <c r="L93" s="5" t="str">
        <f t="shared" si="11"/>
        <v>:::::</v>
      </c>
      <c r="M93" s="5" t="str">
        <f t="shared" si="12"/>
        <v>..</v>
      </c>
      <c r="N93" s="5" t="str">
        <f t="shared" si="13"/>
        <v>..</v>
      </c>
    </row>
    <row r="94" spans="1:14">
      <c r="A94" s="44">
        <v>91</v>
      </c>
      <c r="B94" s="44" t="str">
        <f t="shared" si="7"/>
        <v>de0614ncap20091</v>
      </c>
      <c r="C94" s="44" t="str">
        <f>IF('AP-LIST_c9800'!C94="","",IF(LOWER('AP-LIST_ctvm'!$C94)=LOWER('AP-LIST_c9800'!$C94),'AP-LIST_ctvm'!C94,'AP-LIST_c9800'!C94))</f>
        <v/>
      </c>
      <c r="D94" s="26" t="str">
        <f>IF('AP-LIST_c9800'!D94="","",IF(LOWER('AP-LIST_ctvm'!$C94)=LOWER('AP-LIST_c9800'!$C94),'AP-LIST_ctvm'!D94,'AP-LIST_c9800'!D94))</f>
        <v/>
      </c>
      <c r="E94" s="19" t="str">
        <f>IF('AP-LIST_c9800'!E94="","",IF(LOWER('AP-LIST_ctvm'!$C94)=LOWER('AP-LIST_c9800'!$C94),'AP-LIST_ctvm'!E94,'AP-LIST_c9800'!E94))</f>
        <v/>
      </c>
      <c r="F94" s="27" t="str">
        <f>IF('AP-LIST_c9800'!F94="","",IF(LOWER('AP-LIST_ctvm'!$C94)=LOWER('AP-LIST_c9800'!$C94),'AP-LIST_ctvm'!F94,'AP-LIST_c9800'!F94))</f>
        <v/>
      </c>
      <c r="G94" s="44" t="str">
        <f t="shared" si="8"/>
        <v>10.251.53.57</v>
      </c>
      <c r="H94" s="44" t="str">
        <f t="shared" si="9"/>
        <v>17.06.04</v>
      </c>
      <c r="I94" s="44" t="str">
        <f t="shared" si="10"/>
        <v/>
      </c>
      <c r="J94" s="114" t="str">
        <f>IF('AP-LIST_c9800'!C94="","",IF(LOWER('AP-LIST_ctvm'!C94)=LOWER('AP-LIST_c9800'!C94),"AP Migration CTVM &gt; c9800",CONCATENATE("AP ",'AP-LIST_ctvm'!C94," durch ",'AP-LIST_c9800'!C94," ersetzt")))</f>
        <v/>
      </c>
      <c r="K94" s="50"/>
      <c r="L94" s="5" t="str">
        <f t="shared" si="11"/>
        <v>:::::</v>
      </c>
      <c r="M94" s="5" t="str">
        <f t="shared" si="12"/>
        <v>..</v>
      </c>
      <c r="N94" s="5" t="str">
        <f t="shared" si="13"/>
        <v>..</v>
      </c>
    </row>
    <row r="95" spans="1:14">
      <c r="A95" s="44">
        <v>92</v>
      </c>
      <c r="B95" s="44" t="str">
        <f t="shared" si="7"/>
        <v>de0614ncap20092</v>
      </c>
      <c r="C95" s="44" t="str">
        <f>IF('AP-LIST_c9800'!C95="","",IF(LOWER('AP-LIST_ctvm'!$C95)=LOWER('AP-LIST_c9800'!$C95),'AP-LIST_ctvm'!C95,'AP-LIST_c9800'!C95))</f>
        <v/>
      </c>
      <c r="D95" s="26" t="str">
        <f>IF('AP-LIST_c9800'!D95="","",IF(LOWER('AP-LIST_ctvm'!$C95)=LOWER('AP-LIST_c9800'!$C95),'AP-LIST_ctvm'!D95,'AP-LIST_c9800'!D95))</f>
        <v/>
      </c>
      <c r="E95" s="19" t="str">
        <f>IF('AP-LIST_c9800'!E95="","",IF(LOWER('AP-LIST_ctvm'!$C95)=LOWER('AP-LIST_c9800'!$C95),'AP-LIST_ctvm'!E95,'AP-LIST_c9800'!E95))</f>
        <v/>
      </c>
      <c r="F95" s="27" t="str">
        <f>IF('AP-LIST_c9800'!F95="","",IF(LOWER('AP-LIST_ctvm'!$C95)=LOWER('AP-LIST_c9800'!$C95),'AP-LIST_ctvm'!F95,'AP-LIST_c9800'!F95))</f>
        <v/>
      </c>
      <c r="G95" s="44" t="str">
        <f t="shared" si="8"/>
        <v>10.251.53.58</v>
      </c>
      <c r="H95" s="44" t="str">
        <f t="shared" si="9"/>
        <v>17.06.04</v>
      </c>
      <c r="I95" s="44" t="str">
        <f t="shared" si="10"/>
        <v/>
      </c>
      <c r="J95" s="114" t="str">
        <f>IF('AP-LIST_c9800'!C95="","",IF(LOWER('AP-LIST_ctvm'!C95)=LOWER('AP-LIST_c9800'!C95),"AP Migration CTVM &gt; c9800",CONCATENATE("AP ",'AP-LIST_ctvm'!C95," durch ",'AP-LIST_c9800'!C95," ersetzt")))</f>
        <v/>
      </c>
      <c r="K95" s="50"/>
      <c r="L95" s="5" t="str">
        <f t="shared" si="11"/>
        <v>:::::</v>
      </c>
      <c r="M95" s="5" t="str">
        <f t="shared" si="12"/>
        <v>..</v>
      </c>
      <c r="N95" s="5" t="str">
        <f t="shared" si="13"/>
        <v>..</v>
      </c>
    </row>
    <row r="96" spans="1:14">
      <c r="A96" s="44">
        <v>93</v>
      </c>
      <c r="B96" s="44" t="str">
        <f t="shared" si="7"/>
        <v>de0614ncap20093</v>
      </c>
      <c r="C96" s="44" t="str">
        <f>IF('AP-LIST_c9800'!C96="","",IF(LOWER('AP-LIST_ctvm'!$C96)=LOWER('AP-LIST_c9800'!$C96),'AP-LIST_ctvm'!C96,'AP-LIST_c9800'!C96))</f>
        <v/>
      </c>
      <c r="D96" s="26" t="str">
        <f>IF('AP-LIST_c9800'!D96="","",IF(LOWER('AP-LIST_ctvm'!$C96)=LOWER('AP-LIST_c9800'!$C96),'AP-LIST_ctvm'!D96,'AP-LIST_c9800'!D96))</f>
        <v/>
      </c>
      <c r="E96" s="19" t="str">
        <f>IF('AP-LIST_c9800'!E96="","",IF(LOWER('AP-LIST_ctvm'!$C96)=LOWER('AP-LIST_c9800'!$C96),'AP-LIST_ctvm'!E96,'AP-LIST_c9800'!E96))</f>
        <v/>
      </c>
      <c r="F96" s="27" t="str">
        <f>IF('AP-LIST_c9800'!F96="","",IF(LOWER('AP-LIST_ctvm'!$C96)=LOWER('AP-LIST_c9800'!$C96),'AP-LIST_ctvm'!F96,'AP-LIST_c9800'!F96))</f>
        <v/>
      </c>
      <c r="G96" s="44" t="str">
        <f t="shared" si="8"/>
        <v>10.251.53.59</v>
      </c>
      <c r="H96" s="44" t="str">
        <f t="shared" si="9"/>
        <v>17.06.04</v>
      </c>
      <c r="I96" s="44" t="str">
        <f t="shared" si="10"/>
        <v/>
      </c>
      <c r="J96" s="114" t="str">
        <f>IF('AP-LIST_c9800'!C96="","",IF(LOWER('AP-LIST_ctvm'!C96)=LOWER('AP-LIST_c9800'!C96),"AP Migration CTVM &gt; c9800",CONCATENATE("AP ",'AP-LIST_ctvm'!C96," durch ",'AP-LIST_c9800'!C96," ersetzt")))</f>
        <v/>
      </c>
      <c r="K96" s="50"/>
      <c r="L96" s="5" t="str">
        <f t="shared" si="11"/>
        <v>:::::</v>
      </c>
      <c r="M96" s="5" t="str">
        <f t="shared" si="12"/>
        <v>..</v>
      </c>
      <c r="N96" s="5" t="str">
        <f t="shared" si="13"/>
        <v>..</v>
      </c>
    </row>
    <row r="97" spans="1:14">
      <c r="A97" s="44">
        <v>94</v>
      </c>
      <c r="B97" s="44" t="str">
        <f t="shared" si="7"/>
        <v>de0614ncap20094</v>
      </c>
      <c r="C97" s="44" t="str">
        <f>IF('AP-LIST_c9800'!C97="","",IF(LOWER('AP-LIST_ctvm'!$C97)=LOWER('AP-LIST_c9800'!$C97),'AP-LIST_ctvm'!C97,'AP-LIST_c9800'!C97))</f>
        <v/>
      </c>
      <c r="D97" s="26" t="str">
        <f>IF('AP-LIST_c9800'!D97="","",IF(LOWER('AP-LIST_ctvm'!$C97)=LOWER('AP-LIST_c9800'!$C97),'AP-LIST_ctvm'!D97,'AP-LIST_c9800'!D97))</f>
        <v/>
      </c>
      <c r="E97" s="19" t="str">
        <f>IF('AP-LIST_c9800'!E97="","",IF(LOWER('AP-LIST_ctvm'!$C97)=LOWER('AP-LIST_c9800'!$C97),'AP-LIST_ctvm'!E97,'AP-LIST_c9800'!E97))</f>
        <v/>
      </c>
      <c r="F97" s="27" t="str">
        <f>IF('AP-LIST_c9800'!F97="","",IF(LOWER('AP-LIST_ctvm'!$C97)=LOWER('AP-LIST_c9800'!$C97),'AP-LIST_ctvm'!F97,'AP-LIST_c9800'!F97))</f>
        <v/>
      </c>
      <c r="G97" s="44" t="str">
        <f t="shared" si="8"/>
        <v>10.251.53.60</v>
      </c>
      <c r="H97" s="44" t="str">
        <f t="shared" si="9"/>
        <v>17.06.04</v>
      </c>
      <c r="I97" s="44" t="str">
        <f t="shared" si="10"/>
        <v/>
      </c>
      <c r="J97" s="114" t="str">
        <f>IF('AP-LIST_c9800'!C97="","",IF(LOWER('AP-LIST_ctvm'!C97)=LOWER('AP-LIST_c9800'!C97),"AP Migration CTVM &gt; c9800",CONCATENATE("AP ",'AP-LIST_ctvm'!C97," durch ",'AP-LIST_c9800'!C97," ersetzt")))</f>
        <v/>
      </c>
      <c r="K97" s="50"/>
      <c r="L97" s="5" t="str">
        <f t="shared" si="11"/>
        <v>:::::</v>
      </c>
      <c r="M97" s="5" t="str">
        <f t="shared" si="12"/>
        <v>..</v>
      </c>
      <c r="N97" s="5" t="str">
        <f t="shared" si="13"/>
        <v>..</v>
      </c>
    </row>
    <row r="98" spans="1:14">
      <c r="A98" s="44">
        <v>95</v>
      </c>
      <c r="B98" s="44" t="str">
        <f t="shared" si="7"/>
        <v>de0614ncap20095</v>
      </c>
      <c r="C98" s="44" t="str">
        <f>IF('AP-LIST_c9800'!C98="","",IF(LOWER('AP-LIST_ctvm'!$C98)=LOWER('AP-LIST_c9800'!$C98),'AP-LIST_ctvm'!C98,'AP-LIST_c9800'!C98))</f>
        <v/>
      </c>
      <c r="D98" s="26" t="str">
        <f>IF('AP-LIST_c9800'!D98="","",IF(LOWER('AP-LIST_ctvm'!$C98)=LOWER('AP-LIST_c9800'!$C98),'AP-LIST_ctvm'!D98,'AP-LIST_c9800'!D98))</f>
        <v/>
      </c>
      <c r="E98" s="19" t="str">
        <f>IF('AP-LIST_c9800'!E98="","",IF(LOWER('AP-LIST_ctvm'!$C98)=LOWER('AP-LIST_c9800'!$C98),'AP-LIST_ctvm'!E98,'AP-LIST_c9800'!E98))</f>
        <v/>
      </c>
      <c r="F98" s="27" t="str">
        <f>IF('AP-LIST_c9800'!F98="","",IF(LOWER('AP-LIST_ctvm'!$C98)=LOWER('AP-LIST_c9800'!$C98),'AP-LIST_ctvm'!F98,'AP-LIST_c9800'!F98))</f>
        <v/>
      </c>
      <c r="G98" s="44" t="str">
        <f t="shared" si="8"/>
        <v>10.251.53.61</v>
      </c>
      <c r="H98" s="44" t="str">
        <f t="shared" si="9"/>
        <v>17.06.04</v>
      </c>
      <c r="I98" s="44" t="str">
        <f t="shared" si="10"/>
        <v/>
      </c>
      <c r="J98" s="114" t="str">
        <f>IF('AP-LIST_c9800'!C98="","",IF(LOWER('AP-LIST_ctvm'!C98)=LOWER('AP-LIST_c9800'!C98),"AP Migration CTVM &gt; c9800",CONCATENATE("AP ",'AP-LIST_ctvm'!C98," durch ",'AP-LIST_c9800'!C98," ersetzt")))</f>
        <v/>
      </c>
      <c r="K98" s="50"/>
      <c r="L98" s="5" t="str">
        <f t="shared" si="11"/>
        <v>:::::</v>
      </c>
      <c r="M98" s="5" t="str">
        <f t="shared" si="12"/>
        <v>..</v>
      </c>
      <c r="N98" s="5" t="str">
        <f t="shared" si="13"/>
        <v>..</v>
      </c>
    </row>
    <row r="99" spans="1:14">
      <c r="A99" s="44">
        <v>96</v>
      </c>
      <c r="B99" s="44" t="str">
        <f t="shared" si="7"/>
        <v>de0614ncap20096</v>
      </c>
      <c r="C99" s="44" t="str">
        <f>IF('AP-LIST_c9800'!C99="","",IF(LOWER('AP-LIST_ctvm'!$C99)=LOWER('AP-LIST_c9800'!$C99),'AP-LIST_ctvm'!C99,'AP-LIST_c9800'!C99))</f>
        <v/>
      </c>
      <c r="D99" s="26" t="str">
        <f>IF('AP-LIST_c9800'!D99="","",IF(LOWER('AP-LIST_ctvm'!$C99)=LOWER('AP-LIST_c9800'!$C99),'AP-LIST_ctvm'!D99,'AP-LIST_c9800'!D99))</f>
        <v/>
      </c>
      <c r="E99" s="19" t="str">
        <f>IF('AP-LIST_c9800'!E99="","",IF(LOWER('AP-LIST_ctvm'!$C99)=LOWER('AP-LIST_c9800'!$C99),'AP-LIST_ctvm'!E99,'AP-LIST_c9800'!E99))</f>
        <v/>
      </c>
      <c r="F99" s="27" t="str">
        <f>IF('AP-LIST_c9800'!F99="","",IF(LOWER('AP-LIST_ctvm'!$C99)=LOWER('AP-LIST_c9800'!$C99),'AP-LIST_ctvm'!F99,'AP-LIST_c9800'!F99))</f>
        <v/>
      </c>
      <c r="G99" s="44" t="str">
        <f t="shared" si="8"/>
        <v>10.251.53.62</v>
      </c>
      <c r="H99" s="44" t="str">
        <f t="shared" si="9"/>
        <v>17.06.04</v>
      </c>
      <c r="I99" s="44" t="str">
        <f t="shared" si="10"/>
        <v/>
      </c>
      <c r="J99" s="114" t="str">
        <f>IF('AP-LIST_c9800'!C99="","",IF(LOWER('AP-LIST_ctvm'!C99)=LOWER('AP-LIST_c9800'!C99),"AP Migration CTVM &gt; c9800",CONCATENATE("AP ",'AP-LIST_ctvm'!C99," durch ",'AP-LIST_c9800'!C99," ersetzt")))</f>
        <v/>
      </c>
      <c r="K99" s="50"/>
      <c r="L99" s="5" t="str">
        <f t="shared" si="11"/>
        <v>:::::</v>
      </c>
      <c r="M99" s="5" t="str">
        <f t="shared" si="12"/>
        <v>..</v>
      </c>
      <c r="N99" s="5" t="str">
        <f t="shared" si="13"/>
        <v>..</v>
      </c>
    </row>
    <row r="100" spans="1:14">
      <c r="A100" s="44">
        <v>97</v>
      </c>
      <c r="B100" s="44" t="str">
        <f t="shared" si="7"/>
        <v>de0614ncap20097</v>
      </c>
      <c r="C100" s="44" t="str">
        <f>IF('AP-LIST_c9800'!C100="","",IF(LOWER('AP-LIST_ctvm'!$C100)=LOWER('AP-LIST_c9800'!$C100),'AP-LIST_ctvm'!C100,'AP-LIST_c9800'!C100))</f>
        <v/>
      </c>
      <c r="D100" s="26" t="str">
        <f>IF('AP-LIST_c9800'!D100="","",IF(LOWER('AP-LIST_ctvm'!$C100)=LOWER('AP-LIST_c9800'!$C100),'AP-LIST_ctvm'!D100,'AP-LIST_c9800'!D100))</f>
        <v/>
      </c>
      <c r="E100" s="19" t="str">
        <f>IF('AP-LIST_c9800'!E100="","",IF(LOWER('AP-LIST_ctvm'!$C100)=LOWER('AP-LIST_c9800'!$C100),'AP-LIST_ctvm'!E100,'AP-LIST_c9800'!E100))</f>
        <v/>
      </c>
      <c r="F100" s="27" t="str">
        <f>IF('AP-LIST_c9800'!F100="","",IF(LOWER('AP-LIST_ctvm'!$C100)=LOWER('AP-LIST_c9800'!$C100),'AP-LIST_ctvm'!F100,'AP-LIST_c9800'!F100))</f>
        <v/>
      </c>
      <c r="G100" s="44" t="str">
        <f t="shared" si="8"/>
        <v>10.251.53.63</v>
      </c>
      <c r="H100" s="44" t="str">
        <f t="shared" si="9"/>
        <v>17.06.04</v>
      </c>
      <c r="I100" s="44" t="str">
        <f t="shared" si="10"/>
        <v/>
      </c>
      <c r="J100" s="114" t="str">
        <f>IF('AP-LIST_c9800'!C100="","",IF(LOWER('AP-LIST_ctvm'!C100)=LOWER('AP-LIST_c9800'!C100),"AP Migration CTVM &gt; c9800",CONCATENATE("AP ",'AP-LIST_ctvm'!C100," durch ",'AP-LIST_c9800'!C100," ersetzt")))</f>
        <v/>
      </c>
      <c r="K100" s="50"/>
      <c r="L100" s="5" t="str">
        <f t="shared" si="11"/>
        <v>:::::</v>
      </c>
      <c r="M100" s="5" t="str">
        <f t="shared" si="12"/>
        <v>..</v>
      </c>
      <c r="N100" s="5" t="str">
        <f t="shared" si="13"/>
        <v>..</v>
      </c>
    </row>
    <row r="101" spans="1:14">
      <c r="A101" s="44">
        <v>98</v>
      </c>
      <c r="B101" s="44" t="str">
        <f t="shared" si="7"/>
        <v>de0614ncap20098</v>
      </c>
      <c r="C101" s="44" t="str">
        <f>IF('AP-LIST_c9800'!C101="","",IF(LOWER('AP-LIST_ctvm'!$C101)=LOWER('AP-LIST_c9800'!$C101),'AP-LIST_ctvm'!C101,'AP-LIST_c9800'!C101))</f>
        <v/>
      </c>
      <c r="D101" s="26" t="str">
        <f>IF('AP-LIST_c9800'!D101="","",IF(LOWER('AP-LIST_ctvm'!$C101)=LOWER('AP-LIST_c9800'!$C101),'AP-LIST_ctvm'!D101,'AP-LIST_c9800'!D101))</f>
        <v/>
      </c>
      <c r="E101" s="19" t="str">
        <f>IF('AP-LIST_c9800'!E101="","",IF(LOWER('AP-LIST_ctvm'!$C101)=LOWER('AP-LIST_c9800'!$C101),'AP-LIST_ctvm'!E101,'AP-LIST_c9800'!E101))</f>
        <v/>
      </c>
      <c r="F101" s="27" t="str">
        <f>IF('AP-LIST_c9800'!F101="","",IF(LOWER('AP-LIST_ctvm'!$C101)=LOWER('AP-LIST_c9800'!$C101),'AP-LIST_ctvm'!F101,'AP-LIST_c9800'!F101))</f>
        <v/>
      </c>
      <c r="G101" s="44" t="str">
        <f t="shared" si="8"/>
        <v>10.251.53.64</v>
      </c>
      <c r="H101" s="44" t="str">
        <f t="shared" si="9"/>
        <v>17.06.04</v>
      </c>
      <c r="I101" s="44" t="str">
        <f t="shared" si="10"/>
        <v/>
      </c>
      <c r="J101" s="114" t="str">
        <f>IF('AP-LIST_c9800'!C101="","",IF(LOWER('AP-LIST_ctvm'!C101)=LOWER('AP-LIST_c9800'!C101),"AP Migration CTVM &gt; c9800",CONCATENATE("AP ",'AP-LIST_ctvm'!C101," durch ",'AP-LIST_c9800'!C101," ersetzt")))</f>
        <v/>
      </c>
      <c r="K101" s="50"/>
      <c r="L101" s="5" t="str">
        <f t="shared" si="11"/>
        <v>:::::</v>
      </c>
      <c r="M101" s="5" t="str">
        <f t="shared" si="12"/>
        <v>..</v>
      </c>
      <c r="N101" s="5" t="str">
        <f t="shared" si="13"/>
        <v>..</v>
      </c>
    </row>
    <row r="102" spans="1:14">
      <c r="A102" s="44">
        <v>99</v>
      </c>
      <c r="B102" s="44" t="str">
        <f t="shared" si="7"/>
        <v>de0614ncap20099</v>
      </c>
      <c r="C102" s="44" t="str">
        <f>IF('AP-LIST_c9800'!C102="","",IF(LOWER('AP-LIST_ctvm'!$C102)=LOWER('AP-LIST_c9800'!$C102),'AP-LIST_ctvm'!C102,'AP-LIST_c9800'!C102))</f>
        <v/>
      </c>
      <c r="D102" s="26" t="str">
        <f>IF('AP-LIST_c9800'!D102="","",IF(LOWER('AP-LIST_ctvm'!$C102)=LOWER('AP-LIST_c9800'!$C102),'AP-LIST_ctvm'!D102,'AP-LIST_c9800'!D102))</f>
        <v/>
      </c>
      <c r="E102" s="19" t="str">
        <f>IF('AP-LIST_c9800'!E102="","",IF(LOWER('AP-LIST_ctvm'!$C102)=LOWER('AP-LIST_c9800'!$C102),'AP-LIST_ctvm'!E102,'AP-LIST_c9800'!E102))</f>
        <v/>
      </c>
      <c r="F102" s="27" t="str">
        <f>IF('AP-LIST_c9800'!F102="","",IF(LOWER('AP-LIST_ctvm'!$C102)=LOWER('AP-LIST_c9800'!$C102),'AP-LIST_ctvm'!F102,'AP-LIST_c9800'!F102))</f>
        <v/>
      </c>
      <c r="G102" s="44" t="str">
        <f t="shared" si="8"/>
        <v>10.251.53.65</v>
      </c>
      <c r="H102" s="44" t="str">
        <f t="shared" si="9"/>
        <v>17.06.04</v>
      </c>
      <c r="I102" s="44" t="str">
        <f t="shared" si="10"/>
        <v/>
      </c>
      <c r="J102" s="114" t="str">
        <f>IF('AP-LIST_c9800'!C102="","",IF(LOWER('AP-LIST_ctvm'!C102)=LOWER('AP-LIST_c9800'!C102),"AP Migration CTVM &gt; c9800",CONCATENATE("AP ",'AP-LIST_ctvm'!C102," durch ",'AP-LIST_c9800'!C102," ersetzt")))</f>
        <v/>
      </c>
      <c r="K102" s="50"/>
      <c r="L102" s="5" t="str">
        <f t="shared" si="11"/>
        <v>:::::</v>
      </c>
      <c r="M102" s="5" t="str">
        <f t="shared" si="12"/>
        <v>..</v>
      </c>
      <c r="N102" s="5" t="str">
        <f t="shared" si="13"/>
        <v>..</v>
      </c>
    </row>
    <row r="103" spans="1:14">
      <c r="A103" s="44">
        <v>100</v>
      </c>
      <c r="B103" s="44" t="str">
        <f t="shared" si="7"/>
        <v>de0614ncap20100</v>
      </c>
      <c r="C103" s="44" t="str">
        <f>IF('AP-LIST_c9800'!C103="","",IF(LOWER('AP-LIST_ctvm'!$C103)=LOWER('AP-LIST_c9800'!$C103),'AP-LIST_ctvm'!C103,'AP-LIST_c9800'!C103))</f>
        <v/>
      </c>
      <c r="D103" s="26" t="str">
        <f>IF('AP-LIST_c9800'!D103="","",IF(LOWER('AP-LIST_ctvm'!$C103)=LOWER('AP-LIST_c9800'!$C103),'AP-LIST_ctvm'!D103,'AP-LIST_c9800'!D103))</f>
        <v/>
      </c>
      <c r="E103" s="19" t="str">
        <f>IF('AP-LIST_c9800'!E103="","",IF(LOWER('AP-LIST_ctvm'!$C103)=LOWER('AP-LIST_c9800'!$C103),'AP-LIST_ctvm'!E103,'AP-LIST_c9800'!E103))</f>
        <v/>
      </c>
      <c r="F103" s="27" t="str">
        <f>IF('AP-LIST_c9800'!F103="","",IF(LOWER('AP-LIST_ctvm'!$C103)=LOWER('AP-LIST_c9800'!$C103),'AP-LIST_ctvm'!F103,'AP-LIST_c9800'!F103))</f>
        <v/>
      </c>
      <c r="G103" s="44" t="str">
        <f t="shared" si="8"/>
        <v>10.251.53.66</v>
      </c>
      <c r="H103" s="44" t="str">
        <f t="shared" si="9"/>
        <v>17.06.04</v>
      </c>
      <c r="I103" s="44" t="str">
        <f t="shared" si="10"/>
        <v/>
      </c>
      <c r="J103" s="114" t="str">
        <f>IF('AP-LIST_c9800'!C103="","",IF(LOWER('AP-LIST_ctvm'!C103)=LOWER('AP-LIST_c9800'!C103),"AP Migration CTVM &gt; c9800",CONCATENATE("AP ",'AP-LIST_ctvm'!C103," durch ",'AP-LIST_c9800'!C103," ersetzt")))</f>
        <v/>
      </c>
      <c r="K103" s="50"/>
      <c r="L103" s="5" t="str">
        <f t="shared" si="11"/>
        <v>:::::</v>
      </c>
      <c r="M103" s="5" t="str">
        <f t="shared" si="12"/>
        <v>..</v>
      </c>
      <c r="N103" s="5" t="str">
        <f t="shared" si="13"/>
        <v>..</v>
      </c>
    </row>
    <row r="104" spans="1:14">
      <c r="A104" s="44">
        <v>101</v>
      </c>
      <c r="B104" s="44" t="str">
        <f t="shared" si="7"/>
        <v>de0614ncap20101</v>
      </c>
      <c r="C104" s="44" t="str">
        <f>IF('AP-LIST_c9800'!C104="","",IF(LOWER('AP-LIST_ctvm'!$C104)=LOWER('AP-LIST_c9800'!$C104),'AP-LIST_ctvm'!C104,'AP-LIST_c9800'!C104))</f>
        <v/>
      </c>
      <c r="D104" s="26" t="str">
        <f>IF('AP-LIST_c9800'!D104="","",IF(LOWER('AP-LIST_ctvm'!$C104)=LOWER('AP-LIST_c9800'!$C104),'AP-LIST_ctvm'!D104,'AP-LIST_c9800'!D104))</f>
        <v/>
      </c>
      <c r="E104" s="19" t="str">
        <f>IF('AP-LIST_c9800'!E104="","",IF(LOWER('AP-LIST_ctvm'!$C104)=LOWER('AP-LIST_c9800'!$C104),'AP-LIST_ctvm'!E104,'AP-LIST_c9800'!E104))</f>
        <v/>
      </c>
      <c r="F104" s="27" t="str">
        <f>IF('AP-LIST_c9800'!F104="","",IF(LOWER('AP-LIST_ctvm'!$C104)=LOWER('AP-LIST_c9800'!$C104),'AP-LIST_ctvm'!F104,'AP-LIST_c9800'!F104))</f>
        <v/>
      </c>
      <c r="G104" s="44" t="str">
        <f t="shared" si="8"/>
        <v>10.251.53.67</v>
      </c>
      <c r="H104" s="44" t="str">
        <f t="shared" si="9"/>
        <v>17.06.04</v>
      </c>
      <c r="I104" s="44" t="str">
        <f t="shared" si="10"/>
        <v/>
      </c>
      <c r="J104" s="114" t="str">
        <f>IF('AP-LIST_c9800'!C104="","",IF(LOWER('AP-LIST_ctvm'!C104)=LOWER('AP-LIST_c9800'!C104),"AP Migration CTVM &gt; c9800",CONCATENATE("AP ",'AP-LIST_ctvm'!C104," durch ",'AP-LIST_c9800'!C104," ersetzt")))</f>
        <v/>
      </c>
      <c r="K104" s="50"/>
      <c r="L104" s="5" t="str">
        <f t="shared" si="11"/>
        <v>:::::</v>
      </c>
      <c r="M104" s="5" t="str">
        <f t="shared" si="12"/>
        <v>..</v>
      </c>
      <c r="N104" s="5" t="str">
        <f t="shared" si="13"/>
        <v>..</v>
      </c>
    </row>
    <row r="105" spans="1:14">
      <c r="A105" s="44">
        <v>102</v>
      </c>
      <c r="B105" s="44" t="str">
        <f t="shared" si="7"/>
        <v>de0614ncap20102</v>
      </c>
      <c r="C105" s="44" t="str">
        <f>IF('AP-LIST_c9800'!C105="","",IF(LOWER('AP-LIST_ctvm'!$C105)=LOWER('AP-LIST_c9800'!$C105),'AP-LIST_ctvm'!C105,'AP-LIST_c9800'!C105))</f>
        <v/>
      </c>
      <c r="D105" s="26" t="str">
        <f>IF('AP-LIST_c9800'!D105="","",IF(LOWER('AP-LIST_ctvm'!$C105)=LOWER('AP-LIST_c9800'!$C105),'AP-LIST_ctvm'!D105,'AP-LIST_c9800'!D105))</f>
        <v/>
      </c>
      <c r="E105" s="19" t="str">
        <f>IF('AP-LIST_c9800'!E105="","",IF(LOWER('AP-LIST_ctvm'!$C105)=LOWER('AP-LIST_c9800'!$C105),'AP-LIST_ctvm'!E105,'AP-LIST_c9800'!E105))</f>
        <v/>
      </c>
      <c r="F105" s="27" t="str">
        <f>IF('AP-LIST_c9800'!F105="","",IF(LOWER('AP-LIST_ctvm'!$C105)=LOWER('AP-LIST_c9800'!$C105),'AP-LIST_ctvm'!F105,'AP-LIST_c9800'!F105))</f>
        <v/>
      </c>
      <c r="G105" s="44" t="str">
        <f t="shared" si="8"/>
        <v>10.251.53.68</v>
      </c>
      <c r="H105" s="44" t="str">
        <f t="shared" si="9"/>
        <v>17.06.04</v>
      </c>
      <c r="I105" s="44" t="str">
        <f t="shared" si="10"/>
        <v/>
      </c>
      <c r="J105" s="114" t="str">
        <f>IF('AP-LIST_c9800'!C105="","",IF(LOWER('AP-LIST_ctvm'!C105)=LOWER('AP-LIST_c9800'!C105),"AP Migration CTVM &gt; c9800",CONCATENATE("AP ",'AP-LIST_ctvm'!C105," durch ",'AP-LIST_c9800'!C105," ersetzt")))</f>
        <v/>
      </c>
      <c r="K105" s="50"/>
      <c r="L105" s="5" t="str">
        <f t="shared" si="11"/>
        <v>:::::</v>
      </c>
      <c r="M105" s="5" t="str">
        <f t="shared" si="12"/>
        <v>..</v>
      </c>
      <c r="N105" s="5" t="str">
        <f t="shared" si="13"/>
        <v>..</v>
      </c>
    </row>
    <row r="106" spans="1:14">
      <c r="A106" s="44">
        <v>103</v>
      </c>
      <c r="B106" s="44" t="str">
        <f t="shared" si="7"/>
        <v>de0614ncap20103</v>
      </c>
      <c r="C106" s="44" t="str">
        <f>IF('AP-LIST_c9800'!C106="","",IF(LOWER('AP-LIST_ctvm'!$C106)=LOWER('AP-LIST_c9800'!$C106),'AP-LIST_ctvm'!C106,'AP-LIST_c9800'!C106))</f>
        <v/>
      </c>
      <c r="D106" s="26" t="str">
        <f>IF('AP-LIST_c9800'!D106="","",IF(LOWER('AP-LIST_ctvm'!$C106)=LOWER('AP-LIST_c9800'!$C106),'AP-LIST_ctvm'!D106,'AP-LIST_c9800'!D106))</f>
        <v/>
      </c>
      <c r="E106" s="19" t="str">
        <f>IF('AP-LIST_c9800'!E106="","",IF(LOWER('AP-LIST_ctvm'!$C106)=LOWER('AP-LIST_c9800'!$C106),'AP-LIST_ctvm'!E106,'AP-LIST_c9800'!E106))</f>
        <v/>
      </c>
      <c r="F106" s="27" t="str">
        <f>IF('AP-LIST_c9800'!F106="","",IF(LOWER('AP-LIST_ctvm'!$C106)=LOWER('AP-LIST_c9800'!$C106),'AP-LIST_ctvm'!F106,'AP-LIST_c9800'!F106))</f>
        <v/>
      </c>
      <c r="G106" s="44" t="str">
        <f t="shared" si="8"/>
        <v>10.251.53.69</v>
      </c>
      <c r="H106" s="44" t="str">
        <f t="shared" si="9"/>
        <v>17.06.04</v>
      </c>
      <c r="I106" s="44" t="str">
        <f t="shared" si="10"/>
        <v/>
      </c>
      <c r="J106" s="114" t="str">
        <f>IF('AP-LIST_c9800'!C106="","",IF(LOWER('AP-LIST_ctvm'!C106)=LOWER('AP-LIST_c9800'!C106),"AP Migration CTVM &gt; c9800",CONCATENATE("AP ",'AP-LIST_ctvm'!C106," durch ",'AP-LIST_c9800'!C106," ersetzt")))</f>
        <v/>
      </c>
      <c r="K106" s="50"/>
      <c r="L106" s="5" t="str">
        <f t="shared" si="11"/>
        <v>:::::</v>
      </c>
      <c r="M106" s="5" t="str">
        <f t="shared" si="12"/>
        <v>..</v>
      </c>
      <c r="N106" s="5" t="str">
        <f t="shared" si="13"/>
        <v>..</v>
      </c>
    </row>
    <row r="107" spans="1:14">
      <c r="A107" s="44">
        <v>104</v>
      </c>
      <c r="B107" s="44" t="str">
        <f t="shared" si="7"/>
        <v># no free IP</v>
      </c>
      <c r="C107" s="44" t="str">
        <f>IF('AP-LIST_c9800'!C107="","",IF(LOWER('AP-LIST_ctvm'!$C107)=LOWER('AP-LIST_c9800'!$C107),'AP-LIST_ctvm'!C107,'AP-LIST_c9800'!C107))</f>
        <v/>
      </c>
      <c r="D107" s="26" t="str">
        <f>IF('AP-LIST_c9800'!D107="","",IF(LOWER('AP-LIST_ctvm'!$C107)=LOWER('AP-LIST_c9800'!$C107),'AP-LIST_ctvm'!D107,'AP-LIST_c9800'!D107))</f>
        <v/>
      </c>
      <c r="E107" s="19" t="str">
        <f>IF('AP-LIST_c9800'!E107="","",IF(LOWER('AP-LIST_ctvm'!$C107)=LOWER('AP-LIST_c9800'!$C107),'AP-LIST_ctvm'!E107,'AP-LIST_c9800'!E107))</f>
        <v/>
      </c>
      <c r="F107" s="27" t="str">
        <f>IF('AP-LIST_c9800'!F107="","",IF(LOWER('AP-LIST_ctvm'!$C107)=LOWER('AP-LIST_c9800'!$C107),'AP-LIST_ctvm'!F107,'AP-LIST_c9800'!F107))</f>
        <v/>
      </c>
      <c r="G107" s="44" t="str">
        <f t="shared" si="8"/>
        <v># no free IP</v>
      </c>
      <c r="H107" s="44" t="str">
        <f t="shared" si="9"/>
        <v>17.06.04</v>
      </c>
      <c r="I107" s="44" t="str">
        <f t="shared" si="10"/>
        <v/>
      </c>
      <c r="J107" s="114" t="str">
        <f>IF('AP-LIST_c9800'!C107="","",IF(LOWER('AP-LIST_ctvm'!C107)=LOWER('AP-LIST_c9800'!C107),"AP Migration CTVM &gt; c9800",CONCATENATE("AP ",'AP-LIST_ctvm'!C107," durch ",'AP-LIST_c9800'!C107," ersetzt")))</f>
        <v/>
      </c>
      <c r="K107" s="50"/>
      <c r="L107" s="5" t="str">
        <f t="shared" si="11"/>
        <v>:::::</v>
      </c>
      <c r="M107" s="5" t="str">
        <f t="shared" si="12"/>
        <v>..</v>
      </c>
      <c r="N107" s="5" t="str">
        <f t="shared" si="13"/>
        <v>..</v>
      </c>
    </row>
    <row r="108" spans="1:14">
      <c r="A108" s="44">
        <v>105</v>
      </c>
      <c r="B108" s="44" t="str">
        <f t="shared" si="7"/>
        <v># no free IP</v>
      </c>
      <c r="C108" s="44" t="str">
        <f>IF('AP-LIST_c9800'!C108="","",IF(LOWER('AP-LIST_ctvm'!$C108)=LOWER('AP-LIST_c9800'!$C108),'AP-LIST_ctvm'!C108,'AP-LIST_c9800'!C108))</f>
        <v/>
      </c>
      <c r="D108" s="26" t="str">
        <f>IF('AP-LIST_c9800'!D108="","",IF(LOWER('AP-LIST_ctvm'!$C108)=LOWER('AP-LIST_c9800'!$C108),'AP-LIST_ctvm'!D108,'AP-LIST_c9800'!D108))</f>
        <v/>
      </c>
      <c r="E108" s="19" t="str">
        <f>IF('AP-LIST_c9800'!E108="","",IF(LOWER('AP-LIST_ctvm'!$C108)=LOWER('AP-LIST_c9800'!$C108),'AP-LIST_ctvm'!E108,'AP-LIST_c9800'!E108))</f>
        <v/>
      </c>
      <c r="F108" s="27" t="str">
        <f>IF('AP-LIST_c9800'!F108="","",IF(LOWER('AP-LIST_ctvm'!$C108)=LOWER('AP-LIST_c9800'!$C108),'AP-LIST_ctvm'!F108,'AP-LIST_c9800'!F108))</f>
        <v/>
      </c>
      <c r="G108" s="44" t="str">
        <f t="shared" si="8"/>
        <v># no free IP</v>
      </c>
      <c r="H108" s="44" t="str">
        <f t="shared" si="9"/>
        <v>17.06.04</v>
      </c>
      <c r="I108" s="44" t="str">
        <f t="shared" si="10"/>
        <v/>
      </c>
      <c r="J108" s="114" t="str">
        <f>IF('AP-LIST_c9800'!C108="","",IF(LOWER('AP-LIST_ctvm'!C108)=LOWER('AP-LIST_c9800'!C108),"AP Migration CTVM &gt; c9800",CONCATENATE("AP ",'AP-LIST_ctvm'!C108," durch ",'AP-LIST_c9800'!C108," ersetzt")))</f>
        <v/>
      </c>
      <c r="K108" s="50"/>
      <c r="L108" s="5" t="str">
        <f t="shared" si="11"/>
        <v>:::::</v>
      </c>
      <c r="M108" s="5" t="str">
        <f t="shared" si="12"/>
        <v>..</v>
      </c>
      <c r="N108" s="5" t="str">
        <f t="shared" si="13"/>
        <v>..</v>
      </c>
    </row>
    <row r="109" spans="1:14">
      <c r="A109" s="44">
        <v>106</v>
      </c>
      <c r="B109" s="44" t="str">
        <f t="shared" si="7"/>
        <v># no free IP</v>
      </c>
      <c r="C109" s="44" t="str">
        <f>IF('AP-LIST_c9800'!C109="","",IF(LOWER('AP-LIST_ctvm'!$C109)=LOWER('AP-LIST_c9800'!$C109),'AP-LIST_ctvm'!C109,'AP-LIST_c9800'!C109))</f>
        <v/>
      </c>
      <c r="D109" s="26" t="str">
        <f>IF('AP-LIST_c9800'!D109="","",IF(LOWER('AP-LIST_ctvm'!$C109)=LOWER('AP-LIST_c9800'!$C109),'AP-LIST_ctvm'!D109,'AP-LIST_c9800'!D109))</f>
        <v/>
      </c>
      <c r="E109" s="19" t="str">
        <f>IF('AP-LIST_c9800'!E109="","",IF(LOWER('AP-LIST_ctvm'!$C109)=LOWER('AP-LIST_c9800'!$C109),'AP-LIST_ctvm'!E109,'AP-LIST_c9800'!E109))</f>
        <v/>
      </c>
      <c r="F109" s="27" t="str">
        <f>IF('AP-LIST_c9800'!F109="","",IF(LOWER('AP-LIST_ctvm'!$C109)=LOWER('AP-LIST_c9800'!$C109),'AP-LIST_ctvm'!F109,'AP-LIST_c9800'!F109))</f>
        <v/>
      </c>
      <c r="G109" s="44" t="str">
        <f t="shared" si="8"/>
        <v># no free IP</v>
      </c>
      <c r="H109" s="44" t="str">
        <f t="shared" si="9"/>
        <v>17.06.04</v>
      </c>
      <c r="I109" s="44" t="str">
        <f t="shared" si="10"/>
        <v/>
      </c>
      <c r="J109" s="114" t="str">
        <f>IF('AP-LIST_c9800'!C109="","",IF(LOWER('AP-LIST_ctvm'!C109)=LOWER('AP-LIST_c9800'!C109),"AP Migration CTVM &gt; c9800",CONCATENATE("AP ",'AP-LIST_ctvm'!C109," durch ",'AP-LIST_c9800'!C109," ersetzt")))</f>
        <v/>
      </c>
      <c r="K109" s="50"/>
      <c r="L109" s="5" t="str">
        <f t="shared" si="11"/>
        <v>:::::</v>
      </c>
      <c r="M109" s="5" t="str">
        <f t="shared" si="12"/>
        <v>..</v>
      </c>
      <c r="N109" s="5" t="str">
        <f t="shared" si="13"/>
        <v>..</v>
      </c>
    </row>
    <row r="110" spans="1:14">
      <c r="A110" s="44">
        <v>107</v>
      </c>
      <c r="B110" s="44" t="str">
        <f t="shared" si="7"/>
        <v># no free IP</v>
      </c>
      <c r="C110" s="44" t="str">
        <f>IF('AP-LIST_c9800'!C110="","",IF(LOWER('AP-LIST_ctvm'!$C110)=LOWER('AP-LIST_c9800'!$C110),'AP-LIST_ctvm'!C110,'AP-LIST_c9800'!C110))</f>
        <v/>
      </c>
      <c r="D110" s="26" t="str">
        <f>IF('AP-LIST_c9800'!D110="","",IF(LOWER('AP-LIST_ctvm'!$C110)=LOWER('AP-LIST_c9800'!$C110),'AP-LIST_ctvm'!D110,'AP-LIST_c9800'!D110))</f>
        <v/>
      </c>
      <c r="E110" s="19" t="str">
        <f>IF('AP-LIST_c9800'!E110="","",IF(LOWER('AP-LIST_ctvm'!$C110)=LOWER('AP-LIST_c9800'!$C110),'AP-LIST_ctvm'!E110,'AP-LIST_c9800'!E110))</f>
        <v/>
      </c>
      <c r="F110" s="27" t="str">
        <f>IF('AP-LIST_c9800'!F110="","",IF(LOWER('AP-LIST_ctvm'!$C110)=LOWER('AP-LIST_c9800'!$C110),'AP-LIST_ctvm'!F110,'AP-LIST_c9800'!F110))</f>
        <v/>
      </c>
      <c r="G110" s="44" t="str">
        <f t="shared" si="8"/>
        <v># no free IP</v>
      </c>
      <c r="H110" s="44" t="str">
        <f t="shared" si="9"/>
        <v>17.06.04</v>
      </c>
      <c r="I110" s="44" t="str">
        <f t="shared" si="10"/>
        <v/>
      </c>
      <c r="J110" s="114" t="str">
        <f>IF('AP-LIST_c9800'!C110="","",IF(LOWER('AP-LIST_ctvm'!C110)=LOWER('AP-LIST_c9800'!C110),"AP Migration CTVM &gt; c9800",CONCATENATE("AP ",'AP-LIST_ctvm'!C110," durch ",'AP-LIST_c9800'!C110," ersetzt")))</f>
        <v/>
      </c>
      <c r="K110" s="50"/>
      <c r="L110" s="5" t="str">
        <f t="shared" si="11"/>
        <v>:::::</v>
      </c>
      <c r="M110" s="5" t="str">
        <f t="shared" si="12"/>
        <v>..</v>
      </c>
      <c r="N110" s="5" t="str">
        <f t="shared" si="13"/>
        <v>..</v>
      </c>
    </row>
    <row r="111" spans="1:14">
      <c r="A111" s="44">
        <v>108</v>
      </c>
      <c r="B111" s="44" t="str">
        <f t="shared" si="7"/>
        <v># no free IP</v>
      </c>
      <c r="C111" s="44" t="str">
        <f>IF('AP-LIST_c9800'!C111="","",IF(LOWER('AP-LIST_ctvm'!$C111)=LOWER('AP-LIST_c9800'!$C111),'AP-LIST_ctvm'!C111,'AP-LIST_c9800'!C111))</f>
        <v/>
      </c>
      <c r="D111" s="26" t="str">
        <f>IF('AP-LIST_c9800'!D111="","",IF(LOWER('AP-LIST_ctvm'!$C111)=LOWER('AP-LIST_c9800'!$C111),'AP-LIST_ctvm'!D111,'AP-LIST_c9800'!D111))</f>
        <v/>
      </c>
      <c r="E111" s="19" t="str">
        <f>IF('AP-LIST_c9800'!E111="","",IF(LOWER('AP-LIST_ctvm'!$C111)=LOWER('AP-LIST_c9800'!$C111),'AP-LIST_ctvm'!E111,'AP-LIST_c9800'!E111))</f>
        <v/>
      </c>
      <c r="F111" s="27" t="str">
        <f>IF('AP-LIST_c9800'!F111="","",IF(LOWER('AP-LIST_ctvm'!$C111)=LOWER('AP-LIST_c9800'!$C111),'AP-LIST_ctvm'!F111,'AP-LIST_c9800'!F111))</f>
        <v/>
      </c>
      <c r="G111" s="44" t="str">
        <f t="shared" si="8"/>
        <v># no free IP</v>
      </c>
      <c r="H111" s="44" t="str">
        <f t="shared" si="9"/>
        <v>17.06.04</v>
      </c>
      <c r="I111" s="44" t="str">
        <f t="shared" si="10"/>
        <v/>
      </c>
      <c r="J111" s="114" t="str">
        <f>IF('AP-LIST_c9800'!C111="","",IF(LOWER('AP-LIST_ctvm'!C111)=LOWER('AP-LIST_c9800'!C111),"AP Migration CTVM &gt; c9800",CONCATENATE("AP ",'AP-LIST_ctvm'!C111," durch ",'AP-LIST_c9800'!C111," ersetzt")))</f>
        <v/>
      </c>
      <c r="K111" s="50"/>
      <c r="L111" s="5" t="str">
        <f t="shared" si="11"/>
        <v>:::::</v>
      </c>
      <c r="M111" s="5" t="str">
        <f t="shared" si="12"/>
        <v>..</v>
      </c>
      <c r="N111" s="5" t="str">
        <f t="shared" si="13"/>
        <v>..</v>
      </c>
    </row>
    <row r="112" spans="1:14">
      <c r="A112" s="44">
        <v>109</v>
      </c>
      <c r="B112" s="44" t="str">
        <f t="shared" si="7"/>
        <v># no free IP</v>
      </c>
      <c r="C112" s="44" t="str">
        <f>IF('AP-LIST_c9800'!C112="","",IF(LOWER('AP-LIST_ctvm'!$C112)=LOWER('AP-LIST_c9800'!$C112),'AP-LIST_ctvm'!C112,'AP-LIST_c9800'!C112))</f>
        <v/>
      </c>
      <c r="D112" s="26" t="str">
        <f>IF('AP-LIST_c9800'!D112="","",IF(LOWER('AP-LIST_ctvm'!$C112)=LOWER('AP-LIST_c9800'!$C112),'AP-LIST_ctvm'!D112,'AP-LIST_c9800'!D112))</f>
        <v/>
      </c>
      <c r="E112" s="19" t="str">
        <f>IF('AP-LIST_c9800'!E112="","",IF(LOWER('AP-LIST_ctvm'!$C112)=LOWER('AP-LIST_c9800'!$C112),'AP-LIST_ctvm'!E112,'AP-LIST_c9800'!E112))</f>
        <v/>
      </c>
      <c r="F112" s="27" t="str">
        <f>IF('AP-LIST_c9800'!F112="","",IF(LOWER('AP-LIST_ctvm'!$C112)=LOWER('AP-LIST_c9800'!$C112),'AP-LIST_ctvm'!F112,'AP-LIST_c9800'!F112))</f>
        <v/>
      </c>
      <c r="G112" s="44" t="str">
        <f t="shared" si="8"/>
        <v># no free IP</v>
      </c>
      <c r="H112" s="44" t="str">
        <f t="shared" si="9"/>
        <v>17.06.04</v>
      </c>
      <c r="I112" s="44" t="str">
        <f t="shared" si="10"/>
        <v/>
      </c>
      <c r="J112" s="114" t="str">
        <f>IF('AP-LIST_c9800'!C112="","",IF(LOWER('AP-LIST_ctvm'!C112)=LOWER('AP-LIST_c9800'!C112),"AP Migration CTVM &gt; c9800",CONCATENATE("AP ",'AP-LIST_ctvm'!C112," durch ",'AP-LIST_c9800'!C112," ersetzt")))</f>
        <v/>
      </c>
      <c r="K112" s="50"/>
      <c r="L112" s="5" t="str">
        <f t="shared" si="11"/>
        <v>:::::</v>
      </c>
      <c r="M112" s="5" t="str">
        <f t="shared" si="12"/>
        <v>..</v>
      </c>
      <c r="N112" s="5" t="str">
        <f t="shared" si="13"/>
        <v>..</v>
      </c>
    </row>
    <row r="113" spans="1:14">
      <c r="A113" s="44">
        <v>110</v>
      </c>
      <c r="B113" s="44" t="str">
        <f t="shared" si="7"/>
        <v># no free IP</v>
      </c>
      <c r="C113" s="44" t="str">
        <f>IF('AP-LIST_c9800'!C113="","",IF(LOWER('AP-LIST_ctvm'!$C113)=LOWER('AP-LIST_c9800'!$C113),'AP-LIST_ctvm'!C113,'AP-LIST_c9800'!C113))</f>
        <v/>
      </c>
      <c r="D113" s="26" t="str">
        <f>IF('AP-LIST_c9800'!D113="","",IF(LOWER('AP-LIST_ctvm'!$C113)=LOWER('AP-LIST_c9800'!$C113),'AP-LIST_ctvm'!D113,'AP-LIST_c9800'!D113))</f>
        <v/>
      </c>
      <c r="E113" s="19" t="str">
        <f>IF('AP-LIST_c9800'!E113="","",IF(LOWER('AP-LIST_ctvm'!$C113)=LOWER('AP-LIST_c9800'!$C113),'AP-LIST_ctvm'!E113,'AP-LIST_c9800'!E113))</f>
        <v/>
      </c>
      <c r="F113" s="27" t="str">
        <f>IF('AP-LIST_c9800'!F113="","",IF(LOWER('AP-LIST_ctvm'!$C113)=LOWER('AP-LIST_c9800'!$C113),'AP-LIST_ctvm'!F113,'AP-LIST_c9800'!F113))</f>
        <v/>
      </c>
      <c r="G113" s="44" t="str">
        <f t="shared" si="8"/>
        <v># no free IP</v>
      </c>
      <c r="H113" s="44" t="str">
        <f t="shared" si="9"/>
        <v>17.06.04</v>
      </c>
      <c r="I113" s="44" t="str">
        <f t="shared" si="10"/>
        <v/>
      </c>
      <c r="J113" s="114" t="str">
        <f>IF('AP-LIST_c9800'!C113="","",IF(LOWER('AP-LIST_ctvm'!C113)=LOWER('AP-LIST_c9800'!C113),"AP Migration CTVM &gt; c9800",CONCATENATE("AP ",'AP-LIST_ctvm'!C113," durch ",'AP-LIST_c9800'!C113," ersetzt")))</f>
        <v/>
      </c>
      <c r="K113" s="50"/>
      <c r="L113" s="5" t="str">
        <f t="shared" si="11"/>
        <v>:::::</v>
      </c>
      <c r="M113" s="5" t="str">
        <f t="shared" si="12"/>
        <v>..</v>
      </c>
      <c r="N113" s="5" t="str">
        <f t="shared" si="13"/>
        <v>..</v>
      </c>
    </row>
    <row r="114" spans="1:14">
      <c r="A114" s="44">
        <v>111</v>
      </c>
      <c r="B114" s="44" t="str">
        <f t="shared" si="7"/>
        <v># no free IP</v>
      </c>
      <c r="C114" s="44" t="str">
        <f>IF('AP-LIST_c9800'!C114="","",IF(LOWER('AP-LIST_ctvm'!$C114)=LOWER('AP-LIST_c9800'!$C114),'AP-LIST_ctvm'!C114,'AP-LIST_c9800'!C114))</f>
        <v/>
      </c>
      <c r="D114" s="26" t="str">
        <f>IF('AP-LIST_c9800'!D114="","",IF(LOWER('AP-LIST_ctvm'!$C114)=LOWER('AP-LIST_c9800'!$C114),'AP-LIST_ctvm'!D114,'AP-LIST_c9800'!D114))</f>
        <v/>
      </c>
      <c r="E114" s="19" t="str">
        <f>IF('AP-LIST_c9800'!E114="","",IF(LOWER('AP-LIST_ctvm'!$C114)=LOWER('AP-LIST_c9800'!$C114),'AP-LIST_ctvm'!E114,'AP-LIST_c9800'!E114))</f>
        <v/>
      </c>
      <c r="F114" s="27" t="str">
        <f>IF('AP-LIST_c9800'!F114="","",IF(LOWER('AP-LIST_ctvm'!$C114)=LOWER('AP-LIST_c9800'!$C114),'AP-LIST_ctvm'!F114,'AP-LIST_c9800'!F114))</f>
        <v/>
      </c>
      <c r="G114" s="44" t="str">
        <f t="shared" si="8"/>
        <v># no free IP</v>
      </c>
      <c r="H114" s="44" t="str">
        <f t="shared" si="9"/>
        <v>17.06.04</v>
      </c>
      <c r="I114" s="44" t="str">
        <f t="shared" si="10"/>
        <v/>
      </c>
      <c r="J114" s="114" t="str">
        <f>IF('AP-LIST_c9800'!C114="","",IF(LOWER('AP-LIST_ctvm'!C114)=LOWER('AP-LIST_c9800'!C114),"AP Migration CTVM &gt; c9800",CONCATENATE("AP ",'AP-LIST_ctvm'!C114," durch ",'AP-LIST_c9800'!C114," ersetzt")))</f>
        <v/>
      </c>
      <c r="K114" s="50"/>
      <c r="L114" s="5" t="str">
        <f t="shared" si="11"/>
        <v>:::::</v>
      </c>
      <c r="M114" s="5" t="str">
        <f t="shared" si="12"/>
        <v>..</v>
      </c>
      <c r="N114" s="5" t="str">
        <f t="shared" si="13"/>
        <v>..</v>
      </c>
    </row>
    <row r="115" spans="1:14">
      <c r="A115" s="44">
        <v>112</v>
      </c>
      <c r="B115" s="44" t="str">
        <f t="shared" si="7"/>
        <v># no free IP</v>
      </c>
      <c r="C115" s="44" t="str">
        <f>IF('AP-LIST_c9800'!C115="","",IF(LOWER('AP-LIST_ctvm'!$C115)=LOWER('AP-LIST_c9800'!$C115),'AP-LIST_ctvm'!C115,'AP-LIST_c9800'!C115))</f>
        <v/>
      </c>
      <c r="D115" s="26" t="str">
        <f>IF('AP-LIST_c9800'!D115="","",IF(LOWER('AP-LIST_ctvm'!$C115)=LOWER('AP-LIST_c9800'!$C115),'AP-LIST_ctvm'!D115,'AP-LIST_c9800'!D115))</f>
        <v/>
      </c>
      <c r="E115" s="19" t="str">
        <f>IF('AP-LIST_c9800'!E115="","",IF(LOWER('AP-LIST_ctvm'!$C115)=LOWER('AP-LIST_c9800'!$C115),'AP-LIST_ctvm'!E115,'AP-LIST_c9800'!E115))</f>
        <v/>
      </c>
      <c r="F115" s="27" t="str">
        <f>IF('AP-LIST_c9800'!F115="","",IF(LOWER('AP-LIST_ctvm'!$C115)=LOWER('AP-LIST_c9800'!$C115),'AP-LIST_ctvm'!F115,'AP-LIST_c9800'!F115))</f>
        <v/>
      </c>
      <c r="G115" s="44" t="str">
        <f t="shared" si="8"/>
        <v># no free IP</v>
      </c>
      <c r="H115" s="44" t="str">
        <f t="shared" si="9"/>
        <v>17.06.04</v>
      </c>
      <c r="I115" s="44" t="str">
        <f t="shared" si="10"/>
        <v/>
      </c>
      <c r="J115" s="114" t="str">
        <f>IF('AP-LIST_c9800'!C115="","",IF(LOWER('AP-LIST_ctvm'!C115)=LOWER('AP-LIST_c9800'!C115),"AP Migration CTVM &gt; c9800",CONCATENATE("AP ",'AP-LIST_ctvm'!C115," durch ",'AP-LIST_c9800'!C115," ersetzt")))</f>
        <v/>
      </c>
      <c r="K115" s="50"/>
      <c r="L115" s="5" t="str">
        <f t="shared" si="11"/>
        <v>:::::</v>
      </c>
      <c r="M115" s="5" t="str">
        <f t="shared" si="12"/>
        <v>..</v>
      </c>
      <c r="N115" s="5" t="str">
        <f t="shared" si="13"/>
        <v>..</v>
      </c>
    </row>
    <row r="116" spans="1:14">
      <c r="A116" s="44">
        <v>113</v>
      </c>
      <c r="B116" s="44" t="str">
        <f t="shared" si="7"/>
        <v># no free IP</v>
      </c>
      <c r="C116" s="44" t="str">
        <f>IF('AP-LIST_c9800'!C116="","",IF(LOWER('AP-LIST_ctvm'!$C116)=LOWER('AP-LIST_c9800'!$C116),'AP-LIST_ctvm'!C116,'AP-LIST_c9800'!C116))</f>
        <v/>
      </c>
      <c r="D116" s="26" t="str">
        <f>IF('AP-LIST_c9800'!D116="","",IF(LOWER('AP-LIST_ctvm'!$C116)=LOWER('AP-LIST_c9800'!$C116),'AP-LIST_ctvm'!D116,'AP-LIST_c9800'!D116))</f>
        <v/>
      </c>
      <c r="E116" s="19" t="str">
        <f>IF('AP-LIST_c9800'!E116="","",IF(LOWER('AP-LIST_ctvm'!$C116)=LOWER('AP-LIST_c9800'!$C116),'AP-LIST_ctvm'!E116,'AP-LIST_c9800'!E116))</f>
        <v/>
      </c>
      <c r="F116" s="27" t="str">
        <f>IF('AP-LIST_c9800'!F116="","",IF(LOWER('AP-LIST_ctvm'!$C116)=LOWER('AP-LIST_c9800'!$C116),'AP-LIST_ctvm'!F116,'AP-LIST_c9800'!F116))</f>
        <v/>
      </c>
      <c r="G116" s="44" t="str">
        <f t="shared" si="8"/>
        <v># no free IP</v>
      </c>
      <c r="H116" s="44" t="str">
        <f t="shared" si="9"/>
        <v>17.06.04</v>
      </c>
      <c r="I116" s="44" t="str">
        <f t="shared" si="10"/>
        <v/>
      </c>
      <c r="J116" s="114" t="str">
        <f>IF('AP-LIST_c9800'!C116="","",IF(LOWER('AP-LIST_ctvm'!C116)=LOWER('AP-LIST_c9800'!C116),"AP Migration CTVM &gt; c9800",CONCATENATE("AP ",'AP-LIST_ctvm'!C116," durch ",'AP-LIST_c9800'!C116," ersetzt")))</f>
        <v/>
      </c>
      <c r="K116" s="50"/>
      <c r="L116" s="5" t="str">
        <f t="shared" si="11"/>
        <v>:::::</v>
      </c>
      <c r="M116" s="5" t="str">
        <f t="shared" si="12"/>
        <v>..</v>
      </c>
      <c r="N116" s="5" t="str">
        <f t="shared" si="13"/>
        <v>..</v>
      </c>
    </row>
    <row r="117" spans="1:14">
      <c r="A117" s="44">
        <v>114</v>
      </c>
      <c r="B117" s="44" t="str">
        <f t="shared" si="7"/>
        <v># no free IP</v>
      </c>
      <c r="C117" s="44" t="str">
        <f>IF('AP-LIST_c9800'!C117="","",IF(LOWER('AP-LIST_ctvm'!$C117)=LOWER('AP-LIST_c9800'!$C117),'AP-LIST_ctvm'!C117,'AP-LIST_c9800'!C117))</f>
        <v/>
      </c>
      <c r="D117" s="26" t="str">
        <f>IF('AP-LIST_c9800'!D117="","",IF(LOWER('AP-LIST_ctvm'!$C117)=LOWER('AP-LIST_c9800'!$C117),'AP-LIST_ctvm'!D117,'AP-LIST_c9800'!D117))</f>
        <v/>
      </c>
      <c r="E117" s="19" t="str">
        <f>IF('AP-LIST_c9800'!E117="","",IF(LOWER('AP-LIST_ctvm'!$C117)=LOWER('AP-LIST_c9800'!$C117),'AP-LIST_ctvm'!E117,'AP-LIST_c9800'!E117))</f>
        <v/>
      </c>
      <c r="F117" s="27" t="str">
        <f>IF('AP-LIST_c9800'!F117="","",IF(LOWER('AP-LIST_ctvm'!$C117)=LOWER('AP-LIST_c9800'!$C117),'AP-LIST_ctvm'!F117,'AP-LIST_c9800'!F117))</f>
        <v/>
      </c>
      <c r="G117" s="44" t="str">
        <f t="shared" si="8"/>
        <v># no free IP</v>
      </c>
      <c r="H117" s="44" t="str">
        <f t="shared" si="9"/>
        <v>17.06.04</v>
      </c>
      <c r="I117" s="44" t="str">
        <f t="shared" si="10"/>
        <v/>
      </c>
      <c r="J117" s="114" t="str">
        <f>IF('AP-LIST_c9800'!C117="","",IF(LOWER('AP-LIST_ctvm'!C117)=LOWER('AP-LIST_c9800'!C117),"AP Migration CTVM &gt; c9800",CONCATENATE("AP ",'AP-LIST_ctvm'!C117," durch ",'AP-LIST_c9800'!C117," ersetzt")))</f>
        <v/>
      </c>
      <c r="K117" s="50"/>
      <c r="L117" s="5" t="str">
        <f t="shared" si="11"/>
        <v>:::::</v>
      </c>
      <c r="M117" s="5" t="str">
        <f t="shared" si="12"/>
        <v>..</v>
      </c>
      <c r="N117" s="5" t="str">
        <f t="shared" si="13"/>
        <v>..</v>
      </c>
    </row>
    <row r="118" spans="1:14">
      <c r="A118" s="44">
        <v>115</v>
      </c>
      <c r="B118" s="44" t="str">
        <f t="shared" si="7"/>
        <v># no free IP</v>
      </c>
      <c r="C118" s="44" t="str">
        <f>IF('AP-LIST_c9800'!C118="","",IF(LOWER('AP-LIST_ctvm'!$C118)=LOWER('AP-LIST_c9800'!$C118),'AP-LIST_ctvm'!C118,'AP-LIST_c9800'!C118))</f>
        <v/>
      </c>
      <c r="D118" s="26" t="str">
        <f>IF('AP-LIST_c9800'!D118="","",IF(LOWER('AP-LIST_ctvm'!$C118)=LOWER('AP-LIST_c9800'!$C118),'AP-LIST_ctvm'!D118,'AP-LIST_c9800'!D118))</f>
        <v/>
      </c>
      <c r="E118" s="19" t="str">
        <f>IF('AP-LIST_c9800'!E118="","",IF(LOWER('AP-LIST_ctvm'!$C118)=LOWER('AP-LIST_c9800'!$C118),'AP-LIST_ctvm'!E118,'AP-LIST_c9800'!E118))</f>
        <v/>
      </c>
      <c r="F118" s="27" t="str">
        <f>IF('AP-LIST_c9800'!F118="","",IF(LOWER('AP-LIST_ctvm'!$C118)=LOWER('AP-LIST_c9800'!$C118),'AP-LIST_ctvm'!F118,'AP-LIST_c9800'!F118))</f>
        <v/>
      </c>
      <c r="G118" s="44" t="str">
        <f t="shared" si="8"/>
        <v># no free IP</v>
      </c>
      <c r="H118" s="44" t="str">
        <f t="shared" si="9"/>
        <v>17.06.04</v>
      </c>
      <c r="I118" s="44" t="str">
        <f t="shared" si="10"/>
        <v/>
      </c>
      <c r="J118" s="114" t="str">
        <f>IF('AP-LIST_c9800'!C118="","",IF(LOWER('AP-LIST_ctvm'!C118)=LOWER('AP-LIST_c9800'!C118),"AP Migration CTVM &gt; c9800",CONCATENATE("AP ",'AP-LIST_ctvm'!C118," durch ",'AP-LIST_c9800'!C118," ersetzt")))</f>
        <v/>
      </c>
      <c r="K118" s="50"/>
      <c r="L118" s="5" t="str">
        <f t="shared" si="11"/>
        <v>:::::</v>
      </c>
      <c r="M118" s="5" t="str">
        <f t="shared" si="12"/>
        <v>..</v>
      </c>
      <c r="N118" s="5" t="str">
        <f t="shared" si="13"/>
        <v>..</v>
      </c>
    </row>
    <row r="119" spans="1:14">
      <c r="A119" s="44">
        <v>116</v>
      </c>
      <c r="B119" s="44" t="str">
        <f t="shared" si="7"/>
        <v># no free IP</v>
      </c>
      <c r="C119" s="44" t="str">
        <f>IF('AP-LIST_c9800'!C119="","",IF(LOWER('AP-LIST_ctvm'!$C119)=LOWER('AP-LIST_c9800'!$C119),'AP-LIST_ctvm'!C119,'AP-LIST_c9800'!C119))</f>
        <v/>
      </c>
      <c r="D119" s="26" t="str">
        <f>IF('AP-LIST_c9800'!D119="","",IF(LOWER('AP-LIST_ctvm'!$C119)=LOWER('AP-LIST_c9800'!$C119),'AP-LIST_ctvm'!D119,'AP-LIST_c9800'!D119))</f>
        <v/>
      </c>
      <c r="E119" s="19" t="str">
        <f>IF('AP-LIST_c9800'!E119="","",IF(LOWER('AP-LIST_ctvm'!$C119)=LOWER('AP-LIST_c9800'!$C119),'AP-LIST_ctvm'!E119,'AP-LIST_c9800'!E119))</f>
        <v/>
      </c>
      <c r="F119" s="27" t="str">
        <f>IF('AP-LIST_c9800'!F119="","",IF(LOWER('AP-LIST_ctvm'!$C119)=LOWER('AP-LIST_c9800'!$C119),'AP-LIST_ctvm'!F119,'AP-LIST_c9800'!F119))</f>
        <v/>
      </c>
      <c r="G119" s="44" t="str">
        <f t="shared" si="8"/>
        <v># no free IP</v>
      </c>
      <c r="H119" s="44" t="str">
        <f t="shared" si="9"/>
        <v>17.06.04</v>
      </c>
      <c r="I119" s="44" t="str">
        <f t="shared" si="10"/>
        <v/>
      </c>
      <c r="J119" s="114" t="str">
        <f>IF('AP-LIST_c9800'!C119="","",IF(LOWER('AP-LIST_ctvm'!C119)=LOWER('AP-LIST_c9800'!C119),"AP Migration CTVM &gt; c9800",CONCATENATE("AP ",'AP-LIST_ctvm'!C119," durch ",'AP-LIST_c9800'!C119," ersetzt")))</f>
        <v/>
      </c>
      <c r="K119" s="50"/>
      <c r="L119" s="5" t="str">
        <f t="shared" si="11"/>
        <v>:::::</v>
      </c>
      <c r="M119" s="5" t="str">
        <f t="shared" si="12"/>
        <v>..</v>
      </c>
      <c r="N119" s="5" t="str">
        <f t="shared" si="13"/>
        <v>..</v>
      </c>
    </row>
    <row r="120" spans="1:14">
      <c r="A120" s="44">
        <v>117</v>
      </c>
      <c r="B120" s="44" t="str">
        <f t="shared" si="7"/>
        <v># no free IP</v>
      </c>
      <c r="C120" s="44" t="str">
        <f>IF('AP-LIST_c9800'!C120="","",IF(LOWER('AP-LIST_ctvm'!$C120)=LOWER('AP-LIST_c9800'!$C120),'AP-LIST_ctvm'!C120,'AP-LIST_c9800'!C120))</f>
        <v/>
      </c>
      <c r="D120" s="26" t="str">
        <f>IF('AP-LIST_c9800'!D120="","",IF(LOWER('AP-LIST_ctvm'!$C120)=LOWER('AP-LIST_c9800'!$C120),'AP-LIST_ctvm'!D120,'AP-LIST_c9800'!D120))</f>
        <v/>
      </c>
      <c r="E120" s="19" t="str">
        <f>IF('AP-LIST_c9800'!E120="","",IF(LOWER('AP-LIST_ctvm'!$C120)=LOWER('AP-LIST_c9800'!$C120),'AP-LIST_ctvm'!E120,'AP-LIST_c9800'!E120))</f>
        <v/>
      </c>
      <c r="F120" s="27" t="str">
        <f>IF('AP-LIST_c9800'!F120="","",IF(LOWER('AP-LIST_ctvm'!$C120)=LOWER('AP-LIST_c9800'!$C120),'AP-LIST_ctvm'!F120,'AP-LIST_c9800'!F120))</f>
        <v/>
      </c>
      <c r="G120" s="44" t="str">
        <f t="shared" si="8"/>
        <v># no free IP</v>
      </c>
      <c r="H120" s="44" t="str">
        <f t="shared" si="9"/>
        <v>17.06.04</v>
      </c>
      <c r="I120" s="44" t="str">
        <f t="shared" si="10"/>
        <v/>
      </c>
      <c r="J120" s="114" t="str">
        <f>IF('AP-LIST_c9800'!C120="","",IF(LOWER('AP-LIST_ctvm'!C120)=LOWER('AP-LIST_c9800'!C120),"AP Migration CTVM &gt; c9800",CONCATENATE("AP ",'AP-LIST_ctvm'!C120," durch ",'AP-LIST_c9800'!C120," ersetzt")))</f>
        <v/>
      </c>
      <c r="K120" s="50"/>
      <c r="L120" s="5" t="str">
        <f t="shared" si="11"/>
        <v>:::::</v>
      </c>
      <c r="M120" s="5" t="str">
        <f t="shared" si="12"/>
        <v>..</v>
      </c>
      <c r="N120" s="5" t="str">
        <f t="shared" si="13"/>
        <v>..</v>
      </c>
    </row>
    <row r="121" spans="1:14">
      <c r="A121" s="44">
        <v>118</v>
      </c>
      <c r="B121" s="44" t="str">
        <f t="shared" si="7"/>
        <v># no free IP</v>
      </c>
      <c r="C121" s="44" t="str">
        <f>IF('AP-LIST_c9800'!C121="","",IF(LOWER('AP-LIST_ctvm'!$C121)=LOWER('AP-LIST_c9800'!$C121),'AP-LIST_ctvm'!C121,'AP-LIST_c9800'!C121))</f>
        <v/>
      </c>
      <c r="D121" s="26" t="str">
        <f>IF('AP-LIST_c9800'!D121="","",IF(LOWER('AP-LIST_ctvm'!$C121)=LOWER('AP-LIST_c9800'!$C121),'AP-LIST_ctvm'!D121,'AP-LIST_c9800'!D121))</f>
        <v/>
      </c>
      <c r="E121" s="19" t="str">
        <f>IF('AP-LIST_c9800'!E121="","",IF(LOWER('AP-LIST_ctvm'!$C121)=LOWER('AP-LIST_c9800'!$C121),'AP-LIST_ctvm'!E121,'AP-LIST_c9800'!E121))</f>
        <v/>
      </c>
      <c r="F121" s="27" t="str">
        <f>IF('AP-LIST_c9800'!F121="","",IF(LOWER('AP-LIST_ctvm'!$C121)=LOWER('AP-LIST_c9800'!$C121),'AP-LIST_ctvm'!F121,'AP-LIST_c9800'!F121))</f>
        <v/>
      </c>
      <c r="G121" s="44" t="str">
        <f t="shared" si="8"/>
        <v># no free IP</v>
      </c>
      <c r="H121" s="44" t="str">
        <f t="shared" si="9"/>
        <v>17.06.04</v>
      </c>
      <c r="I121" s="44" t="str">
        <f t="shared" si="10"/>
        <v/>
      </c>
      <c r="J121" s="114" t="str">
        <f>IF('AP-LIST_c9800'!C121="","",IF(LOWER('AP-LIST_ctvm'!C121)=LOWER('AP-LIST_c9800'!C121),"AP Migration CTVM &gt; c9800",CONCATENATE("AP ",'AP-LIST_ctvm'!C121," durch ",'AP-LIST_c9800'!C121," ersetzt")))</f>
        <v/>
      </c>
      <c r="K121" s="50"/>
      <c r="L121" s="5" t="str">
        <f t="shared" si="11"/>
        <v>:::::</v>
      </c>
      <c r="M121" s="5" t="str">
        <f t="shared" si="12"/>
        <v>..</v>
      </c>
      <c r="N121" s="5" t="str">
        <f t="shared" si="13"/>
        <v>..</v>
      </c>
    </row>
    <row r="122" spans="1:14">
      <c r="A122" s="44">
        <v>119</v>
      </c>
      <c r="B122" s="44" t="str">
        <f t="shared" si="7"/>
        <v># no free IP</v>
      </c>
      <c r="C122" s="44" t="str">
        <f>IF('AP-LIST_c9800'!C122="","",IF(LOWER('AP-LIST_ctvm'!$C122)=LOWER('AP-LIST_c9800'!$C122),'AP-LIST_ctvm'!C122,'AP-LIST_c9800'!C122))</f>
        <v/>
      </c>
      <c r="D122" s="26" t="str">
        <f>IF('AP-LIST_c9800'!D122="","",IF(LOWER('AP-LIST_ctvm'!$C122)=LOWER('AP-LIST_c9800'!$C122),'AP-LIST_ctvm'!D122,'AP-LIST_c9800'!D122))</f>
        <v/>
      </c>
      <c r="E122" s="19" t="str">
        <f>IF('AP-LIST_c9800'!E122="","",IF(LOWER('AP-LIST_ctvm'!$C122)=LOWER('AP-LIST_c9800'!$C122),'AP-LIST_ctvm'!E122,'AP-LIST_c9800'!E122))</f>
        <v/>
      </c>
      <c r="F122" s="27" t="str">
        <f>IF('AP-LIST_c9800'!F122="","",IF(LOWER('AP-LIST_ctvm'!$C122)=LOWER('AP-LIST_c9800'!$C122),'AP-LIST_ctvm'!F122,'AP-LIST_c9800'!F122))</f>
        <v/>
      </c>
      <c r="G122" s="44" t="str">
        <f t="shared" si="8"/>
        <v># no free IP</v>
      </c>
      <c r="H122" s="44" t="str">
        <f t="shared" si="9"/>
        <v>17.06.04</v>
      </c>
      <c r="I122" s="44" t="str">
        <f t="shared" si="10"/>
        <v/>
      </c>
      <c r="J122" s="114" t="str">
        <f>IF('AP-LIST_c9800'!C122="","",IF(LOWER('AP-LIST_ctvm'!C122)=LOWER('AP-LIST_c9800'!C122),"AP Migration CTVM &gt; c9800",CONCATENATE("AP ",'AP-LIST_ctvm'!C122," durch ",'AP-LIST_c9800'!C122," ersetzt")))</f>
        <v/>
      </c>
      <c r="K122" s="50"/>
      <c r="L122" s="5" t="str">
        <f t="shared" si="11"/>
        <v>:::::</v>
      </c>
      <c r="M122" s="5" t="str">
        <f t="shared" si="12"/>
        <v>..</v>
      </c>
      <c r="N122" s="5" t="str">
        <f t="shared" si="13"/>
        <v>..</v>
      </c>
    </row>
    <row r="123" spans="1:14">
      <c r="A123" s="44">
        <v>120</v>
      </c>
      <c r="B123" s="44" t="str">
        <f t="shared" si="7"/>
        <v># no free IP</v>
      </c>
      <c r="C123" s="44" t="str">
        <f>IF('AP-LIST_c9800'!C123="","",IF(LOWER('AP-LIST_ctvm'!$C123)=LOWER('AP-LIST_c9800'!$C123),'AP-LIST_ctvm'!C123,'AP-LIST_c9800'!C123))</f>
        <v/>
      </c>
      <c r="D123" s="26" t="str">
        <f>IF('AP-LIST_c9800'!D123="","",IF(LOWER('AP-LIST_ctvm'!$C123)=LOWER('AP-LIST_c9800'!$C123),'AP-LIST_ctvm'!D123,'AP-LIST_c9800'!D123))</f>
        <v/>
      </c>
      <c r="E123" s="19" t="str">
        <f>IF('AP-LIST_c9800'!E123="","",IF(LOWER('AP-LIST_ctvm'!$C123)=LOWER('AP-LIST_c9800'!$C123),'AP-LIST_ctvm'!E123,'AP-LIST_c9800'!E123))</f>
        <v/>
      </c>
      <c r="F123" s="27" t="str">
        <f>IF('AP-LIST_c9800'!F123="","",IF(LOWER('AP-LIST_ctvm'!$C123)=LOWER('AP-LIST_c9800'!$C123),'AP-LIST_ctvm'!F123,'AP-LIST_c9800'!F123))</f>
        <v/>
      </c>
      <c r="G123" s="44" t="str">
        <f t="shared" si="8"/>
        <v># no free IP</v>
      </c>
      <c r="H123" s="44" t="str">
        <f t="shared" si="9"/>
        <v>17.06.04</v>
      </c>
      <c r="I123" s="44" t="str">
        <f t="shared" si="10"/>
        <v/>
      </c>
      <c r="J123" s="114" t="str">
        <f>IF('AP-LIST_c9800'!C123="","",IF(LOWER('AP-LIST_ctvm'!C123)=LOWER('AP-LIST_c9800'!C123),"AP Migration CTVM &gt; c9800",CONCATENATE("AP ",'AP-LIST_ctvm'!C123," durch ",'AP-LIST_c9800'!C123," ersetzt")))</f>
        <v/>
      </c>
      <c r="K123" s="50"/>
      <c r="L123" s="5" t="str">
        <f t="shared" si="11"/>
        <v>:::::</v>
      </c>
      <c r="M123" s="5" t="str">
        <f t="shared" si="12"/>
        <v>..</v>
      </c>
      <c r="N123" s="5" t="str">
        <f t="shared" si="13"/>
        <v>..</v>
      </c>
    </row>
    <row r="124" spans="1:14">
      <c r="A124" s="44">
        <v>121</v>
      </c>
      <c r="B124" s="44" t="str">
        <f t="shared" si="7"/>
        <v># no free IP</v>
      </c>
      <c r="C124" s="44" t="str">
        <f>IF('AP-LIST_c9800'!C124="","",IF(LOWER('AP-LIST_ctvm'!$C124)=LOWER('AP-LIST_c9800'!$C124),'AP-LIST_ctvm'!C124,'AP-LIST_c9800'!C124))</f>
        <v/>
      </c>
      <c r="D124" s="26" t="str">
        <f>IF('AP-LIST_c9800'!D124="","",IF(LOWER('AP-LIST_ctvm'!$C124)=LOWER('AP-LIST_c9800'!$C124),'AP-LIST_ctvm'!D124,'AP-LIST_c9800'!D124))</f>
        <v/>
      </c>
      <c r="E124" s="19" t="str">
        <f>IF('AP-LIST_c9800'!E124="","",IF(LOWER('AP-LIST_ctvm'!$C124)=LOWER('AP-LIST_c9800'!$C124),'AP-LIST_ctvm'!E124,'AP-LIST_c9800'!E124))</f>
        <v/>
      </c>
      <c r="F124" s="27" t="str">
        <f>IF('AP-LIST_c9800'!F124="","",IF(LOWER('AP-LIST_ctvm'!$C124)=LOWER('AP-LIST_c9800'!$C124),'AP-LIST_ctvm'!F124,'AP-LIST_c9800'!F124))</f>
        <v/>
      </c>
      <c r="G124" s="44" t="str">
        <f t="shared" si="8"/>
        <v># no free IP</v>
      </c>
      <c r="H124" s="44" t="str">
        <f t="shared" si="9"/>
        <v>17.06.04</v>
      </c>
      <c r="I124" s="44" t="str">
        <f t="shared" si="10"/>
        <v/>
      </c>
      <c r="J124" s="114" t="str">
        <f>IF('AP-LIST_c9800'!C124="","",IF(LOWER('AP-LIST_ctvm'!C124)=LOWER('AP-LIST_c9800'!C124),"AP Migration CTVM &gt; c9800",CONCATENATE("AP ",'AP-LIST_ctvm'!C124," durch ",'AP-LIST_c9800'!C124," ersetzt")))</f>
        <v/>
      </c>
      <c r="K124" s="50"/>
      <c r="L124" s="5" t="str">
        <f t="shared" si="11"/>
        <v>:::::</v>
      </c>
      <c r="M124" s="5" t="str">
        <f t="shared" si="12"/>
        <v>..</v>
      </c>
      <c r="N124" s="5" t="str">
        <f t="shared" si="13"/>
        <v>..</v>
      </c>
    </row>
    <row r="125" spans="1:14">
      <c r="A125" s="44">
        <v>122</v>
      </c>
      <c r="B125" s="44" t="str">
        <f t="shared" si="7"/>
        <v># no free IP</v>
      </c>
      <c r="C125" s="44" t="str">
        <f>IF('AP-LIST_c9800'!C125="","",IF(LOWER('AP-LIST_ctvm'!$C125)=LOWER('AP-LIST_c9800'!$C125),'AP-LIST_ctvm'!C125,'AP-LIST_c9800'!C125))</f>
        <v/>
      </c>
      <c r="D125" s="26" t="str">
        <f>IF('AP-LIST_c9800'!D125="","",IF(LOWER('AP-LIST_ctvm'!$C125)=LOWER('AP-LIST_c9800'!$C125),'AP-LIST_ctvm'!D125,'AP-LIST_c9800'!D125))</f>
        <v/>
      </c>
      <c r="E125" s="19" t="str">
        <f>IF('AP-LIST_c9800'!E125="","",IF(LOWER('AP-LIST_ctvm'!$C125)=LOWER('AP-LIST_c9800'!$C125),'AP-LIST_ctvm'!E125,'AP-LIST_c9800'!E125))</f>
        <v/>
      </c>
      <c r="F125" s="27" t="str">
        <f>IF('AP-LIST_c9800'!F125="","",IF(LOWER('AP-LIST_ctvm'!$C125)=LOWER('AP-LIST_c9800'!$C125),'AP-LIST_ctvm'!F125,'AP-LIST_c9800'!F125))</f>
        <v/>
      </c>
      <c r="G125" s="44" t="str">
        <f t="shared" si="8"/>
        <v># no free IP</v>
      </c>
      <c r="H125" s="44" t="str">
        <f t="shared" si="9"/>
        <v>17.06.04</v>
      </c>
      <c r="I125" s="44" t="str">
        <f t="shared" si="10"/>
        <v/>
      </c>
      <c r="J125" s="114" t="str">
        <f>IF('AP-LIST_c9800'!C125="","",IF(LOWER('AP-LIST_ctvm'!C125)=LOWER('AP-LIST_c9800'!C125),"AP Migration CTVM &gt; c9800",CONCATENATE("AP ",'AP-LIST_ctvm'!C125," durch ",'AP-LIST_c9800'!C125," ersetzt")))</f>
        <v/>
      </c>
      <c r="K125" s="50"/>
      <c r="L125" s="5" t="str">
        <f t="shared" si="11"/>
        <v>:::::</v>
      </c>
      <c r="M125" s="5" t="str">
        <f t="shared" si="12"/>
        <v>..</v>
      </c>
      <c r="N125" s="5" t="str">
        <f t="shared" si="13"/>
        <v>..</v>
      </c>
    </row>
    <row r="126" spans="1:14">
      <c r="A126" s="44">
        <v>123</v>
      </c>
      <c r="B126" s="44" t="str">
        <f t="shared" si="7"/>
        <v># no free IP</v>
      </c>
      <c r="C126" s="44" t="str">
        <f>IF('AP-LIST_c9800'!C126="","",IF(LOWER('AP-LIST_ctvm'!$C126)=LOWER('AP-LIST_c9800'!$C126),'AP-LIST_ctvm'!C126,'AP-LIST_c9800'!C126))</f>
        <v/>
      </c>
      <c r="D126" s="26" t="str">
        <f>IF('AP-LIST_c9800'!D126="","",IF(LOWER('AP-LIST_ctvm'!$C126)=LOWER('AP-LIST_c9800'!$C126),'AP-LIST_ctvm'!D126,'AP-LIST_c9800'!D126))</f>
        <v/>
      </c>
      <c r="E126" s="19" t="str">
        <f>IF('AP-LIST_c9800'!E126="","",IF(LOWER('AP-LIST_ctvm'!$C126)=LOWER('AP-LIST_c9800'!$C126),'AP-LIST_ctvm'!E126,'AP-LIST_c9800'!E126))</f>
        <v/>
      </c>
      <c r="F126" s="27" t="str">
        <f>IF('AP-LIST_c9800'!F126="","",IF(LOWER('AP-LIST_ctvm'!$C126)=LOWER('AP-LIST_c9800'!$C126),'AP-LIST_ctvm'!F126,'AP-LIST_c9800'!F126))</f>
        <v/>
      </c>
      <c r="G126" s="44" t="str">
        <f t="shared" si="8"/>
        <v># no free IP</v>
      </c>
      <c r="H126" s="44" t="str">
        <f t="shared" si="9"/>
        <v>17.06.04</v>
      </c>
      <c r="I126" s="44" t="str">
        <f t="shared" si="10"/>
        <v/>
      </c>
      <c r="J126" s="114" t="str">
        <f>IF('AP-LIST_c9800'!C126="","",IF(LOWER('AP-LIST_ctvm'!C126)=LOWER('AP-LIST_c9800'!C126),"AP Migration CTVM &gt; c9800",CONCATENATE("AP ",'AP-LIST_ctvm'!C126," durch ",'AP-LIST_c9800'!C126," ersetzt")))</f>
        <v/>
      </c>
      <c r="K126" s="50"/>
      <c r="L126" s="5" t="str">
        <f t="shared" si="11"/>
        <v>:::::</v>
      </c>
      <c r="M126" s="5" t="str">
        <f t="shared" si="12"/>
        <v>..</v>
      </c>
      <c r="N126" s="5" t="str">
        <f t="shared" si="13"/>
        <v>..</v>
      </c>
    </row>
    <row r="127" spans="1:14">
      <c r="A127" s="44">
        <v>124</v>
      </c>
      <c r="B127" s="44" t="str">
        <f t="shared" si="7"/>
        <v># no free IP</v>
      </c>
      <c r="C127" s="44" t="str">
        <f>IF('AP-LIST_c9800'!C127="","",IF(LOWER('AP-LIST_ctvm'!$C127)=LOWER('AP-LIST_c9800'!$C127),'AP-LIST_ctvm'!C127,'AP-LIST_c9800'!C127))</f>
        <v/>
      </c>
      <c r="D127" s="26" t="str">
        <f>IF('AP-LIST_c9800'!D127="","",IF(LOWER('AP-LIST_ctvm'!$C127)=LOWER('AP-LIST_c9800'!$C127),'AP-LIST_ctvm'!D127,'AP-LIST_c9800'!D127))</f>
        <v/>
      </c>
      <c r="E127" s="19" t="str">
        <f>IF('AP-LIST_c9800'!E127="","",IF(LOWER('AP-LIST_ctvm'!$C127)=LOWER('AP-LIST_c9800'!$C127),'AP-LIST_ctvm'!E127,'AP-LIST_c9800'!E127))</f>
        <v/>
      </c>
      <c r="F127" s="27" t="str">
        <f>IF('AP-LIST_c9800'!F127="","",IF(LOWER('AP-LIST_ctvm'!$C127)=LOWER('AP-LIST_c9800'!$C127),'AP-LIST_ctvm'!F127,'AP-LIST_c9800'!F127))</f>
        <v/>
      </c>
      <c r="G127" s="44" t="str">
        <f t="shared" si="8"/>
        <v># no free IP</v>
      </c>
      <c r="H127" s="44" t="str">
        <f t="shared" si="9"/>
        <v>17.06.04</v>
      </c>
      <c r="I127" s="44" t="str">
        <f t="shared" si="10"/>
        <v/>
      </c>
      <c r="J127" s="114" t="str">
        <f>IF('AP-LIST_c9800'!C127="","",IF(LOWER('AP-LIST_ctvm'!C127)=LOWER('AP-LIST_c9800'!C127),"AP Migration CTVM &gt; c9800",CONCATENATE("AP ",'AP-LIST_ctvm'!C127," durch ",'AP-LIST_c9800'!C127," ersetzt")))</f>
        <v/>
      </c>
      <c r="K127" s="50"/>
      <c r="L127" s="5" t="str">
        <f t="shared" si="11"/>
        <v>:::::</v>
      </c>
      <c r="M127" s="5" t="str">
        <f t="shared" si="12"/>
        <v>..</v>
      </c>
      <c r="N127" s="5" t="str">
        <f t="shared" si="13"/>
        <v>..</v>
      </c>
    </row>
    <row r="128" spans="1:14">
      <c r="A128" s="44">
        <v>125</v>
      </c>
      <c r="B128" s="44" t="str">
        <f t="shared" si="7"/>
        <v># no free IP</v>
      </c>
      <c r="C128" s="44" t="str">
        <f>IF('AP-LIST_c9800'!C128="","",IF(LOWER('AP-LIST_ctvm'!$C128)=LOWER('AP-LIST_c9800'!$C128),'AP-LIST_ctvm'!C128,'AP-LIST_c9800'!C128))</f>
        <v/>
      </c>
      <c r="D128" s="26" t="str">
        <f>IF('AP-LIST_c9800'!D128="","",IF(LOWER('AP-LIST_ctvm'!$C128)=LOWER('AP-LIST_c9800'!$C128),'AP-LIST_ctvm'!D128,'AP-LIST_c9800'!D128))</f>
        <v/>
      </c>
      <c r="E128" s="19" t="str">
        <f>IF('AP-LIST_c9800'!E128="","",IF(LOWER('AP-LIST_ctvm'!$C128)=LOWER('AP-LIST_c9800'!$C128),'AP-LIST_ctvm'!E128,'AP-LIST_c9800'!E128))</f>
        <v/>
      </c>
      <c r="F128" s="27" t="str">
        <f>IF('AP-LIST_c9800'!F128="","",IF(LOWER('AP-LIST_ctvm'!$C128)=LOWER('AP-LIST_c9800'!$C128),'AP-LIST_ctvm'!F128,'AP-LIST_c9800'!F128))</f>
        <v/>
      </c>
      <c r="G128" s="44" t="str">
        <f t="shared" si="8"/>
        <v># no free IP</v>
      </c>
      <c r="H128" s="44" t="str">
        <f t="shared" si="9"/>
        <v>17.06.04</v>
      </c>
      <c r="I128" s="44" t="str">
        <f t="shared" si="10"/>
        <v/>
      </c>
      <c r="J128" s="114" t="str">
        <f>IF('AP-LIST_c9800'!C128="","",IF(LOWER('AP-LIST_ctvm'!C128)=LOWER('AP-LIST_c9800'!C128),"AP Migration CTVM &gt; c9800",CONCATENATE("AP ",'AP-LIST_ctvm'!C128," durch ",'AP-LIST_c9800'!C128," ersetzt")))</f>
        <v/>
      </c>
      <c r="K128" s="50"/>
      <c r="L128" s="5" t="str">
        <f t="shared" si="11"/>
        <v>:::::</v>
      </c>
      <c r="M128" s="5" t="str">
        <f t="shared" si="12"/>
        <v>..</v>
      </c>
      <c r="N128" s="5" t="str">
        <f t="shared" si="13"/>
        <v>..</v>
      </c>
    </row>
    <row r="129" spans="1:14">
      <c r="A129" s="44">
        <v>126</v>
      </c>
      <c r="B129" s="44" t="str">
        <f t="shared" si="7"/>
        <v># no free IP</v>
      </c>
      <c r="C129" s="44" t="str">
        <f>IF('AP-LIST_c9800'!C129="","",IF(LOWER('AP-LIST_ctvm'!$C129)=LOWER('AP-LIST_c9800'!$C129),'AP-LIST_ctvm'!C129,'AP-LIST_c9800'!C129))</f>
        <v/>
      </c>
      <c r="D129" s="26" t="str">
        <f>IF('AP-LIST_c9800'!D129="","",IF(LOWER('AP-LIST_ctvm'!$C129)=LOWER('AP-LIST_c9800'!$C129),'AP-LIST_ctvm'!D129,'AP-LIST_c9800'!D129))</f>
        <v/>
      </c>
      <c r="E129" s="19" t="str">
        <f>IF('AP-LIST_c9800'!E129="","",IF(LOWER('AP-LIST_ctvm'!$C129)=LOWER('AP-LIST_c9800'!$C129),'AP-LIST_ctvm'!E129,'AP-LIST_c9800'!E129))</f>
        <v/>
      </c>
      <c r="F129" s="27" t="str">
        <f>IF('AP-LIST_c9800'!F129="","",IF(LOWER('AP-LIST_ctvm'!$C129)=LOWER('AP-LIST_c9800'!$C129),'AP-LIST_ctvm'!F129,'AP-LIST_c9800'!F129))</f>
        <v/>
      </c>
      <c r="G129" s="44" t="str">
        <f t="shared" si="8"/>
        <v># no free IP</v>
      </c>
      <c r="H129" s="44" t="str">
        <f t="shared" si="9"/>
        <v>17.06.04</v>
      </c>
      <c r="I129" s="44" t="str">
        <f t="shared" si="10"/>
        <v/>
      </c>
      <c r="J129" s="114" t="str">
        <f>IF('AP-LIST_c9800'!C129="","",IF(LOWER('AP-LIST_ctvm'!C129)=LOWER('AP-LIST_c9800'!C129),"AP Migration CTVM &gt; c9800",CONCATENATE("AP ",'AP-LIST_ctvm'!C129," durch ",'AP-LIST_c9800'!C129," ersetzt")))</f>
        <v/>
      </c>
      <c r="K129" s="50"/>
      <c r="L129" s="5" t="str">
        <f t="shared" si="11"/>
        <v>:::::</v>
      </c>
      <c r="M129" s="5" t="str">
        <f t="shared" si="12"/>
        <v>..</v>
      </c>
      <c r="N129" s="5" t="str">
        <f t="shared" si="13"/>
        <v>..</v>
      </c>
    </row>
    <row r="130" spans="1:14">
      <c r="A130" s="44">
        <v>127</v>
      </c>
      <c r="B130" s="44" t="str">
        <f t="shared" si="7"/>
        <v># no free IP</v>
      </c>
      <c r="C130" s="44" t="str">
        <f>IF('AP-LIST_c9800'!C130="","",IF(LOWER('AP-LIST_ctvm'!$C130)=LOWER('AP-LIST_c9800'!$C130),'AP-LIST_ctvm'!C130,'AP-LIST_c9800'!C130))</f>
        <v/>
      </c>
      <c r="D130" s="26" t="str">
        <f>IF('AP-LIST_c9800'!D130="","",IF(LOWER('AP-LIST_ctvm'!$C130)=LOWER('AP-LIST_c9800'!$C130),'AP-LIST_ctvm'!D130,'AP-LIST_c9800'!D130))</f>
        <v/>
      </c>
      <c r="E130" s="19" t="str">
        <f>IF('AP-LIST_c9800'!E130="","",IF(LOWER('AP-LIST_ctvm'!$C130)=LOWER('AP-LIST_c9800'!$C130),'AP-LIST_ctvm'!E130,'AP-LIST_c9800'!E130))</f>
        <v/>
      </c>
      <c r="F130" s="27" t="str">
        <f>IF('AP-LIST_c9800'!F130="","",IF(LOWER('AP-LIST_ctvm'!$C130)=LOWER('AP-LIST_c9800'!$C130),'AP-LIST_ctvm'!F130,'AP-LIST_c9800'!F130))</f>
        <v/>
      </c>
      <c r="G130" s="44" t="str">
        <f t="shared" si="8"/>
        <v># no free IP</v>
      </c>
      <c r="H130" s="44" t="str">
        <f t="shared" si="9"/>
        <v>17.06.04</v>
      </c>
      <c r="I130" s="44" t="str">
        <f t="shared" si="10"/>
        <v/>
      </c>
      <c r="J130" s="114" t="str">
        <f>IF('AP-LIST_c9800'!C130="","",IF(LOWER('AP-LIST_ctvm'!C130)=LOWER('AP-LIST_c9800'!C130),"AP Migration CTVM &gt; c9800",CONCATENATE("AP ",'AP-LIST_ctvm'!C130," durch ",'AP-LIST_c9800'!C130," ersetzt")))</f>
        <v/>
      </c>
      <c r="K130" s="50"/>
      <c r="L130" s="5" t="str">
        <f t="shared" si="11"/>
        <v>:::::</v>
      </c>
      <c r="M130" s="5" t="str">
        <f t="shared" si="12"/>
        <v>..</v>
      </c>
      <c r="N130" s="5" t="str">
        <f t="shared" si="13"/>
        <v>..</v>
      </c>
    </row>
    <row r="131" spans="1:14">
      <c r="A131" s="44">
        <v>128</v>
      </c>
      <c r="B131" s="44" t="str">
        <f t="shared" si="7"/>
        <v># no free IP</v>
      </c>
      <c r="C131" s="44" t="str">
        <f>IF('AP-LIST_c9800'!C131="","",IF(LOWER('AP-LIST_ctvm'!$C131)=LOWER('AP-LIST_c9800'!$C131),'AP-LIST_ctvm'!C131,'AP-LIST_c9800'!C131))</f>
        <v/>
      </c>
      <c r="D131" s="26" t="str">
        <f>IF('AP-LIST_c9800'!D131="","",IF(LOWER('AP-LIST_ctvm'!$C131)=LOWER('AP-LIST_c9800'!$C131),'AP-LIST_ctvm'!D131,'AP-LIST_c9800'!D131))</f>
        <v/>
      </c>
      <c r="E131" s="19" t="str">
        <f>IF('AP-LIST_c9800'!E131="","",IF(LOWER('AP-LIST_ctvm'!$C131)=LOWER('AP-LIST_c9800'!$C131),'AP-LIST_ctvm'!E131,'AP-LIST_c9800'!E131))</f>
        <v/>
      </c>
      <c r="F131" s="27" t="str">
        <f>IF('AP-LIST_c9800'!F131="","",IF(LOWER('AP-LIST_ctvm'!$C131)=LOWER('AP-LIST_c9800'!$C131),'AP-LIST_ctvm'!F131,'AP-LIST_c9800'!F131))</f>
        <v/>
      </c>
      <c r="G131" s="44" t="str">
        <f t="shared" si="8"/>
        <v># no free IP</v>
      </c>
      <c r="H131" s="44" t="str">
        <f t="shared" si="9"/>
        <v>17.06.04</v>
      </c>
      <c r="I131" s="44" t="str">
        <f t="shared" si="10"/>
        <v/>
      </c>
      <c r="J131" s="114" t="str">
        <f>IF('AP-LIST_c9800'!C131="","",IF(LOWER('AP-LIST_ctvm'!C131)=LOWER('AP-LIST_c9800'!C131),"AP Migration CTVM &gt; c9800",CONCATENATE("AP ",'AP-LIST_ctvm'!C131," durch ",'AP-LIST_c9800'!C131," ersetzt")))</f>
        <v/>
      </c>
      <c r="K131" s="50"/>
      <c r="L131" s="5" t="str">
        <f t="shared" si="11"/>
        <v>:::::</v>
      </c>
      <c r="M131" s="5" t="str">
        <f t="shared" si="12"/>
        <v>..</v>
      </c>
      <c r="N131" s="5" t="str">
        <f t="shared" si="13"/>
        <v>..</v>
      </c>
    </row>
    <row r="132" spans="1:14">
      <c r="A132" s="44">
        <v>129</v>
      </c>
      <c r="B132" s="44" t="str">
        <f t="shared" ref="B132:B195" si="14">IF(A132&gt;SUM(range_ap1_count+range_ap2_count),"# no free IP",CONCATENATE(var_dns_ap,SUM(20000+A132)))</f>
        <v># no free IP</v>
      </c>
      <c r="C132" s="44" t="str">
        <f>IF('AP-LIST_c9800'!C132="","",IF(LOWER('AP-LIST_ctvm'!$C132)=LOWER('AP-LIST_c9800'!$C132),'AP-LIST_ctvm'!C132,'AP-LIST_c9800'!C132))</f>
        <v/>
      </c>
      <c r="D132" s="26" t="str">
        <f>IF('AP-LIST_c9800'!D132="","",IF(LOWER('AP-LIST_ctvm'!$C132)=LOWER('AP-LIST_c9800'!$C132),'AP-LIST_ctvm'!D132,'AP-LIST_c9800'!D132))</f>
        <v/>
      </c>
      <c r="E132" s="19" t="str">
        <f>IF('AP-LIST_c9800'!E132="","",IF(LOWER('AP-LIST_ctvm'!$C132)=LOWER('AP-LIST_c9800'!$C132),'AP-LIST_ctvm'!E132,'AP-LIST_c9800'!E132))</f>
        <v/>
      </c>
      <c r="F132" s="27" t="str">
        <f>IF('AP-LIST_c9800'!F132="","",IF(LOWER('AP-LIST_ctvm'!$C132)=LOWER('AP-LIST_c9800'!$C132),'AP-LIST_ctvm'!F132,'AP-LIST_c9800'!F132))</f>
        <v/>
      </c>
      <c r="G132" s="44" t="str">
        <f t="shared" ref="G132:G195" si="15">IF(A132&lt;=range_ap1_count,CONCATENATE(var_net_v1,SUM(range_ap1_start-1+A132)),IF(A132&gt;SUM(range_ap1_count+range_ap2_count),"# no free IP",CONCATENATE(var_net_v1,SUM(A132-range_ap1_count+range_ap2_start-1))))</f>
        <v># no free IP</v>
      </c>
      <c r="H132" s="44" t="str">
        <f t="shared" ref="H132:H195" si="16">var_version_wlc</f>
        <v>17.06.04</v>
      </c>
      <c r="I132" s="44" t="str">
        <f t="shared" ref="I132:I195" si="17">IF(C132="","",IF(C132="c9120AXI","indoor",IF(C132="c9124AXI","outdoor",IF(C132="AIR-AP1832I","indoor",IF(C132="AIR-AP1542I","outdoor","# FEHLER")))))</f>
        <v/>
      </c>
      <c r="J132" s="114" t="str">
        <f>IF('AP-LIST_c9800'!C132="","",IF(LOWER('AP-LIST_ctvm'!C132)=LOWER('AP-LIST_c9800'!C132),"AP Migration CTVM &gt; c9800",CONCATENATE("AP ",'AP-LIST_ctvm'!C132," durch ",'AP-LIST_c9800'!C132," ersetzt")))</f>
        <v/>
      </c>
      <c r="K132" s="50"/>
      <c r="L132" s="5" t="str">
        <f t="shared" ref="L132:L195" si="18">UPPER(MID(E132,1,2)&amp;":"&amp;MID(E132,3,2)&amp;":"&amp;MID(E132,5,2)&amp;":"&amp;MID(E132,7,2)&amp;":"&amp;MID(E132,9,2)&amp;":"&amp;MID(E132,11,2))</f>
        <v>:::::</v>
      </c>
      <c r="M132" s="5" t="str">
        <f t="shared" ref="M132:M195" si="19">UPPER(MID(E132,1,4)&amp;"."&amp;MID(E132,5,4)&amp;"."&amp;MID(E132,9,4))</f>
        <v>..</v>
      </c>
      <c r="N132" s="5" t="str">
        <f t="shared" si="13"/>
        <v>..</v>
      </c>
    </row>
    <row r="133" spans="1:14">
      <c r="A133" s="44">
        <v>130</v>
      </c>
      <c r="B133" s="44" t="str">
        <f t="shared" si="14"/>
        <v># no free IP</v>
      </c>
      <c r="C133" s="44" t="str">
        <f>IF('AP-LIST_c9800'!C133="","",IF(LOWER('AP-LIST_ctvm'!$C133)=LOWER('AP-LIST_c9800'!$C133),'AP-LIST_ctvm'!C133,'AP-LIST_c9800'!C133))</f>
        <v/>
      </c>
      <c r="D133" s="26" t="str">
        <f>IF('AP-LIST_c9800'!D133="","",IF(LOWER('AP-LIST_ctvm'!$C133)=LOWER('AP-LIST_c9800'!$C133),'AP-LIST_ctvm'!D133,'AP-LIST_c9800'!D133))</f>
        <v/>
      </c>
      <c r="E133" s="19" t="str">
        <f>IF('AP-LIST_c9800'!E133="","",IF(LOWER('AP-LIST_ctvm'!$C133)=LOWER('AP-LIST_c9800'!$C133),'AP-LIST_ctvm'!E133,'AP-LIST_c9800'!E133))</f>
        <v/>
      </c>
      <c r="F133" s="27" t="str">
        <f>IF('AP-LIST_c9800'!F133="","",IF(LOWER('AP-LIST_ctvm'!$C133)=LOWER('AP-LIST_c9800'!$C133),'AP-LIST_ctvm'!F133,'AP-LIST_c9800'!F133))</f>
        <v/>
      </c>
      <c r="G133" s="44" t="str">
        <f t="shared" si="15"/>
        <v># no free IP</v>
      </c>
      <c r="H133" s="44" t="str">
        <f t="shared" si="16"/>
        <v>17.06.04</v>
      </c>
      <c r="I133" s="44" t="str">
        <f t="shared" si="17"/>
        <v/>
      </c>
      <c r="J133" s="114" t="str">
        <f>IF('AP-LIST_c9800'!C133="","",IF(LOWER('AP-LIST_ctvm'!C133)=LOWER('AP-LIST_c9800'!C133),"AP Migration CTVM &gt; c9800",CONCATENATE("AP ",'AP-LIST_ctvm'!C133," durch ",'AP-LIST_c9800'!C133," ersetzt")))</f>
        <v/>
      </c>
      <c r="K133" s="50"/>
      <c r="L133" s="5" t="str">
        <f t="shared" si="18"/>
        <v>:::::</v>
      </c>
      <c r="M133" s="5" t="str">
        <f t="shared" si="19"/>
        <v>..</v>
      </c>
      <c r="N133" s="5" t="str">
        <f t="shared" ref="N133:N196" si="20">LOWER(M133)</f>
        <v>..</v>
      </c>
    </row>
    <row r="134" spans="1:14">
      <c r="A134" s="44">
        <v>131</v>
      </c>
      <c r="B134" s="44" t="str">
        <f t="shared" si="14"/>
        <v># no free IP</v>
      </c>
      <c r="C134" s="44" t="str">
        <f>IF('AP-LIST_c9800'!C134="","",IF(LOWER('AP-LIST_ctvm'!$C134)=LOWER('AP-LIST_c9800'!$C134),'AP-LIST_ctvm'!C134,'AP-LIST_c9800'!C134))</f>
        <v/>
      </c>
      <c r="D134" s="26" t="str">
        <f>IF('AP-LIST_c9800'!D134="","",IF(LOWER('AP-LIST_ctvm'!$C134)=LOWER('AP-LIST_c9800'!$C134),'AP-LIST_ctvm'!D134,'AP-LIST_c9800'!D134))</f>
        <v/>
      </c>
      <c r="E134" s="19" t="str">
        <f>IF('AP-LIST_c9800'!E134="","",IF(LOWER('AP-LIST_ctvm'!$C134)=LOWER('AP-LIST_c9800'!$C134),'AP-LIST_ctvm'!E134,'AP-LIST_c9800'!E134))</f>
        <v/>
      </c>
      <c r="F134" s="27" t="str">
        <f>IF('AP-LIST_c9800'!F134="","",IF(LOWER('AP-LIST_ctvm'!$C134)=LOWER('AP-LIST_c9800'!$C134),'AP-LIST_ctvm'!F134,'AP-LIST_c9800'!F134))</f>
        <v/>
      </c>
      <c r="G134" s="44" t="str">
        <f t="shared" si="15"/>
        <v># no free IP</v>
      </c>
      <c r="H134" s="44" t="str">
        <f t="shared" si="16"/>
        <v>17.06.04</v>
      </c>
      <c r="I134" s="44" t="str">
        <f t="shared" si="17"/>
        <v/>
      </c>
      <c r="J134" s="114" t="str">
        <f>IF('AP-LIST_c9800'!C134="","",IF(LOWER('AP-LIST_ctvm'!C134)=LOWER('AP-LIST_c9800'!C134),"AP Migration CTVM &gt; c9800",CONCATENATE("AP ",'AP-LIST_ctvm'!C134," durch ",'AP-LIST_c9800'!C134," ersetzt")))</f>
        <v/>
      </c>
      <c r="K134" s="50"/>
      <c r="L134" s="5" t="str">
        <f t="shared" si="18"/>
        <v>:::::</v>
      </c>
      <c r="M134" s="5" t="str">
        <f t="shared" si="19"/>
        <v>..</v>
      </c>
      <c r="N134" s="5" t="str">
        <f t="shared" si="20"/>
        <v>..</v>
      </c>
    </row>
    <row r="135" spans="1:14">
      <c r="A135" s="44">
        <v>132</v>
      </c>
      <c r="B135" s="44" t="str">
        <f t="shared" si="14"/>
        <v># no free IP</v>
      </c>
      <c r="C135" s="44" t="str">
        <f>IF('AP-LIST_c9800'!C135="","",IF(LOWER('AP-LIST_ctvm'!$C135)=LOWER('AP-LIST_c9800'!$C135),'AP-LIST_ctvm'!C135,'AP-LIST_c9800'!C135))</f>
        <v/>
      </c>
      <c r="D135" s="26" t="str">
        <f>IF('AP-LIST_c9800'!D135="","",IF(LOWER('AP-LIST_ctvm'!$C135)=LOWER('AP-LIST_c9800'!$C135),'AP-LIST_ctvm'!D135,'AP-LIST_c9800'!D135))</f>
        <v/>
      </c>
      <c r="E135" s="19" t="str">
        <f>IF('AP-LIST_c9800'!E135="","",IF(LOWER('AP-LIST_ctvm'!$C135)=LOWER('AP-LIST_c9800'!$C135),'AP-LIST_ctvm'!E135,'AP-LIST_c9800'!E135))</f>
        <v/>
      </c>
      <c r="F135" s="27" t="str">
        <f>IF('AP-LIST_c9800'!F135="","",IF(LOWER('AP-LIST_ctvm'!$C135)=LOWER('AP-LIST_c9800'!$C135),'AP-LIST_ctvm'!F135,'AP-LIST_c9800'!F135))</f>
        <v/>
      </c>
      <c r="G135" s="44" t="str">
        <f t="shared" si="15"/>
        <v># no free IP</v>
      </c>
      <c r="H135" s="44" t="str">
        <f t="shared" si="16"/>
        <v>17.06.04</v>
      </c>
      <c r="I135" s="44" t="str">
        <f t="shared" si="17"/>
        <v/>
      </c>
      <c r="J135" s="114" t="str">
        <f>IF('AP-LIST_c9800'!C135="","",IF(LOWER('AP-LIST_ctvm'!C135)=LOWER('AP-LIST_c9800'!C135),"AP Migration CTVM &gt; c9800",CONCATENATE("AP ",'AP-LIST_ctvm'!C135," durch ",'AP-LIST_c9800'!C135," ersetzt")))</f>
        <v/>
      </c>
      <c r="K135" s="50"/>
      <c r="L135" s="5" t="str">
        <f t="shared" si="18"/>
        <v>:::::</v>
      </c>
      <c r="M135" s="5" t="str">
        <f t="shared" si="19"/>
        <v>..</v>
      </c>
      <c r="N135" s="5" t="str">
        <f t="shared" si="20"/>
        <v>..</v>
      </c>
    </row>
    <row r="136" spans="1:14">
      <c r="A136" s="44">
        <v>133</v>
      </c>
      <c r="B136" s="44" t="str">
        <f t="shared" si="14"/>
        <v># no free IP</v>
      </c>
      <c r="C136" s="44" t="str">
        <f>IF('AP-LIST_c9800'!C136="","",IF(LOWER('AP-LIST_ctvm'!$C136)=LOWER('AP-LIST_c9800'!$C136),'AP-LIST_ctvm'!C136,'AP-LIST_c9800'!C136))</f>
        <v/>
      </c>
      <c r="D136" s="26" t="str">
        <f>IF('AP-LIST_c9800'!D136="","",IF(LOWER('AP-LIST_ctvm'!$C136)=LOWER('AP-LIST_c9800'!$C136),'AP-LIST_ctvm'!D136,'AP-LIST_c9800'!D136))</f>
        <v/>
      </c>
      <c r="E136" s="19" t="str">
        <f>IF('AP-LIST_c9800'!E136="","",IF(LOWER('AP-LIST_ctvm'!$C136)=LOWER('AP-LIST_c9800'!$C136),'AP-LIST_ctvm'!E136,'AP-LIST_c9800'!E136))</f>
        <v/>
      </c>
      <c r="F136" s="27" t="str">
        <f>IF('AP-LIST_c9800'!F136="","",IF(LOWER('AP-LIST_ctvm'!$C136)=LOWER('AP-LIST_c9800'!$C136),'AP-LIST_ctvm'!F136,'AP-LIST_c9800'!F136))</f>
        <v/>
      </c>
      <c r="G136" s="44" t="str">
        <f t="shared" si="15"/>
        <v># no free IP</v>
      </c>
      <c r="H136" s="44" t="str">
        <f t="shared" si="16"/>
        <v>17.06.04</v>
      </c>
      <c r="I136" s="44" t="str">
        <f t="shared" si="17"/>
        <v/>
      </c>
      <c r="J136" s="114" t="str">
        <f>IF('AP-LIST_c9800'!C136="","",IF(LOWER('AP-LIST_ctvm'!C136)=LOWER('AP-LIST_c9800'!C136),"AP Migration CTVM &gt; c9800",CONCATENATE("AP ",'AP-LIST_ctvm'!C136," durch ",'AP-LIST_c9800'!C136," ersetzt")))</f>
        <v/>
      </c>
      <c r="K136" s="50"/>
      <c r="L136" s="5" t="str">
        <f t="shared" si="18"/>
        <v>:::::</v>
      </c>
      <c r="M136" s="5" t="str">
        <f t="shared" si="19"/>
        <v>..</v>
      </c>
      <c r="N136" s="5" t="str">
        <f t="shared" si="20"/>
        <v>..</v>
      </c>
    </row>
    <row r="137" spans="1:14">
      <c r="A137" s="44">
        <v>134</v>
      </c>
      <c r="B137" s="44" t="str">
        <f t="shared" si="14"/>
        <v># no free IP</v>
      </c>
      <c r="C137" s="44" t="str">
        <f>IF('AP-LIST_c9800'!C137="","",IF(LOWER('AP-LIST_ctvm'!$C137)=LOWER('AP-LIST_c9800'!$C137),'AP-LIST_ctvm'!C137,'AP-LIST_c9800'!C137))</f>
        <v/>
      </c>
      <c r="D137" s="26" t="str">
        <f>IF('AP-LIST_c9800'!D137="","",IF(LOWER('AP-LIST_ctvm'!$C137)=LOWER('AP-LIST_c9800'!$C137),'AP-LIST_ctvm'!D137,'AP-LIST_c9800'!D137))</f>
        <v/>
      </c>
      <c r="E137" s="19" t="str">
        <f>IF('AP-LIST_c9800'!E137="","",IF(LOWER('AP-LIST_ctvm'!$C137)=LOWER('AP-LIST_c9800'!$C137),'AP-LIST_ctvm'!E137,'AP-LIST_c9800'!E137))</f>
        <v/>
      </c>
      <c r="F137" s="27" t="str">
        <f>IF('AP-LIST_c9800'!F137="","",IF(LOWER('AP-LIST_ctvm'!$C137)=LOWER('AP-LIST_c9800'!$C137),'AP-LIST_ctvm'!F137,'AP-LIST_c9800'!F137))</f>
        <v/>
      </c>
      <c r="G137" s="44" t="str">
        <f t="shared" si="15"/>
        <v># no free IP</v>
      </c>
      <c r="H137" s="44" t="str">
        <f t="shared" si="16"/>
        <v>17.06.04</v>
      </c>
      <c r="I137" s="44" t="str">
        <f t="shared" si="17"/>
        <v/>
      </c>
      <c r="J137" s="114" t="str">
        <f>IF('AP-LIST_c9800'!C137="","",IF(LOWER('AP-LIST_ctvm'!C137)=LOWER('AP-LIST_c9800'!C137),"AP Migration CTVM &gt; c9800",CONCATENATE("AP ",'AP-LIST_ctvm'!C137," durch ",'AP-LIST_c9800'!C137," ersetzt")))</f>
        <v/>
      </c>
      <c r="K137" s="50"/>
      <c r="L137" s="5" t="str">
        <f t="shared" si="18"/>
        <v>:::::</v>
      </c>
      <c r="M137" s="5" t="str">
        <f t="shared" si="19"/>
        <v>..</v>
      </c>
      <c r="N137" s="5" t="str">
        <f t="shared" si="20"/>
        <v>..</v>
      </c>
    </row>
    <row r="138" spans="1:14">
      <c r="A138" s="44">
        <v>135</v>
      </c>
      <c r="B138" s="44" t="str">
        <f t="shared" si="14"/>
        <v># no free IP</v>
      </c>
      <c r="C138" s="44" t="str">
        <f>IF('AP-LIST_c9800'!C138="","",IF(LOWER('AP-LIST_ctvm'!$C138)=LOWER('AP-LIST_c9800'!$C138),'AP-LIST_ctvm'!C138,'AP-LIST_c9800'!C138))</f>
        <v/>
      </c>
      <c r="D138" s="26" t="str">
        <f>IF('AP-LIST_c9800'!D138="","",IF(LOWER('AP-LIST_ctvm'!$C138)=LOWER('AP-LIST_c9800'!$C138),'AP-LIST_ctvm'!D138,'AP-LIST_c9800'!D138))</f>
        <v/>
      </c>
      <c r="E138" s="19" t="str">
        <f>IF('AP-LIST_c9800'!E138="","",IF(LOWER('AP-LIST_ctvm'!$C138)=LOWER('AP-LIST_c9800'!$C138),'AP-LIST_ctvm'!E138,'AP-LIST_c9800'!E138))</f>
        <v/>
      </c>
      <c r="F138" s="27" t="str">
        <f>IF('AP-LIST_c9800'!F138="","",IF(LOWER('AP-LIST_ctvm'!$C138)=LOWER('AP-LIST_c9800'!$C138),'AP-LIST_ctvm'!F138,'AP-LIST_c9800'!F138))</f>
        <v/>
      </c>
      <c r="G138" s="44" t="str">
        <f t="shared" si="15"/>
        <v># no free IP</v>
      </c>
      <c r="H138" s="44" t="str">
        <f t="shared" si="16"/>
        <v>17.06.04</v>
      </c>
      <c r="I138" s="44" t="str">
        <f t="shared" si="17"/>
        <v/>
      </c>
      <c r="J138" s="114" t="str">
        <f>IF('AP-LIST_c9800'!C138="","",IF(LOWER('AP-LIST_ctvm'!C138)=LOWER('AP-LIST_c9800'!C138),"AP Migration CTVM &gt; c9800",CONCATENATE("AP ",'AP-LIST_ctvm'!C138," durch ",'AP-LIST_c9800'!C138," ersetzt")))</f>
        <v/>
      </c>
      <c r="K138" s="50"/>
      <c r="L138" s="5" t="str">
        <f t="shared" si="18"/>
        <v>:::::</v>
      </c>
      <c r="M138" s="5" t="str">
        <f t="shared" si="19"/>
        <v>..</v>
      </c>
      <c r="N138" s="5" t="str">
        <f t="shared" si="20"/>
        <v>..</v>
      </c>
    </row>
    <row r="139" spans="1:14">
      <c r="A139" s="44">
        <v>136</v>
      </c>
      <c r="B139" s="44" t="str">
        <f t="shared" si="14"/>
        <v># no free IP</v>
      </c>
      <c r="C139" s="44" t="str">
        <f>IF('AP-LIST_c9800'!C139="","",IF(LOWER('AP-LIST_ctvm'!$C139)=LOWER('AP-LIST_c9800'!$C139),'AP-LIST_ctvm'!C139,'AP-LIST_c9800'!C139))</f>
        <v/>
      </c>
      <c r="D139" s="26" t="str">
        <f>IF('AP-LIST_c9800'!D139="","",IF(LOWER('AP-LIST_ctvm'!$C139)=LOWER('AP-LIST_c9800'!$C139),'AP-LIST_ctvm'!D139,'AP-LIST_c9800'!D139))</f>
        <v/>
      </c>
      <c r="E139" s="19" t="str">
        <f>IF('AP-LIST_c9800'!E139="","",IF(LOWER('AP-LIST_ctvm'!$C139)=LOWER('AP-LIST_c9800'!$C139),'AP-LIST_ctvm'!E139,'AP-LIST_c9800'!E139))</f>
        <v/>
      </c>
      <c r="F139" s="27" t="str">
        <f>IF('AP-LIST_c9800'!F139="","",IF(LOWER('AP-LIST_ctvm'!$C139)=LOWER('AP-LIST_c9800'!$C139),'AP-LIST_ctvm'!F139,'AP-LIST_c9800'!F139))</f>
        <v/>
      </c>
      <c r="G139" s="44" t="str">
        <f t="shared" si="15"/>
        <v># no free IP</v>
      </c>
      <c r="H139" s="44" t="str">
        <f t="shared" si="16"/>
        <v>17.06.04</v>
      </c>
      <c r="I139" s="44" t="str">
        <f t="shared" si="17"/>
        <v/>
      </c>
      <c r="J139" s="114" t="str">
        <f>IF('AP-LIST_c9800'!C139="","",IF(LOWER('AP-LIST_ctvm'!C139)=LOWER('AP-LIST_c9800'!C139),"AP Migration CTVM &gt; c9800",CONCATENATE("AP ",'AP-LIST_ctvm'!C139," durch ",'AP-LIST_c9800'!C139," ersetzt")))</f>
        <v/>
      </c>
      <c r="K139" s="50"/>
      <c r="L139" s="5" t="str">
        <f t="shared" si="18"/>
        <v>:::::</v>
      </c>
      <c r="M139" s="5" t="str">
        <f t="shared" si="19"/>
        <v>..</v>
      </c>
      <c r="N139" s="5" t="str">
        <f t="shared" si="20"/>
        <v>..</v>
      </c>
    </row>
    <row r="140" spans="1:14">
      <c r="A140" s="44">
        <v>137</v>
      </c>
      <c r="B140" s="44" t="str">
        <f t="shared" si="14"/>
        <v># no free IP</v>
      </c>
      <c r="C140" s="44" t="str">
        <f>IF('AP-LIST_c9800'!C140="","",IF(LOWER('AP-LIST_ctvm'!$C140)=LOWER('AP-LIST_c9800'!$C140),'AP-LIST_ctvm'!C140,'AP-LIST_c9800'!C140))</f>
        <v/>
      </c>
      <c r="D140" s="26" t="str">
        <f>IF('AP-LIST_c9800'!D140="","",IF(LOWER('AP-LIST_ctvm'!$C140)=LOWER('AP-LIST_c9800'!$C140),'AP-LIST_ctvm'!D140,'AP-LIST_c9800'!D140))</f>
        <v/>
      </c>
      <c r="E140" s="19" t="str">
        <f>IF('AP-LIST_c9800'!E140="","",IF(LOWER('AP-LIST_ctvm'!$C140)=LOWER('AP-LIST_c9800'!$C140),'AP-LIST_ctvm'!E140,'AP-LIST_c9800'!E140))</f>
        <v/>
      </c>
      <c r="F140" s="27" t="str">
        <f>IF('AP-LIST_c9800'!F140="","",IF(LOWER('AP-LIST_ctvm'!$C140)=LOWER('AP-LIST_c9800'!$C140),'AP-LIST_ctvm'!F140,'AP-LIST_c9800'!F140))</f>
        <v/>
      </c>
      <c r="G140" s="44" t="str">
        <f t="shared" si="15"/>
        <v># no free IP</v>
      </c>
      <c r="H140" s="44" t="str">
        <f t="shared" si="16"/>
        <v>17.06.04</v>
      </c>
      <c r="I140" s="44" t="str">
        <f t="shared" si="17"/>
        <v/>
      </c>
      <c r="J140" s="114" t="str">
        <f>IF('AP-LIST_c9800'!C140="","",IF(LOWER('AP-LIST_ctvm'!C140)=LOWER('AP-LIST_c9800'!C140),"AP Migration CTVM &gt; c9800",CONCATENATE("AP ",'AP-LIST_ctvm'!C140," durch ",'AP-LIST_c9800'!C140," ersetzt")))</f>
        <v/>
      </c>
      <c r="K140" s="50"/>
      <c r="L140" s="5" t="str">
        <f t="shared" si="18"/>
        <v>:::::</v>
      </c>
      <c r="M140" s="5" t="str">
        <f t="shared" si="19"/>
        <v>..</v>
      </c>
      <c r="N140" s="5" t="str">
        <f t="shared" si="20"/>
        <v>..</v>
      </c>
    </row>
    <row r="141" spans="1:14">
      <c r="A141" s="44">
        <v>138</v>
      </c>
      <c r="B141" s="44" t="str">
        <f t="shared" si="14"/>
        <v># no free IP</v>
      </c>
      <c r="C141" s="44" t="str">
        <f>IF('AP-LIST_c9800'!C141="","",IF(LOWER('AP-LIST_ctvm'!$C141)=LOWER('AP-LIST_c9800'!$C141),'AP-LIST_ctvm'!C141,'AP-LIST_c9800'!C141))</f>
        <v/>
      </c>
      <c r="D141" s="26" t="str">
        <f>IF('AP-LIST_c9800'!D141="","",IF(LOWER('AP-LIST_ctvm'!$C141)=LOWER('AP-LIST_c9800'!$C141),'AP-LIST_ctvm'!D141,'AP-LIST_c9800'!D141))</f>
        <v/>
      </c>
      <c r="E141" s="19" t="str">
        <f>IF('AP-LIST_c9800'!E141="","",IF(LOWER('AP-LIST_ctvm'!$C141)=LOWER('AP-LIST_c9800'!$C141),'AP-LIST_ctvm'!E141,'AP-LIST_c9800'!E141))</f>
        <v/>
      </c>
      <c r="F141" s="27" t="str">
        <f>IF('AP-LIST_c9800'!F141="","",IF(LOWER('AP-LIST_ctvm'!$C141)=LOWER('AP-LIST_c9800'!$C141),'AP-LIST_ctvm'!F141,'AP-LIST_c9800'!F141))</f>
        <v/>
      </c>
      <c r="G141" s="44" t="str">
        <f t="shared" si="15"/>
        <v># no free IP</v>
      </c>
      <c r="H141" s="44" t="str">
        <f t="shared" si="16"/>
        <v>17.06.04</v>
      </c>
      <c r="I141" s="44" t="str">
        <f t="shared" si="17"/>
        <v/>
      </c>
      <c r="J141" s="114" t="str">
        <f>IF('AP-LIST_c9800'!C141="","",IF(LOWER('AP-LIST_ctvm'!C141)=LOWER('AP-LIST_c9800'!C141),"AP Migration CTVM &gt; c9800",CONCATENATE("AP ",'AP-LIST_ctvm'!C141," durch ",'AP-LIST_c9800'!C141," ersetzt")))</f>
        <v/>
      </c>
      <c r="K141" s="50"/>
      <c r="L141" s="5" t="str">
        <f t="shared" si="18"/>
        <v>:::::</v>
      </c>
      <c r="M141" s="5" t="str">
        <f t="shared" si="19"/>
        <v>..</v>
      </c>
      <c r="N141" s="5" t="str">
        <f t="shared" si="20"/>
        <v>..</v>
      </c>
    </row>
    <row r="142" spans="1:14">
      <c r="A142" s="44">
        <v>139</v>
      </c>
      <c r="B142" s="44" t="str">
        <f t="shared" si="14"/>
        <v># no free IP</v>
      </c>
      <c r="C142" s="44" t="str">
        <f>IF('AP-LIST_c9800'!C142="","",IF(LOWER('AP-LIST_ctvm'!$C142)=LOWER('AP-LIST_c9800'!$C142),'AP-LIST_ctvm'!C142,'AP-LIST_c9800'!C142))</f>
        <v/>
      </c>
      <c r="D142" s="26" t="str">
        <f>IF('AP-LIST_c9800'!D142="","",IF(LOWER('AP-LIST_ctvm'!$C142)=LOWER('AP-LIST_c9800'!$C142),'AP-LIST_ctvm'!D142,'AP-LIST_c9800'!D142))</f>
        <v/>
      </c>
      <c r="E142" s="19" t="str">
        <f>IF('AP-LIST_c9800'!E142="","",IF(LOWER('AP-LIST_ctvm'!$C142)=LOWER('AP-LIST_c9800'!$C142),'AP-LIST_ctvm'!E142,'AP-LIST_c9800'!E142))</f>
        <v/>
      </c>
      <c r="F142" s="27" t="str">
        <f>IF('AP-LIST_c9800'!F142="","",IF(LOWER('AP-LIST_ctvm'!$C142)=LOWER('AP-LIST_c9800'!$C142),'AP-LIST_ctvm'!F142,'AP-LIST_c9800'!F142))</f>
        <v/>
      </c>
      <c r="G142" s="44" t="str">
        <f t="shared" si="15"/>
        <v># no free IP</v>
      </c>
      <c r="H142" s="44" t="str">
        <f t="shared" si="16"/>
        <v>17.06.04</v>
      </c>
      <c r="I142" s="44" t="str">
        <f t="shared" si="17"/>
        <v/>
      </c>
      <c r="J142" s="114" t="str">
        <f>IF('AP-LIST_c9800'!C142="","",IF(LOWER('AP-LIST_ctvm'!C142)=LOWER('AP-LIST_c9800'!C142),"AP Migration CTVM &gt; c9800",CONCATENATE("AP ",'AP-LIST_ctvm'!C142," durch ",'AP-LIST_c9800'!C142," ersetzt")))</f>
        <v/>
      </c>
      <c r="K142" s="50"/>
      <c r="L142" s="5" t="str">
        <f t="shared" si="18"/>
        <v>:::::</v>
      </c>
      <c r="M142" s="5" t="str">
        <f t="shared" si="19"/>
        <v>..</v>
      </c>
      <c r="N142" s="5" t="str">
        <f t="shared" si="20"/>
        <v>..</v>
      </c>
    </row>
    <row r="143" spans="1:14">
      <c r="A143" s="44">
        <v>140</v>
      </c>
      <c r="B143" s="44" t="str">
        <f t="shared" si="14"/>
        <v># no free IP</v>
      </c>
      <c r="C143" s="44" t="str">
        <f>IF('AP-LIST_c9800'!C143="","",IF(LOWER('AP-LIST_ctvm'!$C143)=LOWER('AP-LIST_c9800'!$C143),'AP-LIST_ctvm'!C143,'AP-LIST_c9800'!C143))</f>
        <v/>
      </c>
      <c r="D143" s="26" t="str">
        <f>IF('AP-LIST_c9800'!D143="","",IF(LOWER('AP-LIST_ctvm'!$C143)=LOWER('AP-LIST_c9800'!$C143),'AP-LIST_ctvm'!D143,'AP-LIST_c9800'!D143))</f>
        <v/>
      </c>
      <c r="E143" s="19" t="str">
        <f>IF('AP-LIST_c9800'!E143="","",IF(LOWER('AP-LIST_ctvm'!$C143)=LOWER('AP-LIST_c9800'!$C143),'AP-LIST_ctvm'!E143,'AP-LIST_c9800'!E143))</f>
        <v/>
      </c>
      <c r="F143" s="27" t="str">
        <f>IF('AP-LIST_c9800'!F143="","",IF(LOWER('AP-LIST_ctvm'!$C143)=LOWER('AP-LIST_c9800'!$C143),'AP-LIST_ctvm'!F143,'AP-LIST_c9800'!F143))</f>
        <v/>
      </c>
      <c r="G143" s="44" t="str">
        <f t="shared" si="15"/>
        <v># no free IP</v>
      </c>
      <c r="H143" s="44" t="str">
        <f t="shared" si="16"/>
        <v>17.06.04</v>
      </c>
      <c r="I143" s="44" t="str">
        <f t="shared" si="17"/>
        <v/>
      </c>
      <c r="J143" s="114" t="str">
        <f>IF('AP-LIST_c9800'!C143="","",IF(LOWER('AP-LIST_ctvm'!C143)=LOWER('AP-LIST_c9800'!C143),"AP Migration CTVM &gt; c9800",CONCATENATE("AP ",'AP-LIST_ctvm'!C143," durch ",'AP-LIST_c9800'!C143," ersetzt")))</f>
        <v/>
      </c>
      <c r="K143" s="50"/>
      <c r="L143" s="5" t="str">
        <f t="shared" si="18"/>
        <v>:::::</v>
      </c>
      <c r="M143" s="5" t="str">
        <f t="shared" si="19"/>
        <v>..</v>
      </c>
      <c r="N143" s="5" t="str">
        <f t="shared" si="20"/>
        <v>..</v>
      </c>
    </row>
    <row r="144" spans="1:14">
      <c r="A144" s="44">
        <v>141</v>
      </c>
      <c r="B144" s="44" t="str">
        <f t="shared" si="14"/>
        <v># no free IP</v>
      </c>
      <c r="C144" s="44" t="str">
        <f>IF('AP-LIST_c9800'!C144="","",IF(LOWER('AP-LIST_ctvm'!$C144)=LOWER('AP-LIST_c9800'!$C144),'AP-LIST_ctvm'!C144,'AP-LIST_c9800'!C144))</f>
        <v/>
      </c>
      <c r="D144" s="26" t="str">
        <f>IF('AP-LIST_c9800'!D144="","",IF(LOWER('AP-LIST_ctvm'!$C144)=LOWER('AP-LIST_c9800'!$C144),'AP-LIST_ctvm'!D144,'AP-LIST_c9800'!D144))</f>
        <v/>
      </c>
      <c r="E144" s="19" t="str">
        <f>IF('AP-LIST_c9800'!E144="","",IF(LOWER('AP-LIST_ctvm'!$C144)=LOWER('AP-LIST_c9800'!$C144),'AP-LIST_ctvm'!E144,'AP-LIST_c9800'!E144))</f>
        <v/>
      </c>
      <c r="F144" s="27" t="str">
        <f>IF('AP-LIST_c9800'!F144="","",IF(LOWER('AP-LIST_ctvm'!$C144)=LOWER('AP-LIST_c9800'!$C144),'AP-LIST_ctvm'!F144,'AP-LIST_c9800'!F144))</f>
        <v/>
      </c>
      <c r="G144" s="44" t="str">
        <f t="shared" si="15"/>
        <v># no free IP</v>
      </c>
      <c r="H144" s="44" t="str">
        <f t="shared" si="16"/>
        <v>17.06.04</v>
      </c>
      <c r="I144" s="44" t="str">
        <f t="shared" si="17"/>
        <v/>
      </c>
      <c r="J144" s="114" t="str">
        <f>IF('AP-LIST_c9800'!C144="","",IF(LOWER('AP-LIST_ctvm'!C144)=LOWER('AP-LIST_c9800'!C144),"AP Migration CTVM &gt; c9800",CONCATENATE("AP ",'AP-LIST_ctvm'!C144," durch ",'AP-LIST_c9800'!C144," ersetzt")))</f>
        <v/>
      </c>
      <c r="K144" s="50"/>
      <c r="L144" s="5" t="str">
        <f t="shared" si="18"/>
        <v>:::::</v>
      </c>
      <c r="M144" s="5" t="str">
        <f t="shared" si="19"/>
        <v>..</v>
      </c>
      <c r="N144" s="5" t="str">
        <f t="shared" si="20"/>
        <v>..</v>
      </c>
    </row>
    <row r="145" spans="1:14">
      <c r="A145" s="44">
        <v>142</v>
      </c>
      <c r="B145" s="44" t="str">
        <f t="shared" si="14"/>
        <v># no free IP</v>
      </c>
      <c r="C145" s="44" t="str">
        <f>IF('AP-LIST_c9800'!C145="","",IF(LOWER('AP-LIST_ctvm'!$C145)=LOWER('AP-LIST_c9800'!$C145),'AP-LIST_ctvm'!C145,'AP-LIST_c9800'!C145))</f>
        <v/>
      </c>
      <c r="D145" s="26" t="str">
        <f>IF('AP-LIST_c9800'!D145="","",IF(LOWER('AP-LIST_ctvm'!$C145)=LOWER('AP-LIST_c9800'!$C145),'AP-LIST_ctvm'!D145,'AP-LIST_c9800'!D145))</f>
        <v/>
      </c>
      <c r="E145" s="19" t="str">
        <f>IF('AP-LIST_c9800'!E145="","",IF(LOWER('AP-LIST_ctvm'!$C145)=LOWER('AP-LIST_c9800'!$C145),'AP-LIST_ctvm'!E145,'AP-LIST_c9800'!E145))</f>
        <v/>
      </c>
      <c r="F145" s="27" t="str">
        <f>IF('AP-LIST_c9800'!F145="","",IF(LOWER('AP-LIST_ctvm'!$C145)=LOWER('AP-LIST_c9800'!$C145),'AP-LIST_ctvm'!F145,'AP-LIST_c9800'!F145))</f>
        <v/>
      </c>
      <c r="G145" s="44" t="str">
        <f t="shared" si="15"/>
        <v># no free IP</v>
      </c>
      <c r="H145" s="44" t="str">
        <f t="shared" si="16"/>
        <v>17.06.04</v>
      </c>
      <c r="I145" s="44" t="str">
        <f t="shared" si="17"/>
        <v/>
      </c>
      <c r="J145" s="114" t="str">
        <f>IF('AP-LIST_c9800'!C145="","",IF(LOWER('AP-LIST_ctvm'!C145)=LOWER('AP-LIST_c9800'!C145),"AP Migration CTVM &gt; c9800",CONCATENATE("AP ",'AP-LIST_ctvm'!C145," durch ",'AP-LIST_c9800'!C145," ersetzt")))</f>
        <v/>
      </c>
      <c r="K145" s="50"/>
      <c r="L145" s="5" t="str">
        <f t="shared" si="18"/>
        <v>:::::</v>
      </c>
      <c r="M145" s="5" t="str">
        <f t="shared" si="19"/>
        <v>..</v>
      </c>
      <c r="N145" s="5" t="str">
        <f t="shared" si="20"/>
        <v>..</v>
      </c>
    </row>
    <row r="146" spans="1:14">
      <c r="A146" s="44">
        <v>143</v>
      </c>
      <c r="B146" s="44" t="str">
        <f t="shared" si="14"/>
        <v># no free IP</v>
      </c>
      <c r="C146" s="44" t="str">
        <f>IF('AP-LIST_c9800'!C146="","",IF(LOWER('AP-LIST_ctvm'!$C146)=LOWER('AP-LIST_c9800'!$C146),'AP-LIST_ctvm'!C146,'AP-LIST_c9800'!C146))</f>
        <v/>
      </c>
      <c r="D146" s="26" t="str">
        <f>IF('AP-LIST_c9800'!D146="","",IF(LOWER('AP-LIST_ctvm'!$C146)=LOWER('AP-LIST_c9800'!$C146),'AP-LIST_ctvm'!D146,'AP-LIST_c9800'!D146))</f>
        <v/>
      </c>
      <c r="E146" s="19" t="str">
        <f>IF('AP-LIST_c9800'!E146="","",IF(LOWER('AP-LIST_ctvm'!$C146)=LOWER('AP-LIST_c9800'!$C146),'AP-LIST_ctvm'!E146,'AP-LIST_c9800'!E146))</f>
        <v/>
      </c>
      <c r="F146" s="27" t="str">
        <f>IF('AP-LIST_c9800'!F146="","",IF(LOWER('AP-LIST_ctvm'!$C146)=LOWER('AP-LIST_c9800'!$C146),'AP-LIST_ctvm'!F146,'AP-LIST_c9800'!F146))</f>
        <v/>
      </c>
      <c r="G146" s="44" t="str">
        <f t="shared" si="15"/>
        <v># no free IP</v>
      </c>
      <c r="H146" s="44" t="str">
        <f t="shared" si="16"/>
        <v>17.06.04</v>
      </c>
      <c r="I146" s="44" t="str">
        <f t="shared" si="17"/>
        <v/>
      </c>
      <c r="J146" s="114" t="str">
        <f>IF('AP-LIST_c9800'!C146="","",IF(LOWER('AP-LIST_ctvm'!C146)=LOWER('AP-LIST_c9800'!C146),"AP Migration CTVM &gt; c9800",CONCATENATE("AP ",'AP-LIST_ctvm'!C146," durch ",'AP-LIST_c9800'!C146," ersetzt")))</f>
        <v/>
      </c>
      <c r="K146" s="50"/>
      <c r="L146" s="5" t="str">
        <f t="shared" si="18"/>
        <v>:::::</v>
      </c>
      <c r="M146" s="5" t="str">
        <f t="shared" si="19"/>
        <v>..</v>
      </c>
      <c r="N146" s="5" t="str">
        <f t="shared" si="20"/>
        <v>..</v>
      </c>
    </row>
    <row r="147" spans="1:14">
      <c r="A147" s="44">
        <v>144</v>
      </c>
      <c r="B147" s="44" t="str">
        <f t="shared" si="14"/>
        <v># no free IP</v>
      </c>
      <c r="C147" s="44" t="str">
        <f>IF('AP-LIST_c9800'!C147="","",IF(LOWER('AP-LIST_ctvm'!$C147)=LOWER('AP-LIST_c9800'!$C147),'AP-LIST_ctvm'!C147,'AP-LIST_c9800'!C147))</f>
        <v/>
      </c>
      <c r="D147" s="26" t="str">
        <f>IF('AP-LIST_c9800'!D147="","",IF(LOWER('AP-LIST_ctvm'!$C147)=LOWER('AP-LIST_c9800'!$C147),'AP-LIST_ctvm'!D147,'AP-LIST_c9800'!D147))</f>
        <v/>
      </c>
      <c r="E147" s="19" t="str">
        <f>IF('AP-LIST_c9800'!E147="","",IF(LOWER('AP-LIST_ctvm'!$C147)=LOWER('AP-LIST_c9800'!$C147),'AP-LIST_ctvm'!E147,'AP-LIST_c9800'!E147))</f>
        <v/>
      </c>
      <c r="F147" s="27" t="str">
        <f>IF('AP-LIST_c9800'!F147="","",IF(LOWER('AP-LIST_ctvm'!$C147)=LOWER('AP-LIST_c9800'!$C147),'AP-LIST_ctvm'!F147,'AP-LIST_c9800'!F147))</f>
        <v/>
      </c>
      <c r="G147" s="44" t="str">
        <f t="shared" si="15"/>
        <v># no free IP</v>
      </c>
      <c r="H147" s="44" t="str">
        <f t="shared" si="16"/>
        <v>17.06.04</v>
      </c>
      <c r="I147" s="44" t="str">
        <f t="shared" si="17"/>
        <v/>
      </c>
      <c r="J147" s="114" t="str">
        <f>IF('AP-LIST_c9800'!C147="","",IF(LOWER('AP-LIST_ctvm'!C147)=LOWER('AP-LIST_c9800'!C147),"AP Migration CTVM &gt; c9800",CONCATENATE("AP ",'AP-LIST_ctvm'!C147," durch ",'AP-LIST_c9800'!C147," ersetzt")))</f>
        <v/>
      </c>
      <c r="K147" s="50"/>
      <c r="L147" s="5" t="str">
        <f t="shared" si="18"/>
        <v>:::::</v>
      </c>
      <c r="M147" s="5" t="str">
        <f t="shared" si="19"/>
        <v>..</v>
      </c>
      <c r="N147" s="5" t="str">
        <f t="shared" si="20"/>
        <v>..</v>
      </c>
    </row>
    <row r="148" spans="1:14">
      <c r="A148" s="44">
        <v>145</v>
      </c>
      <c r="B148" s="44" t="str">
        <f t="shared" si="14"/>
        <v># no free IP</v>
      </c>
      <c r="C148" s="44" t="str">
        <f>IF('AP-LIST_c9800'!C148="","",IF(LOWER('AP-LIST_ctvm'!$C148)=LOWER('AP-LIST_c9800'!$C148),'AP-LIST_ctvm'!C148,'AP-LIST_c9800'!C148))</f>
        <v/>
      </c>
      <c r="D148" s="26" t="str">
        <f>IF('AP-LIST_c9800'!D148="","",IF(LOWER('AP-LIST_ctvm'!$C148)=LOWER('AP-LIST_c9800'!$C148),'AP-LIST_ctvm'!D148,'AP-LIST_c9800'!D148))</f>
        <v/>
      </c>
      <c r="E148" s="19" t="str">
        <f>IF('AP-LIST_c9800'!E148="","",IF(LOWER('AP-LIST_ctvm'!$C148)=LOWER('AP-LIST_c9800'!$C148),'AP-LIST_ctvm'!E148,'AP-LIST_c9800'!E148))</f>
        <v/>
      </c>
      <c r="F148" s="27" t="str">
        <f>IF('AP-LIST_c9800'!F148="","",IF(LOWER('AP-LIST_ctvm'!$C148)=LOWER('AP-LIST_c9800'!$C148),'AP-LIST_ctvm'!F148,'AP-LIST_c9800'!F148))</f>
        <v/>
      </c>
      <c r="G148" s="44" t="str">
        <f t="shared" si="15"/>
        <v># no free IP</v>
      </c>
      <c r="H148" s="44" t="str">
        <f t="shared" si="16"/>
        <v>17.06.04</v>
      </c>
      <c r="I148" s="44" t="str">
        <f t="shared" si="17"/>
        <v/>
      </c>
      <c r="J148" s="114" t="str">
        <f>IF('AP-LIST_c9800'!C148="","",IF(LOWER('AP-LIST_ctvm'!C148)=LOWER('AP-LIST_c9800'!C148),"AP Migration CTVM &gt; c9800",CONCATENATE("AP ",'AP-LIST_ctvm'!C148," durch ",'AP-LIST_c9800'!C148," ersetzt")))</f>
        <v/>
      </c>
      <c r="K148" s="50"/>
      <c r="L148" s="5" t="str">
        <f t="shared" si="18"/>
        <v>:::::</v>
      </c>
      <c r="M148" s="5" t="str">
        <f t="shared" si="19"/>
        <v>..</v>
      </c>
      <c r="N148" s="5" t="str">
        <f t="shared" si="20"/>
        <v>..</v>
      </c>
    </row>
    <row r="149" spans="1:14">
      <c r="A149" s="44">
        <v>146</v>
      </c>
      <c r="B149" s="44" t="str">
        <f t="shared" si="14"/>
        <v># no free IP</v>
      </c>
      <c r="C149" s="44" t="str">
        <f>IF('AP-LIST_c9800'!C149="","",IF(LOWER('AP-LIST_ctvm'!$C149)=LOWER('AP-LIST_c9800'!$C149),'AP-LIST_ctvm'!C149,'AP-LIST_c9800'!C149))</f>
        <v/>
      </c>
      <c r="D149" s="26" t="str">
        <f>IF('AP-LIST_c9800'!D149="","",IF(LOWER('AP-LIST_ctvm'!$C149)=LOWER('AP-LIST_c9800'!$C149),'AP-LIST_ctvm'!D149,'AP-LIST_c9800'!D149))</f>
        <v/>
      </c>
      <c r="E149" s="19" t="str">
        <f>IF('AP-LIST_c9800'!E149="","",IF(LOWER('AP-LIST_ctvm'!$C149)=LOWER('AP-LIST_c9800'!$C149),'AP-LIST_ctvm'!E149,'AP-LIST_c9800'!E149))</f>
        <v/>
      </c>
      <c r="F149" s="27" t="str">
        <f>IF('AP-LIST_c9800'!F149="","",IF(LOWER('AP-LIST_ctvm'!$C149)=LOWER('AP-LIST_c9800'!$C149),'AP-LIST_ctvm'!F149,'AP-LIST_c9800'!F149))</f>
        <v/>
      </c>
      <c r="G149" s="44" t="str">
        <f t="shared" si="15"/>
        <v># no free IP</v>
      </c>
      <c r="H149" s="44" t="str">
        <f t="shared" si="16"/>
        <v>17.06.04</v>
      </c>
      <c r="I149" s="44" t="str">
        <f t="shared" si="17"/>
        <v/>
      </c>
      <c r="J149" s="114" t="str">
        <f>IF('AP-LIST_c9800'!C149="","",IF(LOWER('AP-LIST_ctvm'!C149)=LOWER('AP-LIST_c9800'!C149),"AP Migration CTVM &gt; c9800",CONCATENATE("AP ",'AP-LIST_ctvm'!C149," durch ",'AP-LIST_c9800'!C149," ersetzt")))</f>
        <v/>
      </c>
      <c r="K149" s="50"/>
      <c r="L149" s="5" t="str">
        <f t="shared" si="18"/>
        <v>:::::</v>
      </c>
      <c r="M149" s="5" t="str">
        <f t="shared" si="19"/>
        <v>..</v>
      </c>
      <c r="N149" s="5" t="str">
        <f t="shared" si="20"/>
        <v>..</v>
      </c>
    </row>
    <row r="150" spans="1:14">
      <c r="A150" s="44">
        <v>147</v>
      </c>
      <c r="B150" s="44" t="str">
        <f t="shared" si="14"/>
        <v># no free IP</v>
      </c>
      <c r="C150" s="44" t="str">
        <f>IF('AP-LIST_c9800'!C150="","",IF(LOWER('AP-LIST_ctvm'!$C150)=LOWER('AP-LIST_c9800'!$C150),'AP-LIST_ctvm'!C150,'AP-LIST_c9800'!C150))</f>
        <v/>
      </c>
      <c r="D150" s="26" t="str">
        <f>IF('AP-LIST_c9800'!D150="","",IF(LOWER('AP-LIST_ctvm'!$C150)=LOWER('AP-LIST_c9800'!$C150),'AP-LIST_ctvm'!D150,'AP-LIST_c9800'!D150))</f>
        <v/>
      </c>
      <c r="E150" s="19" t="str">
        <f>IF('AP-LIST_c9800'!E150="","",IF(LOWER('AP-LIST_ctvm'!$C150)=LOWER('AP-LIST_c9800'!$C150),'AP-LIST_ctvm'!E150,'AP-LIST_c9800'!E150))</f>
        <v/>
      </c>
      <c r="F150" s="27" t="str">
        <f>IF('AP-LIST_c9800'!F150="","",IF(LOWER('AP-LIST_ctvm'!$C150)=LOWER('AP-LIST_c9800'!$C150),'AP-LIST_ctvm'!F150,'AP-LIST_c9800'!F150))</f>
        <v/>
      </c>
      <c r="G150" s="44" t="str">
        <f t="shared" si="15"/>
        <v># no free IP</v>
      </c>
      <c r="H150" s="44" t="str">
        <f t="shared" si="16"/>
        <v>17.06.04</v>
      </c>
      <c r="I150" s="44" t="str">
        <f t="shared" si="17"/>
        <v/>
      </c>
      <c r="J150" s="114" t="str">
        <f>IF('AP-LIST_c9800'!C150="","",IF(LOWER('AP-LIST_ctvm'!C150)=LOWER('AP-LIST_c9800'!C150),"AP Migration CTVM &gt; c9800",CONCATENATE("AP ",'AP-LIST_ctvm'!C150," durch ",'AP-LIST_c9800'!C150," ersetzt")))</f>
        <v/>
      </c>
      <c r="K150" s="50"/>
      <c r="L150" s="5" t="str">
        <f t="shared" si="18"/>
        <v>:::::</v>
      </c>
      <c r="M150" s="5" t="str">
        <f t="shared" si="19"/>
        <v>..</v>
      </c>
      <c r="N150" s="5" t="str">
        <f t="shared" si="20"/>
        <v>..</v>
      </c>
    </row>
    <row r="151" spans="1:14">
      <c r="A151" s="44">
        <v>148</v>
      </c>
      <c r="B151" s="44" t="str">
        <f t="shared" si="14"/>
        <v># no free IP</v>
      </c>
      <c r="C151" s="44" t="str">
        <f>IF('AP-LIST_c9800'!C151="","",IF(LOWER('AP-LIST_ctvm'!$C151)=LOWER('AP-LIST_c9800'!$C151),'AP-LIST_ctvm'!C151,'AP-LIST_c9800'!C151))</f>
        <v/>
      </c>
      <c r="D151" s="26" t="str">
        <f>IF('AP-LIST_c9800'!D151="","",IF(LOWER('AP-LIST_ctvm'!$C151)=LOWER('AP-LIST_c9800'!$C151),'AP-LIST_ctvm'!D151,'AP-LIST_c9800'!D151))</f>
        <v/>
      </c>
      <c r="E151" s="19" t="str">
        <f>IF('AP-LIST_c9800'!E151="","",IF(LOWER('AP-LIST_ctvm'!$C151)=LOWER('AP-LIST_c9800'!$C151),'AP-LIST_ctvm'!E151,'AP-LIST_c9800'!E151))</f>
        <v/>
      </c>
      <c r="F151" s="27" t="str">
        <f>IF('AP-LIST_c9800'!F151="","",IF(LOWER('AP-LIST_ctvm'!$C151)=LOWER('AP-LIST_c9800'!$C151),'AP-LIST_ctvm'!F151,'AP-LIST_c9800'!F151))</f>
        <v/>
      </c>
      <c r="G151" s="44" t="str">
        <f t="shared" si="15"/>
        <v># no free IP</v>
      </c>
      <c r="H151" s="44" t="str">
        <f t="shared" si="16"/>
        <v>17.06.04</v>
      </c>
      <c r="I151" s="44" t="str">
        <f t="shared" si="17"/>
        <v/>
      </c>
      <c r="J151" s="114" t="str">
        <f>IF('AP-LIST_c9800'!C151="","",IF(LOWER('AP-LIST_ctvm'!C151)=LOWER('AP-LIST_c9800'!C151),"AP Migration CTVM &gt; c9800",CONCATENATE("AP ",'AP-LIST_ctvm'!C151," durch ",'AP-LIST_c9800'!C151," ersetzt")))</f>
        <v/>
      </c>
      <c r="K151" s="50"/>
      <c r="L151" s="5" t="str">
        <f t="shared" si="18"/>
        <v>:::::</v>
      </c>
      <c r="M151" s="5" t="str">
        <f t="shared" si="19"/>
        <v>..</v>
      </c>
      <c r="N151" s="5" t="str">
        <f t="shared" si="20"/>
        <v>..</v>
      </c>
    </row>
    <row r="152" spans="1:14">
      <c r="A152" s="44">
        <v>149</v>
      </c>
      <c r="B152" s="44" t="str">
        <f t="shared" si="14"/>
        <v># no free IP</v>
      </c>
      <c r="C152" s="44" t="str">
        <f>IF('AP-LIST_c9800'!C152="","",IF(LOWER('AP-LIST_ctvm'!$C152)=LOWER('AP-LIST_c9800'!$C152),'AP-LIST_ctvm'!C152,'AP-LIST_c9800'!C152))</f>
        <v/>
      </c>
      <c r="D152" s="26" t="str">
        <f>IF('AP-LIST_c9800'!D152="","",IF(LOWER('AP-LIST_ctvm'!$C152)=LOWER('AP-LIST_c9800'!$C152),'AP-LIST_ctvm'!D152,'AP-LIST_c9800'!D152))</f>
        <v/>
      </c>
      <c r="E152" s="19" t="str">
        <f>IF('AP-LIST_c9800'!E152="","",IF(LOWER('AP-LIST_ctvm'!$C152)=LOWER('AP-LIST_c9800'!$C152),'AP-LIST_ctvm'!E152,'AP-LIST_c9800'!E152))</f>
        <v/>
      </c>
      <c r="F152" s="27" t="str">
        <f>IF('AP-LIST_c9800'!F152="","",IF(LOWER('AP-LIST_ctvm'!$C152)=LOWER('AP-LIST_c9800'!$C152),'AP-LIST_ctvm'!F152,'AP-LIST_c9800'!F152))</f>
        <v/>
      </c>
      <c r="G152" s="44" t="str">
        <f t="shared" si="15"/>
        <v># no free IP</v>
      </c>
      <c r="H152" s="44" t="str">
        <f t="shared" si="16"/>
        <v>17.06.04</v>
      </c>
      <c r="I152" s="44" t="str">
        <f t="shared" si="17"/>
        <v/>
      </c>
      <c r="J152" s="114" t="str">
        <f>IF('AP-LIST_c9800'!C152="","",IF(LOWER('AP-LIST_ctvm'!C152)=LOWER('AP-LIST_c9800'!C152),"AP Migration CTVM &gt; c9800",CONCATENATE("AP ",'AP-LIST_ctvm'!C152," durch ",'AP-LIST_c9800'!C152," ersetzt")))</f>
        <v/>
      </c>
      <c r="K152" s="50"/>
      <c r="L152" s="5" t="str">
        <f t="shared" si="18"/>
        <v>:::::</v>
      </c>
      <c r="M152" s="5" t="str">
        <f t="shared" si="19"/>
        <v>..</v>
      </c>
      <c r="N152" s="5" t="str">
        <f t="shared" si="20"/>
        <v>..</v>
      </c>
    </row>
    <row r="153" spans="1:14">
      <c r="A153" s="44">
        <v>150</v>
      </c>
      <c r="B153" s="44" t="str">
        <f t="shared" si="14"/>
        <v># no free IP</v>
      </c>
      <c r="C153" s="44" t="str">
        <f>IF('AP-LIST_c9800'!C153="","",IF(LOWER('AP-LIST_ctvm'!$C153)=LOWER('AP-LIST_c9800'!$C153),'AP-LIST_ctvm'!C153,'AP-LIST_c9800'!C153))</f>
        <v/>
      </c>
      <c r="D153" s="26" t="str">
        <f>IF('AP-LIST_c9800'!D153="","",IF(LOWER('AP-LIST_ctvm'!$C153)=LOWER('AP-LIST_c9800'!$C153),'AP-LIST_ctvm'!D153,'AP-LIST_c9800'!D153))</f>
        <v/>
      </c>
      <c r="E153" s="19" t="str">
        <f>IF('AP-LIST_c9800'!E153="","",IF(LOWER('AP-LIST_ctvm'!$C153)=LOWER('AP-LIST_c9800'!$C153),'AP-LIST_ctvm'!E153,'AP-LIST_c9800'!E153))</f>
        <v/>
      </c>
      <c r="F153" s="27" t="str">
        <f>IF('AP-LIST_c9800'!F153="","",IF(LOWER('AP-LIST_ctvm'!$C153)=LOWER('AP-LIST_c9800'!$C153),'AP-LIST_ctvm'!F153,'AP-LIST_c9800'!F153))</f>
        <v/>
      </c>
      <c r="G153" s="44" t="str">
        <f t="shared" si="15"/>
        <v># no free IP</v>
      </c>
      <c r="H153" s="44" t="str">
        <f t="shared" si="16"/>
        <v>17.06.04</v>
      </c>
      <c r="I153" s="44" t="str">
        <f t="shared" si="17"/>
        <v/>
      </c>
      <c r="J153" s="114" t="str">
        <f>IF('AP-LIST_c9800'!C153="","",IF(LOWER('AP-LIST_ctvm'!C153)=LOWER('AP-LIST_c9800'!C153),"AP Migration CTVM &gt; c9800",CONCATENATE("AP ",'AP-LIST_ctvm'!C153," durch ",'AP-LIST_c9800'!C153," ersetzt")))</f>
        <v/>
      </c>
      <c r="K153" s="50"/>
      <c r="L153" s="5" t="str">
        <f t="shared" si="18"/>
        <v>:::::</v>
      </c>
      <c r="M153" s="5" t="str">
        <f t="shared" si="19"/>
        <v>..</v>
      </c>
      <c r="N153" s="5" t="str">
        <f t="shared" si="20"/>
        <v>..</v>
      </c>
    </row>
    <row r="154" spans="1:14">
      <c r="A154" s="44">
        <v>151</v>
      </c>
      <c r="B154" s="44" t="str">
        <f t="shared" si="14"/>
        <v># no free IP</v>
      </c>
      <c r="C154" s="44" t="str">
        <f>IF('AP-LIST_c9800'!C154="","",IF(LOWER('AP-LIST_ctvm'!$C154)=LOWER('AP-LIST_c9800'!$C154),'AP-LIST_ctvm'!C154,'AP-LIST_c9800'!C154))</f>
        <v/>
      </c>
      <c r="D154" s="26" t="str">
        <f>IF('AP-LIST_c9800'!D154="","",IF(LOWER('AP-LIST_ctvm'!$C154)=LOWER('AP-LIST_c9800'!$C154),'AP-LIST_ctvm'!D154,'AP-LIST_c9800'!D154))</f>
        <v/>
      </c>
      <c r="E154" s="19" t="str">
        <f>IF('AP-LIST_c9800'!E154="","",IF(LOWER('AP-LIST_ctvm'!$C154)=LOWER('AP-LIST_c9800'!$C154),'AP-LIST_ctvm'!E154,'AP-LIST_c9800'!E154))</f>
        <v/>
      </c>
      <c r="F154" s="27" t="str">
        <f>IF('AP-LIST_c9800'!F154="","",IF(LOWER('AP-LIST_ctvm'!$C154)=LOWER('AP-LIST_c9800'!$C154),'AP-LIST_ctvm'!F154,'AP-LIST_c9800'!F154))</f>
        <v/>
      </c>
      <c r="G154" s="44" t="str">
        <f t="shared" si="15"/>
        <v># no free IP</v>
      </c>
      <c r="H154" s="44" t="str">
        <f t="shared" si="16"/>
        <v>17.06.04</v>
      </c>
      <c r="I154" s="44" t="str">
        <f t="shared" si="17"/>
        <v/>
      </c>
      <c r="J154" s="114" t="str">
        <f>IF('AP-LIST_c9800'!C154="","",IF(LOWER('AP-LIST_ctvm'!C154)=LOWER('AP-LIST_c9800'!C154),"AP Migration CTVM &gt; c9800",CONCATENATE("AP ",'AP-LIST_ctvm'!C154," durch ",'AP-LIST_c9800'!C154," ersetzt")))</f>
        <v/>
      </c>
      <c r="K154" s="50"/>
      <c r="L154" s="5" t="str">
        <f t="shared" si="18"/>
        <v>:::::</v>
      </c>
      <c r="M154" s="5" t="str">
        <f t="shared" si="19"/>
        <v>..</v>
      </c>
      <c r="N154" s="5" t="str">
        <f t="shared" si="20"/>
        <v>..</v>
      </c>
    </row>
    <row r="155" spans="1:14">
      <c r="A155" s="44">
        <v>152</v>
      </c>
      <c r="B155" s="44" t="str">
        <f t="shared" si="14"/>
        <v># no free IP</v>
      </c>
      <c r="C155" s="44" t="str">
        <f>IF('AP-LIST_c9800'!C155="","",IF(LOWER('AP-LIST_ctvm'!$C155)=LOWER('AP-LIST_c9800'!$C155),'AP-LIST_ctvm'!C155,'AP-LIST_c9800'!C155))</f>
        <v/>
      </c>
      <c r="D155" s="26" t="str">
        <f>IF('AP-LIST_c9800'!D155="","",IF(LOWER('AP-LIST_ctvm'!$C155)=LOWER('AP-LIST_c9800'!$C155),'AP-LIST_ctvm'!D155,'AP-LIST_c9800'!D155))</f>
        <v/>
      </c>
      <c r="E155" s="19" t="str">
        <f>IF('AP-LIST_c9800'!E155="","",IF(LOWER('AP-LIST_ctvm'!$C155)=LOWER('AP-LIST_c9800'!$C155),'AP-LIST_ctvm'!E155,'AP-LIST_c9800'!E155))</f>
        <v/>
      </c>
      <c r="F155" s="27" t="str">
        <f>IF('AP-LIST_c9800'!F155="","",IF(LOWER('AP-LIST_ctvm'!$C155)=LOWER('AP-LIST_c9800'!$C155),'AP-LIST_ctvm'!F155,'AP-LIST_c9800'!F155))</f>
        <v/>
      </c>
      <c r="G155" s="44" t="str">
        <f t="shared" si="15"/>
        <v># no free IP</v>
      </c>
      <c r="H155" s="44" t="str">
        <f t="shared" si="16"/>
        <v>17.06.04</v>
      </c>
      <c r="I155" s="44" t="str">
        <f t="shared" si="17"/>
        <v/>
      </c>
      <c r="J155" s="114" t="str">
        <f>IF('AP-LIST_c9800'!C155="","",IF(LOWER('AP-LIST_ctvm'!C155)=LOWER('AP-LIST_c9800'!C155),"AP Migration CTVM &gt; c9800",CONCATENATE("AP ",'AP-LIST_ctvm'!C155," durch ",'AP-LIST_c9800'!C155," ersetzt")))</f>
        <v/>
      </c>
      <c r="K155" s="50"/>
      <c r="L155" s="5" t="str">
        <f t="shared" si="18"/>
        <v>:::::</v>
      </c>
      <c r="M155" s="5" t="str">
        <f t="shared" si="19"/>
        <v>..</v>
      </c>
      <c r="N155" s="5" t="str">
        <f t="shared" si="20"/>
        <v>..</v>
      </c>
    </row>
    <row r="156" spans="1:14">
      <c r="A156" s="44">
        <v>153</v>
      </c>
      <c r="B156" s="44" t="str">
        <f t="shared" si="14"/>
        <v># no free IP</v>
      </c>
      <c r="C156" s="44" t="str">
        <f>IF('AP-LIST_c9800'!C156="","",IF(LOWER('AP-LIST_ctvm'!$C156)=LOWER('AP-LIST_c9800'!$C156),'AP-LIST_ctvm'!C156,'AP-LIST_c9800'!C156))</f>
        <v/>
      </c>
      <c r="D156" s="26" t="str">
        <f>IF('AP-LIST_c9800'!D156="","",IF(LOWER('AP-LIST_ctvm'!$C156)=LOWER('AP-LIST_c9800'!$C156),'AP-LIST_ctvm'!D156,'AP-LIST_c9800'!D156))</f>
        <v/>
      </c>
      <c r="E156" s="19" t="str">
        <f>IF('AP-LIST_c9800'!E156="","",IF(LOWER('AP-LIST_ctvm'!$C156)=LOWER('AP-LIST_c9800'!$C156),'AP-LIST_ctvm'!E156,'AP-LIST_c9800'!E156))</f>
        <v/>
      </c>
      <c r="F156" s="27" t="str">
        <f>IF('AP-LIST_c9800'!F156="","",IF(LOWER('AP-LIST_ctvm'!$C156)=LOWER('AP-LIST_c9800'!$C156),'AP-LIST_ctvm'!F156,'AP-LIST_c9800'!F156))</f>
        <v/>
      </c>
      <c r="G156" s="44" t="str">
        <f t="shared" si="15"/>
        <v># no free IP</v>
      </c>
      <c r="H156" s="44" t="str">
        <f t="shared" si="16"/>
        <v>17.06.04</v>
      </c>
      <c r="I156" s="44" t="str">
        <f t="shared" si="17"/>
        <v/>
      </c>
      <c r="J156" s="114" t="str">
        <f>IF('AP-LIST_c9800'!C156="","",IF(LOWER('AP-LIST_ctvm'!C156)=LOWER('AP-LIST_c9800'!C156),"AP Migration CTVM &gt; c9800",CONCATENATE("AP ",'AP-LIST_ctvm'!C156," durch ",'AP-LIST_c9800'!C156," ersetzt")))</f>
        <v/>
      </c>
      <c r="K156" s="50"/>
      <c r="L156" s="5" t="str">
        <f t="shared" si="18"/>
        <v>:::::</v>
      </c>
      <c r="M156" s="5" t="str">
        <f t="shared" si="19"/>
        <v>..</v>
      </c>
      <c r="N156" s="5" t="str">
        <f t="shared" si="20"/>
        <v>..</v>
      </c>
    </row>
    <row r="157" spans="1:14">
      <c r="A157" s="44">
        <v>154</v>
      </c>
      <c r="B157" s="44" t="str">
        <f t="shared" si="14"/>
        <v># no free IP</v>
      </c>
      <c r="C157" s="44" t="str">
        <f>IF('AP-LIST_c9800'!C157="","",IF(LOWER('AP-LIST_ctvm'!$C157)=LOWER('AP-LIST_c9800'!$C157),'AP-LIST_ctvm'!C157,'AP-LIST_c9800'!C157))</f>
        <v/>
      </c>
      <c r="D157" s="26" t="str">
        <f>IF('AP-LIST_c9800'!D157="","",IF(LOWER('AP-LIST_ctvm'!$C157)=LOWER('AP-LIST_c9800'!$C157),'AP-LIST_ctvm'!D157,'AP-LIST_c9800'!D157))</f>
        <v/>
      </c>
      <c r="E157" s="19" t="str">
        <f>IF('AP-LIST_c9800'!E157="","",IF(LOWER('AP-LIST_ctvm'!$C157)=LOWER('AP-LIST_c9800'!$C157),'AP-LIST_ctvm'!E157,'AP-LIST_c9800'!E157))</f>
        <v/>
      </c>
      <c r="F157" s="27" t="str">
        <f>IF('AP-LIST_c9800'!F157="","",IF(LOWER('AP-LIST_ctvm'!$C157)=LOWER('AP-LIST_c9800'!$C157),'AP-LIST_ctvm'!F157,'AP-LIST_c9800'!F157))</f>
        <v/>
      </c>
      <c r="G157" s="44" t="str">
        <f t="shared" si="15"/>
        <v># no free IP</v>
      </c>
      <c r="H157" s="44" t="str">
        <f t="shared" si="16"/>
        <v>17.06.04</v>
      </c>
      <c r="I157" s="44" t="str">
        <f t="shared" si="17"/>
        <v/>
      </c>
      <c r="J157" s="114" t="str">
        <f>IF('AP-LIST_c9800'!C157="","",IF(LOWER('AP-LIST_ctvm'!C157)=LOWER('AP-LIST_c9800'!C157),"AP Migration CTVM &gt; c9800",CONCATENATE("AP ",'AP-LIST_ctvm'!C157," durch ",'AP-LIST_c9800'!C157," ersetzt")))</f>
        <v/>
      </c>
      <c r="K157" s="50"/>
      <c r="L157" s="5" t="str">
        <f t="shared" si="18"/>
        <v>:::::</v>
      </c>
      <c r="M157" s="5" t="str">
        <f t="shared" si="19"/>
        <v>..</v>
      </c>
      <c r="N157" s="5" t="str">
        <f t="shared" si="20"/>
        <v>..</v>
      </c>
    </row>
    <row r="158" spans="1:14">
      <c r="A158" s="44">
        <v>155</v>
      </c>
      <c r="B158" s="44" t="str">
        <f t="shared" si="14"/>
        <v># no free IP</v>
      </c>
      <c r="C158" s="44" t="str">
        <f>IF('AP-LIST_c9800'!C158="","",IF(LOWER('AP-LIST_ctvm'!$C158)=LOWER('AP-LIST_c9800'!$C158),'AP-LIST_ctvm'!C158,'AP-LIST_c9800'!C158))</f>
        <v/>
      </c>
      <c r="D158" s="26" t="str">
        <f>IF('AP-LIST_c9800'!D158="","",IF(LOWER('AP-LIST_ctvm'!$C158)=LOWER('AP-LIST_c9800'!$C158),'AP-LIST_ctvm'!D158,'AP-LIST_c9800'!D158))</f>
        <v/>
      </c>
      <c r="E158" s="19" t="str">
        <f>IF('AP-LIST_c9800'!E158="","",IF(LOWER('AP-LIST_ctvm'!$C158)=LOWER('AP-LIST_c9800'!$C158),'AP-LIST_ctvm'!E158,'AP-LIST_c9800'!E158))</f>
        <v/>
      </c>
      <c r="F158" s="27" t="str">
        <f>IF('AP-LIST_c9800'!F158="","",IF(LOWER('AP-LIST_ctvm'!$C158)=LOWER('AP-LIST_c9800'!$C158),'AP-LIST_ctvm'!F158,'AP-LIST_c9800'!F158))</f>
        <v/>
      </c>
      <c r="G158" s="44" t="str">
        <f t="shared" si="15"/>
        <v># no free IP</v>
      </c>
      <c r="H158" s="44" t="str">
        <f t="shared" si="16"/>
        <v>17.06.04</v>
      </c>
      <c r="I158" s="44" t="str">
        <f t="shared" si="17"/>
        <v/>
      </c>
      <c r="J158" s="114" t="str">
        <f>IF('AP-LIST_c9800'!C158="","",IF(LOWER('AP-LIST_ctvm'!C158)=LOWER('AP-LIST_c9800'!C158),"AP Migration CTVM &gt; c9800",CONCATENATE("AP ",'AP-LIST_ctvm'!C158," durch ",'AP-LIST_c9800'!C158," ersetzt")))</f>
        <v/>
      </c>
      <c r="K158" s="50"/>
      <c r="L158" s="5" t="str">
        <f t="shared" si="18"/>
        <v>:::::</v>
      </c>
      <c r="M158" s="5" t="str">
        <f t="shared" si="19"/>
        <v>..</v>
      </c>
      <c r="N158" s="5" t="str">
        <f t="shared" si="20"/>
        <v>..</v>
      </c>
    </row>
    <row r="159" spans="1:14">
      <c r="A159" s="44">
        <v>156</v>
      </c>
      <c r="B159" s="44" t="str">
        <f t="shared" si="14"/>
        <v># no free IP</v>
      </c>
      <c r="C159" s="44" t="str">
        <f>IF('AP-LIST_c9800'!C159="","",IF(LOWER('AP-LIST_ctvm'!$C159)=LOWER('AP-LIST_c9800'!$C159),'AP-LIST_ctvm'!C159,'AP-LIST_c9800'!C159))</f>
        <v/>
      </c>
      <c r="D159" s="26" t="str">
        <f>IF('AP-LIST_c9800'!D159="","",IF(LOWER('AP-LIST_ctvm'!$C159)=LOWER('AP-LIST_c9800'!$C159),'AP-LIST_ctvm'!D159,'AP-LIST_c9800'!D159))</f>
        <v/>
      </c>
      <c r="E159" s="19" t="str">
        <f>IF('AP-LIST_c9800'!E159="","",IF(LOWER('AP-LIST_ctvm'!$C159)=LOWER('AP-LIST_c9800'!$C159),'AP-LIST_ctvm'!E159,'AP-LIST_c9800'!E159))</f>
        <v/>
      </c>
      <c r="F159" s="27" t="str">
        <f>IF('AP-LIST_c9800'!F159="","",IF(LOWER('AP-LIST_ctvm'!$C159)=LOWER('AP-LIST_c9800'!$C159),'AP-LIST_ctvm'!F159,'AP-LIST_c9800'!F159))</f>
        <v/>
      </c>
      <c r="G159" s="44" t="str">
        <f t="shared" si="15"/>
        <v># no free IP</v>
      </c>
      <c r="H159" s="44" t="str">
        <f t="shared" si="16"/>
        <v>17.06.04</v>
      </c>
      <c r="I159" s="44" t="str">
        <f t="shared" si="17"/>
        <v/>
      </c>
      <c r="J159" s="114" t="str">
        <f>IF('AP-LIST_c9800'!C159="","",IF(LOWER('AP-LIST_ctvm'!C159)=LOWER('AP-LIST_c9800'!C159),"AP Migration CTVM &gt; c9800",CONCATENATE("AP ",'AP-LIST_ctvm'!C159," durch ",'AP-LIST_c9800'!C159," ersetzt")))</f>
        <v/>
      </c>
      <c r="K159" s="50"/>
      <c r="L159" s="5" t="str">
        <f t="shared" si="18"/>
        <v>:::::</v>
      </c>
      <c r="M159" s="5" t="str">
        <f t="shared" si="19"/>
        <v>..</v>
      </c>
      <c r="N159" s="5" t="str">
        <f t="shared" si="20"/>
        <v>..</v>
      </c>
    </row>
    <row r="160" spans="1:14">
      <c r="A160" s="44">
        <v>157</v>
      </c>
      <c r="B160" s="44" t="str">
        <f t="shared" si="14"/>
        <v># no free IP</v>
      </c>
      <c r="C160" s="44" t="str">
        <f>IF('AP-LIST_c9800'!C160="","",IF(LOWER('AP-LIST_ctvm'!$C160)=LOWER('AP-LIST_c9800'!$C160),'AP-LIST_ctvm'!C160,'AP-LIST_c9800'!C160))</f>
        <v/>
      </c>
      <c r="D160" s="26" t="str">
        <f>IF('AP-LIST_c9800'!D160="","",IF(LOWER('AP-LIST_ctvm'!$C160)=LOWER('AP-LIST_c9800'!$C160),'AP-LIST_ctvm'!D160,'AP-LIST_c9800'!D160))</f>
        <v/>
      </c>
      <c r="E160" s="19" t="str">
        <f>IF('AP-LIST_c9800'!E160="","",IF(LOWER('AP-LIST_ctvm'!$C160)=LOWER('AP-LIST_c9800'!$C160),'AP-LIST_ctvm'!E160,'AP-LIST_c9800'!E160))</f>
        <v/>
      </c>
      <c r="F160" s="27" t="str">
        <f>IF('AP-LIST_c9800'!F160="","",IF(LOWER('AP-LIST_ctvm'!$C160)=LOWER('AP-LIST_c9800'!$C160),'AP-LIST_ctvm'!F160,'AP-LIST_c9800'!F160))</f>
        <v/>
      </c>
      <c r="G160" s="44" t="str">
        <f t="shared" si="15"/>
        <v># no free IP</v>
      </c>
      <c r="H160" s="44" t="str">
        <f t="shared" si="16"/>
        <v>17.06.04</v>
      </c>
      <c r="I160" s="44" t="str">
        <f t="shared" si="17"/>
        <v/>
      </c>
      <c r="J160" s="114" t="str">
        <f>IF('AP-LIST_c9800'!C160="","",IF(LOWER('AP-LIST_ctvm'!C160)=LOWER('AP-LIST_c9800'!C160),"AP Migration CTVM &gt; c9800",CONCATENATE("AP ",'AP-LIST_ctvm'!C160," durch ",'AP-LIST_c9800'!C160," ersetzt")))</f>
        <v/>
      </c>
      <c r="K160" s="50"/>
      <c r="L160" s="5" t="str">
        <f t="shared" si="18"/>
        <v>:::::</v>
      </c>
      <c r="M160" s="5" t="str">
        <f t="shared" si="19"/>
        <v>..</v>
      </c>
      <c r="N160" s="5" t="str">
        <f t="shared" si="20"/>
        <v>..</v>
      </c>
    </row>
    <row r="161" spans="1:14">
      <c r="A161" s="44">
        <v>158</v>
      </c>
      <c r="B161" s="44" t="str">
        <f t="shared" si="14"/>
        <v># no free IP</v>
      </c>
      <c r="C161" s="44" t="str">
        <f>IF('AP-LIST_c9800'!C161="","",IF(LOWER('AP-LIST_ctvm'!$C161)=LOWER('AP-LIST_c9800'!$C161),'AP-LIST_ctvm'!C161,'AP-LIST_c9800'!C161))</f>
        <v/>
      </c>
      <c r="D161" s="26" t="str">
        <f>IF('AP-LIST_c9800'!D161="","",IF(LOWER('AP-LIST_ctvm'!$C161)=LOWER('AP-LIST_c9800'!$C161),'AP-LIST_ctvm'!D161,'AP-LIST_c9800'!D161))</f>
        <v/>
      </c>
      <c r="E161" s="19" t="str">
        <f>IF('AP-LIST_c9800'!E161="","",IF(LOWER('AP-LIST_ctvm'!$C161)=LOWER('AP-LIST_c9800'!$C161),'AP-LIST_ctvm'!E161,'AP-LIST_c9800'!E161))</f>
        <v/>
      </c>
      <c r="F161" s="27" t="str">
        <f>IF('AP-LIST_c9800'!F161="","",IF(LOWER('AP-LIST_ctvm'!$C161)=LOWER('AP-LIST_c9800'!$C161),'AP-LIST_ctvm'!F161,'AP-LIST_c9800'!F161))</f>
        <v/>
      </c>
      <c r="G161" s="44" t="str">
        <f t="shared" si="15"/>
        <v># no free IP</v>
      </c>
      <c r="H161" s="44" t="str">
        <f t="shared" si="16"/>
        <v>17.06.04</v>
      </c>
      <c r="I161" s="44" t="str">
        <f t="shared" si="17"/>
        <v/>
      </c>
      <c r="J161" s="114" t="str">
        <f>IF('AP-LIST_c9800'!C161="","",IF(LOWER('AP-LIST_ctvm'!C161)=LOWER('AP-LIST_c9800'!C161),"AP Migration CTVM &gt; c9800",CONCATENATE("AP ",'AP-LIST_ctvm'!C161," durch ",'AP-LIST_c9800'!C161," ersetzt")))</f>
        <v/>
      </c>
      <c r="K161" s="50"/>
      <c r="L161" s="5" t="str">
        <f t="shared" si="18"/>
        <v>:::::</v>
      </c>
      <c r="M161" s="5" t="str">
        <f t="shared" si="19"/>
        <v>..</v>
      </c>
      <c r="N161" s="5" t="str">
        <f t="shared" si="20"/>
        <v>..</v>
      </c>
    </row>
    <row r="162" spans="1:14">
      <c r="A162" s="44">
        <v>159</v>
      </c>
      <c r="B162" s="44" t="str">
        <f t="shared" si="14"/>
        <v># no free IP</v>
      </c>
      <c r="C162" s="44" t="str">
        <f>IF('AP-LIST_c9800'!C162="","",IF(LOWER('AP-LIST_ctvm'!$C162)=LOWER('AP-LIST_c9800'!$C162),'AP-LIST_ctvm'!C162,'AP-LIST_c9800'!C162))</f>
        <v/>
      </c>
      <c r="D162" s="26" t="str">
        <f>IF('AP-LIST_c9800'!D162="","",IF(LOWER('AP-LIST_ctvm'!$C162)=LOWER('AP-LIST_c9800'!$C162),'AP-LIST_ctvm'!D162,'AP-LIST_c9800'!D162))</f>
        <v/>
      </c>
      <c r="E162" s="19" t="str">
        <f>IF('AP-LIST_c9800'!E162="","",IF(LOWER('AP-LIST_ctvm'!$C162)=LOWER('AP-LIST_c9800'!$C162),'AP-LIST_ctvm'!E162,'AP-LIST_c9800'!E162))</f>
        <v/>
      </c>
      <c r="F162" s="27" t="str">
        <f>IF('AP-LIST_c9800'!F162="","",IF(LOWER('AP-LIST_ctvm'!$C162)=LOWER('AP-LIST_c9800'!$C162),'AP-LIST_ctvm'!F162,'AP-LIST_c9800'!F162))</f>
        <v/>
      </c>
      <c r="G162" s="44" t="str">
        <f t="shared" si="15"/>
        <v># no free IP</v>
      </c>
      <c r="H162" s="44" t="str">
        <f t="shared" si="16"/>
        <v>17.06.04</v>
      </c>
      <c r="I162" s="44" t="str">
        <f t="shared" si="17"/>
        <v/>
      </c>
      <c r="J162" s="114" t="str">
        <f>IF('AP-LIST_c9800'!C162="","",IF(LOWER('AP-LIST_ctvm'!C162)=LOWER('AP-LIST_c9800'!C162),"AP Migration CTVM &gt; c9800",CONCATENATE("AP ",'AP-LIST_ctvm'!C162," durch ",'AP-LIST_c9800'!C162," ersetzt")))</f>
        <v/>
      </c>
      <c r="K162" s="50"/>
      <c r="L162" s="5" t="str">
        <f t="shared" si="18"/>
        <v>:::::</v>
      </c>
      <c r="M162" s="5" t="str">
        <f t="shared" si="19"/>
        <v>..</v>
      </c>
      <c r="N162" s="5" t="str">
        <f t="shared" si="20"/>
        <v>..</v>
      </c>
    </row>
    <row r="163" spans="1:14">
      <c r="A163" s="44">
        <v>160</v>
      </c>
      <c r="B163" s="44" t="str">
        <f t="shared" si="14"/>
        <v># no free IP</v>
      </c>
      <c r="C163" s="44" t="str">
        <f>IF('AP-LIST_c9800'!C163="","",IF(LOWER('AP-LIST_ctvm'!$C163)=LOWER('AP-LIST_c9800'!$C163),'AP-LIST_ctvm'!C163,'AP-LIST_c9800'!C163))</f>
        <v/>
      </c>
      <c r="D163" s="26" t="str">
        <f>IF('AP-LIST_c9800'!D163="","",IF(LOWER('AP-LIST_ctvm'!$C163)=LOWER('AP-LIST_c9800'!$C163),'AP-LIST_ctvm'!D163,'AP-LIST_c9800'!D163))</f>
        <v/>
      </c>
      <c r="E163" s="19" t="str">
        <f>IF('AP-LIST_c9800'!E163="","",IF(LOWER('AP-LIST_ctvm'!$C163)=LOWER('AP-LIST_c9800'!$C163),'AP-LIST_ctvm'!E163,'AP-LIST_c9800'!E163))</f>
        <v/>
      </c>
      <c r="F163" s="27" t="str">
        <f>IF('AP-LIST_c9800'!F163="","",IF(LOWER('AP-LIST_ctvm'!$C163)=LOWER('AP-LIST_c9800'!$C163),'AP-LIST_ctvm'!F163,'AP-LIST_c9800'!F163))</f>
        <v/>
      </c>
      <c r="G163" s="44" t="str">
        <f t="shared" si="15"/>
        <v># no free IP</v>
      </c>
      <c r="H163" s="44" t="str">
        <f t="shared" si="16"/>
        <v>17.06.04</v>
      </c>
      <c r="I163" s="44" t="str">
        <f t="shared" si="17"/>
        <v/>
      </c>
      <c r="J163" s="114" t="str">
        <f>IF('AP-LIST_c9800'!C163="","",IF(LOWER('AP-LIST_ctvm'!C163)=LOWER('AP-LIST_c9800'!C163),"AP Migration CTVM &gt; c9800",CONCATENATE("AP ",'AP-LIST_ctvm'!C163," durch ",'AP-LIST_c9800'!C163," ersetzt")))</f>
        <v/>
      </c>
      <c r="K163" s="50"/>
      <c r="L163" s="5" t="str">
        <f t="shared" si="18"/>
        <v>:::::</v>
      </c>
      <c r="M163" s="5" t="str">
        <f t="shared" si="19"/>
        <v>..</v>
      </c>
      <c r="N163" s="5" t="str">
        <f t="shared" si="20"/>
        <v>..</v>
      </c>
    </row>
    <row r="164" spans="1:14">
      <c r="A164" s="44">
        <v>161</v>
      </c>
      <c r="B164" s="44" t="str">
        <f t="shared" si="14"/>
        <v># no free IP</v>
      </c>
      <c r="C164" s="44" t="str">
        <f>IF('AP-LIST_c9800'!C164="","",IF(LOWER('AP-LIST_ctvm'!$C164)=LOWER('AP-LIST_c9800'!$C164),'AP-LIST_ctvm'!C164,'AP-LIST_c9800'!C164))</f>
        <v/>
      </c>
      <c r="D164" s="26" t="str">
        <f>IF('AP-LIST_c9800'!D164="","",IF(LOWER('AP-LIST_ctvm'!$C164)=LOWER('AP-LIST_c9800'!$C164),'AP-LIST_ctvm'!D164,'AP-LIST_c9800'!D164))</f>
        <v/>
      </c>
      <c r="E164" s="19" t="str">
        <f>IF('AP-LIST_c9800'!E164="","",IF(LOWER('AP-LIST_ctvm'!$C164)=LOWER('AP-LIST_c9800'!$C164),'AP-LIST_ctvm'!E164,'AP-LIST_c9800'!E164))</f>
        <v/>
      </c>
      <c r="F164" s="27" t="str">
        <f>IF('AP-LIST_c9800'!F164="","",IF(LOWER('AP-LIST_ctvm'!$C164)=LOWER('AP-LIST_c9800'!$C164),'AP-LIST_ctvm'!F164,'AP-LIST_c9800'!F164))</f>
        <v/>
      </c>
      <c r="G164" s="44" t="str">
        <f t="shared" si="15"/>
        <v># no free IP</v>
      </c>
      <c r="H164" s="44" t="str">
        <f t="shared" si="16"/>
        <v>17.06.04</v>
      </c>
      <c r="I164" s="44" t="str">
        <f t="shared" si="17"/>
        <v/>
      </c>
      <c r="J164" s="114" t="str">
        <f>IF('AP-LIST_c9800'!C164="","",IF(LOWER('AP-LIST_ctvm'!C164)=LOWER('AP-LIST_c9800'!C164),"AP Migration CTVM &gt; c9800",CONCATENATE("AP ",'AP-LIST_ctvm'!C164," durch ",'AP-LIST_c9800'!C164," ersetzt")))</f>
        <v/>
      </c>
      <c r="K164" s="50"/>
      <c r="L164" s="5" t="str">
        <f t="shared" si="18"/>
        <v>:::::</v>
      </c>
      <c r="M164" s="5" t="str">
        <f t="shared" si="19"/>
        <v>..</v>
      </c>
      <c r="N164" s="5" t="str">
        <f t="shared" si="20"/>
        <v>..</v>
      </c>
    </row>
    <row r="165" spans="1:14">
      <c r="A165" s="44">
        <v>162</v>
      </c>
      <c r="B165" s="44" t="str">
        <f t="shared" si="14"/>
        <v># no free IP</v>
      </c>
      <c r="C165" s="44" t="str">
        <f>IF('AP-LIST_c9800'!C165="","",IF(LOWER('AP-LIST_ctvm'!$C165)=LOWER('AP-LIST_c9800'!$C165),'AP-LIST_ctvm'!C165,'AP-LIST_c9800'!C165))</f>
        <v/>
      </c>
      <c r="D165" s="26" t="str">
        <f>IF('AP-LIST_c9800'!D165="","",IF(LOWER('AP-LIST_ctvm'!$C165)=LOWER('AP-LIST_c9800'!$C165),'AP-LIST_ctvm'!D165,'AP-LIST_c9800'!D165))</f>
        <v/>
      </c>
      <c r="E165" s="19" t="str">
        <f>IF('AP-LIST_c9800'!E165="","",IF(LOWER('AP-LIST_ctvm'!$C165)=LOWER('AP-LIST_c9800'!$C165),'AP-LIST_ctvm'!E165,'AP-LIST_c9800'!E165))</f>
        <v/>
      </c>
      <c r="F165" s="27" t="str">
        <f>IF('AP-LIST_c9800'!F165="","",IF(LOWER('AP-LIST_ctvm'!$C165)=LOWER('AP-LIST_c9800'!$C165),'AP-LIST_ctvm'!F165,'AP-LIST_c9800'!F165))</f>
        <v/>
      </c>
      <c r="G165" s="44" t="str">
        <f t="shared" si="15"/>
        <v># no free IP</v>
      </c>
      <c r="H165" s="44" t="str">
        <f t="shared" si="16"/>
        <v>17.06.04</v>
      </c>
      <c r="I165" s="44" t="str">
        <f t="shared" si="17"/>
        <v/>
      </c>
      <c r="J165" s="114" t="str">
        <f>IF('AP-LIST_c9800'!C165="","",IF(LOWER('AP-LIST_ctvm'!C165)=LOWER('AP-LIST_c9800'!C165),"AP Migration CTVM &gt; c9800",CONCATENATE("AP ",'AP-LIST_ctvm'!C165," durch ",'AP-LIST_c9800'!C165," ersetzt")))</f>
        <v/>
      </c>
      <c r="K165" s="50"/>
      <c r="L165" s="5" t="str">
        <f t="shared" si="18"/>
        <v>:::::</v>
      </c>
      <c r="M165" s="5" t="str">
        <f t="shared" si="19"/>
        <v>..</v>
      </c>
      <c r="N165" s="5" t="str">
        <f t="shared" si="20"/>
        <v>..</v>
      </c>
    </row>
    <row r="166" spans="1:14">
      <c r="A166" s="44">
        <v>163</v>
      </c>
      <c r="B166" s="44" t="str">
        <f t="shared" si="14"/>
        <v># no free IP</v>
      </c>
      <c r="C166" s="44" t="str">
        <f>IF('AP-LIST_c9800'!C166="","",IF(LOWER('AP-LIST_ctvm'!$C166)=LOWER('AP-LIST_c9800'!$C166),'AP-LIST_ctvm'!C166,'AP-LIST_c9800'!C166))</f>
        <v/>
      </c>
      <c r="D166" s="26" t="str">
        <f>IF('AP-LIST_c9800'!D166="","",IF(LOWER('AP-LIST_ctvm'!$C166)=LOWER('AP-LIST_c9800'!$C166),'AP-LIST_ctvm'!D166,'AP-LIST_c9800'!D166))</f>
        <v/>
      </c>
      <c r="E166" s="19" t="str">
        <f>IF('AP-LIST_c9800'!E166="","",IF(LOWER('AP-LIST_ctvm'!$C166)=LOWER('AP-LIST_c9800'!$C166),'AP-LIST_ctvm'!E166,'AP-LIST_c9800'!E166))</f>
        <v/>
      </c>
      <c r="F166" s="27" t="str">
        <f>IF('AP-LIST_c9800'!F166="","",IF(LOWER('AP-LIST_ctvm'!$C166)=LOWER('AP-LIST_c9800'!$C166),'AP-LIST_ctvm'!F166,'AP-LIST_c9800'!F166))</f>
        <v/>
      </c>
      <c r="G166" s="44" t="str">
        <f t="shared" si="15"/>
        <v># no free IP</v>
      </c>
      <c r="H166" s="44" t="str">
        <f t="shared" si="16"/>
        <v>17.06.04</v>
      </c>
      <c r="I166" s="44" t="str">
        <f t="shared" si="17"/>
        <v/>
      </c>
      <c r="J166" s="114" t="str">
        <f>IF('AP-LIST_c9800'!C166="","",IF(LOWER('AP-LIST_ctvm'!C166)=LOWER('AP-LIST_c9800'!C166),"AP Migration CTVM &gt; c9800",CONCATENATE("AP ",'AP-LIST_ctvm'!C166," durch ",'AP-LIST_c9800'!C166," ersetzt")))</f>
        <v/>
      </c>
      <c r="K166" s="50"/>
      <c r="L166" s="5" t="str">
        <f t="shared" si="18"/>
        <v>:::::</v>
      </c>
      <c r="M166" s="5" t="str">
        <f t="shared" si="19"/>
        <v>..</v>
      </c>
      <c r="N166" s="5" t="str">
        <f t="shared" si="20"/>
        <v>..</v>
      </c>
    </row>
    <row r="167" spans="1:14">
      <c r="A167" s="44">
        <v>164</v>
      </c>
      <c r="B167" s="44" t="str">
        <f t="shared" si="14"/>
        <v># no free IP</v>
      </c>
      <c r="C167" s="44" t="str">
        <f>IF('AP-LIST_c9800'!C167="","",IF(LOWER('AP-LIST_ctvm'!$C167)=LOWER('AP-LIST_c9800'!$C167),'AP-LIST_ctvm'!C167,'AP-LIST_c9800'!C167))</f>
        <v/>
      </c>
      <c r="D167" s="26" t="str">
        <f>IF('AP-LIST_c9800'!D167="","",IF(LOWER('AP-LIST_ctvm'!$C167)=LOWER('AP-LIST_c9800'!$C167),'AP-LIST_ctvm'!D167,'AP-LIST_c9800'!D167))</f>
        <v/>
      </c>
      <c r="E167" s="19" t="str">
        <f>IF('AP-LIST_c9800'!E167="","",IF(LOWER('AP-LIST_ctvm'!$C167)=LOWER('AP-LIST_c9800'!$C167),'AP-LIST_ctvm'!E167,'AP-LIST_c9800'!E167))</f>
        <v/>
      </c>
      <c r="F167" s="27" t="str">
        <f>IF('AP-LIST_c9800'!F167="","",IF(LOWER('AP-LIST_ctvm'!$C167)=LOWER('AP-LIST_c9800'!$C167),'AP-LIST_ctvm'!F167,'AP-LIST_c9800'!F167))</f>
        <v/>
      </c>
      <c r="G167" s="44" t="str">
        <f t="shared" si="15"/>
        <v># no free IP</v>
      </c>
      <c r="H167" s="44" t="str">
        <f t="shared" si="16"/>
        <v>17.06.04</v>
      </c>
      <c r="I167" s="44" t="str">
        <f t="shared" si="17"/>
        <v/>
      </c>
      <c r="J167" s="114" t="str">
        <f>IF('AP-LIST_c9800'!C167="","",IF(LOWER('AP-LIST_ctvm'!C167)=LOWER('AP-LIST_c9800'!C167),"AP Migration CTVM &gt; c9800",CONCATENATE("AP ",'AP-LIST_ctvm'!C167," durch ",'AP-LIST_c9800'!C167," ersetzt")))</f>
        <v/>
      </c>
      <c r="K167" s="50"/>
      <c r="L167" s="5" t="str">
        <f t="shared" si="18"/>
        <v>:::::</v>
      </c>
      <c r="M167" s="5" t="str">
        <f t="shared" si="19"/>
        <v>..</v>
      </c>
      <c r="N167" s="5" t="str">
        <f t="shared" si="20"/>
        <v>..</v>
      </c>
    </row>
    <row r="168" spans="1:14">
      <c r="A168" s="44">
        <v>165</v>
      </c>
      <c r="B168" s="44" t="str">
        <f t="shared" si="14"/>
        <v># no free IP</v>
      </c>
      <c r="C168" s="44" t="str">
        <f>IF('AP-LIST_c9800'!C168="","",IF(LOWER('AP-LIST_ctvm'!$C168)=LOWER('AP-LIST_c9800'!$C168),'AP-LIST_ctvm'!C168,'AP-LIST_c9800'!C168))</f>
        <v/>
      </c>
      <c r="D168" s="26" t="str">
        <f>IF('AP-LIST_c9800'!D168="","",IF(LOWER('AP-LIST_ctvm'!$C168)=LOWER('AP-LIST_c9800'!$C168),'AP-LIST_ctvm'!D168,'AP-LIST_c9800'!D168))</f>
        <v/>
      </c>
      <c r="E168" s="19" t="str">
        <f>IF('AP-LIST_c9800'!E168="","",IF(LOWER('AP-LIST_ctvm'!$C168)=LOWER('AP-LIST_c9800'!$C168),'AP-LIST_ctvm'!E168,'AP-LIST_c9800'!E168))</f>
        <v/>
      </c>
      <c r="F168" s="27" t="str">
        <f>IF('AP-LIST_c9800'!F168="","",IF(LOWER('AP-LIST_ctvm'!$C168)=LOWER('AP-LIST_c9800'!$C168),'AP-LIST_ctvm'!F168,'AP-LIST_c9800'!F168))</f>
        <v/>
      </c>
      <c r="G168" s="44" t="str">
        <f t="shared" si="15"/>
        <v># no free IP</v>
      </c>
      <c r="H168" s="44" t="str">
        <f t="shared" si="16"/>
        <v>17.06.04</v>
      </c>
      <c r="I168" s="44" t="str">
        <f t="shared" si="17"/>
        <v/>
      </c>
      <c r="J168" s="114" t="str">
        <f>IF('AP-LIST_c9800'!C168="","",IF(LOWER('AP-LIST_ctvm'!C168)=LOWER('AP-LIST_c9800'!C168),"AP Migration CTVM &gt; c9800",CONCATENATE("AP ",'AP-LIST_ctvm'!C168," durch ",'AP-LIST_c9800'!C168," ersetzt")))</f>
        <v/>
      </c>
      <c r="K168" s="50"/>
      <c r="L168" s="5" t="str">
        <f t="shared" si="18"/>
        <v>:::::</v>
      </c>
      <c r="M168" s="5" t="str">
        <f t="shared" si="19"/>
        <v>..</v>
      </c>
      <c r="N168" s="5" t="str">
        <f t="shared" si="20"/>
        <v>..</v>
      </c>
    </row>
    <row r="169" spans="1:14">
      <c r="A169" s="44">
        <v>166</v>
      </c>
      <c r="B169" s="44" t="str">
        <f t="shared" si="14"/>
        <v># no free IP</v>
      </c>
      <c r="C169" s="44" t="str">
        <f>IF('AP-LIST_c9800'!C169="","",IF(LOWER('AP-LIST_ctvm'!$C169)=LOWER('AP-LIST_c9800'!$C169),'AP-LIST_ctvm'!C169,'AP-LIST_c9800'!C169))</f>
        <v/>
      </c>
      <c r="D169" s="26" t="str">
        <f>IF('AP-LIST_c9800'!D169="","",IF(LOWER('AP-LIST_ctvm'!$C169)=LOWER('AP-LIST_c9800'!$C169),'AP-LIST_ctvm'!D169,'AP-LIST_c9800'!D169))</f>
        <v/>
      </c>
      <c r="E169" s="19" t="str">
        <f>IF('AP-LIST_c9800'!E169="","",IF(LOWER('AP-LIST_ctvm'!$C169)=LOWER('AP-LIST_c9800'!$C169),'AP-LIST_ctvm'!E169,'AP-LIST_c9800'!E169))</f>
        <v/>
      </c>
      <c r="F169" s="27" t="str">
        <f>IF('AP-LIST_c9800'!F169="","",IF(LOWER('AP-LIST_ctvm'!$C169)=LOWER('AP-LIST_c9800'!$C169),'AP-LIST_ctvm'!F169,'AP-LIST_c9800'!F169))</f>
        <v/>
      </c>
      <c r="G169" s="44" t="str">
        <f t="shared" si="15"/>
        <v># no free IP</v>
      </c>
      <c r="H169" s="44" t="str">
        <f t="shared" si="16"/>
        <v>17.06.04</v>
      </c>
      <c r="I169" s="44" t="str">
        <f t="shared" si="17"/>
        <v/>
      </c>
      <c r="J169" s="114" t="str">
        <f>IF('AP-LIST_c9800'!C169="","",IF(LOWER('AP-LIST_ctvm'!C169)=LOWER('AP-LIST_c9800'!C169),"AP Migration CTVM &gt; c9800",CONCATENATE("AP ",'AP-LIST_ctvm'!C169," durch ",'AP-LIST_c9800'!C169," ersetzt")))</f>
        <v/>
      </c>
      <c r="K169" s="50"/>
      <c r="L169" s="5" t="str">
        <f t="shared" si="18"/>
        <v>:::::</v>
      </c>
      <c r="M169" s="5" t="str">
        <f t="shared" si="19"/>
        <v>..</v>
      </c>
      <c r="N169" s="5" t="str">
        <f t="shared" si="20"/>
        <v>..</v>
      </c>
    </row>
    <row r="170" spans="1:14">
      <c r="A170" s="44">
        <v>167</v>
      </c>
      <c r="B170" s="44" t="str">
        <f t="shared" si="14"/>
        <v># no free IP</v>
      </c>
      <c r="C170" s="44" t="str">
        <f>IF('AP-LIST_c9800'!C170="","",IF(LOWER('AP-LIST_ctvm'!$C170)=LOWER('AP-LIST_c9800'!$C170),'AP-LIST_ctvm'!C170,'AP-LIST_c9800'!C170))</f>
        <v/>
      </c>
      <c r="D170" s="26" t="str">
        <f>IF('AP-LIST_c9800'!D170="","",IF(LOWER('AP-LIST_ctvm'!$C170)=LOWER('AP-LIST_c9800'!$C170),'AP-LIST_ctvm'!D170,'AP-LIST_c9800'!D170))</f>
        <v/>
      </c>
      <c r="E170" s="19" t="str">
        <f>IF('AP-LIST_c9800'!E170="","",IF(LOWER('AP-LIST_ctvm'!$C170)=LOWER('AP-LIST_c9800'!$C170),'AP-LIST_ctvm'!E170,'AP-LIST_c9800'!E170))</f>
        <v/>
      </c>
      <c r="F170" s="27" t="str">
        <f>IF('AP-LIST_c9800'!F170="","",IF(LOWER('AP-LIST_ctvm'!$C170)=LOWER('AP-LIST_c9800'!$C170),'AP-LIST_ctvm'!F170,'AP-LIST_c9800'!F170))</f>
        <v/>
      </c>
      <c r="G170" s="44" t="str">
        <f t="shared" si="15"/>
        <v># no free IP</v>
      </c>
      <c r="H170" s="44" t="str">
        <f t="shared" si="16"/>
        <v>17.06.04</v>
      </c>
      <c r="I170" s="44" t="str">
        <f t="shared" si="17"/>
        <v/>
      </c>
      <c r="J170" s="114" t="str">
        <f>IF('AP-LIST_c9800'!C170="","",IF(LOWER('AP-LIST_ctvm'!C170)=LOWER('AP-LIST_c9800'!C170),"AP Migration CTVM &gt; c9800",CONCATENATE("AP ",'AP-LIST_ctvm'!C170," durch ",'AP-LIST_c9800'!C170," ersetzt")))</f>
        <v/>
      </c>
      <c r="K170" s="50"/>
      <c r="L170" s="5" t="str">
        <f t="shared" si="18"/>
        <v>:::::</v>
      </c>
      <c r="M170" s="5" t="str">
        <f t="shared" si="19"/>
        <v>..</v>
      </c>
      <c r="N170" s="5" t="str">
        <f t="shared" si="20"/>
        <v>..</v>
      </c>
    </row>
    <row r="171" spans="1:14">
      <c r="A171" s="44">
        <v>168</v>
      </c>
      <c r="B171" s="44" t="str">
        <f t="shared" si="14"/>
        <v># no free IP</v>
      </c>
      <c r="C171" s="44" t="str">
        <f>IF('AP-LIST_c9800'!C171="","",IF(LOWER('AP-LIST_ctvm'!$C171)=LOWER('AP-LIST_c9800'!$C171),'AP-LIST_ctvm'!C171,'AP-LIST_c9800'!C171))</f>
        <v/>
      </c>
      <c r="D171" s="26" t="str">
        <f>IF('AP-LIST_c9800'!D171="","",IF(LOWER('AP-LIST_ctvm'!$C171)=LOWER('AP-LIST_c9800'!$C171),'AP-LIST_ctvm'!D171,'AP-LIST_c9800'!D171))</f>
        <v/>
      </c>
      <c r="E171" s="19" t="str">
        <f>IF('AP-LIST_c9800'!E171="","",IF(LOWER('AP-LIST_ctvm'!$C171)=LOWER('AP-LIST_c9800'!$C171),'AP-LIST_ctvm'!E171,'AP-LIST_c9800'!E171))</f>
        <v/>
      </c>
      <c r="F171" s="27" t="str">
        <f>IF('AP-LIST_c9800'!F171="","",IF(LOWER('AP-LIST_ctvm'!$C171)=LOWER('AP-LIST_c9800'!$C171),'AP-LIST_ctvm'!F171,'AP-LIST_c9800'!F171))</f>
        <v/>
      </c>
      <c r="G171" s="44" t="str">
        <f t="shared" si="15"/>
        <v># no free IP</v>
      </c>
      <c r="H171" s="44" t="str">
        <f t="shared" si="16"/>
        <v>17.06.04</v>
      </c>
      <c r="I171" s="44" t="str">
        <f t="shared" si="17"/>
        <v/>
      </c>
      <c r="J171" s="114" t="str">
        <f>IF('AP-LIST_c9800'!C171="","",IF(LOWER('AP-LIST_ctvm'!C171)=LOWER('AP-LIST_c9800'!C171),"AP Migration CTVM &gt; c9800",CONCATENATE("AP ",'AP-LIST_ctvm'!C171," durch ",'AP-LIST_c9800'!C171," ersetzt")))</f>
        <v/>
      </c>
      <c r="K171" s="50"/>
      <c r="L171" s="5" t="str">
        <f t="shared" si="18"/>
        <v>:::::</v>
      </c>
      <c r="M171" s="5" t="str">
        <f t="shared" si="19"/>
        <v>..</v>
      </c>
      <c r="N171" s="5" t="str">
        <f t="shared" si="20"/>
        <v>..</v>
      </c>
    </row>
    <row r="172" spans="1:14">
      <c r="A172" s="44">
        <v>169</v>
      </c>
      <c r="B172" s="44" t="str">
        <f t="shared" si="14"/>
        <v># no free IP</v>
      </c>
      <c r="C172" s="44" t="str">
        <f>IF('AP-LIST_c9800'!C172="","",IF(LOWER('AP-LIST_ctvm'!$C172)=LOWER('AP-LIST_c9800'!$C172),'AP-LIST_ctvm'!C172,'AP-LIST_c9800'!C172))</f>
        <v/>
      </c>
      <c r="D172" s="26" t="str">
        <f>IF('AP-LIST_c9800'!D172="","",IF(LOWER('AP-LIST_ctvm'!$C172)=LOWER('AP-LIST_c9800'!$C172),'AP-LIST_ctvm'!D172,'AP-LIST_c9800'!D172))</f>
        <v/>
      </c>
      <c r="E172" s="19" t="str">
        <f>IF('AP-LIST_c9800'!E172="","",IF(LOWER('AP-LIST_ctvm'!$C172)=LOWER('AP-LIST_c9800'!$C172),'AP-LIST_ctvm'!E172,'AP-LIST_c9800'!E172))</f>
        <v/>
      </c>
      <c r="F172" s="27" t="str">
        <f>IF('AP-LIST_c9800'!F172="","",IF(LOWER('AP-LIST_ctvm'!$C172)=LOWER('AP-LIST_c9800'!$C172),'AP-LIST_ctvm'!F172,'AP-LIST_c9800'!F172))</f>
        <v/>
      </c>
      <c r="G172" s="44" t="str">
        <f t="shared" si="15"/>
        <v># no free IP</v>
      </c>
      <c r="H172" s="44" t="str">
        <f t="shared" si="16"/>
        <v>17.06.04</v>
      </c>
      <c r="I172" s="44" t="str">
        <f t="shared" si="17"/>
        <v/>
      </c>
      <c r="J172" s="114" t="str">
        <f>IF('AP-LIST_c9800'!C172="","",IF(LOWER('AP-LIST_ctvm'!C172)=LOWER('AP-LIST_c9800'!C172),"AP Migration CTVM &gt; c9800",CONCATENATE("AP ",'AP-LIST_ctvm'!C172," durch ",'AP-LIST_c9800'!C172," ersetzt")))</f>
        <v/>
      </c>
      <c r="K172" s="50"/>
      <c r="L172" s="5" t="str">
        <f t="shared" si="18"/>
        <v>:::::</v>
      </c>
      <c r="M172" s="5" t="str">
        <f t="shared" si="19"/>
        <v>..</v>
      </c>
      <c r="N172" s="5" t="str">
        <f t="shared" si="20"/>
        <v>..</v>
      </c>
    </row>
    <row r="173" spans="1:14">
      <c r="A173" s="44">
        <v>170</v>
      </c>
      <c r="B173" s="44" t="str">
        <f t="shared" si="14"/>
        <v># no free IP</v>
      </c>
      <c r="C173" s="44" t="str">
        <f>IF('AP-LIST_c9800'!C173="","",IF(LOWER('AP-LIST_ctvm'!$C173)=LOWER('AP-LIST_c9800'!$C173),'AP-LIST_ctvm'!C173,'AP-LIST_c9800'!C173))</f>
        <v/>
      </c>
      <c r="D173" s="26" t="str">
        <f>IF('AP-LIST_c9800'!D173="","",IF(LOWER('AP-LIST_ctvm'!$C173)=LOWER('AP-LIST_c9800'!$C173),'AP-LIST_ctvm'!D173,'AP-LIST_c9800'!D173))</f>
        <v/>
      </c>
      <c r="E173" s="19" t="str">
        <f>IF('AP-LIST_c9800'!E173="","",IF(LOWER('AP-LIST_ctvm'!$C173)=LOWER('AP-LIST_c9800'!$C173),'AP-LIST_ctvm'!E173,'AP-LIST_c9800'!E173))</f>
        <v/>
      </c>
      <c r="F173" s="27" t="str">
        <f>IF('AP-LIST_c9800'!F173="","",IF(LOWER('AP-LIST_ctvm'!$C173)=LOWER('AP-LIST_c9800'!$C173),'AP-LIST_ctvm'!F173,'AP-LIST_c9800'!F173))</f>
        <v/>
      </c>
      <c r="G173" s="44" t="str">
        <f t="shared" si="15"/>
        <v># no free IP</v>
      </c>
      <c r="H173" s="44" t="str">
        <f t="shared" si="16"/>
        <v>17.06.04</v>
      </c>
      <c r="I173" s="44" t="str">
        <f t="shared" si="17"/>
        <v/>
      </c>
      <c r="J173" s="114" t="str">
        <f>IF('AP-LIST_c9800'!C173="","",IF(LOWER('AP-LIST_ctvm'!C173)=LOWER('AP-LIST_c9800'!C173),"AP Migration CTVM &gt; c9800",CONCATENATE("AP ",'AP-LIST_ctvm'!C173," durch ",'AP-LIST_c9800'!C173," ersetzt")))</f>
        <v/>
      </c>
      <c r="K173" s="50"/>
      <c r="L173" s="5" t="str">
        <f t="shared" si="18"/>
        <v>:::::</v>
      </c>
      <c r="M173" s="5" t="str">
        <f t="shared" si="19"/>
        <v>..</v>
      </c>
      <c r="N173" s="5" t="str">
        <f t="shared" si="20"/>
        <v>..</v>
      </c>
    </row>
    <row r="174" spans="1:14">
      <c r="A174" s="44">
        <v>171</v>
      </c>
      <c r="B174" s="44" t="str">
        <f t="shared" si="14"/>
        <v># no free IP</v>
      </c>
      <c r="C174" s="44" t="str">
        <f>IF('AP-LIST_c9800'!C174="","",IF(LOWER('AP-LIST_ctvm'!$C174)=LOWER('AP-LIST_c9800'!$C174),'AP-LIST_ctvm'!C174,'AP-LIST_c9800'!C174))</f>
        <v/>
      </c>
      <c r="D174" s="26" t="str">
        <f>IF('AP-LIST_c9800'!D174="","",IF(LOWER('AP-LIST_ctvm'!$C174)=LOWER('AP-LIST_c9800'!$C174),'AP-LIST_ctvm'!D174,'AP-LIST_c9800'!D174))</f>
        <v/>
      </c>
      <c r="E174" s="19" t="str">
        <f>IF('AP-LIST_c9800'!E174="","",IF(LOWER('AP-LIST_ctvm'!$C174)=LOWER('AP-LIST_c9800'!$C174),'AP-LIST_ctvm'!E174,'AP-LIST_c9800'!E174))</f>
        <v/>
      </c>
      <c r="F174" s="27" t="str">
        <f>IF('AP-LIST_c9800'!F174="","",IF(LOWER('AP-LIST_ctvm'!$C174)=LOWER('AP-LIST_c9800'!$C174),'AP-LIST_ctvm'!F174,'AP-LIST_c9800'!F174))</f>
        <v/>
      </c>
      <c r="G174" s="44" t="str">
        <f t="shared" si="15"/>
        <v># no free IP</v>
      </c>
      <c r="H174" s="44" t="str">
        <f t="shared" si="16"/>
        <v>17.06.04</v>
      </c>
      <c r="I174" s="44" t="str">
        <f t="shared" si="17"/>
        <v/>
      </c>
      <c r="J174" s="114" t="str">
        <f>IF('AP-LIST_c9800'!C174="","",IF(LOWER('AP-LIST_ctvm'!C174)=LOWER('AP-LIST_c9800'!C174),"AP Migration CTVM &gt; c9800",CONCATENATE("AP ",'AP-LIST_ctvm'!C174," durch ",'AP-LIST_c9800'!C174," ersetzt")))</f>
        <v/>
      </c>
      <c r="K174" s="50"/>
      <c r="L174" s="5" t="str">
        <f t="shared" si="18"/>
        <v>:::::</v>
      </c>
      <c r="M174" s="5" t="str">
        <f t="shared" si="19"/>
        <v>..</v>
      </c>
      <c r="N174" s="5" t="str">
        <f t="shared" si="20"/>
        <v>..</v>
      </c>
    </row>
    <row r="175" spans="1:14">
      <c r="A175" s="44">
        <v>172</v>
      </c>
      <c r="B175" s="44" t="str">
        <f t="shared" si="14"/>
        <v># no free IP</v>
      </c>
      <c r="C175" s="44" t="str">
        <f>IF('AP-LIST_c9800'!C175="","",IF(LOWER('AP-LIST_ctvm'!$C175)=LOWER('AP-LIST_c9800'!$C175),'AP-LIST_ctvm'!C175,'AP-LIST_c9800'!C175))</f>
        <v/>
      </c>
      <c r="D175" s="26" t="str">
        <f>IF('AP-LIST_c9800'!D175="","",IF(LOWER('AP-LIST_ctvm'!$C175)=LOWER('AP-LIST_c9800'!$C175),'AP-LIST_ctvm'!D175,'AP-LIST_c9800'!D175))</f>
        <v/>
      </c>
      <c r="E175" s="19" t="str">
        <f>IF('AP-LIST_c9800'!E175="","",IF(LOWER('AP-LIST_ctvm'!$C175)=LOWER('AP-LIST_c9800'!$C175),'AP-LIST_ctvm'!E175,'AP-LIST_c9800'!E175))</f>
        <v/>
      </c>
      <c r="F175" s="27" t="str">
        <f>IF('AP-LIST_c9800'!F175="","",IF(LOWER('AP-LIST_ctvm'!$C175)=LOWER('AP-LIST_c9800'!$C175),'AP-LIST_ctvm'!F175,'AP-LIST_c9800'!F175))</f>
        <v/>
      </c>
      <c r="G175" s="44" t="str">
        <f t="shared" si="15"/>
        <v># no free IP</v>
      </c>
      <c r="H175" s="44" t="str">
        <f t="shared" si="16"/>
        <v>17.06.04</v>
      </c>
      <c r="I175" s="44" t="str">
        <f t="shared" si="17"/>
        <v/>
      </c>
      <c r="J175" s="114" t="str">
        <f>IF('AP-LIST_c9800'!C175="","",IF(LOWER('AP-LIST_ctvm'!C175)=LOWER('AP-LIST_c9800'!C175),"AP Migration CTVM &gt; c9800",CONCATENATE("AP ",'AP-LIST_ctvm'!C175," durch ",'AP-LIST_c9800'!C175," ersetzt")))</f>
        <v/>
      </c>
      <c r="K175" s="50"/>
      <c r="L175" s="5" t="str">
        <f t="shared" si="18"/>
        <v>:::::</v>
      </c>
      <c r="M175" s="5" t="str">
        <f t="shared" si="19"/>
        <v>..</v>
      </c>
      <c r="N175" s="5" t="str">
        <f t="shared" si="20"/>
        <v>..</v>
      </c>
    </row>
    <row r="176" spans="1:14">
      <c r="A176" s="44">
        <v>173</v>
      </c>
      <c r="B176" s="44" t="str">
        <f t="shared" si="14"/>
        <v># no free IP</v>
      </c>
      <c r="C176" s="44" t="str">
        <f>IF('AP-LIST_c9800'!C176="","",IF(LOWER('AP-LIST_ctvm'!$C176)=LOWER('AP-LIST_c9800'!$C176),'AP-LIST_ctvm'!C176,'AP-LIST_c9800'!C176))</f>
        <v/>
      </c>
      <c r="D176" s="26" t="str">
        <f>IF('AP-LIST_c9800'!D176="","",IF(LOWER('AP-LIST_ctvm'!$C176)=LOWER('AP-LIST_c9800'!$C176),'AP-LIST_ctvm'!D176,'AP-LIST_c9800'!D176))</f>
        <v/>
      </c>
      <c r="E176" s="19" t="str">
        <f>IF('AP-LIST_c9800'!E176="","",IF(LOWER('AP-LIST_ctvm'!$C176)=LOWER('AP-LIST_c9800'!$C176),'AP-LIST_ctvm'!E176,'AP-LIST_c9800'!E176))</f>
        <v/>
      </c>
      <c r="F176" s="27" t="str">
        <f>IF('AP-LIST_c9800'!F176="","",IF(LOWER('AP-LIST_ctvm'!$C176)=LOWER('AP-LIST_c9800'!$C176),'AP-LIST_ctvm'!F176,'AP-LIST_c9800'!F176))</f>
        <v/>
      </c>
      <c r="G176" s="44" t="str">
        <f t="shared" si="15"/>
        <v># no free IP</v>
      </c>
      <c r="H176" s="44" t="str">
        <f t="shared" si="16"/>
        <v>17.06.04</v>
      </c>
      <c r="I176" s="44" t="str">
        <f t="shared" si="17"/>
        <v/>
      </c>
      <c r="J176" s="114" t="str">
        <f>IF('AP-LIST_c9800'!C176="","",IF(LOWER('AP-LIST_ctvm'!C176)=LOWER('AP-LIST_c9800'!C176),"AP Migration CTVM &gt; c9800",CONCATENATE("AP ",'AP-LIST_ctvm'!C176," durch ",'AP-LIST_c9800'!C176," ersetzt")))</f>
        <v/>
      </c>
      <c r="K176" s="50"/>
      <c r="L176" s="5" t="str">
        <f t="shared" si="18"/>
        <v>:::::</v>
      </c>
      <c r="M176" s="5" t="str">
        <f t="shared" si="19"/>
        <v>..</v>
      </c>
      <c r="N176" s="5" t="str">
        <f t="shared" si="20"/>
        <v>..</v>
      </c>
    </row>
    <row r="177" spans="1:14">
      <c r="A177" s="44">
        <v>174</v>
      </c>
      <c r="B177" s="44" t="str">
        <f t="shared" si="14"/>
        <v># no free IP</v>
      </c>
      <c r="C177" s="44" t="str">
        <f>IF('AP-LIST_c9800'!C177="","",IF(LOWER('AP-LIST_ctvm'!$C177)=LOWER('AP-LIST_c9800'!$C177),'AP-LIST_ctvm'!C177,'AP-LIST_c9800'!C177))</f>
        <v/>
      </c>
      <c r="D177" s="26" t="str">
        <f>IF('AP-LIST_c9800'!D177="","",IF(LOWER('AP-LIST_ctvm'!$C177)=LOWER('AP-LIST_c9800'!$C177),'AP-LIST_ctvm'!D177,'AP-LIST_c9800'!D177))</f>
        <v/>
      </c>
      <c r="E177" s="19" t="str">
        <f>IF('AP-LIST_c9800'!E177="","",IF(LOWER('AP-LIST_ctvm'!$C177)=LOWER('AP-LIST_c9800'!$C177),'AP-LIST_ctvm'!E177,'AP-LIST_c9800'!E177))</f>
        <v/>
      </c>
      <c r="F177" s="27" t="str">
        <f>IF('AP-LIST_c9800'!F177="","",IF(LOWER('AP-LIST_ctvm'!$C177)=LOWER('AP-LIST_c9800'!$C177),'AP-LIST_ctvm'!F177,'AP-LIST_c9800'!F177))</f>
        <v/>
      </c>
      <c r="G177" s="44" t="str">
        <f t="shared" si="15"/>
        <v># no free IP</v>
      </c>
      <c r="H177" s="44" t="str">
        <f t="shared" si="16"/>
        <v>17.06.04</v>
      </c>
      <c r="I177" s="44" t="str">
        <f t="shared" si="17"/>
        <v/>
      </c>
      <c r="J177" s="114" t="str">
        <f>IF('AP-LIST_c9800'!C177="","",IF(LOWER('AP-LIST_ctvm'!C177)=LOWER('AP-LIST_c9800'!C177),"AP Migration CTVM &gt; c9800",CONCATENATE("AP ",'AP-LIST_ctvm'!C177," durch ",'AP-LIST_c9800'!C177," ersetzt")))</f>
        <v/>
      </c>
      <c r="K177" s="50"/>
      <c r="L177" s="5" t="str">
        <f t="shared" si="18"/>
        <v>:::::</v>
      </c>
      <c r="M177" s="5" t="str">
        <f t="shared" si="19"/>
        <v>..</v>
      </c>
      <c r="N177" s="5" t="str">
        <f t="shared" si="20"/>
        <v>..</v>
      </c>
    </row>
    <row r="178" spans="1:14">
      <c r="A178" s="44">
        <v>175</v>
      </c>
      <c r="B178" s="44" t="str">
        <f t="shared" si="14"/>
        <v># no free IP</v>
      </c>
      <c r="C178" s="44" t="str">
        <f>IF('AP-LIST_c9800'!C178="","",IF(LOWER('AP-LIST_ctvm'!$C178)=LOWER('AP-LIST_c9800'!$C178),'AP-LIST_ctvm'!C178,'AP-LIST_c9800'!C178))</f>
        <v/>
      </c>
      <c r="D178" s="26" t="str">
        <f>IF('AP-LIST_c9800'!D178="","",IF(LOWER('AP-LIST_ctvm'!$C178)=LOWER('AP-LIST_c9800'!$C178),'AP-LIST_ctvm'!D178,'AP-LIST_c9800'!D178))</f>
        <v/>
      </c>
      <c r="E178" s="19" t="str">
        <f>IF('AP-LIST_c9800'!E178="","",IF(LOWER('AP-LIST_ctvm'!$C178)=LOWER('AP-LIST_c9800'!$C178),'AP-LIST_ctvm'!E178,'AP-LIST_c9800'!E178))</f>
        <v/>
      </c>
      <c r="F178" s="27" t="str">
        <f>IF('AP-LIST_c9800'!F178="","",IF(LOWER('AP-LIST_ctvm'!$C178)=LOWER('AP-LIST_c9800'!$C178),'AP-LIST_ctvm'!F178,'AP-LIST_c9800'!F178))</f>
        <v/>
      </c>
      <c r="G178" s="44" t="str">
        <f t="shared" si="15"/>
        <v># no free IP</v>
      </c>
      <c r="H178" s="44" t="str">
        <f t="shared" si="16"/>
        <v>17.06.04</v>
      </c>
      <c r="I178" s="44" t="str">
        <f t="shared" si="17"/>
        <v/>
      </c>
      <c r="J178" s="114" t="str">
        <f>IF('AP-LIST_c9800'!C178="","",IF(LOWER('AP-LIST_ctvm'!C178)=LOWER('AP-LIST_c9800'!C178),"AP Migration CTVM &gt; c9800",CONCATENATE("AP ",'AP-LIST_ctvm'!C178," durch ",'AP-LIST_c9800'!C178," ersetzt")))</f>
        <v/>
      </c>
      <c r="K178" s="50"/>
      <c r="L178" s="5" t="str">
        <f t="shared" si="18"/>
        <v>:::::</v>
      </c>
      <c r="M178" s="5" t="str">
        <f t="shared" si="19"/>
        <v>..</v>
      </c>
      <c r="N178" s="5" t="str">
        <f t="shared" si="20"/>
        <v>..</v>
      </c>
    </row>
    <row r="179" spans="1:14">
      <c r="A179" s="44">
        <v>176</v>
      </c>
      <c r="B179" s="44" t="str">
        <f t="shared" si="14"/>
        <v># no free IP</v>
      </c>
      <c r="C179" s="44" t="str">
        <f>IF('AP-LIST_c9800'!C179="","",IF(LOWER('AP-LIST_ctvm'!$C179)=LOWER('AP-LIST_c9800'!$C179),'AP-LIST_ctvm'!C179,'AP-LIST_c9800'!C179))</f>
        <v/>
      </c>
      <c r="D179" s="26" t="str">
        <f>IF('AP-LIST_c9800'!D179="","",IF(LOWER('AP-LIST_ctvm'!$C179)=LOWER('AP-LIST_c9800'!$C179),'AP-LIST_ctvm'!D179,'AP-LIST_c9800'!D179))</f>
        <v/>
      </c>
      <c r="E179" s="19" t="str">
        <f>IF('AP-LIST_c9800'!E179="","",IF(LOWER('AP-LIST_ctvm'!$C179)=LOWER('AP-LIST_c9800'!$C179),'AP-LIST_ctvm'!E179,'AP-LIST_c9800'!E179))</f>
        <v/>
      </c>
      <c r="F179" s="27" t="str">
        <f>IF('AP-LIST_c9800'!F179="","",IF(LOWER('AP-LIST_ctvm'!$C179)=LOWER('AP-LIST_c9800'!$C179),'AP-LIST_ctvm'!F179,'AP-LIST_c9800'!F179))</f>
        <v/>
      </c>
      <c r="G179" s="44" t="str">
        <f t="shared" si="15"/>
        <v># no free IP</v>
      </c>
      <c r="H179" s="44" t="str">
        <f t="shared" si="16"/>
        <v>17.06.04</v>
      </c>
      <c r="I179" s="44" t="str">
        <f t="shared" si="17"/>
        <v/>
      </c>
      <c r="J179" s="114" t="str">
        <f>IF('AP-LIST_c9800'!C179="","",IF(LOWER('AP-LIST_ctvm'!C179)=LOWER('AP-LIST_c9800'!C179),"AP Migration CTVM &gt; c9800",CONCATENATE("AP ",'AP-LIST_ctvm'!C179," durch ",'AP-LIST_c9800'!C179," ersetzt")))</f>
        <v/>
      </c>
      <c r="K179" s="50"/>
      <c r="L179" s="5" t="str">
        <f t="shared" si="18"/>
        <v>:::::</v>
      </c>
      <c r="M179" s="5" t="str">
        <f t="shared" si="19"/>
        <v>..</v>
      </c>
      <c r="N179" s="5" t="str">
        <f t="shared" si="20"/>
        <v>..</v>
      </c>
    </row>
    <row r="180" spans="1:14">
      <c r="A180" s="44">
        <v>177</v>
      </c>
      <c r="B180" s="44" t="str">
        <f t="shared" si="14"/>
        <v># no free IP</v>
      </c>
      <c r="C180" s="44" t="str">
        <f>IF('AP-LIST_c9800'!C180="","",IF(LOWER('AP-LIST_ctvm'!$C180)=LOWER('AP-LIST_c9800'!$C180),'AP-LIST_ctvm'!C180,'AP-LIST_c9800'!C180))</f>
        <v/>
      </c>
      <c r="D180" s="26" t="str">
        <f>IF('AP-LIST_c9800'!D180="","",IF(LOWER('AP-LIST_ctvm'!$C180)=LOWER('AP-LIST_c9800'!$C180),'AP-LIST_ctvm'!D180,'AP-LIST_c9800'!D180))</f>
        <v/>
      </c>
      <c r="E180" s="19" t="str">
        <f>IF('AP-LIST_c9800'!E180="","",IF(LOWER('AP-LIST_ctvm'!$C180)=LOWER('AP-LIST_c9800'!$C180),'AP-LIST_ctvm'!E180,'AP-LIST_c9800'!E180))</f>
        <v/>
      </c>
      <c r="F180" s="27" t="str">
        <f>IF('AP-LIST_c9800'!F180="","",IF(LOWER('AP-LIST_ctvm'!$C180)=LOWER('AP-LIST_c9800'!$C180),'AP-LIST_ctvm'!F180,'AP-LIST_c9800'!F180))</f>
        <v/>
      </c>
      <c r="G180" s="44" t="str">
        <f t="shared" si="15"/>
        <v># no free IP</v>
      </c>
      <c r="H180" s="44" t="str">
        <f t="shared" si="16"/>
        <v>17.06.04</v>
      </c>
      <c r="I180" s="44" t="str">
        <f t="shared" si="17"/>
        <v/>
      </c>
      <c r="J180" s="114" t="str">
        <f>IF('AP-LIST_c9800'!C180="","",IF(LOWER('AP-LIST_ctvm'!C180)=LOWER('AP-LIST_c9800'!C180),"AP Migration CTVM &gt; c9800",CONCATENATE("AP ",'AP-LIST_ctvm'!C180," durch ",'AP-LIST_c9800'!C180," ersetzt")))</f>
        <v/>
      </c>
      <c r="K180" s="50"/>
      <c r="L180" s="5" t="str">
        <f t="shared" si="18"/>
        <v>:::::</v>
      </c>
      <c r="M180" s="5" t="str">
        <f t="shared" si="19"/>
        <v>..</v>
      </c>
      <c r="N180" s="5" t="str">
        <f t="shared" si="20"/>
        <v>..</v>
      </c>
    </row>
    <row r="181" spans="1:14">
      <c r="A181" s="44">
        <v>178</v>
      </c>
      <c r="B181" s="44" t="str">
        <f t="shared" si="14"/>
        <v># no free IP</v>
      </c>
      <c r="C181" s="44" t="str">
        <f>IF('AP-LIST_c9800'!C181="","",IF(LOWER('AP-LIST_ctvm'!$C181)=LOWER('AP-LIST_c9800'!$C181),'AP-LIST_ctvm'!C181,'AP-LIST_c9800'!C181))</f>
        <v/>
      </c>
      <c r="D181" s="26" t="str">
        <f>IF('AP-LIST_c9800'!D181="","",IF(LOWER('AP-LIST_ctvm'!$C181)=LOWER('AP-LIST_c9800'!$C181),'AP-LIST_ctvm'!D181,'AP-LIST_c9800'!D181))</f>
        <v/>
      </c>
      <c r="E181" s="19" t="str">
        <f>IF('AP-LIST_c9800'!E181="","",IF(LOWER('AP-LIST_ctvm'!$C181)=LOWER('AP-LIST_c9800'!$C181),'AP-LIST_ctvm'!E181,'AP-LIST_c9800'!E181))</f>
        <v/>
      </c>
      <c r="F181" s="27" t="str">
        <f>IF('AP-LIST_c9800'!F181="","",IF(LOWER('AP-LIST_ctvm'!$C181)=LOWER('AP-LIST_c9800'!$C181),'AP-LIST_ctvm'!F181,'AP-LIST_c9800'!F181))</f>
        <v/>
      </c>
      <c r="G181" s="44" t="str">
        <f t="shared" si="15"/>
        <v># no free IP</v>
      </c>
      <c r="H181" s="44" t="str">
        <f t="shared" si="16"/>
        <v>17.06.04</v>
      </c>
      <c r="I181" s="44" t="str">
        <f t="shared" si="17"/>
        <v/>
      </c>
      <c r="J181" s="114" t="str">
        <f>IF('AP-LIST_c9800'!C181="","",IF(LOWER('AP-LIST_ctvm'!C181)=LOWER('AP-LIST_c9800'!C181),"AP Migration CTVM &gt; c9800",CONCATENATE("AP ",'AP-LIST_ctvm'!C181," durch ",'AP-LIST_c9800'!C181," ersetzt")))</f>
        <v/>
      </c>
      <c r="K181" s="50"/>
      <c r="L181" s="5" t="str">
        <f t="shared" si="18"/>
        <v>:::::</v>
      </c>
      <c r="M181" s="5" t="str">
        <f t="shared" si="19"/>
        <v>..</v>
      </c>
      <c r="N181" s="5" t="str">
        <f t="shared" si="20"/>
        <v>..</v>
      </c>
    </row>
    <row r="182" spans="1:14">
      <c r="A182" s="44">
        <v>179</v>
      </c>
      <c r="B182" s="44" t="str">
        <f t="shared" si="14"/>
        <v># no free IP</v>
      </c>
      <c r="C182" s="44" t="str">
        <f>IF('AP-LIST_c9800'!C182="","",IF(LOWER('AP-LIST_ctvm'!$C182)=LOWER('AP-LIST_c9800'!$C182),'AP-LIST_ctvm'!C182,'AP-LIST_c9800'!C182))</f>
        <v/>
      </c>
      <c r="D182" s="26" t="str">
        <f>IF('AP-LIST_c9800'!D182="","",IF(LOWER('AP-LIST_ctvm'!$C182)=LOWER('AP-LIST_c9800'!$C182),'AP-LIST_ctvm'!D182,'AP-LIST_c9800'!D182))</f>
        <v/>
      </c>
      <c r="E182" s="19" t="str">
        <f>IF('AP-LIST_c9800'!E182="","",IF(LOWER('AP-LIST_ctvm'!$C182)=LOWER('AP-LIST_c9800'!$C182),'AP-LIST_ctvm'!E182,'AP-LIST_c9800'!E182))</f>
        <v/>
      </c>
      <c r="F182" s="27" t="str">
        <f>IF('AP-LIST_c9800'!F182="","",IF(LOWER('AP-LIST_ctvm'!$C182)=LOWER('AP-LIST_c9800'!$C182),'AP-LIST_ctvm'!F182,'AP-LIST_c9800'!F182))</f>
        <v/>
      </c>
      <c r="G182" s="44" t="str">
        <f t="shared" si="15"/>
        <v># no free IP</v>
      </c>
      <c r="H182" s="44" t="str">
        <f t="shared" si="16"/>
        <v>17.06.04</v>
      </c>
      <c r="I182" s="44" t="str">
        <f t="shared" si="17"/>
        <v/>
      </c>
      <c r="J182" s="114" t="str">
        <f>IF('AP-LIST_c9800'!C182="","",IF(LOWER('AP-LIST_ctvm'!C182)=LOWER('AP-LIST_c9800'!C182),"AP Migration CTVM &gt; c9800",CONCATENATE("AP ",'AP-LIST_ctvm'!C182," durch ",'AP-LIST_c9800'!C182," ersetzt")))</f>
        <v/>
      </c>
      <c r="K182" s="50"/>
      <c r="L182" s="5" t="str">
        <f t="shared" si="18"/>
        <v>:::::</v>
      </c>
      <c r="M182" s="5" t="str">
        <f t="shared" si="19"/>
        <v>..</v>
      </c>
      <c r="N182" s="5" t="str">
        <f t="shared" si="20"/>
        <v>..</v>
      </c>
    </row>
    <row r="183" spans="1:14">
      <c r="A183" s="44">
        <v>180</v>
      </c>
      <c r="B183" s="44" t="str">
        <f t="shared" si="14"/>
        <v># no free IP</v>
      </c>
      <c r="C183" s="44" t="str">
        <f>IF('AP-LIST_c9800'!C183="","",IF(LOWER('AP-LIST_ctvm'!$C183)=LOWER('AP-LIST_c9800'!$C183),'AP-LIST_ctvm'!C183,'AP-LIST_c9800'!C183))</f>
        <v/>
      </c>
      <c r="D183" s="26" t="str">
        <f>IF('AP-LIST_c9800'!D183="","",IF(LOWER('AP-LIST_ctvm'!$C183)=LOWER('AP-LIST_c9800'!$C183),'AP-LIST_ctvm'!D183,'AP-LIST_c9800'!D183))</f>
        <v/>
      </c>
      <c r="E183" s="19" t="str">
        <f>IF('AP-LIST_c9800'!E183="","",IF(LOWER('AP-LIST_ctvm'!$C183)=LOWER('AP-LIST_c9800'!$C183),'AP-LIST_ctvm'!E183,'AP-LIST_c9800'!E183))</f>
        <v/>
      </c>
      <c r="F183" s="27" t="str">
        <f>IF('AP-LIST_c9800'!F183="","",IF(LOWER('AP-LIST_ctvm'!$C183)=LOWER('AP-LIST_c9800'!$C183),'AP-LIST_ctvm'!F183,'AP-LIST_c9800'!F183))</f>
        <v/>
      </c>
      <c r="G183" s="44" t="str">
        <f t="shared" si="15"/>
        <v># no free IP</v>
      </c>
      <c r="H183" s="44" t="str">
        <f t="shared" si="16"/>
        <v>17.06.04</v>
      </c>
      <c r="I183" s="44" t="str">
        <f t="shared" si="17"/>
        <v/>
      </c>
      <c r="J183" s="114" t="str">
        <f>IF('AP-LIST_c9800'!C183="","",IF(LOWER('AP-LIST_ctvm'!C183)=LOWER('AP-LIST_c9800'!C183),"AP Migration CTVM &gt; c9800",CONCATENATE("AP ",'AP-LIST_ctvm'!C183," durch ",'AP-LIST_c9800'!C183," ersetzt")))</f>
        <v/>
      </c>
      <c r="K183" s="50"/>
      <c r="L183" s="5" t="str">
        <f t="shared" si="18"/>
        <v>:::::</v>
      </c>
      <c r="M183" s="5" t="str">
        <f t="shared" si="19"/>
        <v>..</v>
      </c>
      <c r="N183" s="5" t="str">
        <f t="shared" si="20"/>
        <v>..</v>
      </c>
    </row>
    <row r="184" spans="1:14">
      <c r="A184" s="44">
        <v>181</v>
      </c>
      <c r="B184" s="44" t="str">
        <f t="shared" si="14"/>
        <v># no free IP</v>
      </c>
      <c r="C184" s="44" t="str">
        <f>IF('AP-LIST_c9800'!C184="","",IF(LOWER('AP-LIST_ctvm'!$C184)=LOWER('AP-LIST_c9800'!$C184),'AP-LIST_ctvm'!C184,'AP-LIST_c9800'!C184))</f>
        <v/>
      </c>
      <c r="D184" s="26" t="str">
        <f>IF('AP-LIST_c9800'!D184="","",IF(LOWER('AP-LIST_ctvm'!$C184)=LOWER('AP-LIST_c9800'!$C184),'AP-LIST_ctvm'!D184,'AP-LIST_c9800'!D184))</f>
        <v/>
      </c>
      <c r="E184" s="19" t="str">
        <f>IF('AP-LIST_c9800'!E184="","",IF(LOWER('AP-LIST_ctvm'!$C184)=LOWER('AP-LIST_c9800'!$C184),'AP-LIST_ctvm'!E184,'AP-LIST_c9800'!E184))</f>
        <v/>
      </c>
      <c r="F184" s="27" t="str">
        <f>IF('AP-LIST_c9800'!F184="","",IF(LOWER('AP-LIST_ctvm'!$C184)=LOWER('AP-LIST_c9800'!$C184),'AP-LIST_ctvm'!F184,'AP-LIST_c9800'!F184))</f>
        <v/>
      </c>
      <c r="G184" s="44" t="str">
        <f t="shared" si="15"/>
        <v># no free IP</v>
      </c>
      <c r="H184" s="44" t="str">
        <f t="shared" si="16"/>
        <v>17.06.04</v>
      </c>
      <c r="I184" s="44" t="str">
        <f t="shared" si="17"/>
        <v/>
      </c>
      <c r="J184" s="114" t="str">
        <f>IF('AP-LIST_c9800'!C184="","",IF(LOWER('AP-LIST_ctvm'!C184)=LOWER('AP-LIST_c9800'!C184),"AP Migration CTVM &gt; c9800",CONCATENATE("AP ",'AP-LIST_ctvm'!C184," durch ",'AP-LIST_c9800'!C184," ersetzt")))</f>
        <v/>
      </c>
      <c r="K184" s="50"/>
      <c r="L184" s="5" t="str">
        <f t="shared" si="18"/>
        <v>:::::</v>
      </c>
      <c r="M184" s="5" t="str">
        <f t="shared" si="19"/>
        <v>..</v>
      </c>
      <c r="N184" s="5" t="str">
        <f t="shared" si="20"/>
        <v>..</v>
      </c>
    </row>
    <row r="185" spans="1:14">
      <c r="A185" s="44">
        <v>182</v>
      </c>
      <c r="B185" s="44" t="str">
        <f t="shared" si="14"/>
        <v># no free IP</v>
      </c>
      <c r="C185" s="44" t="str">
        <f>IF('AP-LIST_c9800'!C185="","",IF(LOWER('AP-LIST_ctvm'!$C185)=LOWER('AP-LIST_c9800'!$C185),'AP-LIST_ctvm'!C185,'AP-LIST_c9800'!C185))</f>
        <v/>
      </c>
      <c r="D185" s="26" t="str">
        <f>IF('AP-LIST_c9800'!D185="","",IF(LOWER('AP-LIST_ctvm'!$C185)=LOWER('AP-LIST_c9800'!$C185),'AP-LIST_ctvm'!D185,'AP-LIST_c9800'!D185))</f>
        <v/>
      </c>
      <c r="E185" s="19" t="str">
        <f>IF('AP-LIST_c9800'!E185="","",IF(LOWER('AP-LIST_ctvm'!$C185)=LOWER('AP-LIST_c9800'!$C185),'AP-LIST_ctvm'!E185,'AP-LIST_c9800'!E185))</f>
        <v/>
      </c>
      <c r="F185" s="27" t="str">
        <f>IF('AP-LIST_c9800'!F185="","",IF(LOWER('AP-LIST_ctvm'!$C185)=LOWER('AP-LIST_c9800'!$C185),'AP-LIST_ctvm'!F185,'AP-LIST_c9800'!F185))</f>
        <v/>
      </c>
      <c r="G185" s="44" t="str">
        <f t="shared" si="15"/>
        <v># no free IP</v>
      </c>
      <c r="H185" s="44" t="str">
        <f t="shared" si="16"/>
        <v>17.06.04</v>
      </c>
      <c r="I185" s="44" t="str">
        <f t="shared" si="17"/>
        <v/>
      </c>
      <c r="J185" s="114" t="str">
        <f>IF('AP-LIST_c9800'!C185="","",IF(LOWER('AP-LIST_ctvm'!C185)=LOWER('AP-LIST_c9800'!C185),"AP Migration CTVM &gt; c9800",CONCATENATE("AP ",'AP-LIST_ctvm'!C185," durch ",'AP-LIST_c9800'!C185," ersetzt")))</f>
        <v/>
      </c>
      <c r="K185" s="50"/>
      <c r="L185" s="5" t="str">
        <f t="shared" si="18"/>
        <v>:::::</v>
      </c>
      <c r="M185" s="5" t="str">
        <f t="shared" si="19"/>
        <v>..</v>
      </c>
      <c r="N185" s="5" t="str">
        <f t="shared" si="20"/>
        <v>..</v>
      </c>
    </row>
    <row r="186" spans="1:14">
      <c r="A186" s="44">
        <v>183</v>
      </c>
      <c r="B186" s="44" t="str">
        <f t="shared" si="14"/>
        <v># no free IP</v>
      </c>
      <c r="C186" s="44" t="str">
        <f>IF('AP-LIST_c9800'!C186="","",IF(LOWER('AP-LIST_ctvm'!$C186)=LOWER('AP-LIST_c9800'!$C186),'AP-LIST_ctvm'!C186,'AP-LIST_c9800'!C186))</f>
        <v/>
      </c>
      <c r="D186" s="26" t="str">
        <f>IF('AP-LIST_c9800'!D186="","",IF(LOWER('AP-LIST_ctvm'!$C186)=LOWER('AP-LIST_c9800'!$C186),'AP-LIST_ctvm'!D186,'AP-LIST_c9800'!D186))</f>
        <v/>
      </c>
      <c r="E186" s="19" t="str">
        <f>IF('AP-LIST_c9800'!E186="","",IF(LOWER('AP-LIST_ctvm'!$C186)=LOWER('AP-LIST_c9800'!$C186),'AP-LIST_ctvm'!E186,'AP-LIST_c9800'!E186))</f>
        <v/>
      </c>
      <c r="F186" s="27" t="str">
        <f>IF('AP-LIST_c9800'!F186="","",IF(LOWER('AP-LIST_ctvm'!$C186)=LOWER('AP-LIST_c9800'!$C186),'AP-LIST_ctvm'!F186,'AP-LIST_c9800'!F186))</f>
        <v/>
      </c>
      <c r="G186" s="44" t="str">
        <f t="shared" si="15"/>
        <v># no free IP</v>
      </c>
      <c r="H186" s="44" t="str">
        <f t="shared" si="16"/>
        <v>17.06.04</v>
      </c>
      <c r="I186" s="44" t="str">
        <f t="shared" si="17"/>
        <v/>
      </c>
      <c r="J186" s="114" t="str">
        <f>IF('AP-LIST_c9800'!C186="","",IF(LOWER('AP-LIST_ctvm'!C186)=LOWER('AP-LIST_c9800'!C186),"AP Migration CTVM &gt; c9800",CONCATENATE("AP ",'AP-LIST_ctvm'!C186," durch ",'AP-LIST_c9800'!C186," ersetzt")))</f>
        <v/>
      </c>
      <c r="K186" s="50"/>
      <c r="L186" s="5" t="str">
        <f t="shared" si="18"/>
        <v>:::::</v>
      </c>
      <c r="M186" s="5" t="str">
        <f t="shared" si="19"/>
        <v>..</v>
      </c>
      <c r="N186" s="5" t="str">
        <f t="shared" si="20"/>
        <v>..</v>
      </c>
    </row>
    <row r="187" spans="1:14">
      <c r="A187" s="44">
        <v>184</v>
      </c>
      <c r="B187" s="44" t="str">
        <f t="shared" si="14"/>
        <v># no free IP</v>
      </c>
      <c r="C187" s="44" t="str">
        <f>IF('AP-LIST_c9800'!C187="","",IF(LOWER('AP-LIST_ctvm'!$C187)=LOWER('AP-LIST_c9800'!$C187),'AP-LIST_ctvm'!C187,'AP-LIST_c9800'!C187))</f>
        <v/>
      </c>
      <c r="D187" s="26" t="str">
        <f>IF('AP-LIST_c9800'!D187="","",IF(LOWER('AP-LIST_ctvm'!$C187)=LOWER('AP-LIST_c9800'!$C187),'AP-LIST_ctvm'!D187,'AP-LIST_c9800'!D187))</f>
        <v/>
      </c>
      <c r="E187" s="19" t="str">
        <f>IF('AP-LIST_c9800'!E187="","",IF(LOWER('AP-LIST_ctvm'!$C187)=LOWER('AP-LIST_c9800'!$C187),'AP-LIST_ctvm'!E187,'AP-LIST_c9800'!E187))</f>
        <v/>
      </c>
      <c r="F187" s="27" t="str">
        <f>IF('AP-LIST_c9800'!F187="","",IF(LOWER('AP-LIST_ctvm'!$C187)=LOWER('AP-LIST_c9800'!$C187),'AP-LIST_ctvm'!F187,'AP-LIST_c9800'!F187))</f>
        <v/>
      </c>
      <c r="G187" s="44" t="str">
        <f t="shared" si="15"/>
        <v># no free IP</v>
      </c>
      <c r="H187" s="44" t="str">
        <f t="shared" si="16"/>
        <v>17.06.04</v>
      </c>
      <c r="I187" s="44" t="str">
        <f t="shared" si="17"/>
        <v/>
      </c>
      <c r="J187" s="114" t="str">
        <f>IF('AP-LIST_c9800'!C187="","",IF(LOWER('AP-LIST_ctvm'!C187)=LOWER('AP-LIST_c9800'!C187),"AP Migration CTVM &gt; c9800",CONCATENATE("AP ",'AP-LIST_ctvm'!C187," durch ",'AP-LIST_c9800'!C187," ersetzt")))</f>
        <v/>
      </c>
      <c r="K187" s="50"/>
      <c r="L187" s="5" t="str">
        <f t="shared" si="18"/>
        <v>:::::</v>
      </c>
      <c r="M187" s="5" t="str">
        <f t="shared" si="19"/>
        <v>..</v>
      </c>
      <c r="N187" s="5" t="str">
        <f t="shared" si="20"/>
        <v>..</v>
      </c>
    </row>
    <row r="188" spans="1:14">
      <c r="A188" s="44">
        <v>185</v>
      </c>
      <c r="B188" s="44" t="str">
        <f t="shared" si="14"/>
        <v># no free IP</v>
      </c>
      <c r="C188" s="44" t="str">
        <f>IF('AP-LIST_c9800'!C188="","",IF(LOWER('AP-LIST_ctvm'!$C188)=LOWER('AP-LIST_c9800'!$C188),'AP-LIST_ctvm'!C188,'AP-LIST_c9800'!C188))</f>
        <v/>
      </c>
      <c r="D188" s="26" t="str">
        <f>IF('AP-LIST_c9800'!D188="","",IF(LOWER('AP-LIST_ctvm'!$C188)=LOWER('AP-LIST_c9800'!$C188),'AP-LIST_ctvm'!D188,'AP-LIST_c9800'!D188))</f>
        <v/>
      </c>
      <c r="E188" s="19" t="str">
        <f>IF('AP-LIST_c9800'!E188="","",IF(LOWER('AP-LIST_ctvm'!$C188)=LOWER('AP-LIST_c9800'!$C188),'AP-LIST_ctvm'!E188,'AP-LIST_c9800'!E188))</f>
        <v/>
      </c>
      <c r="F188" s="27" t="str">
        <f>IF('AP-LIST_c9800'!F188="","",IF(LOWER('AP-LIST_ctvm'!$C188)=LOWER('AP-LIST_c9800'!$C188),'AP-LIST_ctvm'!F188,'AP-LIST_c9800'!F188))</f>
        <v/>
      </c>
      <c r="G188" s="44" t="str">
        <f t="shared" si="15"/>
        <v># no free IP</v>
      </c>
      <c r="H188" s="44" t="str">
        <f t="shared" si="16"/>
        <v>17.06.04</v>
      </c>
      <c r="I188" s="44" t="str">
        <f t="shared" si="17"/>
        <v/>
      </c>
      <c r="J188" s="114" t="str">
        <f>IF('AP-LIST_c9800'!C188="","",IF(LOWER('AP-LIST_ctvm'!C188)=LOWER('AP-LIST_c9800'!C188),"AP Migration CTVM &gt; c9800",CONCATENATE("AP ",'AP-LIST_ctvm'!C188," durch ",'AP-LIST_c9800'!C188," ersetzt")))</f>
        <v/>
      </c>
      <c r="K188" s="50"/>
      <c r="L188" s="5" t="str">
        <f t="shared" si="18"/>
        <v>:::::</v>
      </c>
      <c r="M188" s="5" t="str">
        <f t="shared" si="19"/>
        <v>..</v>
      </c>
      <c r="N188" s="5" t="str">
        <f t="shared" si="20"/>
        <v>..</v>
      </c>
    </row>
    <row r="189" spans="1:14">
      <c r="A189" s="44">
        <v>186</v>
      </c>
      <c r="B189" s="44" t="str">
        <f t="shared" si="14"/>
        <v># no free IP</v>
      </c>
      <c r="C189" s="44" t="str">
        <f>IF('AP-LIST_c9800'!C189="","",IF(LOWER('AP-LIST_ctvm'!$C189)=LOWER('AP-LIST_c9800'!$C189),'AP-LIST_ctvm'!C189,'AP-LIST_c9800'!C189))</f>
        <v/>
      </c>
      <c r="D189" s="26" t="str">
        <f>IF('AP-LIST_c9800'!D189="","",IF(LOWER('AP-LIST_ctvm'!$C189)=LOWER('AP-LIST_c9800'!$C189),'AP-LIST_ctvm'!D189,'AP-LIST_c9800'!D189))</f>
        <v/>
      </c>
      <c r="E189" s="19" t="str">
        <f>IF('AP-LIST_c9800'!E189="","",IF(LOWER('AP-LIST_ctvm'!$C189)=LOWER('AP-LIST_c9800'!$C189),'AP-LIST_ctvm'!E189,'AP-LIST_c9800'!E189))</f>
        <v/>
      </c>
      <c r="F189" s="27" t="str">
        <f>IF('AP-LIST_c9800'!F189="","",IF(LOWER('AP-LIST_ctvm'!$C189)=LOWER('AP-LIST_c9800'!$C189),'AP-LIST_ctvm'!F189,'AP-LIST_c9800'!F189))</f>
        <v/>
      </c>
      <c r="G189" s="44" t="str">
        <f t="shared" si="15"/>
        <v># no free IP</v>
      </c>
      <c r="H189" s="44" t="str">
        <f t="shared" si="16"/>
        <v>17.06.04</v>
      </c>
      <c r="I189" s="44" t="str">
        <f t="shared" si="17"/>
        <v/>
      </c>
      <c r="J189" s="114" t="str">
        <f>IF('AP-LIST_c9800'!C189="","",IF(LOWER('AP-LIST_ctvm'!C189)=LOWER('AP-LIST_c9800'!C189),"AP Migration CTVM &gt; c9800",CONCATENATE("AP ",'AP-LIST_ctvm'!C189," durch ",'AP-LIST_c9800'!C189," ersetzt")))</f>
        <v/>
      </c>
      <c r="K189" s="50"/>
      <c r="L189" s="5" t="str">
        <f t="shared" si="18"/>
        <v>:::::</v>
      </c>
      <c r="M189" s="5" t="str">
        <f t="shared" si="19"/>
        <v>..</v>
      </c>
      <c r="N189" s="5" t="str">
        <f t="shared" si="20"/>
        <v>..</v>
      </c>
    </row>
    <row r="190" spans="1:14">
      <c r="A190" s="44">
        <v>187</v>
      </c>
      <c r="B190" s="44" t="str">
        <f t="shared" si="14"/>
        <v># no free IP</v>
      </c>
      <c r="C190" s="44" t="str">
        <f>IF('AP-LIST_c9800'!C190="","",IF(LOWER('AP-LIST_ctvm'!$C190)=LOWER('AP-LIST_c9800'!$C190),'AP-LIST_ctvm'!C190,'AP-LIST_c9800'!C190))</f>
        <v/>
      </c>
      <c r="D190" s="26" t="str">
        <f>IF('AP-LIST_c9800'!D190="","",IF(LOWER('AP-LIST_ctvm'!$C190)=LOWER('AP-LIST_c9800'!$C190),'AP-LIST_ctvm'!D190,'AP-LIST_c9800'!D190))</f>
        <v/>
      </c>
      <c r="E190" s="19" t="str">
        <f>IF('AP-LIST_c9800'!E190="","",IF(LOWER('AP-LIST_ctvm'!$C190)=LOWER('AP-LIST_c9800'!$C190),'AP-LIST_ctvm'!E190,'AP-LIST_c9800'!E190))</f>
        <v/>
      </c>
      <c r="F190" s="27" t="str">
        <f>IF('AP-LIST_c9800'!F190="","",IF(LOWER('AP-LIST_ctvm'!$C190)=LOWER('AP-LIST_c9800'!$C190),'AP-LIST_ctvm'!F190,'AP-LIST_c9800'!F190))</f>
        <v/>
      </c>
      <c r="G190" s="44" t="str">
        <f t="shared" si="15"/>
        <v># no free IP</v>
      </c>
      <c r="H190" s="44" t="str">
        <f t="shared" si="16"/>
        <v>17.06.04</v>
      </c>
      <c r="I190" s="44" t="str">
        <f t="shared" si="17"/>
        <v/>
      </c>
      <c r="J190" s="114" t="str">
        <f>IF('AP-LIST_c9800'!C190="","",IF(LOWER('AP-LIST_ctvm'!C190)=LOWER('AP-LIST_c9800'!C190),"AP Migration CTVM &gt; c9800",CONCATENATE("AP ",'AP-LIST_ctvm'!C190," durch ",'AP-LIST_c9800'!C190," ersetzt")))</f>
        <v/>
      </c>
      <c r="K190" s="50"/>
      <c r="L190" s="5" t="str">
        <f t="shared" si="18"/>
        <v>:::::</v>
      </c>
      <c r="M190" s="5" t="str">
        <f t="shared" si="19"/>
        <v>..</v>
      </c>
      <c r="N190" s="5" t="str">
        <f t="shared" si="20"/>
        <v>..</v>
      </c>
    </row>
    <row r="191" spans="1:14">
      <c r="A191" s="44">
        <v>188</v>
      </c>
      <c r="B191" s="44" t="str">
        <f t="shared" si="14"/>
        <v># no free IP</v>
      </c>
      <c r="C191" s="44" t="str">
        <f>IF('AP-LIST_c9800'!C191="","",IF(LOWER('AP-LIST_ctvm'!$C191)=LOWER('AP-LIST_c9800'!$C191),'AP-LIST_ctvm'!C191,'AP-LIST_c9800'!C191))</f>
        <v/>
      </c>
      <c r="D191" s="26" t="str">
        <f>IF('AP-LIST_c9800'!D191="","",IF(LOWER('AP-LIST_ctvm'!$C191)=LOWER('AP-LIST_c9800'!$C191),'AP-LIST_ctvm'!D191,'AP-LIST_c9800'!D191))</f>
        <v/>
      </c>
      <c r="E191" s="19" t="str">
        <f>IF('AP-LIST_c9800'!E191="","",IF(LOWER('AP-LIST_ctvm'!$C191)=LOWER('AP-LIST_c9800'!$C191),'AP-LIST_ctvm'!E191,'AP-LIST_c9800'!E191))</f>
        <v/>
      </c>
      <c r="F191" s="27" t="str">
        <f>IF('AP-LIST_c9800'!F191="","",IF(LOWER('AP-LIST_ctvm'!$C191)=LOWER('AP-LIST_c9800'!$C191),'AP-LIST_ctvm'!F191,'AP-LIST_c9800'!F191))</f>
        <v/>
      </c>
      <c r="G191" s="44" t="str">
        <f t="shared" si="15"/>
        <v># no free IP</v>
      </c>
      <c r="H191" s="44" t="str">
        <f t="shared" si="16"/>
        <v>17.06.04</v>
      </c>
      <c r="I191" s="44" t="str">
        <f t="shared" si="17"/>
        <v/>
      </c>
      <c r="J191" s="114" t="str">
        <f>IF('AP-LIST_c9800'!C191="","",IF(LOWER('AP-LIST_ctvm'!C191)=LOWER('AP-LIST_c9800'!C191),"AP Migration CTVM &gt; c9800",CONCATENATE("AP ",'AP-LIST_ctvm'!C191," durch ",'AP-LIST_c9800'!C191," ersetzt")))</f>
        <v/>
      </c>
      <c r="K191" s="50"/>
      <c r="L191" s="5" t="str">
        <f t="shared" si="18"/>
        <v>:::::</v>
      </c>
      <c r="M191" s="5" t="str">
        <f t="shared" si="19"/>
        <v>..</v>
      </c>
      <c r="N191" s="5" t="str">
        <f t="shared" si="20"/>
        <v>..</v>
      </c>
    </row>
    <row r="192" spans="1:14">
      <c r="A192" s="44">
        <v>189</v>
      </c>
      <c r="B192" s="44" t="str">
        <f t="shared" si="14"/>
        <v># no free IP</v>
      </c>
      <c r="C192" s="44" t="str">
        <f>IF('AP-LIST_c9800'!C192="","",IF(LOWER('AP-LIST_ctvm'!$C192)=LOWER('AP-LIST_c9800'!$C192),'AP-LIST_ctvm'!C192,'AP-LIST_c9800'!C192))</f>
        <v/>
      </c>
      <c r="D192" s="26" t="str">
        <f>IF('AP-LIST_c9800'!D192="","",IF(LOWER('AP-LIST_ctvm'!$C192)=LOWER('AP-LIST_c9800'!$C192),'AP-LIST_ctvm'!D192,'AP-LIST_c9800'!D192))</f>
        <v/>
      </c>
      <c r="E192" s="19" t="str">
        <f>IF('AP-LIST_c9800'!E192="","",IF(LOWER('AP-LIST_ctvm'!$C192)=LOWER('AP-LIST_c9800'!$C192),'AP-LIST_ctvm'!E192,'AP-LIST_c9800'!E192))</f>
        <v/>
      </c>
      <c r="F192" s="27" t="str">
        <f>IF('AP-LIST_c9800'!F192="","",IF(LOWER('AP-LIST_ctvm'!$C192)=LOWER('AP-LIST_c9800'!$C192),'AP-LIST_ctvm'!F192,'AP-LIST_c9800'!F192))</f>
        <v/>
      </c>
      <c r="G192" s="44" t="str">
        <f t="shared" si="15"/>
        <v># no free IP</v>
      </c>
      <c r="H192" s="44" t="str">
        <f t="shared" si="16"/>
        <v>17.06.04</v>
      </c>
      <c r="I192" s="44" t="str">
        <f t="shared" si="17"/>
        <v/>
      </c>
      <c r="J192" s="114" t="str">
        <f>IF('AP-LIST_c9800'!C192="","",IF(LOWER('AP-LIST_ctvm'!C192)=LOWER('AP-LIST_c9800'!C192),"AP Migration CTVM &gt; c9800",CONCATENATE("AP ",'AP-LIST_ctvm'!C192," durch ",'AP-LIST_c9800'!C192," ersetzt")))</f>
        <v/>
      </c>
      <c r="K192" s="50"/>
      <c r="L192" s="5" t="str">
        <f t="shared" si="18"/>
        <v>:::::</v>
      </c>
      <c r="M192" s="5" t="str">
        <f t="shared" si="19"/>
        <v>..</v>
      </c>
      <c r="N192" s="5" t="str">
        <f t="shared" si="20"/>
        <v>..</v>
      </c>
    </row>
    <row r="193" spans="1:14">
      <c r="A193" s="44">
        <v>190</v>
      </c>
      <c r="B193" s="44" t="str">
        <f t="shared" si="14"/>
        <v># no free IP</v>
      </c>
      <c r="C193" s="44" t="str">
        <f>IF('AP-LIST_c9800'!C193="","",IF(LOWER('AP-LIST_ctvm'!$C193)=LOWER('AP-LIST_c9800'!$C193),'AP-LIST_ctvm'!C193,'AP-LIST_c9800'!C193))</f>
        <v/>
      </c>
      <c r="D193" s="26" t="str">
        <f>IF('AP-LIST_c9800'!D193="","",IF(LOWER('AP-LIST_ctvm'!$C193)=LOWER('AP-LIST_c9800'!$C193),'AP-LIST_ctvm'!D193,'AP-LIST_c9800'!D193))</f>
        <v/>
      </c>
      <c r="E193" s="19" t="str">
        <f>IF('AP-LIST_c9800'!E193="","",IF(LOWER('AP-LIST_ctvm'!$C193)=LOWER('AP-LIST_c9800'!$C193),'AP-LIST_ctvm'!E193,'AP-LIST_c9800'!E193))</f>
        <v/>
      </c>
      <c r="F193" s="27" t="str">
        <f>IF('AP-LIST_c9800'!F193="","",IF(LOWER('AP-LIST_ctvm'!$C193)=LOWER('AP-LIST_c9800'!$C193),'AP-LIST_ctvm'!F193,'AP-LIST_c9800'!F193))</f>
        <v/>
      </c>
      <c r="G193" s="44" t="str">
        <f t="shared" si="15"/>
        <v># no free IP</v>
      </c>
      <c r="H193" s="44" t="str">
        <f t="shared" si="16"/>
        <v>17.06.04</v>
      </c>
      <c r="I193" s="44" t="str">
        <f t="shared" si="17"/>
        <v/>
      </c>
      <c r="J193" s="114" t="str">
        <f>IF('AP-LIST_c9800'!C193="","",IF(LOWER('AP-LIST_ctvm'!C193)=LOWER('AP-LIST_c9800'!C193),"AP Migration CTVM &gt; c9800",CONCATENATE("AP ",'AP-LIST_ctvm'!C193," durch ",'AP-LIST_c9800'!C193," ersetzt")))</f>
        <v/>
      </c>
      <c r="K193" s="50"/>
      <c r="L193" s="5" t="str">
        <f t="shared" si="18"/>
        <v>:::::</v>
      </c>
      <c r="M193" s="5" t="str">
        <f t="shared" si="19"/>
        <v>..</v>
      </c>
      <c r="N193" s="5" t="str">
        <f t="shared" si="20"/>
        <v>..</v>
      </c>
    </row>
    <row r="194" spans="1:14">
      <c r="A194" s="44">
        <v>191</v>
      </c>
      <c r="B194" s="44" t="str">
        <f t="shared" si="14"/>
        <v># no free IP</v>
      </c>
      <c r="C194" s="44" t="str">
        <f>IF('AP-LIST_c9800'!C194="","",IF(LOWER('AP-LIST_ctvm'!$C194)=LOWER('AP-LIST_c9800'!$C194),'AP-LIST_ctvm'!C194,'AP-LIST_c9800'!C194))</f>
        <v/>
      </c>
      <c r="D194" s="26" t="str">
        <f>IF('AP-LIST_c9800'!D194="","",IF(LOWER('AP-LIST_ctvm'!$C194)=LOWER('AP-LIST_c9800'!$C194),'AP-LIST_ctvm'!D194,'AP-LIST_c9800'!D194))</f>
        <v/>
      </c>
      <c r="E194" s="19" t="str">
        <f>IF('AP-LIST_c9800'!E194="","",IF(LOWER('AP-LIST_ctvm'!$C194)=LOWER('AP-LIST_c9800'!$C194),'AP-LIST_ctvm'!E194,'AP-LIST_c9800'!E194))</f>
        <v/>
      </c>
      <c r="F194" s="27" t="str">
        <f>IF('AP-LIST_c9800'!F194="","",IF(LOWER('AP-LIST_ctvm'!$C194)=LOWER('AP-LIST_c9800'!$C194),'AP-LIST_ctvm'!F194,'AP-LIST_c9800'!F194))</f>
        <v/>
      </c>
      <c r="G194" s="44" t="str">
        <f t="shared" si="15"/>
        <v># no free IP</v>
      </c>
      <c r="H194" s="44" t="str">
        <f t="shared" si="16"/>
        <v>17.06.04</v>
      </c>
      <c r="I194" s="44" t="str">
        <f t="shared" si="17"/>
        <v/>
      </c>
      <c r="J194" s="114" t="str">
        <f>IF('AP-LIST_c9800'!C194="","",IF(LOWER('AP-LIST_ctvm'!C194)=LOWER('AP-LIST_c9800'!C194),"AP Migration CTVM &gt; c9800",CONCATENATE("AP ",'AP-LIST_ctvm'!C194," durch ",'AP-LIST_c9800'!C194," ersetzt")))</f>
        <v/>
      </c>
      <c r="K194" s="50"/>
      <c r="L194" s="5" t="str">
        <f t="shared" si="18"/>
        <v>:::::</v>
      </c>
      <c r="M194" s="5" t="str">
        <f t="shared" si="19"/>
        <v>..</v>
      </c>
      <c r="N194" s="5" t="str">
        <f t="shared" si="20"/>
        <v>..</v>
      </c>
    </row>
    <row r="195" spans="1:14">
      <c r="A195" s="44">
        <v>192</v>
      </c>
      <c r="B195" s="44" t="str">
        <f t="shared" si="14"/>
        <v># no free IP</v>
      </c>
      <c r="C195" s="44" t="str">
        <f>IF('AP-LIST_c9800'!C195="","",IF(LOWER('AP-LIST_ctvm'!$C195)=LOWER('AP-LIST_c9800'!$C195),'AP-LIST_ctvm'!C195,'AP-LIST_c9800'!C195))</f>
        <v/>
      </c>
      <c r="D195" s="26" t="str">
        <f>IF('AP-LIST_c9800'!D195="","",IF(LOWER('AP-LIST_ctvm'!$C195)=LOWER('AP-LIST_c9800'!$C195),'AP-LIST_ctvm'!D195,'AP-LIST_c9800'!D195))</f>
        <v/>
      </c>
      <c r="E195" s="19" t="str">
        <f>IF('AP-LIST_c9800'!E195="","",IF(LOWER('AP-LIST_ctvm'!$C195)=LOWER('AP-LIST_c9800'!$C195),'AP-LIST_ctvm'!E195,'AP-LIST_c9800'!E195))</f>
        <v/>
      </c>
      <c r="F195" s="27" t="str">
        <f>IF('AP-LIST_c9800'!F195="","",IF(LOWER('AP-LIST_ctvm'!$C195)=LOWER('AP-LIST_c9800'!$C195),'AP-LIST_ctvm'!F195,'AP-LIST_c9800'!F195))</f>
        <v/>
      </c>
      <c r="G195" s="44" t="str">
        <f t="shared" si="15"/>
        <v># no free IP</v>
      </c>
      <c r="H195" s="44" t="str">
        <f t="shared" si="16"/>
        <v>17.06.04</v>
      </c>
      <c r="I195" s="44" t="str">
        <f t="shared" si="17"/>
        <v/>
      </c>
      <c r="J195" s="114" t="str">
        <f>IF('AP-LIST_c9800'!C195="","",IF(LOWER('AP-LIST_ctvm'!C195)=LOWER('AP-LIST_c9800'!C195),"AP Migration CTVM &gt; c9800",CONCATENATE("AP ",'AP-LIST_ctvm'!C195," durch ",'AP-LIST_c9800'!C195," ersetzt")))</f>
        <v/>
      </c>
      <c r="K195" s="50"/>
      <c r="L195" s="5" t="str">
        <f t="shared" si="18"/>
        <v>:::::</v>
      </c>
      <c r="M195" s="5" t="str">
        <f t="shared" si="19"/>
        <v>..</v>
      </c>
      <c r="N195" s="5" t="str">
        <f t="shared" si="20"/>
        <v>..</v>
      </c>
    </row>
    <row r="196" spans="1:14">
      <c r="A196" s="44">
        <v>193</v>
      </c>
      <c r="B196" s="44" t="str">
        <f t="shared" ref="B196:B257" si="21">IF(A196&gt;SUM(range_ap1_count+range_ap2_count),"# no free IP",CONCATENATE(var_dns_ap,SUM(20000+A196)))</f>
        <v># no free IP</v>
      </c>
      <c r="C196" s="44" t="str">
        <f>IF('AP-LIST_c9800'!C196="","",IF(LOWER('AP-LIST_ctvm'!$C196)=LOWER('AP-LIST_c9800'!$C196),'AP-LIST_ctvm'!C196,'AP-LIST_c9800'!C196))</f>
        <v/>
      </c>
      <c r="D196" s="26" t="str">
        <f>IF('AP-LIST_c9800'!D196="","",IF(LOWER('AP-LIST_ctvm'!$C196)=LOWER('AP-LIST_c9800'!$C196),'AP-LIST_ctvm'!D196,'AP-LIST_c9800'!D196))</f>
        <v/>
      </c>
      <c r="E196" s="19" t="str">
        <f>IF('AP-LIST_c9800'!E196="","",IF(LOWER('AP-LIST_ctvm'!$C196)=LOWER('AP-LIST_c9800'!$C196),'AP-LIST_ctvm'!E196,'AP-LIST_c9800'!E196))</f>
        <v/>
      </c>
      <c r="F196" s="27" t="str">
        <f>IF('AP-LIST_c9800'!F196="","",IF(LOWER('AP-LIST_ctvm'!$C196)=LOWER('AP-LIST_c9800'!$C196),'AP-LIST_ctvm'!F196,'AP-LIST_c9800'!F196))</f>
        <v/>
      </c>
      <c r="G196" s="44" t="str">
        <f t="shared" ref="G196:G257" si="22">IF(A196&lt;=range_ap1_count,CONCATENATE(var_net_v1,SUM(range_ap1_start-1+A196)),IF(A196&gt;SUM(range_ap1_count+range_ap2_count),"# no free IP",CONCATENATE(var_net_v1,SUM(A196-range_ap1_count+range_ap2_start-1))))</f>
        <v># no free IP</v>
      </c>
      <c r="H196" s="44" t="str">
        <f t="shared" ref="H196:H257" si="23">var_version_wlc</f>
        <v>17.06.04</v>
      </c>
      <c r="I196" s="44" t="str">
        <f t="shared" ref="I196:I257" si="24">IF(C196="","",IF(C196="c9120AXI","indoor",IF(C196="c9124AXI","outdoor",IF(C196="AIR-AP1832I","indoor",IF(C196="AIR-AP1542I","outdoor","# FEHLER")))))</f>
        <v/>
      </c>
      <c r="J196" s="114" t="str">
        <f>IF('AP-LIST_c9800'!C196="","",IF(LOWER('AP-LIST_ctvm'!C196)=LOWER('AP-LIST_c9800'!C196),"AP Migration CTVM &gt; c9800",CONCATENATE("AP ",'AP-LIST_ctvm'!C196," durch ",'AP-LIST_c9800'!C196," ersetzt")))</f>
        <v/>
      </c>
      <c r="K196" s="50"/>
      <c r="L196" s="5" t="str">
        <f t="shared" ref="L196:L257" si="25">UPPER(MID(E196,1,2)&amp;":"&amp;MID(E196,3,2)&amp;":"&amp;MID(E196,5,2)&amp;":"&amp;MID(E196,7,2)&amp;":"&amp;MID(E196,9,2)&amp;":"&amp;MID(E196,11,2))</f>
        <v>:::::</v>
      </c>
      <c r="M196" s="5" t="str">
        <f t="shared" ref="M196:M257" si="26">UPPER(MID(E196,1,4)&amp;"."&amp;MID(E196,5,4)&amp;"."&amp;MID(E196,9,4))</f>
        <v>..</v>
      </c>
      <c r="N196" s="5" t="str">
        <f t="shared" si="20"/>
        <v>..</v>
      </c>
    </row>
    <row r="197" spans="1:14">
      <c r="A197" s="44">
        <v>194</v>
      </c>
      <c r="B197" s="44" t="str">
        <f t="shared" si="21"/>
        <v># no free IP</v>
      </c>
      <c r="C197" s="44" t="str">
        <f>IF('AP-LIST_c9800'!C197="","",IF(LOWER('AP-LIST_ctvm'!$C197)=LOWER('AP-LIST_c9800'!$C197),'AP-LIST_ctvm'!C197,'AP-LIST_c9800'!C197))</f>
        <v/>
      </c>
      <c r="D197" s="26" t="str">
        <f>IF('AP-LIST_c9800'!D197="","",IF(LOWER('AP-LIST_ctvm'!$C197)=LOWER('AP-LIST_c9800'!$C197),'AP-LIST_ctvm'!D197,'AP-LIST_c9800'!D197))</f>
        <v/>
      </c>
      <c r="E197" s="19" t="str">
        <f>IF('AP-LIST_c9800'!E197="","",IF(LOWER('AP-LIST_ctvm'!$C197)=LOWER('AP-LIST_c9800'!$C197),'AP-LIST_ctvm'!E197,'AP-LIST_c9800'!E197))</f>
        <v/>
      </c>
      <c r="F197" s="27" t="str">
        <f>IF('AP-LIST_c9800'!F197="","",IF(LOWER('AP-LIST_ctvm'!$C197)=LOWER('AP-LIST_c9800'!$C197),'AP-LIST_ctvm'!F197,'AP-LIST_c9800'!F197))</f>
        <v/>
      </c>
      <c r="G197" s="44" t="str">
        <f t="shared" si="22"/>
        <v># no free IP</v>
      </c>
      <c r="H197" s="44" t="str">
        <f t="shared" si="23"/>
        <v>17.06.04</v>
      </c>
      <c r="I197" s="44" t="str">
        <f t="shared" si="24"/>
        <v/>
      </c>
      <c r="J197" s="114" t="str">
        <f>IF('AP-LIST_c9800'!C197="","",IF(LOWER('AP-LIST_ctvm'!C197)=LOWER('AP-LIST_c9800'!C197),"AP Migration CTVM &gt; c9800",CONCATENATE("AP ",'AP-LIST_ctvm'!C197," durch ",'AP-LIST_c9800'!C197," ersetzt")))</f>
        <v/>
      </c>
      <c r="K197" s="50"/>
      <c r="L197" s="5" t="str">
        <f t="shared" si="25"/>
        <v>:::::</v>
      </c>
      <c r="M197" s="5" t="str">
        <f t="shared" si="26"/>
        <v>..</v>
      </c>
      <c r="N197" s="5" t="str">
        <f t="shared" ref="N197:N257" si="27">LOWER(M197)</f>
        <v>..</v>
      </c>
    </row>
    <row r="198" spans="1:14">
      <c r="A198" s="44">
        <v>195</v>
      </c>
      <c r="B198" s="44" t="str">
        <f t="shared" si="21"/>
        <v># no free IP</v>
      </c>
      <c r="C198" s="44" t="str">
        <f>IF('AP-LIST_c9800'!C198="","",IF(LOWER('AP-LIST_ctvm'!$C198)=LOWER('AP-LIST_c9800'!$C198),'AP-LIST_ctvm'!C198,'AP-LIST_c9800'!C198))</f>
        <v/>
      </c>
      <c r="D198" s="26" t="str">
        <f>IF('AP-LIST_c9800'!D198="","",IF(LOWER('AP-LIST_ctvm'!$C198)=LOWER('AP-LIST_c9800'!$C198),'AP-LIST_ctvm'!D198,'AP-LIST_c9800'!D198))</f>
        <v/>
      </c>
      <c r="E198" s="19" t="str">
        <f>IF('AP-LIST_c9800'!E198="","",IF(LOWER('AP-LIST_ctvm'!$C198)=LOWER('AP-LIST_c9800'!$C198),'AP-LIST_ctvm'!E198,'AP-LIST_c9800'!E198))</f>
        <v/>
      </c>
      <c r="F198" s="27" t="str">
        <f>IF('AP-LIST_c9800'!F198="","",IF(LOWER('AP-LIST_ctvm'!$C198)=LOWER('AP-LIST_c9800'!$C198),'AP-LIST_ctvm'!F198,'AP-LIST_c9800'!F198))</f>
        <v/>
      </c>
      <c r="G198" s="44" t="str">
        <f t="shared" si="22"/>
        <v># no free IP</v>
      </c>
      <c r="H198" s="44" t="str">
        <f t="shared" si="23"/>
        <v>17.06.04</v>
      </c>
      <c r="I198" s="44" t="str">
        <f t="shared" si="24"/>
        <v/>
      </c>
      <c r="J198" s="114" t="str">
        <f>IF('AP-LIST_c9800'!C198="","",IF(LOWER('AP-LIST_ctvm'!C198)=LOWER('AP-LIST_c9800'!C198),"AP Migration CTVM &gt; c9800",CONCATENATE("AP ",'AP-LIST_ctvm'!C198," durch ",'AP-LIST_c9800'!C198," ersetzt")))</f>
        <v/>
      </c>
      <c r="K198" s="50"/>
      <c r="L198" s="5" t="str">
        <f t="shared" si="25"/>
        <v>:::::</v>
      </c>
      <c r="M198" s="5" t="str">
        <f t="shared" si="26"/>
        <v>..</v>
      </c>
      <c r="N198" s="5" t="str">
        <f t="shared" si="27"/>
        <v>..</v>
      </c>
    </row>
    <row r="199" spans="1:14">
      <c r="A199" s="44">
        <v>196</v>
      </c>
      <c r="B199" s="44" t="str">
        <f t="shared" si="21"/>
        <v># no free IP</v>
      </c>
      <c r="C199" s="44" t="str">
        <f>IF('AP-LIST_c9800'!C199="","",IF(LOWER('AP-LIST_ctvm'!$C199)=LOWER('AP-LIST_c9800'!$C199),'AP-LIST_ctvm'!C199,'AP-LIST_c9800'!C199))</f>
        <v/>
      </c>
      <c r="D199" s="26" t="str">
        <f>IF('AP-LIST_c9800'!D199="","",IF(LOWER('AP-LIST_ctvm'!$C199)=LOWER('AP-LIST_c9800'!$C199),'AP-LIST_ctvm'!D199,'AP-LIST_c9800'!D199))</f>
        <v/>
      </c>
      <c r="E199" s="19" t="str">
        <f>IF('AP-LIST_c9800'!E199="","",IF(LOWER('AP-LIST_ctvm'!$C199)=LOWER('AP-LIST_c9800'!$C199),'AP-LIST_ctvm'!E199,'AP-LIST_c9800'!E199))</f>
        <v/>
      </c>
      <c r="F199" s="27" t="str">
        <f>IF('AP-LIST_c9800'!F199="","",IF(LOWER('AP-LIST_ctvm'!$C199)=LOWER('AP-LIST_c9800'!$C199),'AP-LIST_ctvm'!F199,'AP-LIST_c9800'!F199))</f>
        <v/>
      </c>
      <c r="G199" s="44" t="str">
        <f t="shared" si="22"/>
        <v># no free IP</v>
      </c>
      <c r="H199" s="44" t="str">
        <f t="shared" si="23"/>
        <v>17.06.04</v>
      </c>
      <c r="I199" s="44" t="str">
        <f t="shared" si="24"/>
        <v/>
      </c>
      <c r="J199" s="114" t="str">
        <f>IF('AP-LIST_c9800'!C199="","",IF(LOWER('AP-LIST_ctvm'!C199)=LOWER('AP-LIST_c9800'!C199),"AP Migration CTVM &gt; c9800",CONCATENATE("AP ",'AP-LIST_ctvm'!C199," durch ",'AP-LIST_c9800'!C199," ersetzt")))</f>
        <v/>
      </c>
      <c r="K199" s="50"/>
      <c r="L199" s="5" t="str">
        <f t="shared" si="25"/>
        <v>:::::</v>
      </c>
      <c r="M199" s="5" t="str">
        <f t="shared" si="26"/>
        <v>..</v>
      </c>
      <c r="N199" s="5" t="str">
        <f t="shared" si="27"/>
        <v>..</v>
      </c>
    </row>
    <row r="200" spans="1:14">
      <c r="A200" s="44">
        <v>197</v>
      </c>
      <c r="B200" s="44" t="str">
        <f t="shared" si="21"/>
        <v># no free IP</v>
      </c>
      <c r="C200" s="44" t="str">
        <f>IF('AP-LIST_c9800'!C200="","",IF(LOWER('AP-LIST_ctvm'!$C200)=LOWER('AP-LIST_c9800'!$C200),'AP-LIST_ctvm'!C200,'AP-LIST_c9800'!C200))</f>
        <v/>
      </c>
      <c r="D200" s="26" t="str">
        <f>IF('AP-LIST_c9800'!D200="","",IF(LOWER('AP-LIST_ctvm'!$C200)=LOWER('AP-LIST_c9800'!$C200),'AP-LIST_ctvm'!D200,'AP-LIST_c9800'!D200))</f>
        <v/>
      </c>
      <c r="E200" s="19" t="str">
        <f>IF('AP-LIST_c9800'!E200="","",IF(LOWER('AP-LIST_ctvm'!$C200)=LOWER('AP-LIST_c9800'!$C200),'AP-LIST_ctvm'!E200,'AP-LIST_c9800'!E200))</f>
        <v/>
      </c>
      <c r="F200" s="27" t="str">
        <f>IF('AP-LIST_c9800'!F200="","",IF(LOWER('AP-LIST_ctvm'!$C200)=LOWER('AP-LIST_c9800'!$C200),'AP-LIST_ctvm'!F200,'AP-LIST_c9800'!F200))</f>
        <v/>
      </c>
      <c r="G200" s="44" t="str">
        <f t="shared" si="22"/>
        <v># no free IP</v>
      </c>
      <c r="H200" s="44" t="str">
        <f t="shared" si="23"/>
        <v>17.06.04</v>
      </c>
      <c r="I200" s="44" t="str">
        <f t="shared" si="24"/>
        <v/>
      </c>
      <c r="J200" s="114" t="str">
        <f>IF('AP-LIST_c9800'!C200="","",IF(LOWER('AP-LIST_ctvm'!C200)=LOWER('AP-LIST_c9800'!C200),"AP Migration CTVM &gt; c9800",CONCATENATE("AP ",'AP-LIST_ctvm'!C200," durch ",'AP-LIST_c9800'!C200," ersetzt")))</f>
        <v/>
      </c>
      <c r="K200" s="50"/>
      <c r="L200" s="5" t="str">
        <f t="shared" si="25"/>
        <v>:::::</v>
      </c>
      <c r="M200" s="5" t="str">
        <f t="shared" si="26"/>
        <v>..</v>
      </c>
      <c r="N200" s="5" t="str">
        <f t="shared" si="27"/>
        <v>..</v>
      </c>
    </row>
    <row r="201" spans="1:14">
      <c r="A201" s="44">
        <v>198</v>
      </c>
      <c r="B201" s="44" t="str">
        <f t="shared" si="21"/>
        <v># no free IP</v>
      </c>
      <c r="C201" s="44" t="str">
        <f>IF('AP-LIST_c9800'!C201="","",IF(LOWER('AP-LIST_ctvm'!$C201)=LOWER('AP-LIST_c9800'!$C201),'AP-LIST_ctvm'!C201,'AP-LIST_c9800'!C201))</f>
        <v/>
      </c>
      <c r="D201" s="26" t="str">
        <f>IF('AP-LIST_c9800'!D201="","",IF(LOWER('AP-LIST_ctvm'!$C201)=LOWER('AP-LIST_c9800'!$C201),'AP-LIST_ctvm'!D201,'AP-LIST_c9800'!D201))</f>
        <v/>
      </c>
      <c r="E201" s="19" t="str">
        <f>IF('AP-LIST_c9800'!E201="","",IF(LOWER('AP-LIST_ctvm'!$C201)=LOWER('AP-LIST_c9800'!$C201),'AP-LIST_ctvm'!E201,'AP-LIST_c9800'!E201))</f>
        <v/>
      </c>
      <c r="F201" s="27" t="str">
        <f>IF('AP-LIST_c9800'!F201="","",IF(LOWER('AP-LIST_ctvm'!$C201)=LOWER('AP-LIST_c9800'!$C201),'AP-LIST_ctvm'!F201,'AP-LIST_c9800'!F201))</f>
        <v/>
      </c>
      <c r="G201" s="44" t="str">
        <f t="shared" si="22"/>
        <v># no free IP</v>
      </c>
      <c r="H201" s="44" t="str">
        <f t="shared" si="23"/>
        <v>17.06.04</v>
      </c>
      <c r="I201" s="44" t="str">
        <f t="shared" si="24"/>
        <v/>
      </c>
      <c r="J201" s="114" t="str">
        <f>IF('AP-LIST_c9800'!C201="","",IF(LOWER('AP-LIST_ctvm'!C201)=LOWER('AP-LIST_c9800'!C201),"AP Migration CTVM &gt; c9800",CONCATENATE("AP ",'AP-LIST_ctvm'!C201," durch ",'AP-LIST_c9800'!C201," ersetzt")))</f>
        <v/>
      </c>
      <c r="K201" s="50"/>
      <c r="L201" s="5" t="str">
        <f t="shared" si="25"/>
        <v>:::::</v>
      </c>
      <c r="M201" s="5" t="str">
        <f t="shared" si="26"/>
        <v>..</v>
      </c>
      <c r="N201" s="5" t="str">
        <f t="shared" si="27"/>
        <v>..</v>
      </c>
    </row>
    <row r="202" spans="1:14">
      <c r="A202" s="44">
        <v>199</v>
      </c>
      <c r="B202" s="44" t="str">
        <f t="shared" si="21"/>
        <v># no free IP</v>
      </c>
      <c r="C202" s="44" t="str">
        <f>IF('AP-LIST_c9800'!C202="","",IF(LOWER('AP-LIST_ctvm'!$C202)=LOWER('AP-LIST_c9800'!$C202),'AP-LIST_ctvm'!C202,'AP-LIST_c9800'!C202))</f>
        <v/>
      </c>
      <c r="D202" s="26" t="str">
        <f>IF('AP-LIST_c9800'!D202="","",IF(LOWER('AP-LIST_ctvm'!$C202)=LOWER('AP-LIST_c9800'!$C202),'AP-LIST_ctvm'!D202,'AP-LIST_c9800'!D202))</f>
        <v/>
      </c>
      <c r="E202" s="19" t="str">
        <f>IF('AP-LIST_c9800'!E202="","",IF(LOWER('AP-LIST_ctvm'!$C202)=LOWER('AP-LIST_c9800'!$C202),'AP-LIST_ctvm'!E202,'AP-LIST_c9800'!E202))</f>
        <v/>
      </c>
      <c r="F202" s="27" t="str">
        <f>IF('AP-LIST_c9800'!F202="","",IF(LOWER('AP-LIST_ctvm'!$C202)=LOWER('AP-LIST_c9800'!$C202),'AP-LIST_ctvm'!F202,'AP-LIST_c9800'!F202))</f>
        <v/>
      </c>
      <c r="G202" s="44" t="str">
        <f t="shared" si="22"/>
        <v># no free IP</v>
      </c>
      <c r="H202" s="44" t="str">
        <f t="shared" si="23"/>
        <v>17.06.04</v>
      </c>
      <c r="I202" s="44" t="str">
        <f t="shared" si="24"/>
        <v/>
      </c>
      <c r="J202" s="114" t="str">
        <f>IF('AP-LIST_c9800'!C202="","",IF(LOWER('AP-LIST_ctvm'!C202)=LOWER('AP-LIST_c9800'!C202),"AP Migration CTVM &gt; c9800",CONCATENATE("AP ",'AP-LIST_ctvm'!C202," durch ",'AP-LIST_c9800'!C202," ersetzt")))</f>
        <v/>
      </c>
      <c r="K202" s="50"/>
      <c r="L202" s="5" t="str">
        <f t="shared" si="25"/>
        <v>:::::</v>
      </c>
      <c r="M202" s="5" t="str">
        <f t="shared" si="26"/>
        <v>..</v>
      </c>
      <c r="N202" s="5" t="str">
        <f t="shared" si="27"/>
        <v>..</v>
      </c>
    </row>
    <row r="203" spans="1:14">
      <c r="A203" s="44">
        <v>200</v>
      </c>
      <c r="B203" s="44" t="str">
        <f t="shared" si="21"/>
        <v># no free IP</v>
      </c>
      <c r="C203" s="44" t="str">
        <f>IF('AP-LIST_c9800'!C203="","",IF(LOWER('AP-LIST_ctvm'!$C203)=LOWER('AP-LIST_c9800'!$C203),'AP-LIST_ctvm'!C203,'AP-LIST_c9800'!C203))</f>
        <v/>
      </c>
      <c r="D203" s="26" t="str">
        <f>IF('AP-LIST_c9800'!D203="","",IF(LOWER('AP-LIST_ctvm'!$C203)=LOWER('AP-LIST_c9800'!$C203),'AP-LIST_ctvm'!D203,'AP-LIST_c9800'!D203))</f>
        <v/>
      </c>
      <c r="E203" s="19" t="str">
        <f>IF('AP-LIST_c9800'!E203="","",IF(LOWER('AP-LIST_ctvm'!$C203)=LOWER('AP-LIST_c9800'!$C203),'AP-LIST_ctvm'!E203,'AP-LIST_c9800'!E203))</f>
        <v/>
      </c>
      <c r="F203" s="27" t="str">
        <f>IF('AP-LIST_c9800'!F203="","",IF(LOWER('AP-LIST_ctvm'!$C203)=LOWER('AP-LIST_c9800'!$C203),'AP-LIST_ctvm'!F203,'AP-LIST_c9800'!F203))</f>
        <v/>
      </c>
      <c r="G203" s="44" t="str">
        <f t="shared" si="22"/>
        <v># no free IP</v>
      </c>
      <c r="H203" s="44" t="str">
        <f t="shared" si="23"/>
        <v>17.06.04</v>
      </c>
      <c r="I203" s="44" t="str">
        <f t="shared" si="24"/>
        <v/>
      </c>
      <c r="J203" s="114" t="str">
        <f>IF('AP-LIST_c9800'!C203="","",IF(LOWER('AP-LIST_ctvm'!C203)=LOWER('AP-LIST_c9800'!C203),"AP Migration CTVM &gt; c9800",CONCATENATE("AP ",'AP-LIST_ctvm'!C203," durch ",'AP-LIST_c9800'!C203," ersetzt")))</f>
        <v/>
      </c>
      <c r="K203" s="50"/>
      <c r="L203" s="5" t="str">
        <f t="shared" si="25"/>
        <v>:::::</v>
      </c>
      <c r="M203" s="5" t="str">
        <f t="shared" si="26"/>
        <v>..</v>
      </c>
      <c r="N203" s="5" t="str">
        <f t="shared" si="27"/>
        <v>..</v>
      </c>
    </row>
    <row r="204" spans="1:14">
      <c r="A204" s="44">
        <v>201</v>
      </c>
      <c r="B204" s="44" t="str">
        <f t="shared" si="21"/>
        <v># no free IP</v>
      </c>
      <c r="C204" s="44" t="str">
        <f>IF('AP-LIST_c9800'!C204="","",IF(LOWER('AP-LIST_ctvm'!$C204)=LOWER('AP-LIST_c9800'!$C204),'AP-LIST_ctvm'!C204,'AP-LIST_c9800'!C204))</f>
        <v/>
      </c>
      <c r="D204" s="26" t="str">
        <f>IF('AP-LIST_c9800'!D204="","",IF(LOWER('AP-LIST_ctvm'!$C204)=LOWER('AP-LIST_c9800'!$C204),'AP-LIST_ctvm'!D204,'AP-LIST_c9800'!D204))</f>
        <v/>
      </c>
      <c r="E204" s="19" t="str">
        <f>IF('AP-LIST_c9800'!E204="","",IF(LOWER('AP-LIST_ctvm'!$C204)=LOWER('AP-LIST_c9800'!$C204),'AP-LIST_ctvm'!E204,'AP-LIST_c9800'!E204))</f>
        <v/>
      </c>
      <c r="F204" s="27" t="str">
        <f>IF('AP-LIST_c9800'!F204="","",IF(LOWER('AP-LIST_ctvm'!$C204)=LOWER('AP-LIST_c9800'!$C204),'AP-LIST_ctvm'!F204,'AP-LIST_c9800'!F204))</f>
        <v/>
      </c>
      <c r="G204" s="44" t="str">
        <f t="shared" si="22"/>
        <v># no free IP</v>
      </c>
      <c r="H204" s="44" t="str">
        <f t="shared" si="23"/>
        <v>17.06.04</v>
      </c>
      <c r="I204" s="44" t="str">
        <f t="shared" si="24"/>
        <v/>
      </c>
      <c r="J204" s="114" t="str">
        <f>IF('AP-LIST_c9800'!C204="","",IF(LOWER('AP-LIST_ctvm'!C204)=LOWER('AP-LIST_c9800'!C204),"AP Migration CTVM &gt; c9800",CONCATENATE("AP ",'AP-LIST_ctvm'!C204," durch ",'AP-LIST_c9800'!C204," ersetzt")))</f>
        <v/>
      </c>
      <c r="K204" s="50"/>
      <c r="L204" s="5" t="str">
        <f t="shared" si="25"/>
        <v>:::::</v>
      </c>
      <c r="M204" s="5" t="str">
        <f t="shared" si="26"/>
        <v>..</v>
      </c>
      <c r="N204" s="5" t="str">
        <f t="shared" si="27"/>
        <v>..</v>
      </c>
    </row>
    <row r="205" spans="1:14">
      <c r="A205" s="44">
        <v>202</v>
      </c>
      <c r="B205" s="44" t="str">
        <f t="shared" si="21"/>
        <v># no free IP</v>
      </c>
      <c r="C205" s="44" t="str">
        <f>IF('AP-LIST_c9800'!C205="","",IF(LOWER('AP-LIST_ctvm'!$C205)=LOWER('AP-LIST_c9800'!$C205),'AP-LIST_ctvm'!C205,'AP-LIST_c9800'!C205))</f>
        <v/>
      </c>
      <c r="D205" s="26" t="str">
        <f>IF('AP-LIST_c9800'!D205="","",IF(LOWER('AP-LIST_ctvm'!$C205)=LOWER('AP-LIST_c9800'!$C205),'AP-LIST_ctvm'!D205,'AP-LIST_c9800'!D205))</f>
        <v/>
      </c>
      <c r="E205" s="19" t="str">
        <f>IF('AP-LIST_c9800'!E205="","",IF(LOWER('AP-LIST_ctvm'!$C205)=LOWER('AP-LIST_c9800'!$C205),'AP-LIST_ctvm'!E205,'AP-LIST_c9800'!E205))</f>
        <v/>
      </c>
      <c r="F205" s="27" t="str">
        <f>IF('AP-LIST_c9800'!F205="","",IF(LOWER('AP-LIST_ctvm'!$C205)=LOWER('AP-LIST_c9800'!$C205),'AP-LIST_ctvm'!F205,'AP-LIST_c9800'!F205))</f>
        <v/>
      </c>
      <c r="G205" s="44" t="str">
        <f t="shared" si="22"/>
        <v># no free IP</v>
      </c>
      <c r="H205" s="44" t="str">
        <f t="shared" si="23"/>
        <v>17.06.04</v>
      </c>
      <c r="I205" s="44" t="str">
        <f t="shared" si="24"/>
        <v/>
      </c>
      <c r="J205" s="114" t="str">
        <f>IF('AP-LIST_c9800'!C205="","",IF(LOWER('AP-LIST_ctvm'!C205)=LOWER('AP-LIST_c9800'!C205),"AP Migration CTVM &gt; c9800",CONCATENATE("AP ",'AP-LIST_ctvm'!C205," durch ",'AP-LIST_c9800'!C205," ersetzt")))</f>
        <v/>
      </c>
      <c r="K205" s="50"/>
      <c r="L205" s="5" t="str">
        <f t="shared" si="25"/>
        <v>:::::</v>
      </c>
      <c r="M205" s="5" t="str">
        <f t="shared" si="26"/>
        <v>..</v>
      </c>
      <c r="N205" s="5" t="str">
        <f t="shared" si="27"/>
        <v>..</v>
      </c>
    </row>
    <row r="206" spans="1:14">
      <c r="A206" s="44">
        <v>203</v>
      </c>
      <c r="B206" s="44" t="str">
        <f t="shared" si="21"/>
        <v># no free IP</v>
      </c>
      <c r="C206" s="44" t="str">
        <f>IF('AP-LIST_c9800'!C206="","",IF(LOWER('AP-LIST_ctvm'!$C206)=LOWER('AP-LIST_c9800'!$C206),'AP-LIST_ctvm'!C206,'AP-LIST_c9800'!C206))</f>
        <v/>
      </c>
      <c r="D206" s="26" t="str">
        <f>IF('AP-LIST_c9800'!D206="","",IF(LOWER('AP-LIST_ctvm'!$C206)=LOWER('AP-LIST_c9800'!$C206),'AP-LIST_ctvm'!D206,'AP-LIST_c9800'!D206))</f>
        <v/>
      </c>
      <c r="E206" s="19" t="str">
        <f>IF('AP-LIST_c9800'!E206="","",IF(LOWER('AP-LIST_ctvm'!$C206)=LOWER('AP-LIST_c9800'!$C206),'AP-LIST_ctvm'!E206,'AP-LIST_c9800'!E206))</f>
        <v/>
      </c>
      <c r="F206" s="27" t="str">
        <f>IF('AP-LIST_c9800'!F206="","",IF(LOWER('AP-LIST_ctvm'!$C206)=LOWER('AP-LIST_c9800'!$C206),'AP-LIST_ctvm'!F206,'AP-LIST_c9800'!F206))</f>
        <v/>
      </c>
      <c r="G206" s="44" t="str">
        <f t="shared" si="22"/>
        <v># no free IP</v>
      </c>
      <c r="H206" s="44" t="str">
        <f t="shared" si="23"/>
        <v>17.06.04</v>
      </c>
      <c r="I206" s="44" t="str">
        <f t="shared" si="24"/>
        <v/>
      </c>
      <c r="J206" s="114" t="str">
        <f>IF('AP-LIST_c9800'!C206="","",IF(LOWER('AP-LIST_ctvm'!C206)=LOWER('AP-LIST_c9800'!C206),"AP Migration CTVM &gt; c9800",CONCATENATE("AP ",'AP-LIST_ctvm'!C206," durch ",'AP-LIST_c9800'!C206," ersetzt")))</f>
        <v/>
      </c>
      <c r="K206" s="50"/>
      <c r="L206" s="5" t="str">
        <f t="shared" si="25"/>
        <v>:::::</v>
      </c>
      <c r="M206" s="5" t="str">
        <f t="shared" si="26"/>
        <v>..</v>
      </c>
      <c r="N206" s="5" t="str">
        <f t="shared" si="27"/>
        <v>..</v>
      </c>
    </row>
    <row r="207" spans="1:14">
      <c r="A207" s="44">
        <v>204</v>
      </c>
      <c r="B207" s="44" t="str">
        <f t="shared" si="21"/>
        <v># no free IP</v>
      </c>
      <c r="C207" s="44" t="str">
        <f>IF('AP-LIST_c9800'!C207="","",IF(LOWER('AP-LIST_ctvm'!$C207)=LOWER('AP-LIST_c9800'!$C207),'AP-LIST_ctvm'!C207,'AP-LIST_c9800'!C207))</f>
        <v/>
      </c>
      <c r="D207" s="26" t="str">
        <f>IF('AP-LIST_c9800'!D207="","",IF(LOWER('AP-LIST_ctvm'!$C207)=LOWER('AP-LIST_c9800'!$C207),'AP-LIST_ctvm'!D207,'AP-LIST_c9800'!D207))</f>
        <v/>
      </c>
      <c r="E207" s="19" t="str">
        <f>IF('AP-LIST_c9800'!E207="","",IF(LOWER('AP-LIST_ctvm'!$C207)=LOWER('AP-LIST_c9800'!$C207),'AP-LIST_ctvm'!E207,'AP-LIST_c9800'!E207))</f>
        <v/>
      </c>
      <c r="F207" s="27" t="str">
        <f>IF('AP-LIST_c9800'!F207="","",IF(LOWER('AP-LIST_ctvm'!$C207)=LOWER('AP-LIST_c9800'!$C207),'AP-LIST_ctvm'!F207,'AP-LIST_c9800'!F207))</f>
        <v/>
      </c>
      <c r="G207" s="44" t="str">
        <f t="shared" si="22"/>
        <v># no free IP</v>
      </c>
      <c r="H207" s="44" t="str">
        <f t="shared" si="23"/>
        <v>17.06.04</v>
      </c>
      <c r="I207" s="44" t="str">
        <f t="shared" si="24"/>
        <v/>
      </c>
      <c r="J207" s="114" t="str">
        <f>IF('AP-LIST_c9800'!C207="","",IF(LOWER('AP-LIST_ctvm'!C207)=LOWER('AP-LIST_c9800'!C207),"AP Migration CTVM &gt; c9800",CONCATENATE("AP ",'AP-LIST_ctvm'!C207," durch ",'AP-LIST_c9800'!C207," ersetzt")))</f>
        <v/>
      </c>
      <c r="K207" s="50"/>
      <c r="L207" s="5" t="str">
        <f t="shared" si="25"/>
        <v>:::::</v>
      </c>
      <c r="M207" s="5" t="str">
        <f t="shared" si="26"/>
        <v>..</v>
      </c>
      <c r="N207" s="5" t="str">
        <f t="shared" si="27"/>
        <v>..</v>
      </c>
    </row>
    <row r="208" spans="1:14">
      <c r="A208" s="44">
        <v>205</v>
      </c>
      <c r="B208" s="44" t="str">
        <f t="shared" si="21"/>
        <v># no free IP</v>
      </c>
      <c r="C208" s="44" t="str">
        <f>IF('AP-LIST_c9800'!C208="","",IF(LOWER('AP-LIST_ctvm'!$C208)=LOWER('AP-LIST_c9800'!$C208),'AP-LIST_ctvm'!C208,'AP-LIST_c9800'!C208))</f>
        <v/>
      </c>
      <c r="D208" s="26" t="str">
        <f>IF('AP-LIST_c9800'!D208="","",IF(LOWER('AP-LIST_ctvm'!$C208)=LOWER('AP-LIST_c9800'!$C208),'AP-LIST_ctvm'!D208,'AP-LIST_c9800'!D208))</f>
        <v/>
      </c>
      <c r="E208" s="19" t="str">
        <f>IF('AP-LIST_c9800'!E208="","",IF(LOWER('AP-LIST_ctvm'!$C208)=LOWER('AP-LIST_c9800'!$C208),'AP-LIST_ctvm'!E208,'AP-LIST_c9800'!E208))</f>
        <v/>
      </c>
      <c r="F208" s="27" t="str">
        <f>IF('AP-LIST_c9800'!F208="","",IF(LOWER('AP-LIST_ctvm'!$C208)=LOWER('AP-LIST_c9800'!$C208),'AP-LIST_ctvm'!F208,'AP-LIST_c9800'!F208))</f>
        <v/>
      </c>
      <c r="G208" s="44" t="str">
        <f t="shared" si="22"/>
        <v># no free IP</v>
      </c>
      <c r="H208" s="44" t="str">
        <f t="shared" si="23"/>
        <v>17.06.04</v>
      </c>
      <c r="I208" s="44" t="str">
        <f t="shared" si="24"/>
        <v/>
      </c>
      <c r="J208" s="114" t="str">
        <f>IF('AP-LIST_c9800'!C208="","",IF(LOWER('AP-LIST_ctvm'!C208)=LOWER('AP-LIST_c9800'!C208),"AP Migration CTVM &gt; c9800",CONCATENATE("AP ",'AP-LIST_ctvm'!C208," durch ",'AP-LIST_c9800'!C208," ersetzt")))</f>
        <v/>
      </c>
      <c r="K208" s="50"/>
      <c r="L208" s="5" t="str">
        <f t="shared" si="25"/>
        <v>:::::</v>
      </c>
      <c r="M208" s="5" t="str">
        <f t="shared" si="26"/>
        <v>..</v>
      </c>
      <c r="N208" s="5" t="str">
        <f t="shared" si="27"/>
        <v>..</v>
      </c>
    </row>
    <row r="209" spans="1:14">
      <c r="A209" s="44">
        <v>206</v>
      </c>
      <c r="B209" s="44" t="str">
        <f t="shared" si="21"/>
        <v># no free IP</v>
      </c>
      <c r="C209" s="44" t="str">
        <f>IF('AP-LIST_c9800'!C209="","",IF(LOWER('AP-LIST_ctvm'!$C209)=LOWER('AP-LIST_c9800'!$C209),'AP-LIST_ctvm'!C209,'AP-LIST_c9800'!C209))</f>
        <v/>
      </c>
      <c r="D209" s="26" t="str">
        <f>IF('AP-LIST_c9800'!D209="","",IF(LOWER('AP-LIST_ctvm'!$C209)=LOWER('AP-LIST_c9800'!$C209),'AP-LIST_ctvm'!D209,'AP-LIST_c9800'!D209))</f>
        <v/>
      </c>
      <c r="E209" s="19" t="str">
        <f>IF('AP-LIST_c9800'!E209="","",IF(LOWER('AP-LIST_ctvm'!$C209)=LOWER('AP-LIST_c9800'!$C209),'AP-LIST_ctvm'!E209,'AP-LIST_c9800'!E209))</f>
        <v/>
      </c>
      <c r="F209" s="27" t="str">
        <f>IF('AP-LIST_c9800'!F209="","",IF(LOWER('AP-LIST_ctvm'!$C209)=LOWER('AP-LIST_c9800'!$C209),'AP-LIST_ctvm'!F209,'AP-LIST_c9800'!F209))</f>
        <v/>
      </c>
      <c r="G209" s="44" t="str">
        <f t="shared" si="22"/>
        <v># no free IP</v>
      </c>
      <c r="H209" s="44" t="str">
        <f t="shared" si="23"/>
        <v>17.06.04</v>
      </c>
      <c r="I209" s="44" t="str">
        <f t="shared" si="24"/>
        <v/>
      </c>
      <c r="J209" s="114" t="str">
        <f>IF('AP-LIST_c9800'!C209="","",IF(LOWER('AP-LIST_ctvm'!C209)=LOWER('AP-LIST_c9800'!C209),"AP Migration CTVM &gt; c9800",CONCATENATE("AP ",'AP-LIST_ctvm'!C209," durch ",'AP-LIST_c9800'!C209," ersetzt")))</f>
        <v/>
      </c>
      <c r="K209" s="50"/>
      <c r="L209" s="5" t="str">
        <f t="shared" si="25"/>
        <v>:::::</v>
      </c>
      <c r="M209" s="5" t="str">
        <f t="shared" si="26"/>
        <v>..</v>
      </c>
      <c r="N209" s="5" t="str">
        <f t="shared" si="27"/>
        <v>..</v>
      </c>
    </row>
    <row r="210" spans="1:14">
      <c r="A210" s="44">
        <v>207</v>
      </c>
      <c r="B210" s="44" t="str">
        <f t="shared" si="21"/>
        <v># no free IP</v>
      </c>
      <c r="C210" s="44" t="str">
        <f>IF('AP-LIST_c9800'!C210="","",IF(LOWER('AP-LIST_ctvm'!$C210)=LOWER('AP-LIST_c9800'!$C210),'AP-LIST_ctvm'!C210,'AP-LIST_c9800'!C210))</f>
        <v/>
      </c>
      <c r="D210" s="26" t="str">
        <f>IF('AP-LIST_c9800'!D210="","",IF(LOWER('AP-LIST_ctvm'!$C210)=LOWER('AP-LIST_c9800'!$C210),'AP-LIST_ctvm'!D210,'AP-LIST_c9800'!D210))</f>
        <v/>
      </c>
      <c r="E210" s="19" t="str">
        <f>IF('AP-LIST_c9800'!E210="","",IF(LOWER('AP-LIST_ctvm'!$C210)=LOWER('AP-LIST_c9800'!$C210),'AP-LIST_ctvm'!E210,'AP-LIST_c9800'!E210))</f>
        <v/>
      </c>
      <c r="F210" s="27" t="str">
        <f>IF('AP-LIST_c9800'!F210="","",IF(LOWER('AP-LIST_ctvm'!$C210)=LOWER('AP-LIST_c9800'!$C210),'AP-LIST_ctvm'!F210,'AP-LIST_c9800'!F210))</f>
        <v/>
      </c>
      <c r="G210" s="44" t="str">
        <f t="shared" si="22"/>
        <v># no free IP</v>
      </c>
      <c r="H210" s="44" t="str">
        <f t="shared" si="23"/>
        <v>17.06.04</v>
      </c>
      <c r="I210" s="44" t="str">
        <f t="shared" si="24"/>
        <v/>
      </c>
      <c r="J210" s="114" t="str">
        <f>IF('AP-LIST_c9800'!C210="","",IF(LOWER('AP-LIST_ctvm'!C210)=LOWER('AP-LIST_c9800'!C210),"AP Migration CTVM &gt; c9800",CONCATENATE("AP ",'AP-LIST_ctvm'!C210," durch ",'AP-LIST_c9800'!C210," ersetzt")))</f>
        <v/>
      </c>
      <c r="K210" s="50"/>
      <c r="L210" s="5" t="str">
        <f t="shared" si="25"/>
        <v>:::::</v>
      </c>
      <c r="M210" s="5" t="str">
        <f t="shared" si="26"/>
        <v>..</v>
      </c>
      <c r="N210" s="5" t="str">
        <f t="shared" si="27"/>
        <v>..</v>
      </c>
    </row>
    <row r="211" spans="1:14">
      <c r="A211" s="44">
        <v>208</v>
      </c>
      <c r="B211" s="44" t="str">
        <f t="shared" si="21"/>
        <v># no free IP</v>
      </c>
      <c r="C211" s="44" t="str">
        <f>IF('AP-LIST_c9800'!C211="","",IF(LOWER('AP-LIST_ctvm'!$C211)=LOWER('AP-LIST_c9800'!$C211),'AP-LIST_ctvm'!C211,'AP-LIST_c9800'!C211))</f>
        <v/>
      </c>
      <c r="D211" s="26" t="str">
        <f>IF('AP-LIST_c9800'!D211="","",IF(LOWER('AP-LIST_ctvm'!$C211)=LOWER('AP-LIST_c9800'!$C211),'AP-LIST_ctvm'!D211,'AP-LIST_c9800'!D211))</f>
        <v/>
      </c>
      <c r="E211" s="19" t="str">
        <f>IF('AP-LIST_c9800'!E211="","",IF(LOWER('AP-LIST_ctvm'!$C211)=LOWER('AP-LIST_c9800'!$C211),'AP-LIST_ctvm'!E211,'AP-LIST_c9800'!E211))</f>
        <v/>
      </c>
      <c r="F211" s="27" t="str">
        <f>IF('AP-LIST_c9800'!F211="","",IF(LOWER('AP-LIST_ctvm'!$C211)=LOWER('AP-LIST_c9800'!$C211),'AP-LIST_ctvm'!F211,'AP-LIST_c9800'!F211))</f>
        <v/>
      </c>
      <c r="G211" s="44" t="str">
        <f t="shared" si="22"/>
        <v># no free IP</v>
      </c>
      <c r="H211" s="44" t="str">
        <f t="shared" si="23"/>
        <v>17.06.04</v>
      </c>
      <c r="I211" s="44" t="str">
        <f t="shared" si="24"/>
        <v/>
      </c>
      <c r="J211" s="114" t="str">
        <f>IF('AP-LIST_c9800'!C211="","",IF(LOWER('AP-LIST_ctvm'!C211)=LOWER('AP-LIST_c9800'!C211),"AP Migration CTVM &gt; c9800",CONCATENATE("AP ",'AP-LIST_ctvm'!C211," durch ",'AP-LIST_c9800'!C211," ersetzt")))</f>
        <v/>
      </c>
      <c r="K211" s="50"/>
      <c r="L211" s="5" t="str">
        <f t="shared" si="25"/>
        <v>:::::</v>
      </c>
      <c r="M211" s="5" t="str">
        <f t="shared" si="26"/>
        <v>..</v>
      </c>
      <c r="N211" s="5" t="str">
        <f t="shared" si="27"/>
        <v>..</v>
      </c>
    </row>
    <row r="212" spans="1:14">
      <c r="A212" s="44">
        <v>209</v>
      </c>
      <c r="B212" s="44" t="str">
        <f t="shared" si="21"/>
        <v># no free IP</v>
      </c>
      <c r="C212" s="44" t="str">
        <f>IF('AP-LIST_c9800'!C212="","",IF(LOWER('AP-LIST_ctvm'!$C212)=LOWER('AP-LIST_c9800'!$C212),'AP-LIST_ctvm'!C212,'AP-LIST_c9800'!C212))</f>
        <v/>
      </c>
      <c r="D212" s="26" t="str">
        <f>IF('AP-LIST_c9800'!D212="","",IF(LOWER('AP-LIST_ctvm'!$C212)=LOWER('AP-LIST_c9800'!$C212),'AP-LIST_ctvm'!D212,'AP-LIST_c9800'!D212))</f>
        <v/>
      </c>
      <c r="E212" s="19" t="str">
        <f>IF('AP-LIST_c9800'!E212="","",IF(LOWER('AP-LIST_ctvm'!$C212)=LOWER('AP-LIST_c9800'!$C212),'AP-LIST_ctvm'!E212,'AP-LIST_c9800'!E212))</f>
        <v/>
      </c>
      <c r="F212" s="27" t="str">
        <f>IF('AP-LIST_c9800'!F212="","",IF(LOWER('AP-LIST_ctvm'!$C212)=LOWER('AP-LIST_c9800'!$C212),'AP-LIST_ctvm'!F212,'AP-LIST_c9800'!F212))</f>
        <v/>
      </c>
      <c r="G212" s="44" t="str">
        <f t="shared" si="22"/>
        <v># no free IP</v>
      </c>
      <c r="H212" s="44" t="str">
        <f t="shared" si="23"/>
        <v>17.06.04</v>
      </c>
      <c r="I212" s="44" t="str">
        <f t="shared" si="24"/>
        <v/>
      </c>
      <c r="J212" s="114" t="str">
        <f>IF('AP-LIST_c9800'!C212="","",IF(LOWER('AP-LIST_ctvm'!C212)=LOWER('AP-LIST_c9800'!C212),"AP Migration CTVM &gt; c9800",CONCATENATE("AP ",'AP-LIST_ctvm'!C212," durch ",'AP-LIST_c9800'!C212," ersetzt")))</f>
        <v/>
      </c>
      <c r="K212" s="50"/>
      <c r="L212" s="5" t="str">
        <f t="shared" si="25"/>
        <v>:::::</v>
      </c>
      <c r="M212" s="5" t="str">
        <f t="shared" si="26"/>
        <v>..</v>
      </c>
      <c r="N212" s="5" t="str">
        <f t="shared" si="27"/>
        <v>..</v>
      </c>
    </row>
    <row r="213" spans="1:14">
      <c r="A213" s="44">
        <v>210</v>
      </c>
      <c r="B213" s="44" t="str">
        <f t="shared" si="21"/>
        <v># no free IP</v>
      </c>
      <c r="C213" s="44" t="str">
        <f>IF('AP-LIST_c9800'!C213="","",IF(LOWER('AP-LIST_ctvm'!$C213)=LOWER('AP-LIST_c9800'!$C213),'AP-LIST_ctvm'!C213,'AP-LIST_c9800'!C213))</f>
        <v/>
      </c>
      <c r="D213" s="26" t="str">
        <f>IF('AP-LIST_c9800'!D213="","",IF(LOWER('AP-LIST_ctvm'!$C213)=LOWER('AP-LIST_c9800'!$C213),'AP-LIST_ctvm'!D213,'AP-LIST_c9800'!D213))</f>
        <v/>
      </c>
      <c r="E213" s="19" t="str">
        <f>IF('AP-LIST_c9800'!E213="","",IF(LOWER('AP-LIST_ctvm'!$C213)=LOWER('AP-LIST_c9800'!$C213),'AP-LIST_ctvm'!E213,'AP-LIST_c9800'!E213))</f>
        <v/>
      </c>
      <c r="F213" s="27" t="str">
        <f>IF('AP-LIST_c9800'!F213="","",IF(LOWER('AP-LIST_ctvm'!$C213)=LOWER('AP-LIST_c9800'!$C213),'AP-LIST_ctvm'!F213,'AP-LIST_c9800'!F213))</f>
        <v/>
      </c>
      <c r="G213" s="44" t="str">
        <f t="shared" si="22"/>
        <v># no free IP</v>
      </c>
      <c r="H213" s="44" t="str">
        <f t="shared" si="23"/>
        <v>17.06.04</v>
      </c>
      <c r="I213" s="44" t="str">
        <f t="shared" si="24"/>
        <v/>
      </c>
      <c r="J213" s="114" t="str">
        <f>IF('AP-LIST_c9800'!C213="","",IF(LOWER('AP-LIST_ctvm'!C213)=LOWER('AP-LIST_c9800'!C213),"AP Migration CTVM &gt; c9800",CONCATENATE("AP ",'AP-LIST_ctvm'!C213," durch ",'AP-LIST_c9800'!C213," ersetzt")))</f>
        <v/>
      </c>
      <c r="K213" s="50"/>
      <c r="L213" s="5" t="str">
        <f t="shared" si="25"/>
        <v>:::::</v>
      </c>
      <c r="M213" s="5" t="str">
        <f t="shared" si="26"/>
        <v>..</v>
      </c>
      <c r="N213" s="5" t="str">
        <f t="shared" si="27"/>
        <v>..</v>
      </c>
    </row>
    <row r="214" spans="1:14">
      <c r="A214" s="44">
        <v>211</v>
      </c>
      <c r="B214" s="44" t="str">
        <f t="shared" si="21"/>
        <v># no free IP</v>
      </c>
      <c r="C214" s="44" t="str">
        <f>IF('AP-LIST_c9800'!C214="","",IF(LOWER('AP-LIST_ctvm'!$C214)=LOWER('AP-LIST_c9800'!$C214),'AP-LIST_ctvm'!C214,'AP-LIST_c9800'!C214))</f>
        <v/>
      </c>
      <c r="D214" s="26" t="str">
        <f>IF('AP-LIST_c9800'!D214="","",IF(LOWER('AP-LIST_ctvm'!$C214)=LOWER('AP-LIST_c9800'!$C214),'AP-LIST_ctvm'!D214,'AP-LIST_c9800'!D214))</f>
        <v/>
      </c>
      <c r="E214" s="19" t="str">
        <f>IF('AP-LIST_c9800'!E214="","",IF(LOWER('AP-LIST_ctvm'!$C214)=LOWER('AP-LIST_c9800'!$C214),'AP-LIST_ctvm'!E214,'AP-LIST_c9800'!E214))</f>
        <v/>
      </c>
      <c r="F214" s="27" t="str">
        <f>IF('AP-LIST_c9800'!F214="","",IF(LOWER('AP-LIST_ctvm'!$C214)=LOWER('AP-LIST_c9800'!$C214),'AP-LIST_ctvm'!F214,'AP-LIST_c9800'!F214))</f>
        <v/>
      </c>
      <c r="G214" s="44" t="str">
        <f t="shared" si="22"/>
        <v># no free IP</v>
      </c>
      <c r="H214" s="44" t="str">
        <f t="shared" si="23"/>
        <v>17.06.04</v>
      </c>
      <c r="I214" s="44" t="str">
        <f t="shared" si="24"/>
        <v/>
      </c>
      <c r="J214" s="114" t="str">
        <f>IF('AP-LIST_c9800'!C214="","",IF(LOWER('AP-LIST_ctvm'!C214)=LOWER('AP-LIST_c9800'!C214),"AP Migration CTVM &gt; c9800",CONCATENATE("AP ",'AP-LIST_ctvm'!C214," durch ",'AP-LIST_c9800'!C214," ersetzt")))</f>
        <v/>
      </c>
      <c r="K214" s="50"/>
      <c r="L214" s="5" t="str">
        <f t="shared" si="25"/>
        <v>:::::</v>
      </c>
      <c r="M214" s="5" t="str">
        <f t="shared" si="26"/>
        <v>..</v>
      </c>
      <c r="N214" s="5" t="str">
        <f t="shared" si="27"/>
        <v>..</v>
      </c>
    </row>
    <row r="215" spans="1:14">
      <c r="A215" s="44">
        <v>212</v>
      </c>
      <c r="B215" s="44" t="str">
        <f t="shared" si="21"/>
        <v># no free IP</v>
      </c>
      <c r="C215" s="44" t="str">
        <f>IF('AP-LIST_c9800'!C215="","",IF(LOWER('AP-LIST_ctvm'!$C215)=LOWER('AP-LIST_c9800'!$C215),'AP-LIST_ctvm'!C215,'AP-LIST_c9800'!C215))</f>
        <v/>
      </c>
      <c r="D215" s="26" t="str">
        <f>IF('AP-LIST_c9800'!D215="","",IF(LOWER('AP-LIST_ctvm'!$C215)=LOWER('AP-LIST_c9800'!$C215),'AP-LIST_ctvm'!D215,'AP-LIST_c9800'!D215))</f>
        <v/>
      </c>
      <c r="E215" s="19" t="str">
        <f>IF('AP-LIST_c9800'!E215="","",IF(LOWER('AP-LIST_ctvm'!$C215)=LOWER('AP-LIST_c9800'!$C215),'AP-LIST_ctvm'!E215,'AP-LIST_c9800'!E215))</f>
        <v/>
      </c>
      <c r="F215" s="27" t="str">
        <f>IF('AP-LIST_c9800'!F215="","",IF(LOWER('AP-LIST_ctvm'!$C215)=LOWER('AP-LIST_c9800'!$C215),'AP-LIST_ctvm'!F215,'AP-LIST_c9800'!F215))</f>
        <v/>
      </c>
      <c r="G215" s="44" t="str">
        <f t="shared" si="22"/>
        <v># no free IP</v>
      </c>
      <c r="H215" s="44" t="str">
        <f t="shared" si="23"/>
        <v>17.06.04</v>
      </c>
      <c r="I215" s="44" t="str">
        <f t="shared" si="24"/>
        <v/>
      </c>
      <c r="J215" s="114" t="str">
        <f>IF('AP-LIST_c9800'!C215="","",IF(LOWER('AP-LIST_ctvm'!C215)=LOWER('AP-LIST_c9800'!C215),"AP Migration CTVM &gt; c9800",CONCATENATE("AP ",'AP-LIST_ctvm'!C215," durch ",'AP-LIST_c9800'!C215," ersetzt")))</f>
        <v/>
      </c>
      <c r="K215" s="50"/>
      <c r="L215" s="5" t="str">
        <f t="shared" si="25"/>
        <v>:::::</v>
      </c>
      <c r="M215" s="5" t="str">
        <f t="shared" si="26"/>
        <v>..</v>
      </c>
      <c r="N215" s="5" t="str">
        <f t="shared" si="27"/>
        <v>..</v>
      </c>
    </row>
    <row r="216" spans="1:14">
      <c r="A216" s="44">
        <v>213</v>
      </c>
      <c r="B216" s="44" t="str">
        <f t="shared" si="21"/>
        <v># no free IP</v>
      </c>
      <c r="C216" s="44" t="str">
        <f>IF('AP-LIST_c9800'!C216="","",IF(LOWER('AP-LIST_ctvm'!$C216)=LOWER('AP-LIST_c9800'!$C216),'AP-LIST_ctvm'!C216,'AP-LIST_c9800'!C216))</f>
        <v/>
      </c>
      <c r="D216" s="26" t="str">
        <f>IF('AP-LIST_c9800'!D216="","",IF(LOWER('AP-LIST_ctvm'!$C216)=LOWER('AP-LIST_c9800'!$C216),'AP-LIST_ctvm'!D216,'AP-LIST_c9800'!D216))</f>
        <v/>
      </c>
      <c r="E216" s="19" t="str">
        <f>IF('AP-LIST_c9800'!E216="","",IF(LOWER('AP-LIST_ctvm'!$C216)=LOWER('AP-LIST_c9800'!$C216),'AP-LIST_ctvm'!E216,'AP-LIST_c9800'!E216))</f>
        <v/>
      </c>
      <c r="F216" s="27" t="str">
        <f>IF('AP-LIST_c9800'!F216="","",IF(LOWER('AP-LIST_ctvm'!$C216)=LOWER('AP-LIST_c9800'!$C216),'AP-LIST_ctvm'!F216,'AP-LIST_c9800'!F216))</f>
        <v/>
      </c>
      <c r="G216" s="44" t="str">
        <f t="shared" si="22"/>
        <v># no free IP</v>
      </c>
      <c r="H216" s="44" t="str">
        <f t="shared" si="23"/>
        <v>17.06.04</v>
      </c>
      <c r="I216" s="44" t="str">
        <f t="shared" si="24"/>
        <v/>
      </c>
      <c r="J216" s="114" t="str">
        <f>IF('AP-LIST_c9800'!C216="","",IF(LOWER('AP-LIST_ctvm'!C216)=LOWER('AP-LIST_c9800'!C216),"AP Migration CTVM &gt; c9800",CONCATENATE("AP ",'AP-LIST_ctvm'!C216," durch ",'AP-LIST_c9800'!C216," ersetzt")))</f>
        <v/>
      </c>
      <c r="K216" s="50"/>
      <c r="L216" s="5" t="str">
        <f t="shared" si="25"/>
        <v>:::::</v>
      </c>
      <c r="M216" s="5" t="str">
        <f t="shared" si="26"/>
        <v>..</v>
      </c>
      <c r="N216" s="5" t="str">
        <f t="shared" si="27"/>
        <v>..</v>
      </c>
    </row>
    <row r="217" spans="1:14">
      <c r="A217" s="44">
        <v>214</v>
      </c>
      <c r="B217" s="44" t="str">
        <f t="shared" si="21"/>
        <v># no free IP</v>
      </c>
      <c r="C217" s="44" t="str">
        <f>IF('AP-LIST_c9800'!C217="","",IF(LOWER('AP-LIST_ctvm'!$C217)=LOWER('AP-LIST_c9800'!$C217),'AP-LIST_ctvm'!C217,'AP-LIST_c9800'!C217))</f>
        <v/>
      </c>
      <c r="D217" s="26" t="str">
        <f>IF('AP-LIST_c9800'!D217="","",IF(LOWER('AP-LIST_ctvm'!$C217)=LOWER('AP-LIST_c9800'!$C217),'AP-LIST_ctvm'!D217,'AP-LIST_c9800'!D217))</f>
        <v/>
      </c>
      <c r="E217" s="19" t="str">
        <f>IF('AP-LIST_c9800'!E217="","",IF(LOWER('AP-LIST_ctvm'!$C217)=LOWER('AP-LIST_c9800'!$C217),'AP-LIST_ctvm'!E217,'AP-LIST_c9800'!E217))</f>
        <v/>
      </c>
      <c r="F217" s="27" t="str">
        <f>IF('AP-LIST_c9800'!F217="","",IF(LOWER('AP-LIST_ctvm'!$C217)=LOWER('AP-LIST_c9800'!$C217),'AP-LIST_ctvm'!F217,'AP-LIST_c9800'!F217))</f>
        <v/>
      </c>
      <c r="G217" s="44" t="str">
        <f t="shared" si="22"/>
        <v># no free IP</v>
      </c>
      <c r="H217" s="44" t="str">
        <f t="shared" si="23"/>
        <v>17.06.04</v>
      </c>
      <c r="I217" s="44" t="str">
        <f t="shared" si="24"/>
        <v/>
      </c>
      <c r="J217" s="114" t="str">
        <f>IF('AP-LIST_c9800'!C217="","",IF(LOWER('AP-LIST_ctvm'!C217)=LOWER('AP-LIST_c9800'!C217),"AP Migration CTVM &gt; c9800",CONCATENATE("AP ",'AP-LIST_ctvm'!C217," durch ",'AP-LIST_c9800'!C217," ersetzt")))</f>
        <v/>
      </c>
      <c r="K217" s="50"/>
      <c r="L217" s="5" t="str">
        <f t="shared" si="25"/>
        <v>:::::</v>
      </c>
      <c r="M217" s="5" t="str">
        <f t="shared" si="26"/>
        <v>..</v>
      </c>
      <c r="N217" s="5" t="str">
        <f t="shared" si="27"/>
        <v>..</v>
      </c>
    </row>
    <row r="218" spans="1:14">
      <c r="A218" s="44">
        <v>215</v>
      </c>
      <c r="B218" s="44" t="str">
        <f t="shared" si="21"/>
        <v># no free IP</v>
      </c>
      <c r="C218" s="44" t="str">
        <f>IF('AP-LIST_c9800'!C218="","",IF(LOWER('AP-LIST_ctvm'!$C218)=LOWER('AP-LIST_c9800'!$C218),'AP-LIST_ctvm'!C218,'AP-LIST_c9800'!C218))</f>
        <v/>
      </c>
      <c r="D218" s="26" t="str">
        <f>IF('AP-LIST_c9800'!D218="","",IF(LOWER('AP-LIST_ctvm'!$C218)=LOWER('AP-LIST_c9800'!$C218),'AP-LIST_ctvm'!D218,'AP-LIST_c9800'!D218))</f>
        <v/>
      </c>
      <c r="E218" s="19" t="str">
        <f>IF('AP-LIST_c9800'!E218="","",IF(LOWER('AP-LIST_ctvm'!$C218)=LOWER('AP-LIST_c9800'!$C218),'AP-LIST_ctvm'!E218,'AP-LIST_c9800'!E218))</f>
        <v/>
      </c>
      <c r="F218" s="27" t="str">
        <f>IF('AP-LIST_c9800'!F218="","",IF(LOWER('AP-LIST_ctvm'!$C218)=LOWER('AP-LIST_c9800'!$C218),'AP-LIST_ctvm'!F218,'AP-LIST_c9800'!F218))</f>
        <v/>
      </c>
      <c r="G218" s="44" t="str">
        <f t="shared" si="22"/>
        <v># no free IP</v>
      </c>
      <c r="H218" s="44" t="str">
        <f t="shared" si="23"/>
        <v>17.06.04</v>
      </c>
      <c r="I218" s="44" t="str">
        <f t="shared" si="24"/>
        <v/>
      </c>
      <c r="J218" s="114" t="str">
        <f>IF('AP-LIST_c9800'!C218="","",IF(LOWER('AP-LIST_ctvm'!C218)=LOWER('AP-LIST_c9800'!C218),"AP Migration CTVM &gt; c9800",CONCATENATE("AP ",'AP-LIST_ctvm'!C218," durch ",'AP-LIST_c9800'!C218," ersetzt")))</f>
        <v/>
      </c>
      <c r="K218" s="50"/>
      <c r="L218" s="5" t="str">
        <f t="shared" si="25"/>
        <v>:::::</v>
      </c>
      <c r="M218" s="5" t="str">
        <f t="shared" si="26"/>
        <v>..</v>
      </c>
      <c r="N218" s="5" t="str">
        <f t="shared" si="27"/>
        <v>..</v>
      </c>
    </row>
    <row r="219" spans="1:14">
      <c r="A219" s="44">
        <v>216</v>
      </c>
      <c r="B219" s="44" t="str">
        <f t="shared" si="21"/>
        <v># no free IP</v>
      </c>
      <c r="C219" s="44" t="str">
        <f>IF('AP-LIST_c9800'!C219="","",IF(LOWER('AP-LIST_ctvm'!$C219)=LOWER('AP-LIST_c9800'!$C219),'AP-LIST_ctvm'!C219,'AP-LIST_c9800'!C219))</f>
        <v/>
      </c>
      <c r="D219" s="26" t="str">
        <f>IF('AP-LIST_c9800'!D219="","",IF(LOWER('AP-LIST_ctvm'!$C219)=LOWER('AP-LIST_c9800'!$C219),'AP-LIST_ctvm'!D219,'AP-LIST_c9800'!D219))</f>
        <v/>
      </c>
      <c r="E219" s="19" t="str">
        <f>IF('AP-LIST_c9800'!E219="","",IF(LOWER('AP-LIST_ctvm'!$C219)=LOWER('AP-LIST_c9800'!$C219),'AP-LIST_ctvm'!E219,'AP-LIST_c9800'!E219))</f>
        <v/>
      </c>
      <c r="F219" s="27" t="str">
        <f>IF('AP-LIST_c9800'!F219="","",IF(LOWER('AP-LIST_ctvm'!$C219)=LOWER('AP-LIST_c9800'!$C219),'AP-LIST_ctvm'!F219,'AP-LIST_c9800'!F219))</f>
        <v/>
      </c>
      <c r="G219" s="44" t="str">
        <f t="shared" si="22"/>
        <v># no free IP</v>
      </c>
      <c r="H219" s="44" t="str">
        <f t="shared" si="23"/>
        <v>17.06.04</v>
      </c>
      <c r="I219" s="44" t="str">
        <f t="shared" si="24"/>
        <v/>
      </c>
      <c r="J219" s="114" t="str">
        <f>IF('AP-LIST_c9800'!C219="","",IF(LOWER('AP-LIST_ctvm'!C219)=LOWER('AP-LIST_c9800'!C219),"AP Migration CTVM &gt; c9800",CONCATENATE("AP ",'AP-LIST_ctvm'!C219," durch ",'AP-LIST_c9800'!C219," ersetzt")))</f>
        <v/>
      </c>
      <c r="K219" s="50"/>
      <c r="L219" s="5" t="str">
        <f t="shared" si="25"/>
        <v>:::::</v>
      </c>
      <c r="M219" s="5" t="str">
        <f t="shared" si="26"/>
        <v>..</v>
      </c>
      <c r="N219" s="5" t="str">
        <f t="shared" si="27"/>
        <v>..</v>
      </c>
    </row>
    <row r="220" spans="1:14">
      <c r="A220" s="44">
        <v>217</v>
      </c>
      <c r="B220" s="44" t="str">
        <f t="shared" si="21"/>
        <v># no free IP</v>
      </c>
      <c r="C220" s="44" t="str">
        <f>IF('AP-LIST_c9800'!C220="","",IF(LOWER('AP-LIST_ctvm'!$C220)=LOWER('AP-LIST_c9800'!$C220),'AP-LIST_ctvm'!C220,'AP-LIST_c9800'!C220))</f>
        <v/>
      </c>
      <c r="D220" s="26" t="str">
        <f>IF('AP-LIST_c9800'!D220="","",IF(LOWER('AP-LIST_ctvm'!$C220)=LOWER('AP-LIST_c9800'!$C220),'AP-LIST_ctvm'!D220,'AP-LIST_c9800'!D220))</f>
        <v/>
      </c>
      <c r="E220" s="19" t="str">
        <f>IF('AP-LIST_c9800'!E220="","",IF(LOWER('AP-LIST_ctvm'!$C220)=LOWER('AP-LIST_c9800'!$C220),'AP-LIST_ctvm'!E220,'AP-LIST_c9800'!E220))</f>
        <v/>
      </c>
      <c r="F220" s="27" t="str">
        <f>IF('AP-LIST_c9800'!F220="","",IF(LOWER('AP-LIST_ctvm'!$C220)=LOWER('AP-LIST_c9800'!$C220),'AP-LIST_ctvm'!F220,'AP-LIST_c9800'!F220))</f>
        <v/>
      </c>
      <c r="G220" s="44" t="str">
        <f t="shared" si="22"/>
        <v># no free IP</v>
      </c>
      <c r="H220" s="44" t="str">
        <f t="shared" si="23"/>
        <v>17.06.04</v>
      </c>
      <c r="I220" s="44" t="str">
        <f t="shared" si="24"/>
        <v/>
      </c>
      <c r="J220" s="114" t="str">
        <f>IF('AP-LIST_c9800'!C220="","",IF(LOWER('AP-LIST_ctvm'!C220)=LOWER('AP-LIST_c9800'!C220),"AP Migration CTVM &gt; c9800",CONCATENATE("AP ",'AP-LIST_ctvm'!C220," durch ",'AP-LIST_c9800'!C220," ersetzt")))</f>
        <v/>
      </c>
      <c r="K220" s="50"/>
      <c r="L220" s="5" t="str">
        <f t="shared" si="25"/>
        <v>:::::</v>
      </c>
      <c r="M220" s="5" t="str">
        <f t="shared" si="26"/>
        <v>..</v>
      </c>
      <c r="N220" s="5" t="str">
        <f t="shared" si="27"/>
        <v>..</v>
      </c>
    </row>
    <row r="221" spans="1:14">
      <c r="A221" s="44">
        <v>218</v>
      </c>
      <c r="B221" s="44" t="str">
        <f t="shared" si="21"/>
        <v># no free IP</v>
      </c>
      <c r="C221" s="44" t="str">
        <f>IF('AP-LIST_c9800'!C221="","",IF(LOWER('AP-LIST_ctvm'!$C221)=LOWER('AP-LIST_c9800'!$C221),'AP-LIST_ctvm'!C221,'AP-LIST_c9800'!C221))</f>
        <v/>
      </c>
      <c r="D221" s="26" t="str">
        <f>IF('AP-LIST_c9800'!D221="","",IF(LOWER('AP-LIST_ctvm'!$C221)=LOWER('AP-LIST_c9800'!$C221),'AP-LIST_ctvm'!D221,'AP-LIST_c9800'!D221))</f>
        <v/>
      </c>
      <c r="E221" s="19" t="str">
        <f>IF('AP-LIST_c9800'!E221="","",IF(LOWER('AP-LIST_ctvm'!$C221)=LOWER('AP-LIST_c9800'!$C221),'AP-LIST_ctvm'!E221,'AP-LIST_c9800'!E221))</f>
        <v/>
      </c>
      <c r="F221" s="27" t="str">
        <f>IF('AP-LIST_c9800'!F221="","",IF(LOWER('AP-LIST_ctvm'!$C221)=LOWER('AP-LIST_c9800'!$C221),'AP-LIST_ctvm'!F221,'AP-LIST_c9800'!F221))</f>
        <v/>
      </c>
      <c r="G221" s="44" t="str">
        <f t="shared" si="22"/>
        <v># no free IP</v>
      </c>
      <c r="H221" s="44" t="str">
        <f t="shared" si="23"/>
        <v>17.06.04</v>
      </c>
      <c r="I221" s="44" t="str">
        <f t="shared" si="24"/>
        <v/>
      </c>
      <c r="J221" s="114" t="str">
        <f>IF('AP-LIST_c9800'!C221="","",IF(LOWER('AP-LIST_ctvm'!C221)=LOWER('AP-LIST_c9800'!C221),"AP Migration CTVM &gt; c9800",CONCATENATE("AP ",'AP-LIST_ctvm'!C221," durch ",'AP-LIST_c9800'!C221," ersetzt")))</f>
        <v/>
      </c>
      <c r="K221" s="50"/>
      <c r="L221" s="5" t="str">
        <f t="shared" si="25"/>
        <v>:::::</v>
      </c>
      <c r="M221" s="5" t="str">
        <f t="shared" si="26"/>
        <v>..</v>
      </c>
      <c r="N221" s="5" t="str">
        <f t="shared" si="27"/>
        <v>..</v>
      </c>
    </row>
    <row r="222" spans="1:14">
      <c r="A222" s="44">
        <v>219</v>
      </c>
      <c r="B222" s="44" t="str">
        <f t="shared" si="21"/>
        <v># no free IP</v>
      </c>
      <c r="C222" s="44" t="str">
        <f>IF('AP-LIST_c9800'!C222="","",IF(LOWER('AP-LIST_ctvm'!$C222)=LOWER('AP-LIST_c9800'!$C222),'AP-LIST_ctvm'!C222,'AP-LIST_c9800'!C222))</f>
        <v/>
      </c>
      <c r="D222" s="26" t="str">
        <f>IF('AP-LIST_c9800'!D222="","",IF(LOWER('AP-LIST_ctvm'!$C222)=LOWER('AP-LIST_c9800'!$C222),'AP-LIST_ctvm'!D222,'AP-LIST_c9800'!D222))</f>
        <v/>
      </c>
      <c r="E222" s="19" t="str">
        <f>IF('AP-LIST_c9800'!E222="","",IF(LOWER('AP-LIST_ctvm'!$C222)=LOWER('AP-LIST_c9800'!$C222),'AP-LIST_ctvm'!E222,'AP-LIST_c9800'!E222))</f>
        <v/>
      </c>
      <c r="F222" s="27" t="str">
        <f>IF('AP-LIST_c9800'!F222="","",IF(LOWER('AP-LIST_ctvm'!$C222)=LOWER('AP-LIST_c9800'!$C222),'AP-LIST_ctvm'!F222,'AP-LIST_c9800'!F222))</f>
        <v/>
      </c>
      <c r="G222" s="44" t="str">
        <f t="shared" si="22"/>
        <v># no free IP</v>
      </c>
      <c r="H222" s="44" t="str">
        <f t="shared" si="23"/>
        <v>17.06.04</v>
      </c>
      <c r="I222" s="44" t="str">
        <f t="shared" si="24"/>
        <v/>
      </c>
      <c r="J222" s="114" t="str">
        <f>IF('AP-LIST_c9800'!C222="","",IF(LOWER('AP-LIST_ctvm'!C222)=LOWER('AP-LIST_c9800'!C222),"AP Migration CTVM &gt; c9800",CONCATENATE("AP ",'AP-LIST_ctvm'!C222," durch ",'AP-LIST_c9800'!C222," ersetzt")))</f>
        <v/>
      </c>
      <c r="K222" s="50"/>
      <c r="L222" s="5" t="str">
        <f t="shared" si="25"/>
        <v>:::::</v>
      </c>
      <c r="M222" s="5" t="str">
        <f t="shared" si="26"/>
        <v>..</v>
      </c>
      <c r="N222" s="5" t="str">
        <f t="shared" si="27"/>
        <v>..</v>
      </c>
    </row>
    <row r="223" spans="1:14">
      <c r="A223" s="44">
        <v>220</v>
      </c>
      <c r="B223" s="44" t="str">
        <f t="shared" si="21"/>
        <v># no free IP</v>
      </c>
      <c r="C223" s="44" t="str">
        <f>IF('AP-LIST_c9800'!C223="","",IF(LOWER('AP-LIST_ctvm'!$C223)=LOWER('AP-LIST_c9800'!$C223),'AP-LIST_ctvm'!C223,'AP-LIST_c9800'!C223))</f>
        <v/>
      </c>
      <c r="D223" s="26" t="str">
        <f>IF('AP-LIST_c9800'!D223="","",IF(LOWER('AP-LIST_ctvm'!$C223)=LOWER('AP-LIST_c9800'!$C223),'AP-LIST_ctvm'!D223,'AP-LIST_c9800'!D223))</f>
        <v/>
      </c>
      <c r="E223" s="19" t="str">
        <f>IF('AP-LIST_c9800'!E223="","",IF(LOWER('AP-LIST_ctvm'!$C223)=LOWER('AP-LIST_c9800'!$C223),'AP-LIST_ctvm'!E223,'AP-LIST_c9800'!E223))</f>
        <v/>
      </c>
      <c r="F223" s="27" t="str">
        <f>IF('AP-LIST_c9800'!F223="","",IF(LOWER('AP-LIST_ctvm'!$C223)=LOWER('AP-LIST_c9800'!$C223),'AP-LIST_ctvm'!F223,'AP-LIST_c9800'!F223))</f>
        <v/>
      </c>
      <c r="G223" s="44" t="str">
        <f t="shared" si="22"/>
        <v># no free IP</v>
      </c>
      <c r="H223" s="44" t="str">
        <f t="shared" si="23"/>
        <v>17.06.04</v>
      </c>
      <c r="I223" s="44" t="str">
        <f t="shared" si="24"/>
        <v/>
      </c>
      <c r="J223" s="114" t="str">
        <f>IF('AP-LIST_c9800'!C223="","",IF(LOWER('AP-LIST_ctvm'!C223)=LOWER('AP-LIST_c9800'!C223),"AP Migration CTVM &gt; c9800",CONCATENATE("AP ",'AP-LIST_ctvm'!C223," durch ",'AP-LIST_c9800'!C223," ersetzt")))</f>
        <v/>
      </c>
      <c r="K223" s="50"/>
      <c r="L223" s="5" t="str">
        <f t="shared" si="25"/>
        <v>:::::</v>
      </c>
      <c r="M223" s="5" t="str">
        <f t="shared" si="26"/>
        <v>..</v>
      </c>
      <c r="N223" s="5" t="str">
        <f t="shared" si="27"/>
        <v>..</v>
      </c>
    </row>
    <row r="224" spans="1:14">
      <c r="A224" s="44">
        <v>221</v>
      </c>
      <c r="B224" s="44" t="str">
        <f t="shared" si="21"/>
        <v># no free IP</v>
      </c>
      <c r="C224" s="44" t="str">
        <f>IF('AP-LIST_c9800'!C224="","",IF(LOWER('AP-LIST_ctvm'!$C224)=LOWER('AP-LIST_c9800'!$C224),'AP-LIST_ctvm'!C224,'AP-LIST_c9800'!C224))</f>
        <v/>
      </c>
      <c r="D224" s="26" t="str">
        <f>IF('AP-LIST_c9800'!D224="","",IF(LOWER('AP-LIST_ctvm'!$C224)=LOWER('AP-LIST_c9800'!$C224),'AP-LIST_ctvm'!D224,'AP-LIST_c9800'!D224))</f>
        <v/>
      </c>
      <c r="E224" s="19" t="str">
        <f>IF('AP-LIST_c9800'!E224="","",IF(LOWER('AP-LIST_ctvm'!$C224)=LOWER('AP-LIST_c9800'!$C224),'AP-LIST_ctvm'!E224,'AP-LIST_c9800'!E224))</f>
        <v/>
      </c>
      <c r="F224" s="27" t="str">
        <f>IF('AP-LIST_c9800'!F224="","",IF(LOWER('AP-LIST_ctvm'!$C224)=LOWER('AP-LIST_c9800'!$C224),'AP-LIST_ctvm'!F224,'AP-LIST_c9800'!F224))</f>
        <v/>
      </c>
      <c r="G224" s="44" t="str">
        <f t="shared" si="22"/>
        <v># no free IP</v>
      </c>
      <c r="H224" s="44" t="str">
        <f t="shared" si="23"/>
        <v>17.06.04</v>
      </c>
      <c r="I224" s="44" t="str">
        <f t="shared" si="24"/>
        <v/>
      </c>
      <c r="J224" s="114" t="str">
        <f>IF('AP-LIST_c9800'!C224="","",IF(LOWER('AP-LIST_ctvm'!C224)=LOWER('AP-LIST_c9800'!C224),"AP Migration CTVM &gt; c9800",CONCATENATE("AP ",'AP-LIST_ctvm'!C224," durch ",'AP-LIST_c9800'!C224," ersetzt")))</f>
        <v/>
      </c>
      <c r="K224" s="50"/>
      <c r="L224" s="5" t="str">
        <f t="shared" si="25"/>
        <v>:::::</v>
      </c>
      <c r="M224" s="5" t="str">
        <f t="shared" si="26"/>
        <v>..</v>
      </c>
      <c r="N224" s="5" t="str">
        <f t="shared" si="27"/>
        <v>..</v>
      </c>
    </row>
    <row r="225" spans="1:14">
      <c r="A225" s="44">
        <v>222</v>
      </c>
      <c r="B225" s="44" t="str">
        <f t="shared" si="21"/>
        <v># no free IP</v>
      </c>
      <c r="C225" s="44" t="str">
        <f>IF('AP-LIST_c9800'!C225="","",IF(LOWER('AP-LIST_ctvm'!$C225)=LOWER('AP-LIST_c9800'!$C225),'AP-LIST_ctvm'!C225,'AP-LIST_c9800'!C225))</f>
        <v/>
      </c>
      <c r="D225" s="26" t="str">
        <f>IF('AP-LIST_c9800'!D225="","",IF(LOWER('AP-LIST_ctvm'!$C225)=LOWER('AP-LIST_c9800'!$C225),'AP-LIST_ctvm'!D225,'AP-LIST_c9800'!D225))</f>
        <v/>
      </c>
      <c r="E225" s="19" t="str">
        <f>IF('AP-LIST_c9800'!E225="","",IF(LOWER('AP-LIST_ctvm'!$C225)=LOWER('AP-LIST_c9800'!$C225),'AP-LIST_ctvm'!E225,'AP-LIST_c9800'!E225))</f>
        <v/>
      </c>
      <c r="F225" s="27" t="str">
        <f>IF('AP-LIST_c9800'!F225="","",IF(LOWER('AP-LIST_ctvm'!$C225)=LOWER('AP-LIST_c9800'!$C225),'AP-LIST_ctvm'!F225,'AP-LIST_c9800'!F225))</f>
        <v/>
      </c>
      <c r="G225" s="44" t="str">
        <f t="shared" si="22"/>
        <v># no free IP</v>
      </c>
      <c r="H225" s="44" t="str">
        <f t="shared" si="23"/>
        <v>17.06.04</v>
      </c>
      <c r="I225" s="44" t="str">
        <f t="shared" si="24"/>
        <v/>
      </c>
      <c r="J225" s="114" t="str">
        <f>IF('AP-LIST_c9800'!C225="","",IF(LOWER('AP-LIST_ctvm'!C225)=LOWER('AP-LIST_c9800'!C225),"AP Migration CTVM &gt; c9800",CONCATENATE("AP ",'AP-LIST_ctvm'!C225," durch ",'AP-LIST_c9800'!C225," ersetzt")))</f>
        <v/>
      </c>
      <c r="K225" s="50"/>
      <c r="L225" s="5" t="str">
        <f t="shared" si="25"/>
        <v>:::::</v>
      </c>
      <c r="M225" s="5" t="str">
        <f t="shared" si="26"/>
        <v>..</v>
      </c>
      <c r="N225" s="5" t="str">
        <f t="shared" si="27"/>
        <v>..</v>
      </c>
    </row>
    <row r="226" spans="1:14">
      <c r="A226" s="44">
        <v>223</v>
      </c>
      <c r="B226" s="44" t="str">
        <f t="shared" si="21"/>
        <v># no free IP</v>
      </c>
      <c r="C226" s="44" t="str">
        <f>IF('AP-LIST_c9800'!C226="","",IF(LOWER('AP-LIST_ctvm'!$C226)=LOWER('AP-LIST_c9800'!$C226),'AP-LIST_ctvm'!C226,'AP-LIST_c9800'!C226))</f>
        <v/>
      </c>
      <c r="D226" s="26" t="str">
        <f>IF('AP-LIST_c9800'!D226="","",IF(LOWER('AP-LIST_ctvm'!$C226)=LOWER('AP-LIST_c9800'!$C226),'AP-LIST_ctvm'!D226,'AP-LIST_c9800'!D226))</f>
        <v/>
      </c>
      <c r="E226" s="19" t="str">
        <f>IF('AP-LIST_c9800'!E226="","",IF(LOWER('AP-LIST_ctvm'!$C226)=LOWER('AP-LIST_c9800'!$C226),'AP-LIST_ctvm'!E226,'AP-LIST_c9800'!E226))</f>
        <v/>
      </c>
      <c r="F226" s="27" t="str">
        <f>IF('AP-LIST_c9800'!F226="","",IF(LOWER('AP-LIST_ctvm'!$C226)=LOWER('AP-LIST_c9800'!$C226),'AP-LIST_ctvm'!F226,'AP-LIST_c9800'!F226))</f>
        <v/>
      </c>
      <c r="G226" s="44" t="str">
        <f t="shared" si="22"/>
        <v># no free IP</v>
      </c>
      <c r="H226" s="44" t="str">
        <f t="shared" si="23"/>
        <v>17.06.04</v>
      </c>
      <c r="I226" s="44" t="str">
        <f t="shared" si="24"/>
        <v/>
      </c>
      <c r="J226" s="114" t="str">
        <f>IF('AP-LIST_c9800'!C226="","",IF(LOWER('AP-LIST_ctvm'!C226)=LOWER('AP-LIST_c9800'!C226),"AP Migration CTVM &gt; c9800",CONCATENATE("AP ",'AP-LIST_ctvm'!C226," durch ",'AP-LIST_c9800'!C226," ersetzt")))</f>
        <v/>
      </c>
      <c r="K226" s="50"/>
      <c r="L226" s="5" t="str">
        <f t="shared" si="25"/>
        <v>:::::</v>
      </c>
      <c r="M226" s="5" t="str">
        <f t="shared" si="26"/>
        <v>..</v>
      </c>
      <c r="N226" s="5" t="str">
        <f t="shared" si="27"/>
        <v>..</v>
      </c>
    </row>
    <row r="227" spans="1:14">
      <c r="A227" s="44">
        <v>224</v>
      </c>
      <c r="B227" s="44" t="str">
        <f t="shared" si="21"/>
        <v># no free IP</v>
      </c>
      <c r="C227" s="44" t="str">
        <f>IF('AP-LIST_c9800'!C227="","",IF(LOWER('AP-LIST_ctvm'!$C227)=LOWER('AP-LIST_c9800'!$C227),'AP-LIST_ctvm'!C227,'AP-LIST_c9800'!C227))</f>
        <v/>
      </c>
      <c r="D227" s="26" t="str">
        <f>IF('AP-LIST_c9800'!D227="","",IF(LOWER('AP-LIST_ctvm'!$C227)=LOWER('AP-LIST_c9800'!$C227),'AP-LIST_ctvm'!D227,'AP-LIST_c9800'!D227))</f>
        <v/>
      </c>
      <c r="E227" s="19" t="str">
        <f>IF('AP-LIST_c9800'!E227="","",IF(LOWER('AP-LIST_ctvm'!$C227)=LOWER('AP-LIST_c9800'!$C227),'AP-LIST_ctvm'!E227,'AP-LIST_c9800'!E227))</f>
        <v/>
      </c>
      <c r="F227" s="27" t="str">
        <f>IF('AP-LIST_c9800'!F227="","",IF(LOWER('AP-LIST_ctvm'!$C227)=LOWER('AP-LIST_c9800'!$C227),'AP-LIST_ctvm'!F227,'AP-LIST_c9800'!F227))</f>
        <v/>
      </c>
      <c r="G227" s="44" t="str">
        <f t="shared" si="22"/>
        <v># no free IP</v>
      </c>
      <c r="H227" s="44" t="str">
        <f t="shared" si="23"/>
        <v>17.06.04</v>
      </c>
      <c r="I227" s="44" t="str">
        <f t="shared" si="24"/>
        <v/>
      </c>
      <c r="J227" s="114" t="str">
        <f>IF('AP-LIST_c9800'!C227="","",IF(LOWER('AP-LIST_ctvm'!C227)=LOWER('AP-LIST_c9800'!C227),"AP Migration CTVM &gt; c9800",CONCATENATE("AP ",'AP-LIST_ctvm'!C227," durch ",'AP-LIST_c9800'!C227," ersetzt")))</f>
        <v/>
      </c>
      <c r="K227" s="50"/>
      <c r="L227" s="5" t="str">
        <f t="shared" si="25"/>
        <v>:::::</v>
      </c>
      <c r="M227" s="5" t="str">
        <f t="shared" si="26"/>
        <v>..</v>
      </c>
      <c r="N227" s="5" t="str">
        <f t="shared" si="27"/>
        <v>..</v>
      </c>
    </row>
    <row r="228" spans="1:14">
      <c r="A228" s="44">
        <v>225</v>
      </c>
      <c r="B228" s="44" t="str">
        <f t="shared" si="21"/>
        <v># no free IP</v>
      </c>
      <c r="C228" s="44" t="str">
        <f>IF('AP-LIST_c9800'!C228="","",IF(LOWER('AP-LIST_ctvm'!$C228)=LOWER('AP-LIST_c9800'!$C228),'AP-LIST_ctvm'!C228,'AP-LIST_c9800'!C228))</f>
        <v/>
      </c>
      <c r="D228" s="26" t="str">
        <f>IF('AP-LIST_c9800'!D228="","",IF(LOWER('AP-LIST_ctvm'!$C228)=LOWER('AP-LIST_c9800'!$C228),'AP-LIST_ctvm'!D228,'AP-LIST_c9800'!D228))</f>
        <v/>
      </c>
      <c r="E228" s="19" t="str">
        <f>IF('AP-LIST_c9800'!E228="","",IF(LOWER('AP-LIST_ctvm'!$C228)=LOWER('AP-LIST_c9800'!$C228),'AP-LIST_ctvm'!E228,'AP-LIST_c9800'!E228))</f>
        <v/>
      </c>
      <c r="F228" s="27" t="str">
        <f>IF('AP-LIST_c9800'!F228="","",IF(LOWER('AP-LIST_ctvm'!$C228)=LOWER('AP-LIST_c9800'!$C228),'AP-LIST_ctvm'!F228,'AP-LIST_c9800'!F228))</f>
        <v/>
      </c>
      <c r="G228" s="44" t="str">
        <f t="shared" si="22"/>
        <v># no free IP</v>
      </c>
      <c r="H228" s="44" t="str">
        <f t="shared" si="23"/>
        <v>17.06.04</v>
      </c>
      <c r="I228" s="44" t="str">
        <f t="shared" si="24"/>
        <v/>
      </c>
      <c r="J228" s="114" t="str">
        <f>IF('AP-LIST_c9800'!C228="","",IF(LOWER('AP-LIST_ctvm'!C228)=LOWER('AP-LIST_c9800'!C228),"AP Migration CTVM &gt; c9800",CONCATENATE("AP ",'AP-LIST_ctvm'!C228," durch ",'AP-LIST_c9800'!C228," ersetzt")))</f>
        <v/>
      </c>
      <c r="K228" s="50"/>
      <c r="L228" s="5" t="str">
        <f t="shared" si="25"/>
        <v>:::::</v>
      </c>
      <c r="M228" s="5" t="str">
        <f t="shared" si="26"/>
        <v>..</v>
      </c>
      <c r="N228" s="5" t="str">
        <f t="shared" si="27"/>
        <v>..</v>
      </c>
    </row>
    <row r="229" spans="1:14">
      <c r="A229" s="44">
        <v>226</v>
      </c>
      <c r="B229" s="44" t="str">
        <f t="shared" si="21"/>
        <v># no free IP</v>
      </c>
      <c r="C229" s="44" t="str">
        <f>IF('AP-LIST_c9800'!C229="","",IF(LOWER('AP-LIST_ctvm'!$C229)=LOWER('AP-LIST_c9800'!$C229),'AP-LIST_ctvm'!C229,'AP-LIST_c9800'!C229))</f>
        <v/>
      </c>
      <c r="D229" s="26" t="str">
        <f>IF('AP-LIST_c9800'!D229="","",IF(LOWER('AP-LIST_ctvm'!$C229)=LOWER('AP-LIST_c9800'!$C229),'AP-LIST_ctvm'!D229,'AP-LIST_c9800'!D229))</f>
        <v/>
      </c>
      <c r="E229" s="19" t="str">
        <f>IF('AP-LIST_c9800'!E229="","",IF(LOWER('AP-LIST_ctvm'!$C229)=LOWER('AP-LIST_c9800'!$C229),'AP-LIST_ctvm'!E229,'AP-LIST_c9800'!E229))</f>
        <v/>
      </c>
      <c r="F229" s="27" t="str">
        <f>IF('AP-LIST_c9800'!F229="","",IF(LOWER('AP-LIST_ctvm'!$C229)=LOWER('AP-LIST_c9800'!$C229),'AP-LIST_ctvm'!F229,'AP-LIST_c9800'!F229))</f>
        <v/>
      </c>
      <c r="G229" s="44" t="str">
        <f t="shared" si="22"/>
        <v># no free IP</v>
      </c>
      <c r="H229" s="44" t="str">
        <f t="shared" si="23"/>
        <v>17.06.04</v>
      </c>
      <c r="I229" s="44" t="str">
        <f t="shared" si="24"/>
        <v/>
      </c>
      <c r="J229" s="114" t="str">
        <f>IF('AP-LIST_c9800'!C229="","",IF(LOWER('AP-LIST_ctvm'!C229)=LOWER('AP-LIST_c9800'!C229),"AP Migration CTVM &gt; c9800",CONCATENATE("AP ",'AP-LIST_ctvm'!C229," durch ",'AP-LIST_c9800'!C229," ersetzt")))</f>
        <v/>
      </c>
      <c r="K229" s="50"/>
      <c r="L229" s="5" t="str">
        <f t="shared" si="25"/>
        <v>:::::</v>
      </c>
      <c r="M229" s="5" t="str">
        <f t="shared" si="26"/>
        <v>..</v>
      </c>
      <c r="N229" s="5" t="str">
        <f t="shared" si="27"/>
        <v>..</v>
      </c>
    </row>
    <row r="230" spans="1:14">
      <c r="A230" s="44">
        <v>227</v>
      </c>
      <c r="B230" s="44" t="str">
        <f t="shared" si="21"/>
        <v># no free IP</v>
      </c>
      <c r="C230" s="44" t="str">
        <f>IF('AP-LIST_c9800'!C230="","",IF(LOWER('AP-LIST_ctvm'!$C230)=LOWER('AP-LIST_c9800'!$C230),'AP-LIST_ctvm'!C230,'AP-LIST_c9800'!C230))</f>
        <v/>
      </c>
      <c r="D230" s="26" t="str">
        <f>IF('AP-LIST_c9800'!D230="","",IF(LOWER('AP-LIST_ctvm'!$C230)=LOWER('AP-LIST_c9800'!$C230),'AP-LIST_ctvm'!D230,'AP-LIST_c9800'!D230))</f>
        <v/>
      </c>
      <c r="E230" s="19" t="str">
        <f>IF('AP-LIST_c9800'!E230="","",IF(LOWER('AP-LIST_ctvm'!$C230)=LOWER('AP-LIST_c9800'!$C230),'AP-LIST_ctvm'!E230,'AP-LIST_c9800'!E230))</f>
        <v/>
      </c>
      <c r="F230" s="27" t="str">
        <f>IF('AP-LIST_c9800'!F230="","",IF(LOWER('AP-LIST_ctvm'!$C230)=LOWER('AP-LIST_c9800'!$C230),'AP-LIST_ctvm'!F230,'AP-LIST_c9800'!F230))</f>
        <v/>
      </c>
      <c r="G230" s="44" t="str">
        <f t="shared" si="22"/>
        <v># no free IP</v>
      </c>
      <c r="H230" s="44" t="str">
        <f t="shared" si="23"/>
        <v>17.06.04</v>
      </c>
      <c r="I230" s="44" t="str">
        <f t="shared" si="24"/>
        <v/>
      </c>
      <c r="J230" s="114" t="str">
        <f>IF('AP-LIST_c9800'!C230="","",IF(LOWER('AP-LIST_ctvm'!C230)=LOWER('AP-LIST_c9800'!C230),"AP Migration CTVM &gt; c9800",CONCATENATE("AP ",'AP-LIST_ctvm'!C230," durch ",'AP-LIST_c9800'!C230," ersetzt")))</f>
        <v/>
      </c>
      <c r="K230" s="50"/>
      <c r="L230" s="5" t="str">
        <f t="shared" si="25"/>
        <v>:::::</v>
      </c>
      <c r="M230" s="5" t="str">
        <f t="shared" si="26"/>
        <v>..</v>
      </c>
      <c r="N230" s="5" t="str">
        <f t="shared" si="27"/>
        <v>..</v>
      </c>
    </row>
    <row r="231" spans="1:14">
      <c r="A231" s="44">
        <v>228</v>
      </c>
      <c r="B231" s="44" t="str">
        <f t="shared" si="21"/>
        <v># no free IP</v>
      </c>
      <c r="C231" s="44" t="str">
        <f>IF('AP-LIST_c9800'!C231="","",IF(LOWER('AP-LIST_ctvm'!$C231)=LOWER('AP-LIST_c9800'!$C231),'AP-LIST_ctvm'!C231,'AP-LIST_c9800'!C231))</f>
        <v/>
      </c>
      <c r="D231" s="26" t="str">
        <f>IF('AP-LIST_c9800'!D231="","",IF(LOWER('AP-LIST_ctvm'!$C231)=LOWER('AP-LIST_c9800'!$C231),'AP-LIST_ctvm'!D231,'AP-LIST_c9800'!D231))</f>
        <v/>
      </c>
      <c r="E231" s="19" t="str">
        <f>IF('AP-LIST_c9800'!E231="","",IF(LOWER('AP-LIST_ctvm'!$C231)=LOWER('AP-LIST_c9800'!$C231),'AP-LIST_ctvm'!E231,'AP-LIST_c9800'!E231))</f>
        <v/>
      </c>
      <c r="F231" s="27" t="str">
        <f>IF('AP-LIST_c9800'!F231="","",IF(LOWER('AP-LIST_ctvm'!$C231)=LOWER('AP-LIST_c9800'!$C231),'AP-LIST_ctvm'!F231,'AP-LIST_c9800'!F231))</f>
        <v/>
      </c>
      <c r="G231" s="44" t="str">
        <f t="shared" si="22"/>
        <v># no free IP</v>
      </c>
      <c r="H231" s="44" t="str">
        <f t="shared" si="23"/>
        <v>17.06.04</v>
      </c>
      <c r="I231" s="44" t="str">
        <f t="shared" si="24"/>
        <v/>
      </c>
      <c r="J231" s="114" t="str">
        <f>IF('AP-LIST_c9800'!C231="","",IF(LOWER('AP-LIST_ctvm'!C231)=LOWER('AP-LIST_c9800'!C231),"AP Migration CTVM &gt; c9800",CONCATENATE("AP ",'AP-LIST_ctvm'!C231," durch ",'AP-LIST_c9800'!C231," ersetzt")))</f>
        <v/>
      </c>
      <c r="K231" s="50"/>
      <c r="L231" s="5" t="str">
        <f t="shared" si="25"/>
        <v>:::::</v>
      </c>
      <c r="M231" s="5" t="str">
        <f t="shared" si="26"/>
        <v>..</v>
      </c>
      <c r="N231" s="5" t="str">
        <f t="shared" si="27"/>
        <v>..</v>
      </c>
    </row>
    <row r="232" spans="1:14">
      <c r="A232" s="44">
        <v>229</v>
      </c>
      <c r="B232" s="44" t="str">
        <f t="shared" si="21"/>
        <v># no free IP</v>
      </c>
      <c r="C232" s="44" t="str">
        <f>IF('AP-LIST_c9800'!C232="","",IF(LOWER('AP-LIST_ctvm'!$C232)=LOWER('AP-LIST_c9800'!$C232),'AP-LIST_ctvm'!C232,'AP-LIST_c9800'!C232))</f>
        <v/>
      </c>
      <c r="D232" s="26" t="str">
        <f>IF('AP-LIST_c9800'!D232="","",IF(LOWER('AP-LIST_ctvm'!$C232)=LOWER('AP-LIST_c9800'!$C232),'AP-LIST_ctvm'!D232,'AP-LIST_c9800'!D232))</f>
        <v/>
      </c>
      <c r="E232" s="19" t="str">
        <f>IF('AP-LIST_c9800'!E232="","",IF(LOWER('AP-LIST_ctvm'!$C232)=LOWER('AP-LIST_c9800'!$C232),'AP-LIST_ctvm'!E232,'AP-LIST_c9800'!E232))</f>
        <v/>
      </c>
      <c r="F232" s="27" t="str">
        <f>IF('AP-LIST_c9800'!F232="","",IF(LOWER('AP-LIST_ctvm'!$C232)=LOWER('AP-LIST_c9800'!$C232),'AP-LIST_ctvm'!F232,'AP-LIST_c9800'!F232))</f>
        <v/>
      </c>
      <c r="G232" s="44" t="str">
        <f t="shared" si="22"/>
        <v># no free IP</v>
      </c>
      <c r="H232" s="44" t="str">
        <f t="shared" si="23"/>
        <v>17.06.04</v>
      </c>
      <c r="I232" s="44" t="str">
        <f t="shared" si="24"/>
        <v/>
      </c>
      <c r="J232" s="114" t="str">
        <f>IF('AP-LIST_c9800'!C232="","",IF(LOWER('AP-LIST_ctvm'!C232)=LOWER('AP-LIST_c9800'!C232),"AP Migration CTVM &gt; c9800",CONCATENATE("AP ",'AP-LIST_ctvm'!C232," durch ",'AP-LIST_c9800'!C232," ersetzt")))</f>
        <v/>
      </c>
      <c r="K232" s="50"/>
      <c r="L232" s="5" t="str">
        <f t="shared" si="25"/>
        <v>:::::</v>
      </c>
      <c r="M232" s="5" t="str">
        <f t="shared" si="26"/>
        <v>..</v>
      </c>
      <c r="N232" s="5" t="str">
        <f t="shared" si="27"/>
        <v>..</v>
      </c>
    </row>
    <row r="233" spans="1:14">
      <c r="A233" s="44">
        <v>230</v>
      </c>
      <c r="B233" s="44" t="str">
        <f t="shared" si="21"/>
        <v># no free IP</v>
      </c>
      <c r="C233" s="44" t="str">
        <f>IF('AP-LIST_c9800'!C233="","",IF(LOWER('AP-LIST_ctvm'!$C233)=LOWER('AP-LIST_c9800'!$C233),'AP-LIST_ctvm'!C233,'AP-LIST_c9800'!C233))</f>
        <v/>
      </c>
      <c r="D233" s="26" t="str">
        <f>IF('AP-LIST_c9800'!D233="","",IF(LOWER('AP-LIST_ctvm'!$C233)=LOWER('AP-LIST_c9800'!$C233),'AP-LIST_ctvm'!D233,'AP-LIST_c9800'!D233))</f>
        <v/>
      </c>
      <c r="E233" s="19" t="str">
        <f>IF('AP-LIST_c9800'!E233="","",IF(LOWER('AP-LIST_ctvm'!$C233)=LOWER('AP-LIST_c9800'!$C233),'AP-LIST_ctvm'!E233,'AP-LIST_c9800'!E233))</f>
        <v/>
      </c>
      <c r="F233" s="27" t="str">
        <f>IF('AP-LIST_c9800'!F233="","",IF(LOWER('AP-LIST_ctvm'!$C233)=LOWER('AP-LIST_c9800'!$C233),'AP-LIST_ctvm'!F233,'AP-LIST_c9800'!F233))</f>
        <v/>
      </c>
      <c r="G233" s="44" t="str">
        <f t="shared" si="22"/>
        <v># no free IP</v>
      </c>
      <c r="H233" s="44" t="str">
        <f t="shared" si="23"/>
        <v>17.06.04</v>
      </c>
      <c r="I233" s="44" t="str">
        <f t="shared" si="24"/>
        <v/>
      </c>
      <c r="J233" s="114" t="str">
        <f>IF('AP-LIST_c9800'!C233="","",IF(LOWER('AP-LIST_ctvm'!C233)=LOWER('AP-LIST_c9800'!C233),"AP Migration CTVM &gt; c9800",CONCATENATE("AP ",'AP-LIST_ctvm'!C233," durch ",'AP-LIST_c9800'!C233," ersetzt")))</f>
        <v/>
      </c>
      <c r="K233" s="50"/>
      <c r="L233" s="5" t="str">
        <f t="shared" si="25"/>
        <v>:::::</v>
      </c>
      <c r="M233" s="5" t="str">
        <f t="shared" si="26"/>
        <v>..</v>
      </c>
      <c r="N233" s="5" t="str">
        <f t="shared" si="27"/>
        <v>..</v>
      </c>
    </row>
    <row r="234" spans="1:14">
      <c r="A234" s="44">
        <v>231</v>
      </c>
      <c r="B234" s="44" t="str">
        <f t="shared" si="21"/>
        <v># no free IP</v>
      </c>
      <c r="C234" s="44" t="str">
        <f>IF('AP-LIST_c9800'!C234="","",IF(LOWER('AP-LIST_ctvm'!$C234)=LOWER('AP-LIST_c9800'!$C234),'AP-LIST_ctvm'!C234,'AP-LIST_c9800'!C234))</f>
        <v/>
      </c>
      <c r="D234" s="26" t="str">
        <f>IF('AP-LIST_c9800'!D234="","",IF(LOWER('AP-LIST_ctvm'!$C234)=LOWER('AP-LIST_c9800'!$C234),'AP-LIST_ctvm'!D234,'AP-LIST_c9800'!D234))</f>
        <v/>
      </c>
      <c r="E234" s="19" t="str">
        <f>IF('AP-LIST_c9800'!E234="","",IF(LOWER('AP-LIST_ctvm'!$C234)=LOWER('AP-LIST_c9800'!$C234),'AP-LIST_ctvm'!E234,'AP-LIST_c9800'!E234))</f>
        <v/>
      </c>
      <c r="F234" s="27" t="str">
        <f>IF('AP-LIST_c9800'!F234="","",IF(LOWER('AP-LIST_ctvm'!$C234)=LOWER('AP-LIST_c9800'!$C234),'AP-LIST_ctvm'!F234,'AP-LIST_c9800'!F234))</f>
        <v/>
      </c>
      <c r="G234" s="44" t="str">
        <f t="shared" si="22"/>
        <v># no free IP</v>
      </c>
      <c r="H234" s="44" t="str">
        <f t="shared" si="23"/>
        <v>17.06.04</v>
      </c>
      <c r="I234" s="44" t="str">
        <f t="shared" si="24"/>
        <v/>
      </c>
      <c r="J234" s="114" t="str">
        <f>IF('AP-LIST_c9800'!C234="","",IF(LOWER('AP-LIST_ctvm'!C234)=LOWER('AP-LIST_c9800'!C234),"AP Migration CTVM &gt; c9800",CONCATENATE("AP ",'AP-LIST_ctvm'!C234," durch ",'AP-LIST_c9800'!C234," ersetzt")))</f>
        <v/>
      </c>
      <c r="K234" s="50"/>
      <c r="L234" s="5" t="str">
        <f t="shared" si="25"/>
        <v>:::::</v>
      </c>
      <c r="M234" s="5" t="str">
        <f t="shared" si="26"/>
        <v>..</v>
      </c>
      <c r="N234" s="5" t="str">
        <f t="shared" si="27"/>
        <v>..</v>
      </c>
    </row>
    <row r="235" spans="1:14">
      <c r="A235" s="44">
        <v>232</v>
      </c>
      <c r="B235" s="44" t="str">
        <f t="shared" si="21"/>
        <v># no free IP</v>
      </c>
      <c r="C235" s="44" t="str">
        <f>IF('AP-LIST_c9800'!C235="","",IF(LOWER('AP-LIST_ctvm'!$C235)=LOWER('AP-LIST_c9800'!$C235),'AP-LIST_ctvm'!C235,'AP-LIST_c9800'!C235))</f>
        <v/>
      </c>
      <c r="D235" s="26" t="str">
        <f>IF('AP-LIST_c9800'!D235="","",IF(LOWER('AP-LIST_ctvm'!$C235)=LOWER('AP-LIST_c9800'!$C235),'AP-LIST_ctvm'!D235,'AP-LIST_c9800'!D235))</f>
        <v/>
      </c>
      <c r="E235" s="19" t="str">
        <f>IF('AP-LIST_c9800'!E235="","",IF(LOWER('AP-LIST_ctvm'!$C235)=LOWER('AP-LIST_c9800'!$C235),'AP-LIST_ctvm'!E235,'AP-LIST_c9800'!E235))</f>
        <v/>
      </c>
      <c r="F235" s="27" t="str">
        <f>IF('AP-LIST_c9800'!F235="","",IF(LOWER('AP-LIST_ctvm'!$C235)=LOWER('AP-LIST_c9800'!$C235),'AP-LIST_ctvm'!F235,'AP-LIST_c9800'!F235))</f>
        <v/>
      </c>
      <c r="G235" s="44" t="str">
        <f t="shared" si="22"/>
        <v># no free IP</v>
      </c>
      <c r="H235" s="44" t="str">
        <f t="shared" si="23"/>
        <v>17.06.04</v>
      </c>
      <c r="I235" s="44" t="str">
        <f t="shared" si="24"/>
        <v/>
      </c>
      <c r="J235" s="114" t="str">
        <f>IF('AP-LIST_c9800'!C235="","",IF(LOWER('AP-LIST_ctvm'!C235)=LOWER('AP-LIST_c9800'!C235),"AP Migration CTVM &gt; c9800",CONCATENATE("AP ",'AP-LIST_ctvm'!C235," durch ",'AP-LIST_c9800'!C235," ersetzt")))</f>
        <v/>
      </c>
      <c r="K235" s="50"/>
      <c r="L235" s="5" t="str">
        <f t="shared" si="25"/>
        <v>:::::</v>
      </c>
      <c r="M235" s="5" t="str">
        <f t="shared" si="26"/>
        <v>..</v>
      </c>
      <c r="N235" s="5" t="str">
        <f t="shared" si="27"/>
        <v>..</v>
      </c>
    </row>
    <row r="236" spans="1:14">
      <c r="A236" s="44">
        <v>233</v>
      </c>
      <c r="B236" s="44" t="str">
        <f t="shared" si="21"/>
        <v># no free IP</v>
      </c>
      <c r="C236" s="44" t="str">
        <f>IF('AP-LIST_c9800'!C236="","",IF(LOWER('AP-LIST_ctvm'!$C236)=LOWER('AP-LIST_c9800'!$C236),'AP-LIST_ctvm'!C236,'AP-LIST_c9800'!C236))</f>
        <v/>
      </c>
      <c r="D236" s="26" t="str">
        <f>IF('AP-LIST_c9800'!D236="","",IF(LOWER('AP-LIST_ctvm'!$C236)=LOWER('AP-LIST_c9800'!$C236),'AP-LIST_ctvm'!D236,'AP-LIST_c9800'!D236))</f>
        <v/>
      </c>
      <c r="E236" s="19" t="str">
        <f>IF('AP-LIST_c9800'!E236="","",IF(LOWER('AP-LIST_ctvm'!$C236)=LOWER('AP-LIST_c9800'!$C236),'AP-LIST_ctvm'!E236,'AP-LIST_c9800'!E236))</f>
        <v/>
      </c>
      <c r="F236" s="27" t="str">
        <f>IF('AP-LIST_c9800'!F236="","",IF(LOWER('AP-LIST_ctvm'!$C236)=LOWER('AP-LIST_c9800'!$C236),'AP-LIST_ctvm'!F236,'AP-LIST_c9800'!F236))</f>
        <v/>
      </c>
      <c r="G236" s="44" t="str">
        <f t="shared" si="22"/>
        <v># no free IP</v>
      </c>
      <c r="H236" s="44" t="str">
        <f t="shared" si="23"/>
        <v>17.06.04</v>
      </c>
      <c r="I236" s="44" t="str">
        <f t="shared" si="24"/>
        <v/>
      </c>
      <c r="J236" s="114" t="str">
        <f>IF('AP-LIST_c9800'!C236="","",IF(LOWER('AP-LIST_ctvm'!C236)=LOWER('AP-LIST_c9800'!C236),"AP Migration CTVM &gt; c9800",CONCATENATE("AP ",'AP-LIST_ctvm'!C236," durch ",'AP-LIST_c9800'!C236," ersetzt")))</f>
        <v/>
      </c>
      <c r="K236" s="50"/>
      <c r="L236" s="5" t="str">
        <f t="shared" si="25"/>
        <v>:::::</v>
      </c>
      <c r="M236" s="5" t="str">
        <f t="shared" si="26"/>
        <v>..</v>
      </c>
      <c r="N236" s="5" t="str">
        <f t="shared" si="27"/>
        <v>..</v>
      </c>
    </row>
    <row r="237" spans="1:14">
      <c r="A237" s="44">
        <v>234</v>
      </c>
      <c r="B237" s="44" t="str">
        <f t="shared" si="21"/>
        <v># no free IP</v>
      </c>
      <c r="C237" s="44" t="str">
        <f>IF('AP-LIST_c9800'!C237="","",IF(LOWER('AP-LIST_ctvm'!$C237)=LOWER('AP-LIST_c9800'!$C237),'AP-LIST_ctvm'!C237,'AP-LIST_c9800'!C237))</f>
        <v/>
      </c>
      <c r="D237" s="26" t="str">
        <f>IF('AP-LIST_c9800'!D237="","",IF(LOWER('AP-LIST_ctvm'!$C237)=LOWER('AP-LIST_c9800'!$C237),'AP-LIST_ctvm'!D237,'AP-LIST_c9800'!D237))</f>
        <v/>
      </c>
      <c r="E237" s="19" t="str">
        <f>IF('AP-LIST_c9800'!E237="","",IF(LOWER('AP-LIST_ctvm'!$C237)=LOWER('AP-LIST_c9800'!$C237),'AP-LIST_ctvm'!E237,'AP-LIST_c9800'!E237))</f>
        <v/>
      </c>
      <c r="F237" s="27" t="str">
        <f>IF('AP-LIST_c9800'!F237="","",IF(LOWER('AP-LIST_ctvm'!$C237)=LOWER('AP-LIST_c9800'!$C237),'AP-LIST_ctvm'!F237,'AP-LIST_c9800'!F237))</f>
        <v/>
      </c>
      <c r="G237" s="44" t="str">
        <f t="shared" si="22"/>
        <v># no free IP</v>
      </c>
      <c r="H237" s="44" t="str">
        <f t="shared" si="23"/>
        <v>17.06.04</v>
      </c>
      <c r="I237" s="44" t="str">
        <f t="shared" si="24"/>
        <v/>
      </c>
      <c r="J237" s="114" t="str">
        <f>IF('AP-LIST_c9800'!C237="","",IF(LOWER('AP-LIST_ctvm'!C237)=LOWER('AP-LIST_c9800'!C237),"AP Migration CTVM &gt; c9800",CONCATENATE("AP ",'AP-LIST_ctvm'!C237," durch ",'AP-LIST_c9800'!C237," ersetzt")))</f>
        <v/>
      </c>
      <c r="K237" s="50"/>
      <c r="L237" s="5" t="str">
        <f t="shared" si="25"/>
        <v>:::::</v>
      </c>
      <c r="M237" s="5" t="str">
        <f t="shared" si="26"/>
        <v>..</v>
      </c>
      <c r="N237" s="5" t="str">
        <f t="shared" si="27"/>
        <v>..</v>
      </c>
    </row>
    <row r="238" spans="1:14">
      <c r="A238" s="44">
        <v>235</v>
      </c>
      <c r="B238" s="44" t="str">
        <f t="shared" si="21"/>
        <v># no free IP</v>
      </c>
      <c r="C238" s="44" t="str">
        <f>IF('AP-LIST_c9800'!C238="","",IF(LOWER('AP-LIST_ctvm'!$C238)=LOWER('AP-LIST_c9800'!$C238),'AP-LIST_ctvm'!C238,'AP-LIST_c9800'!C238))</f>
        <v/>
      </c>
      <c r="D238" s="26" t="str">
        <f>IF('AP-LIST_c9800'!D238="","",IF(LOWER('AP-LIST_ctvm'!$C238)=LOWER('AP-LIST_c9800'!$C238),'AP-LIST_ctvm'!D238,'AP-LIST_c9800'!D238))</f>
        <v/>
      </c>
      <c r="E238" s="19" t="str">
        <f>IF('AP-LIST_c9800'!E238="","",IF(LOWER('AP-LIST_ctvm'!$C238)=LOWER('AP-LIST_c9800'!$C238),'AP-LIST_ctvm'!E238,'AP-LIST_c9800'!E238))</f>
        <v/>
      </c>
      <c r="F238" s="27" t="str">
        <f>IF('AP-LIST_c9800'!F238="","",IF(LOWER('AP-LIST_ctvm'!$C238)=LOWER('AP-LIST_c9800'!$C238),'AP-LIST_ctvm'!F238,'AP-LIST_c9800'!F238))</f>
        <v/>
      </c>
      <c r="G238" s="44" t="str">
        <f t="shared" si="22"/>
        <v># no free IP</v>
      </c>
      <c r="H238" s="44" t="str">
        <f t="shared" si="23"/>
        <v>17.06.04</v>
      </c>
      <c r="I238" s="44" t="str">
        <f t="shared" si="24"/>
        <v/>
      </c>
      <c r="J238" s="114" t="str">
        <f>IF('AP-LIST_c9800'!C238="","",IF(LOWER('AP-LIST_ctvm'!C238)=LOWER('AP-LIST_c9800'!C238),"AP Migration CTVM &gt; c9800",CONCATENATE("AP ",'AP-LIST_ctvm'!C238," durch ",'AP-LIST_c9800'!C238," ersetzt")))</f>
        <v/>
      </c>
      <c r="K238" s="50"/>
      <c r="L238" s="5" t="str">
        <f t="shared" si="25"/>
        <v>:::::</v>
      </c>
      <c r="M238" s="5" t="str">
        <f t="shared" si="26"/>
        <v>..</v>
      </c>
      <c r="N238" s="5" t="str">
        <f t="shared" si="27"/>
        <v>..</v>
      </c>
    </row>
    <row r="239" spans="1:14">
      <c r="A239" s="44">
        <v>236</v>
      </c>
      <c r="B239" s="44" t="str">
        <f t="shared" si="21"/>
        <v># no free IP</v>
      </c>
      <c r="C239" s="44" t="str">
        <f>IF('AP-LIST_c9800'!C239="","",IF(LOWER('AP-LIST_ctvm'!$C239)=LOWER('AP-LIST_c9800'!$C239),'AP-LIST_ctvm'!C239,'AP-LIST_c9800'!C239))</f>
        <v/>
      </c>
      <c r="D239" s="26" t="str">
        <f>IF('AP-LIST_c9800'!D239="","",IF(LOWER('AP-LIST_ctvm'!$C239)=LOWER('AP-LIST_c9800'!$C239),'AP-LIST_ctvm'!D239,'AP-LIST_c9800'!D239))</f>
        <v/>
      </c>
      <c r="E239" s="19" t="str">
        <f>IF('AP-LIST_c9800'!E239="","",IF(LOWER('AP-LIST_ctvm'!$C239)=LOWER('AP-LIST_c9800'!$C239),'AP-LIST_ctvm'!E239,'AP-LIST_c9800'!E239))</f>
        <v/>
      </c>
      <c r="F239" s="27" t="str">
        <f>IF('AP-LIST_c9800'!F239="","",IF(LOWER('AP-LIST_ctvm'!$C239)=LOWER('AP-LIST_c9800'!$C239),'AP-LIST_ctvm'!F239,'AP-LIST_c9800'!F239))</f>
        <v/>
      </c>
      <c r="G239" s="44" t="str">
        <f t="shared" si="22"/>
        <v># no free IP</v>
      </c>
      <c r="H239" s="44" t="str">
        <f t="shared" si="23"/>
        <v>17.06.04</v>
      </c>
      <c r="I239" s="44" t="str">
        <f t="shared" si="24"/>
        <v/>
      </c>
      <c r="J239" s="114" t="str">
        <f>IF('AP-LIST_c9800'!C239="","",IF(LOWER('AP-LIST_ctvm'!C239)=LOWER('AP-LIST_c9800'!C239),"AP Migration CTVM &gt; c9800",CONCATENATE("AP ",'AP-LIST_ctvm'!C239," durch ",'AP-LIST_c9800'!C239," ersetzt")))</f>
        <v/>
      </c>
      <c r="K239" s="50"/>
      <c r="L239" s="5" t="str">
        <f t="shared" si="25"/>
        <v>:::::</v>
      </c>
      <c r="M239" s="5" t="str">
        <f t="shared" si="26"/>
        <v>..</v>
      </c>
      <c r="N239" s="5" t="str">
        <f t="shared" si="27"/>
        <v>..</v>
      </c>
    </row>
    <row r="240" spans="1:14">
      <c r="A240" s="44">
        <v>237</v>
      </c>
      <c r="B240" s="44" t="str">
        <f t="shared" si="21"/>
        <v># no free IP</v>
      </c>
      <c r="C240" s="44" t="str">
        <f>IF('AP-LIST_c9800'!C240="","",IF(LOWER('AP-LIST_ctvm'!$C240)=LOWER('AP-LIST_c9800'!$C240),'AP-LIST_ctvm'!C240,'AP-LIST_c9800'!C240))</f>
        <v/>
      </c>
      <c r="D240" s="26" t="str">
        <f>IF('AP-LIST_c9800'!D240="","",IF(LOWER('AP-LIST_ctvm'!$C240)=LOWER('AP-LIST_c9800'!$C240),'AP-LIST_ctvm'!D240,'AP-LIST_c9800'!D240))</f>
        <v/>
      </c>
      <c r="E240" s="19" t="str">
        <f>IF('AP-LIST_c9800'!E240="","",IF(LOWER('AP-LIST_ctvm'!$C240)=LOWER('AP-LIST_c9800'!$C240),'AP-LIST_ctvm'!E240,'AP-LIST_c9800'!E240))</f>
        <v/>
      </c>
      <c r="F240" s="27" t="str">
        <f>IF('AP-LIST_c9800'!F240="","",IF(LOWER('AP-LIST_ctvm'!$C240)=LOWER('AP-LIST_c9800'!$C240),'AP-LIST_ctvm'!F240,'AP-LIST_c9800'!F240))</f>
        <v/>
      </c>
      <c r="G240" s="44" t="str">
        <f t="shared" si="22"/>
        <v># no free IP</v>
      </c>
      <c r="H240" s="44" t="str">
        <f t="shared" si="23"/>
        <v>17.06.04</v>
      </c>
      <c r="I240" s="44" t="str">
        <f t="shared" si="24"/>
        <v/>
      </c>
      <c r="J240" s="114" t="str">
        <f>IF('AP-LIST_c9800'!C240="","",IF(LOWER('AP-LIST_ctvm'!C240)=LOWER('AP-LIST_c9800'!C240),"AP Migration CTVM &gt; c9800",CONCATENATE("AP ",'AP-LIST_ctvm'!C240," durch ",'AP-LIST_c9800'!C240," ersetzt")))</f>
        <v/>
      </c>
      <c r="K240" s="50"/>
      <c r="L240" s="5" t="str">
        <f t="shared" si="25"/>
        <v>:::::</v>
      </c>
      <c r="M240" s="5" t="str">
        <f t="shared" si="26"/>
        <v>..</v>
      </c>
      <c r="N240" s="5" t="str">
        <f t="shared" si="27"/>
        <v>..</v>
      </c>
    </row>
    <row r="241" spans="1:14">
      <c r="A241" s="44">
        <v>238</v>
      </c>
      <c r="B241" s="44" t="str">
        <f t="shared" si="21"/>
        <v># no free IP</v>
      </c>
      <c r="C241" s="44" t="str">
        <f>IF('AP-LIST_c9800'!C241="","",IF(LOWER('AP-LIST_ctvm'!$C241)=LOWER('AP-LIST_c9800'!$C241),'AP-LIST_ctvm'!C241,'AP-LIST_c9800'!C241))</f>
        <v/>
      </c>
      <c r="D241" s="26" t="str">
        <f>IF('AP-LIST_c9800'!D241="","",IF(LOWER('AP-LIST_ctvm'!$C241)=LOWER('AP-LIST_c9800'!$C241),'AP-LIST_ctvm'!D241,'AP-LIST_c9800'!D241))</f>
        <v/>
      </c>
      <c r="E241" s="19" t="str">
        <f>IF('AP-LIST_c9800'!E241="","",IF(LOWER('AP-LIST_ctvm'!$C241)=LOWER('AP-LIST_c9800'!$C241),'AP-LIST_ctvm'!E241,'AP-LIST_c9800'!E241))</f>
        <v/>
      </c>
      <c r="F241" s="27" t="str">
        <f>IF('AP-LIST_c9800'!F241="","",IF(LOWER('AP-LIST_ctvm'!$C241)=LOWER('AP-LIST_c9800'!$C241),'AP-LIST_ctvm'!F241,'AP-LIST_c9800'!F241))</f>
        <v/>
      </c>
      <c r="G241" s="44" t="str">
        <f t="shared" si="22"/>
        <v># no free IP</v>
      </c>
      <c r="H241" s="44" t="str">
        <f t="shared" si="23"/>
        <v>17.06.04</v>
      </c>
      <c r="I241" s="44" t="str">
        <f t="shared" si="24"/>
        <v/>
      </c>
      <c r="J241" s="114" t="str">
        <f>IF('AP-LIST_c9800'!C241="","",IF(LOWER('AP-LIST_ctvm'!C241)=LOWER('AP-LIST_c9800'!C241),"AP Migration CTVM &gt; c9800",CONCATENATE("AP ",'AP-LIST_ctvm'!C241," durch ",'AP-LIST_c9800'!C241," ersetzt")))</f>
        <v/>
      </c>
      <c r="K241" s="50"/>
      <c r="L241" s="5" t="str">
        <f t="shared" si="25"/>
        <v>:::::</v>
      </c>
      <c r="M241" s="5" t="str">
        <f t="shared" si="26"/>
        <v>..</v>
      </c>
      <c r="N241" s="5" t="str">
        <f t="shared" si="27"/>
        <v>..</v>
      </c>
    </row>
    <row r="242" spans="1:14">
      <c r="A242" s="44">
        <v>239</v>
      </c>
      <c r="B242" s="44" t="str">
        <f t="shared" si="21"/>
        <v># no free IP</v>
      </c>
      <c r="C242" s="44" t="str">
        <f>IF('AP-LIST_c9800'!C242="","",IF(LOWER('AP-LIST_ctvm'!$C242)=LOWER('AP-LIST_c9800'!$C242),'AP-LIST_ctvm'!C242,'AP-LIST_c9800'!C242))</f>
        <v/>
      </c>
      <c r="D242" s="26" t="str">
        <f>IF('AP-LIST_c9800'!D242="","",IF(LOWER('AP-LIST_ctvm'!$C242)=LOWER('AP-LIST_c9800'!$C242),'AP-LIST_ctvm'!D242,'AP-LIST_c9800'!D242))</f>
        <v/>
      </c>
      <c r="E242" s="19" t="str">
        <f>IF('AP-LIST_c9800'!E242="","",IF(LOWER('AP-LIST_ctvm'!$C242)=LOWER('AP-LIST_c9800'!$C242),'AP-LIST_ctvm'!E242,'AP-LIST_c9800'!E242))</f>
        <v/>
      </c>
      <c r="F242" s="27" t="str">
        <f>IF('AP-LIST_c9800'!F242="","",IF(LOWER('AP-LIST_ctvm'!$C242)=LOWER('AP-LIST_c9800'!$C242),'AP-LIST_ctvm'!F242,'AP-LIST_c9800'!F242))</f>
        <v/>
      </c>
      <c r="G242" s="44" t="str">
        <f t="shared" si="22"/>
        <v># no free IP</v>
      </c>
      <c r="H242" s="44" t="str">
        <f t="shared" si="23"/>
        <v>17.06.04</v>
      </c>
      <c r="I242" s="44" t="str">
        <f t="shared" si="24"/>
        <v/>
      </c>
      <c r="J242" s="114" t="str">
        <f>IF('AP-LIST_c9800'!C242="","",IF(LOWER('AP-LIST_ctvm'!C242)=LOWER('AP-LIST_c9800'!C242),"AP Migration CTVM &gt; c9800",CONCATENATE("AP ",'AP-LIST_ctvm'!C242," durch ",'AP-LIST_c9800'!C242," ersetzt")))</f>
        <v/>
      </c>
      <c r="K242" s="50"/>
      <c r="L242" s="5" t="str">
        <f t="shared" si="25"/>
        <v>:::::</v>
      </c>
      <c r="M242" s="5" t="str">
        <f t="shared" si="26"/>
        <v>..</v>
      </c>
      <c r="N242" s="5" t="str">
        <f t="shared" si="27"/>
        <v>..</v>
      </c>
    </row>
    <row r="243" spans="1:14">
      <c r="A243" s="44">
        <v>240</v>
      </c>
      <c r="B243" s="44" t="str">
        <f t="shared" si="21"/>
        <v># no free IP</v>
      </c>
      <c r="C243" s="44" t="str">
        <f>IF('AP-LIST_c9800'!C243="","",IF(LOWER('AP-LIST_ctvm'!$C243)=LOWER('AP-LIST_c9800'!$C243),'AP-LIST_ctvm'!C243,'AP-LIST_c9800'!C243))</f>
        <v/>
      </c>
      <c r="D243" s="26" t="str">
        <f>IF('AP-LIST_c9800'!D243="","",IF(LOWER('AP-LIST_ctvm'!$C243)=LOWER('AP-LIST_c9800'!$C243),'AP-LIST_ctvm'!D243,'AP-LIST_c9800'!D243))</f>
        <v/>
      </c>
      <c r="E243" s="19" t="str">
        <f>IF('AP-LIST_c9800'!E243="","",IF(LOWER('AP-LIST_ctvm'!$C243)=LOWER('AP-LIST_c9800'!$C243),'AP-LIST_ctvm'!E243,'AP-LIST_c9800'!E243))</f>
        <v/>
      </c>
      <c r="F243" s="27" t="str">
        <f>IF('AP-LIST_c9800'!F243="","",IF(LOWER('AP-LIST_ctvm'!$C243)=LOWER('AP-LIST_c9800'!$C243),'AP-LIST_ctvm'!F243,'AP-LIST_c9800'!F243))</f>
        <v/>
      </c>
      <c r="G243" s="44" t="str">
        <f t="shared" si="22"/>
        <v># no free IP</v>
      </c>
      <c r="H243" s="44" t="str">
        <f t="shared" si="23"/>
        <v>17.06.04</v>
      </c>
      <c r="I243" s="44" t="str">
        <f t="shared" si="24"/>
        <v/>
      </c>
      <c r="J243" s="114" t="str">
        <f>IF('AP-LIST_c9800'!C243="","",IF(LOWER('AP-LIST_ctvm'!C243)=LOWER('AP-LIST_c9800'!C243),"AP Migration CTVM &gt; c9800",CONCATENATE("AP ",'AP-LIST_ctvm'!C243," durch ",'AP-LIST_c9800'!C243," ersetzt")))</f>
        <v/>
      </c>
      <c r="K243" s="50"/>
      <c r="L243" s="5" t="str">
        <f t="shared" si="25"/>
        <v>:::::</v>
      </c>
      <c r="M243" s="5" t="str">
        <f t="shared" si="26"/>
        <v>..</v>
      </c>
      <c r="N243" s="5" t="str">
        <f t="shared" si="27"/>
        <v>..</v>
      </c>
    </row>
    <row r="244" spans="1:14">
      <c r="A244" s="44">
        <v>241</v>
      </c>
      <c r="B244" s="44" t="str">
        <f t="shared" si="21"/>
        <v># no free IP</v>
      </c>
      <c r="C244" s="44" t="str">
        <f>IF('AP-LIST_c9800'!C244="","",IF(LOWER('AP-LIST_ctvm'!$C244)=LOWER('AP-LIST_c9800'!$C244),'AP-LIST_ctvm'!C244,'AP-LIST_c9800'!C244))</f>
        <v/>
      </c>
      <c r="D244" s="26" t="str">
        <f>IF('AP-LIST_c9800'!D244="","",IF(LOWER('AP-LIST_ctvm'!$C244)=LOWER('AP-LIST_c9800'!$C244),'AP-LIST_ctvm'!D244,'AP-LIST_c9800'!D244))</f>
        <v/>
      </c>
      <c r="E244" s="19" t="str">
        <f>IF('AP-LIST_c9800'!E244="","",IF(LOWER('AP-LIST_ctvm'!$C244)=LOWER('AP-LIST_c9800'!$C244),'AP-LIST_ctvm'!E244,'AP-LIST_c9800'!E244))</f>
        <v/>
      </c>
      <c r="F244" s="27" t="str">
        <f>IF('AP-LIST_c9800'!F244="","",IF(LOWER('AP-LIST_ctvm'!$C244)=LOWER('AP-LIST_c9800'!$C244),'AP-LIST_ctvm'!F244,'AP-LIST_c9800'!F244))</f>
        <v/>
      </c>
      <c r="G244" s="44" t="str">
        <f t="shared" si="22"/>
        <v># no free IP</v>
      </c>
      <c r="H244" s="44" t="str">
        <f t="shared" si="23"/>
        <v>17.06.04</v>
      </c>
      <c r="I244" s="44" t="str">
        <f t="shared" si="24"/>
        <v/>
      </c>
      <c r="J244" s="114" t="str">
        <f>IF('AP-LIST_c9800'!C244="","",IF(LOWER('AP-LIST_ctvm'!C244)=LOWER('AP-LIST_c9800'!C244),"AP Migration CTVM &gt; c9800",CONCATENATE("AP ",'AP-LIST_ctvm'!C244," durch ",'AP-LIST_c9800'!C244," ersetzt")))</f>
        <v/>
      </c>
      <c r="K244" s="50"/>
      <c r="L244" s="5" t="str">
        <f t="shared" si="25"/>
        <v>:::::</v>
      </c>
      <c r="M244" s="5" t="str">
        <f t="shared" si="26"/>
        <v>..</v>
      </c>
      <c r="N244" s="5" t="str">
        <f t="shared" si="27"/>
        <v>..</v>
      </c>
    </row>
    <row r="245" spans="1:14">
      <c r="A245" s="44">
        <v>242</v>
      </c>
      <c r="B245" s="44" t="str">
        <f t="shared" si="21"/>
        <v># no free IP</v>
      </c>
      <c r="C245" s="44" t="str">
        <f>IF('AP-LIST_c9800'!C245="","",IF(LOWER('AP-LIST_ctvm'!$C245)=LOWER('AP-LIST_c9800'!$C245),'AP-LIST_ctvm'!C245,'AP-LIST_c9800'!C245))</f>
        <v/>
      </c>
      <c r="D245" s="26" t="str">
        <f>IF('AP-LIST_c9800'!D245="","",IF(LOWER('AP-LIST_ctvm'!$C245)=LOWER('AP-LIST_c9800'!$C245),'AP-LIST_ctvm'!D245,'AP-LIST_c9800'!D245))</f>
        <v/>
      </c>
      <c r="E245" s="19" t="str">
        <f>IF('AP-LIST_c9800'!E245="","",IF(LOWER('AP-LIST_ctvm'!$C245)=LOWER('AP-LIST_c9800'!$C245),'AP-LIST_ctvm'!E245,'AP-LIST_c9800'!E245))</f>
        <v/>
      </c>
      <c r="F245" s="27" t="str">
        <f>IF('AP-LIST_c9800'!F245="","",IF(LOWER('AP-LIST_ctvm'!$C245)=LOWER('AP-LIST_c9800'!$C245),'AP-LIST_ctvm'!F245,'AP-LIST_c9800'!F245))</f>
        <v/>
      </c>
      <c r="G245" s="44" t="str">
        <f t="shared" si="22"/>
        <v># no free IP</v>
      </c>
      <c r="H245" s="44" t="str">
        <f t="shared" si="23"/>
        <v>17.06.04</v>
      </c>
      <c r="I245" s="44" t="str">
        <f t="shared" si="24"/>
        <v/>
      </c>
      <c r="J245" s="114" t="str">
        <f>IF('AP-LIST_c9800'!C245="","",IF(LOWER('AP-LIST_ctvm'!C245)=LOWER('AP-LIST_c9800'!C245),"AP Migration CTVM &gt; c9800",CONCATENATE("AP ",'AP-LIST_ctvm'!C245," durch ",'AP-LIST_c9800'!C245," ersetzt")))</f>
        <v/>
      </c>
      <c r="K245" s="50"/>
      <c r="L245" s="5" t="str">
        <f t="shared" si="25"/>
        <v>:::::</v>
      </c>
      <c r="M245" s="5" t="str">
        <f t="shared" si="26"/>
        <v>..</v>
      </c>
      <c r="N245" s="5" t="str">
        <f t="shared" si="27"/>
        <v>..</v>
      </c>
    </row>
    <row r="246" spans="1:14">
      <c r="A246" s="44">
        <v>243</v>
      </c>
      <c r="B246" s="44" t="str">
        <f t="shared" si="21"/>
        <v># no free IP</v>
      </c>
      <c r="C246" s="44" t="str">
        <f>IF('AP-LIST_c9800'!C246="","",IF(LOWER('AP-LIST_ctvm'!$C246)=LOWER('AP-LIST_c9800'!$C246),'AP-LIST_ctvm'!C246,'AP-LIST_c9800'!C246))</f>
        <v/>
      </c>
      <c r="D246" s="26" t="str">
        <f>IF('AP-LIST_c9800'!D246="","",IF(LOWER('AP-LIST_ctvm'!$C246)=LOWER('AP-LIST_c9800'!$C246),'AP-LIST_ctvm'!D246,'AP-LIST_c9800'!D246))</f>
        <v/>
      </c>
      <c r="E246" s="19" t="str">
        <f>IF('AP-LIST_c9800'!E246="","",IF(LOWER('AP-LIST_ctvm'!$C246)=LOWER('AP-LIST_c9800'!$C246),'AP-LIST_ctvm'!E246,'AP-LIST_c9800'!E246))</f>
        <v/>
      </c>
      <c r="F246" s="27" t="str">
        <f>IF('AP-LIST_c9800'!F246="","",IF(LOWER('AP-LIST_ctvm'!$C246)=LOWER('AP-LIST_c9800'!$C246),'AP-LIST_ctvm'!F246,'AP-LIST_c9800'!F246))</f>
        <v/>
      </c>
      <c r="G246" s="44" t="str">
        <f t="shared" si="22"/>
        <v># no free IP</v>
      </c>
      <c r="H246" s="44" t="str">
        <f t="shared" si="23"/>
        <v>17.06.04</v>
      </c>
      <c r="I246" s="44" t="str">
        <f t="shared" si="24"/>
        <v/>
      </c>
      <c r="J246" s="114" t="str">
        <f>IF('AP-LIST_c9800'!C246="","",IF(LOWER('AP-LIST_ctvm'!C246)=LOWER('AP-LIST_c9800'!C246),"AP Migration CTVM &gt; c9800",CONCATENATE("AP ",'AP-LIST_ctvm'!C246," durch ",'AP-LIST_c9800'!C246," ersetzt")))</f>
        <v/>
      </c>
      <c r="K246" s="50"/>
      <c r="L246" s="5" t="str">
        <f t="shared" si="25"/>
        <v>:::::</v>
      </c>
      <c r="M246" s="5" t="str">
        <f t="shared" si="26"/>
        <v>..</v>
      </c>
      <c r="N246" s="5" t="str">
        <f t="shared" si="27"/>
        <v>..</v>
      </c>
    </row>
    <row r="247" spans="1:14">
      <c r="A247" s="44">
        <v>244</v>
      </c>
      <c r="B247" s="44" t="str">
        <f t="shared" si="21"/>
        <v># no free IP</v>
      </c>
      <c r="C247" s="44" t="str">
        <f>IF('AP-LIST_c9800'!C247="","",IF(LOWER('AP-LIST_ctvm'!$C247)=LOWER('AP-LIST_c9800'!$C247),'AP-LIST_ctvm'!C247,'AP-LIST_c9800'!C247))</f>
        <v/>
      </c>
      <c r="D247" s="26" t="str">
        <f>IF('AP-LIST_c9800'!D247="","",IF(LOWER('AP-LIST_ctvm'!$C247)=LOWER('AP-LIST_c9800'!$C247),'AP-LIST_ctvm'!D247,'AP-LIST_c9800'!D247))</f>
        <v/>
      </c>
      <c r="E247" s="19" t="str">
        <f>IF('AP-LIST_c9800'!E247="","",IF(LOWER('AP-LIST_ctvm'!$C247)=LOWER('AP-LIST_c9800'!$C247),'AP-LIST_ctvm'!E247,'AP-LIST_c9800'!E247))</f>
        <v/>
      </c>
      <c r="F247" s="27" t="str">
        <f>IF('AP-LIST_c9800'!F247="","",IF(LOWER('AP-LIST_ctvm'!$C247)=LOWER('AP-LIST_c9800'!$C247),'AP-LIST_ctvm'!F247,'AP-LIST_c9800'!F247))</f>
        <v/>
      </c>
      <c r="G247" s="44" t="str">
        <f t="shared" si="22"/>
        <v># no free IP</v>
      </c>
      <c r="H247" s="44" t="str">
        <f t="shared" si="23"/>
        <v>17.06.04</v>
      </c>
      <c r="I247" s="44" t="str">
        <f t="shared" si="24"/>
        <v/>
      </c>
      <c r="J247" s="114" t="str">
        <f>IF('AP-LIST_c9800'!C247="","",IF(LOWER('AP-LIST_ctvm'!C247)=LOWER('AP-LIST_c9800'!C247),"AP Migration CTVM &gt; c9800",CONCATENATE("AP ",'AP-LIST_ctvm'!C247," durch ",'AP-LIST_c9800'!C247," ersetzt")))</f>
        <v/>
      </c>
      <c r="K247" s="50"/>
      <c r="L247" s="5" t="str">
        <f t="shared" si="25"/>
        <v>:::::</v>
      </c>
      <c r="M247" s="5" t="str">
        <f t="shared" si="26"/>
        <v>..</v>
      </c>
      <c r="N247" s="5" t="str">
        <f t="shared" si="27"/>
        <v>..</v>
      </c>
    </row>
    <row r="248" spans="1:14">
      <c r="A248" s="44">
        <v>245</v>
      </c>
      <c r="B248" s="44" t="str">
        <f t="shared" si="21"/>
        <v># no free IP</v>
      </c>
      <c r="C248" s="44" t="str">
        <f>IF('AP-LIST_c9800'!C248="","",IF(LOWER('AP-LIST_ctvm'!$C248)=LOWER('AP-LIST_c9800'!$C248),'AP-LIST_ctvm'!C248,'AP-LIST_c9800'!C248))</f>
        <v/>
      </c>
      <c r="D248" s="26" t="str">
        <f>IF('AP-LIST_c9800'!D248="","",IF(LOWER('AP-LIST_ctvm'!$C248)=LOWER('AP-LIST_c9800'!$C248),'AP-LIST_ctvm'!D248,'AP-LIST_c9800'!D248))</f>
        <v/>
      </c>
      <c r="E248" s="19" t="str">
        <f>IF('AP-LIST_c9800'!E248="","",IF(LOWER('AP-LIST_ctvm'!$C248)=LOWER('AP-LIST_c9800'!$C248),'AP-LIST_ctvm'!E248,'AP-LIST_c9800'!E248))</f>
        <v/>
      </c>
      <c r="F248" s="27" t="str">
        <f>IF('AP-LIST_c9800'!F248="","",IF(LOWER('AP-LIST_ctvm'!$C248)=LOWER('AP-LIST_c9800'!$C248),'AP-LIST_ctvm'!F248,'AP-LIST_c9800'!F248))</f>
        <v/>
      </c>
      <c r="G248" s="44" t="str">
        <f t="shared" si="22"/>
        <v># no free IP</v>
      </c>
      <c r="H248" s="44" t="str">
        <f t="shared" si="23"/>
        <v>17.06.04</v>
      </c>
      <c r="I248" s="44" t="str">
        <f t="shared" si="24"/>
        <v/>
      </c>
      <c r="J248" s="114" t="str">
        <f>IF('AP-LIST_c9800'!C248="","",IF(LOWER('AP-LIST_ctvm'!C248)=LOWER('AP-LIST_c9800'!C248),"AP Migration CTVM &gt; c9800",CONCATENATE("AP ",'AP-LIST_ctvm'!C248," durch ",'AP-LIST_c9800'!C248," ersetzt")))</f>
        <v/>
      </c>
      <c r="K248" s="50"/>
      <c r="L248" s="5" t="str">
        <f t="shared" si="25"/>
        <v>:::::</v>
      </c>
      <c r="M248" s="5" t="str">
        <f t="shared" si="26"/>
        <v>..</v>
      </c>
      <c r="N248" s="5" t="str">
        <f t="shared" si="27"/>
        <v>..</v>
      </c>
    </row>
    <row r="249" spans="1:14">
      <c r="A249" s="44">
        <v>246</v>
      </c>
      <c r="B249" s="44" t="str">
        <f t="shared" si="21"/>
        <v># no free IP</v>
      </c>
      <c r="C249" s="44" t="str">
        <f>IF('AP-LIST_c9800'!C249="","",IF(LOWER('AP-LIST_ctvm'!$C249)=LOWER('AP-LIST_c9800'!$C249),'AP-LIST_ctvm'!C249,'AP-LIST_c9800'!C249))</f>
        <v/>
      </c>
      <c r="D249" s="26" t="str">
        <f>IF('AP-LIST_c9800'!D249="","",IF(LOWER('AP-LIST_ctvm'!$C249)=LOWER('AP-LIST_c9800'!$C249),'AP-LIST_ctvm'!D249,'AP-LIST_c9800'!D249))</f>
        <v/>
      </c>
      <c r="E249" s="19" t="str">
        <f>IF('AP-LIST_c9800'!E249="","",IF(LOWER('AP-LIST_ctvm'!$C249)=LOWER('AP-LIST_c9800'!$C249),'AP-LIST_ctvm'!E249,'AP-LIST_c9800'!E249))</f>
        <v/>
      </c>
      <c r="F249" s="27" t="str">
        <f>IF('AP-LIST_c9800'!F249="","",IF(LOWER('AP-LIST_ctvm'!$C249)=LOWER('AP-LIST_c9800'!$C249),'AP-LIST_ctvm'!F249,'AP-LIST_c9800'!F249))</f>
        <v/>
      </c>
      <c r="G249" s="44" t="str">
        <f t="shared" si="22"/>
        <v># no free IP</v>
      </c>
      <c r="H249" s="44" t="str">
        <f t="shared" si="23"/>
        <v>17.06.04</v>
      </c>
      <c r="I249" s="44" t="str">
        <f t="shared" si="24"/>
        <v/>
      </c>
      <c r="J249" s="114" t="str">
        <f>IF('AP-LIST_c9800'!C249="","",IF(LOWER('AP-LIST_ctvm'!C249)=LOWER('AP-LIST_c9800'!C249),"AP Migration CTVM &gt; c9800",CONCATENATE("AP ",'AP-LIST_ctvm'!C249," durch ",'AP-LIST_c9800'!C249," ersetzt")))</f>
        <v/>
      </c>
      <c r="K249" s="50"/>
      <c r="L249" s="5" t="str">
        <f t="shared" si="25"/>
        <v>:::::</v>
      </c>
      <c r="M249" s="5" t="str">
        <f t="shared" si="26"/>
        <v>..</v>
      </c>
      <c r="N249" s="5" t="str">
        <f t="shared" si="27"/>
        <v>..</v>
      </c>
    </row>
    <row r="250" spans="1:14">
      <c r="A250" s="44">
        <v>247</v>
      </c>
      <c r="B250" s="44" t="str">
        <f t="shared" si="21"/>
        <v># no free IP</v>
      </c>
      <c r="C250" s="44" t="str">
        <f>IF('AP-LIST_c9800'!C250="","",IF(LOWER('AP-LIST_ctvm'!$C250)=LOWER('AP-LIST_c9800'!$C250),'AP-LIST_ctvm'!C250,'AP-LIST_c9800'!C250))</f>
        <v/>
      </c>
      <c r="D250" s="26" t="str">
        <f>IF('AP-LIST_c9800'!D250="","",IF(LOWER('AP-LIST_ctvm'!$C250)=LOWER('AP-LIST_c9800'!$C250),'AP-LIST_ctvm'!D250,'AP-LIST_c9800'!D250))</f>
        <v/>
      </c>
      <c r="E250" s="19" t="str">
        <f>IF('AP-LIST_c9800'!E250="","",IF(LOWER('AP-LIST_ctvm'!$C250)=LOWER('AP-LIST_c9800'!$C250),'AP-LIST_ctvm'!E250,'AP-LIST_c9800'!E250))</f>
        <v/>
      </c>
      <c r="F250" s="27" t="str">
        <f>IF('AP-LIST_c9800'!F250="","",IF(LOWER('AP-LIST_ctvm'!$C250)=LOWER('AP-LIST_c9800'!$C250),'AP-LIST_ctvm'!F250,'AP-LIST_c9800'!F250))</f>
        <v/>
      </c>
      <c r="G250" s="44" t="str">
        <f t="shared" si="22"/>
        <v># no free IP</v>
      </c>
      <c r="H250" s="44" t="str">
        <f t="shared" si="23"/>
        <v>17.06.04</v>
      </c>
      <c r="I250" s="44" t="str">
        <f t="shared" si="24"/>
        <v/>
      </c>
      <c r="J250" s="114" t="str">
        <f>IF('AP-LIST_c9800'!C250="","",IF(LOWER('AP-LIST_ctvm'!C250)=LOWER('AP-LIST_c9800'!C250),"AP Migration CTVM &gt; c9800",CONCATENATE("AP ",'AP-LIST_ctvm'!C250," durch ",'AP-LIST_c9800'!C250," ersetzt")))</f>
        <v/>
      </c>
      <c r="K250" s="50"/>
      <c r="L250" s="5" t="str">
        <f t="shared" si="25"/>
        <v>:::::</v>
      </c>
      <c r="M250" s="5" t="str">
        <f t="shared" si="26"/>
        <v>..</v>
      </c>
      <c r="N250" s="5" t="str">
        <f t="shared" si="27"/>
        <v>..</v>
      </c>
    </row>
    <row r="251" spans="1:14">
      <c r="A251" s="44">
        <v>248</v>
      </c>
      <c r="B251" s="44" t="str">
        <f t="shared" si="21"/>
        <v># no free IP</v>
      </c>
      <c r="C251" s="44" t="str">
        <f>IF('AP-LIST_c9800'!C251="","",IF(LOWER('AP-LIST_ctvm'!$C251)=LOWER('AP-LIST_c9800'!$C251),'AP-LIST_ctvm'!C251,'AP-LIST_c9800'!C251))</f>
        <v/>
      </c>
      <c r="D251" s="26" t="str">
        <f>IF('AP-LIST_c9800'!D251="","",IF(LOWER('AP-LIST_ctvm'!$C251)=LOWER('AP-LIST_c9800'!$C251),'AP-LIST_ctvm'!D251,'AP-LIST_c9800'!D251))</f>
        <v/>
      </c>
      <c r="E251" s="19" t="str">
        <f>IF('AP-LIST_c9800'!E251="","",IF(LOWER('AP-LIST_ctvm'!$C251)=LOWER('AP-LIST_c9800'!$C251),'AP-LIST_ctvm'!E251,'AP-LIST_c9800'!E251))</f>
        <v/>
      </c>
      <c r="F251" s="27" t="str">
        <f>IF('AP-LIST_c9800'!F251="","",IF(LOWER('AP-LIST_ctvm'!$C251)=LOWER('AP-LIST_c9800'!$C251),'AP-LIST_ctvm'!F251,'AP-LIST_c9800'!F251))</f>
        <v/>
      </c>
      <c r="G251" s="44" t="str">
        <f t="shared" si="22"/>
        <v># no free IP</v>
      </c>
      <c r="H251" s="44" t="str">
        <f t="shared" si="23"/>
        <v>17.06.04</v>
      </c>
      <c r="I251" s="44" t="str">
        <f t="shared" si="24"/>
        <v/>
      </c>
      <c r="J251" s="114" t="str">
        <f>IF('AP-LIST_c9800'!C251="","",IF(LOWER('AP-LIST_ctvm'!C251)=LOWER('AP-LIST_c9800'!C251),"AP Migration CTVM &gt; c9800",CONCATENATE("AP ",'AP-LIST_ctvm'!C251," durch ",'AP-LIST_c9800'!C251," ersetzt")))</f>
        <v/>
      </c>
      <c r="K251" s="50"/>
      <c r="L251" s="5" t="str">
        <f t="shared" si="25"/>
        <v>:::::</v>
      </c>
      <c r="M251" s="5" t="str">
        <f t="shared" si="26"/>
        <v>..</v>
      </c>
      <c r="N251" s="5" t="str">
        <f t="shared" si="27"/>
        <v>..</v>
      </c>
    </row>
    <row r="252" spans="1:14">
      <c r="A252" s="44">
        <v>249</v>
      </c>
      <c r="B252" s="44" t="str">
        <f t="shared" si="21"/>
        <v># no free IP</v>
      </c>
      <c r="C252" s="44" t="str">
        <f>IF('AP-LIST_c9800'!C252="","",IF(LOWER('AP-LIST_ctvm'!$C252)=LOWER('AP-LIST_c9800'!$C252),'AP-LIST_ctvm'!C252,'AP-LIST_c9800'!C252))</f>
        <v/>
      </c>
      <c r="D252" s="26" t="str">
        <f>IF('AP-LIST_c9800'!D252="","",IF(LOWER('AP-LIST_ctvm'!$C252)=LOWER('AP-LIST_c9800'!$C252),'AP-LIST_ctvm'!D252,'AP-LIST_c9800'!D252))</f>
        <v/>
      </c>
      <c r="E252" s="19" t="str">
        <f>IF('AP-LIST_c9800'!E252="","",IF(LOWER('AP-LIST_ctvm'!$C252)=LOWER('AP-LIST_c9800'!$C252),'AP-LIST_ctvm'!E252,'AP-LIST_c9800'!E252))</f>
        <v/>
      </c>
      <c r="F252" s="27" t="str">
        <f>IF('AP-LIST_c9800'!F252="","",IF(LOWER('AP-LIST_ctvm'!$C252)=LOWER('AP-LIST_c9800'!$C252),'AP-LIST_ctvm'!F252,'AP-LIST_c9800'!F252))</f>
        <v/>
      </c>
      <c r="G252" s="44" t="str">
        <f t="shared" si="22"/>
        <v># no free IP</v>
      </c>
      <c r="H252" s="44" t="str">
        <f t="shared" si="23"/>
        <v>17.06.04</v>
      </c>
      <c r="I252" s="44" t="str">
        <f t="shared" si="24"/>
        <v/>
      </c>
      <c r="J252" s="114" t="str">
        <f>IF('AP-LIST_c9800'!C252="","",IF(LOWER('AP-LIST_ctvm'!C252)=LOWER('AP-LIST_c9800'!C252),"AP Migration CTVM &gt; c9800",CONCATENATE("AP ",'AP-LIST_ctvm'!C252," durch ",'AP-LIST_c9800'!C252," ersetzt")))</f>
        <v/>
      </c>
      <c r="K252" s="50"/>
      <c r="L252" s="5" t="str">
        <f t="shared" si="25"/>
        <v>:::::</v>
      </c>
      <c r="M252" s="5" t="str">
        <f t="shared" si="26"/>
        <v>..</v>
      </c>
      <c r="N252" s="5" t="str">
        <f t="shared" si="27"/>
        <v>..</v>
      </c>
    </row>
    <row r="253" spans="1:14">
      <c r="A253" s="44">
        <v>250</v>
      </c>
      <c r="B253" s="44" t="str">
        <f t="shared" si="21"/>
        <v># no free IP</v>
      </c>
      <c r="C253" s="44" t="str">
        <f>IF('AP-LIST_c9800'!C253="","",IF(LOWER('AP-LIST_ctvm'!$C253)=LOWER('AP-LIST_c9800'!$C253),'AP-LIST_ctvm'!C253,'AP-LIST_c9800'!C253))</f>
        <v/>
      </c>
      <c r="D253" s="26" t="str">
        <f>IF('AP-LIST_c9800'!D253="","",IF(LOWER('AP-LIST_ctvm'!$C253)=LOWER('AP-LIST_c9800'!$C253),'AP-LIST_ctvm'!D253,'AP-LIST_c9800'!D253))</f>
        <v/>
      </c>
      <c r="E253" s="19" t="str">
        <f>IF('AP-LIST_c9800'!E253="","",IF(LOWER('AP-LIST_ctvm'!$C253)=LOWER('AP-LIST_c9800'!$C253),'AP-LIST_ctvm'!E253,'AP-LIST_c9800'!E253))</f>
        <v/>
      </c>
      <c r="F253" s="27" t="str">
        <f>IF('AP-LIST_c9800'!F253="","",IF(LOWER('AP-LIST_ctvm'!$C253)=LOWER('AP-LIST_c9800'!$C253),'AP-LIST_ctvm'!F253,'AP-LIST_c9800'!F253))</f>
        <v/>
      </c>
      <c r="G253" s="44" t="str">
        <f t="shared" si="22"/>
        <v># no free IP</v>
      </c>
      <c r="H253" s="44" t="str">
        <f t="shared" si="23"/>
        <v>17.06.04</v>
      </c>
      <c r="I253" s="44" t="str">
        <f t="shared" si="24"/>
        <v/>
      </c>
      <c r="J253" s="114" t="str">
        <f>IF('AP-LIST_c9800'!C253="","",IF(LOWER('AP-LIST_ctvm'!C253)=LOWER('AP-LIST_c9800'!C253),"AP Migration CTVM &gt; c9800",CONCATENATE("AP ",'AP-LIST_ctvm'!C253," durch ",'AP-LIST_c9800'!C253," ersetzt")))</f>
        <v/>
      </c>
      <c r="K253" s="50"/>
      <c r="L253" s="5" t="str">
        <f t="shared" si="25"/>
        <v>:::::</v>
      </c>
      <c r="M253" s="5" t="str">
        <f t="shared" si="26"/>
        <v>..</v>
      </c>
      <c r="N253" s="5" t="str">
        <f t="shared" si="27"/>
        <v>..</v>
      </c>
    </row>
    <row r="254" spans="1:14">
      <c r="A254" s="44">
        <v>251</v>
      </c>
      <c r="B254" s="44" t="str">
        <f t="shared" si="21"/>
        <v># no free IP</v>
      </c>
      <c r="C254" s="44" t="str">
        <f>IF('AP-LIST_c9800'!C254="","",IF(LOWER('AP-LIST_ctvm'!$C254)=LOWER('AP-LIST_c9800'!$C254),'AP-LIST_ctvm'!C254,'AP-LIST_c9800'!C254))</f>
        <v/>
      </c>
      <c r="D254" s="26" t="str">
        <f>IF('AP-LIST_c9800'!D254="","",IF(LOWER('AP-LIST_ctvm'!$C254)=LOWER('AP-LIST_c9800'!$C254),'AP-LIST_ctvm'!D254,'AP-LIST_c9800'!D254))</f>
        <v/>
      </c>
      <c r="E254" s="19" t="str">
        <f>IF('AP-LIST_c9800'!E254="","",IF(LOWER('AP-LIST_ctvm'!$C254)=LOWER('AP-LIST_c9800'!$C254),'AP-LIST_ctvm'!E254,'AP-LIST_c9800'!E254))</f>
        <v/>
      </c>
      <c r="F254" s="27" t="str">
        <f>IF('AP-LIST_c9800'!F254="","",IF(LOWER('AP-LIST_ctvm'!$C254)=LOWER('AP-LIST_c9800'!$C254),'AP-LIST_ctvm'!F254,'AP-LIST_c9800'!F254))</f>
        <v/>
      </c>
      <c r="G254" s="44" t="str">
        <f t="shared" si="22"/>
        <v># no free IP</v>
      </c>
      <c r="H254" s="44" t="str">
        <f t="shared" si="23"/>
        <v>17.06.04</v>
      </c>
      <c r="I254" s="44" t="str">
        <f t="shared" si="24"/>
        <v/>
      </c>
      <c r="J254" s="114" t="str">
        <f>IF('AP-LIST_c9800'!C254="","",IF(LOWER('AP-LIST_ctvm'!C254)=LOWER('AP-LIST_c9800'!C254),"AP Migration CTVM &gt; c9800",CONCATENATE("AP ",'AP-LIST_ctvm'!C254," durch ",'AP-LIST_c9800'!C254," ersetzt")))</f>
        <v/>
      </c>
      <c r="K254" s="50"/>
      <c r="L254" s="5" t="str">
        <f t="shared" si="25"/>
        <v>:::::</v>
      </c>
      <c r="M254" s="5" t="str">
        <f t="shared" si="26"/>
        <v>..</v>
      </c>
      <c r="N254" s="5" t="str">
        <f t="shared" si="27"/>
        <v>..</v>
      </c>
    </row>
    <row r="255" spans="1:14">
      <c r="A255" s="44">
        <v>252</v>
      </c>
      <c r="B255" s="44" t="str">
        <f t="shared" si="21"/>
        <v># no free IP</v>
      </c>
      <c r="C255" s="44" t="str">
        <f>IF('AP-LIST_c9800'!C255="","",IF(LOWER('AP-LIST_ctvm'!$C255)=LOWER('AP-LIST_c9800'!$C255),'AP-LIST_ctvm'!C255,'AP-LIST_c9800'!C255))</f>
        <v/>
      </c>
      <c r="D255" s="26" t="str">
        <f>IF('AP-LIST_c9800'!D255="","",IF(LOWER('AP-LIST_ctvm'!$C255)=LOWER('AP-LIST_c9800'!$C255),'AP-LIST_ctvm'!D255,'AP-LIST_c9800'!D255))</f>
        <v/>
      </c>
      <c r="E255" s="19" t="str">
        <f>IF('AP-LIST_c9800'!E255="","",IF(LOWER('AP-LIST_ctvm'!$C255)=LOWER('AP-LIST_c9800'!$C255),'AP-LIST_ctvm'!E255,'AP-LIST_c9800'!E255))</f>
        <v/>
      </c>
      <c r="F255" s="27" t="str">
        <f>IF('AP-LIST_c9800'!F255="","",IF(LOWER('AP-LIST_ctvm'!$C255)=LOWER('AP-LIST_c9800'!$C255),'AP-LIST_ctvm'!F255,'AP-LIST_c9800'!F255))</f>
        <v/>
      </c>
      <c r="G255" s="44" t="str">
        <f t="shared" si="22"/>
        <v># no free IP</v>
      </c>
      <c r="H255" s="44" t="str">
        <f t="shared" si="23"/>
        <v>17.06.04</v>
      </c>
      <c r="I255" s="44" t="str">
        <f t="shared" si="24"/>
        <v/>
      </c>
      <c r="J255" s="114" t="str">
        <f>IF('AP-LIST_c9800'!C255="","",IF(LOWER('AP-LIST_ctvm'!C255)=LOWER('AP-LIST_c9800'!C255),"AP Migration CTVM &gt; c9800",CONCATENATE("AP ",'AP-LIST_ctvm'!C255," durch ",'AP-LIST_c9800'!C255," ersetzt")))</f>
        <v/>
      </c>
      <c r="K255" s="50"/>
      <c r="L255" s="5" t="str">
        <f t="shared" si="25"/>
        <v>:::::</v>
      </c>
      <c r="M255" s="5" t="str">
        <f t="shared" si="26"/>
        <v>..</v>
      </c>
      <c r="N255" s="5" t="str">
        <f t="shared" si="27"/>
        <v>..</v>
      </c>
    </row>
    <row r="256" spans="1:14">
      <c r="A256" s="44">
        <v>253</v>
      </c>
      <c r="B256" s="44" t="str">
        <f t="shared" si="21"/>
        <v># no free IP</v>
      </c>
      <c r="C256" s="44" t="str">
        <f>IF('AP-LIST_c9800'!C256="","",IF(LOWER('AP-LIST_ctvm'!$C256)=LOWER('AP-LIST_c9800'!$C256),'AP-LIST_ctvm'!C256,'AP-LIST_c9800'!C256))</f>
        <v/>
      </c>
      <c r="D256" s="26" t="str">
        <f>IF('AP-LIST_c9800'!D256="","",IF(LOWER('AP-LIST_ctvm'!$C256)=LOWER('AP-LIST_c9800'!$C256),'AP-LIST_ctvm'!D256,'AP-LIST_c9800'!D256))</f>
        <v/>
      </c>
      <c r="E256" s="19" t="str">
        <f>IF('AP-LIST_c9800'!E256="","",IF(LOWER('AP-LIST_ctvm'!$C256)=LOWER('AP-LIST_c9800'!$C256),'AP-LIST_ctvm'!E256,'AP-LIST_c9800'!E256))</f>
        <v/>
      </c>
      <c r="F256" s="27" t="str">
        <f>IF('AP-LIST_c9800'!F256="","",IF(LOWER('AP-LIST_ctvm'!$C256)=LOWER('AP-LIST_c9800'!$C256),'AP-LIST_ctvm'!F256,'AP-LIST_c9800'!F256))</f>
        <v/>
      </c>
      <c r="G256" s="44" t="str">
        <f t="shared" si="22"/>
        <v># no free IP</v>
      </c>
      <c r="H256" s="44" t="str">
        <f t="shared" si="23"/>
        <v>17.06.04</v>
      </c>
      <c r="I256" s="44" t="str">
        <f t="shared" si="24"/>
        <v/>
      </c>
      <c r="J256" s="114" t="str">
        <f>IF('AP-LIST_c9800'!C256="","",IF(LOWER('AP-LIST_ctvm'!C256)=LOWER('AP-LIST_c9800'!C256),"AP Migration CTVM &gt; c9800",CONCATENATE("AP ",'AP-LIST_ctvm'!C256," durch ",'AP-LIST_c9800'!C256," ersetzt")))</f>
        <v/>
      </c>
      <c r="K256" s="50"/>
      <c r="L256" s="5" t="str">
        <f t="shared" si="25"/>
        <v>:::::</v>
      </c>
      <c r="M256" s="5" t="str">
        <f t="shared" si="26"/>
        <v>..</v>
      </c>
      <c r="N256" s="5" t="str">
        <f t="shared" si="27"/>
        <v>..</v>
      </c>
    </row>
    <row r="257" spans="1:14" ht="15.75" thickBot="1">
      <c r="A257" s="44">
        <v>254</v>
      </c>
      <c r="B257" s="44" t="str">
        <f t="shared" si="21"/>
        <v># no free IP</v>
      </c>
      <c r="C257" s="44" t="str">
        <f>IF('AP-LIST_c9800'!C257="","",IF(LOWER('AP-LIST_ctvm'!$C257)=LOWER('AP-LIST_c9800'!$C257),'AP-LIST_ctvm'!C257,'AP-LIST_c9800'!C257))</f>
        <v/>
      </c>
      <c r="D257" s="26" t="str">
        <f>IF('AP-LIST_c9800'!D257="","",IF(LOWER('AP-LIST_ctvm'!$C257)=LOWER('AP-LIST_c9800'!$C257),'AP-LIST_ctvm'!D257,'AP-LIST_c9800'!D257))</f>
        <v/>
      </c>
      <c r="E257" s="19" t="str">
        <f>IF('AP-LIST_c9800'!E257="","",IF(LOWER('AP-LIST_ctvm'!$C257)=LOWER('AP-LIST_c9800'!$C257),'AP-LIST_ctvm'!E257,'AP-LIST_c9800'!E257))</f>
        <v/>
      </c>
      <c r="F257" s="27" t="str">
        <f>IF('AP-LIST_c9800'!F257="","",IF(LOWER('AP-LIST_ctvm'!$C257)=LOWER('AP-LIST_c9800'!$C257),'AP-LIST_ctvm'!F257,'AP-LIST_c9800'!F257))</f>
        <v/>
      </c>
      <c r="G257" s="44" t="str">
        <f t="shared" si="22"/>
        <v># no free IP</v>
      </c>
      <c r="H257" s="44" t="str">
        <f t="shared" si="23"/>
        <v>17.06.04</v>
      </c>
      <c r="I257" s="44" t="str">
        <f t="shared" si="24"/>
        <v/>
      </c>
      <c r="J257" s="114" t="str">
        <f>IF('AP-LIST_c9800'!C257="","",IF(LOWER('AP-LIST_ctvm'!C257)=LOWER('AP-LIST_c9800'!C257),"AP Migration CTVM &gt; c9800",CONCATENATE("AP ",'AP-LIST_ctvm'!C257," durch ",'AP-LIST_c9800'!C257," ersetzt")))</f>
        <v/>
      </c>
      <c r="K257" s="115"/>
      <c r="L257" s="5" t="str">
        <f t="shared" si="25"/>
        <v>:::::</v>
      </c>
      <c r="M257" s="5" t="str">
        <f t="shared" si="26"/>
        <v>..</v>
      </c>
      <c r="N257" s="5" t="str">
        <f t="shared" si="27"/>
        <v>..</v>
      </c>
    </row>
  </sheetData>
  <autoFilter ref="A3:J257" xr:uid="{00000000-0001-0000-0300-000000000000}"/>
  <mergeCells count="9">
    <mergeCell ref="K1:K2"/>
    <mergeCell ref="J1:J2"/>
    <mergeCell ref="L1:N2"/>
    <mergeCell ref="C1:C2"/>
    <mergeCell ref="D1:D2"/>
    <mergeCell ref="E1:F1"/>
    <mergeCell ref="G1:G2"/>
    <mergeCell ref="H1:H2"/>
    <mergeCell ref="I1:I2"/>
  </mergeCells>
  <dataValidations disablePrompts="1" count="1">
    <dataValidation allowBlank="1" showInputMessage="1" sqref="J4:J257" xr:uid="{66B5C00A-8CC8-49D4-83E5-E334209B7EBF}"/>
  </dataValidations>
  <pageMargins left="0.7" right="0.7" top="0.78740157499999996" bottom="0.78740157499999996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6C84-5D24-41B4-B395-FE08273F6096}">
  <sheetPr>
    <tabColor rgb="FF00B0F0"/>
  </sheetPr>
  <dimension ref="A1:A66"/>
  <sheetViews>
    <sheetView workbookViewId="0">
      <pane ySplit="1" topLeftCell="A2" activePane="bottomLeft" state="frozen"/>
      <selection pane="bottomLeft" activeCell="A2" sqref="A2:A66"/>
    </sheetView>
  </sheetViews>
  <sheetFormatPr baseColWidth="10" defaultRowHeight="15"/>
  <cols>
    <col min="1" max="1" width="67.7109375" bestFit="1" customWidth="1"/>
  </cols>
  <sheetData>
    <row r="1" spans="1:1" ht="33.75" customHeight="1" thickBot="1">
      <c r="A1" s="64" t="s">
        <v>1480</v>
      </c>
    </row>
    <row r="2" spans="1:1">
      <c r="A2" s="80" t="s">
        <v>1298</v>
      </c>
    </row>
    <row r="3" spans="1:1">
      <c r="A3" s="81" t="s">
        <v>1318</v>
      </c>
    </row>
    <row r="4" spans="1:1">
      <c r="A4" s="81" t="s">
        <v>1064</v>
      </c>
    </row>
    <row r="5" spans="1:1">
      <c r="A5" s="82" t="str">
        <f>CONCATENATE("hostname ",var_dns_wlc2)</f>
        <v>hostname de0614swlc20002</v>
      </c>
    </row>
    <row r="6" spans="1:1">
      <c r="A6" s="81" t="s">
        <v>1319</v>
      </c>
    </row>
    <row r="7" spans="1:1">
      <c r="A7" s="81"/>
    </row>
    <row r="8" spans="1:1">
      <c r="A8" s="81" t="s">
        <v>1320</v>
      </c>
    </row>
    <row r="9" spans="1:1">
      <c r="A9" s="81" t="s">
        <v>1059</v>
      </c>
    </row>
    <row r="10" spans="1:1">
      <c r="A10" s="81" t="s">
        <v>1321</v>
      </c>
    </row>
    <row r="11" spans="1:1">
      <c r="A11" s="81" t="s">
        <v>1059</v>
      </c>
    </row>
    <row r="12" spans="1:1">
      <c r="A12" s="81" t="s">
        <v>1104</v>
      </c>
    </row>
    <row r="13" spans="1:1">
      <c r="A13" s="81" t="s">
        <v>1059</v>
      </c>
    </row>
    <row r="14" spans="1:1">
      <c r="A14" s="81" t="s">
        <v>1105</v>
      </c>
    </row>
    <row r="15" spans="1:1">
      <c r="A15" s="81"/>
    </row>
    <row r="16" spans="1:1">
      <c r="A16" s="81" t="s">
        <v>1322</v>
      </c>
    </row>
    <row r="17" spans="1:1">
      <c r="A17" s="81" t="s">
        <v>1323</v>
      </c>
    </row>
    <row r="18" spans="1:1">
      <c r="A18" s="81"/>
    </row>
    <row r="19" spans="1:1">
      <c r="A19" s="81" t="s">
        <v>1324</v>
      </c>
    </row>
    <row r="20" spans="1:1">
      <c r="A20" s="81" t="s">
        <v>1065</v>
      </c>
    </row>
    <row r="21" spans="1:1">
      <c r="A21" s="81" t="s">
        <v>1325</v>
      </c>
    </row>
    <row r="22" spans="1:1">
      <c r="A22" s="81" t="s">
        <v>1045</v>
      </c>
    </row>
    <row r="23" spans="1:1">
      <c r="A23" s="81"/>
    </row>
    <row r="24" spans="1:1">
      <c r="A24" s="81" t="s">
        <v>1326</v>
      </c>
    </row>
    <row r="25" spans="1:1">
      <c r="A25" s="81" t="s">
        <v>1327</v>
      </c>
    </row>
    <row r="26" spans="1:1">
      <c r="A26" s="81" t="s">
        <v>1065</v>
      </c>
    </row>
    <row r="27" spans="1:1">
      <c r="A27" s="81" t="s">
        <v>1045</v>
      </c>
    </row>
    <row r="28" spans="1:1">
      <c r="A28" s="81"/>
    </row>
    <row r="29" spans="1:1">
      <c r="A29" s="81" t="s">
        <v>1328</v>
      </c>
    </row>
    <row r="30" spans="1:1">
      <c r="A30" s="81" t="s">
        <v>1329</v>
      </c>
    </row>
    <row r="31" spans="1:1">
      <c r="A31" s="82" t="str">
        <f>CONCATENATE("ip add ",var_ip_wlc2," ",var_mask_v1)</f>
        <v>ip add 10.251.53.195 255.255.255.0</v>
      </c>
    </row>
    <row r="32" spans="1:1">
      <c r="A32" s="81" t="s">
        <v>1330</v>
      </c>
    </row>
    <row r="33" spans="1:1">
      <c r="A33" s="81" t="s">
        <v>1045</v>
      </c>
    </row>
    <row r="34" spans="1:1">
      <c r="A34" s="82" t="str">
        <f>CONCATENATE("ip default-gateway ",var_gw_v1)</f>
        <v>ip default-gateway 10.251.53.1</v>
      </c>
    </row>
    <row r="35" spans="1:1">
      <c r="A35" s="82" t="str">
        <f>CONCATENATE("ip route 0.0.0.0 0.0.0.0 ",var_if_wlc_mgmt," ",var_gw_v1)</f>
        <v>ip route 0.0.0.0 0.0.0.0 gigabitEthernet 2 10.251.53.1</v>
      </c>
    </row>
    <row r="36" spans="1:1">
      <c r="A36" s="81"/>
    </row>
    <row r="37" spans="1:1">
      <c r="A37" s="81" t="s">
        <v>1331</v>
      </c>
    </row>
    <row r="38" spans="1:1">
      <c r="A38" s="81" t="s">
        <v>1065</v>
      </c>
    </row>
    <row r="39" spans="1:1">
      <c r="A39" s="81" t="s">
        <v>1045</v>
      </c>
    </row>
    <row r="40" spans="1:1">
      <c r="A40" s="81"/>
    </row>
    <row r="41" spans="1:1">
      <c r="A41" s="82" t="str">
        <f>CONCATENATE("username admin privilege 15 alogrithm-type scrypt secret ",var_pw_temp)</f>
        <v>username admin privilege 15 alogrithm-type scrypt secret Bauhaus_01</v>
      </c>
    </row>
    <row r="42" spans="1:1">
      <c r="A42" s="82" t="str">
        <f>CONCATENATE("enable secret 0 ",var_pw_admin_secret)</f>
        <v>enable secret 0 NwadmiN68167</v>
      </c>
    </row>
    <row r="43" spans="1:1">
      <c r="A43" s="81"/>
    </row>
    <row r="44" spans="1:1">
      <c r="A44" s="82" t="str">
        <f>CONCATENATE("ip domain name ",var_domain_nl)</f>
        <v>ip domain name fc.de.bauhaus.intra</v>
      </c>
    </row>
    <row r="45" spans="1:1">
      <c r="A45" s="81" t="s">
        <v>1332</v>
      </c>
    </row>
    <row r="46" spans="1:1">
      <c r="A46" s="81"/>
    </row>
    <row r="47" spans="1:1">
      <c r="A47" s="81" t="s">
        <v>1285</v>
      </c>
    </row>
    <row r="48" spans="1:1">
      <c r="A48" s="81" t="s">
        <v>1333</v>
      </c>
    </row>
    <row r="49" spans="1:1">
      <c r="A49" s="81" t="s">
        <v>1334</v>
      </c>
    </row>
    <row r="50" spans="1:1">
      <c r="A50" s="81" t="s">
        <v>1286</v>
      </c>
    </row>
    <row r="51" spans="1:1">
      <c r="A51" s="81" t="s">
        <v>1045</v>
      </c>
    </row>
    <row r="52" spans="1:1">
      <c r="A52" s="81"/>
    </row>
    <row r="53" spans="1:1">
      <c r="A53" s="81" t="s">
        <v>1335</v>
      </c>
    </row>
    <row r="54" spans="1:1">
      <c r="A54" s="82" t="str">
        <f>CONCATENATE("wireless management interface ",var_if_wlc_mgmt_wlan)</f>
        <v>wireless management interface gigabitEthernet 2</v>
      </c>
    </row>
    <row r="55" spans="1:1">
      <c r="A55" s="81" t="s">
        <v>1045</v>
      </c>
    </row>
    <row r="56" spans="1:1">
      <c r="A56" s="81"/>
    </row>
    <row r="57" spans="1:1">
      <c r="A57" s="81" t="s">
        <v>1336</v>
      </c>
    </row>
    <row r="58" spans="1:1">
      <c r="A58" s="81" t="s">
        <v>1055</v>
      </c>
    </row>
    <row r="59" spans="1:1">
      <c r="A59" s="81"/>
    </row>
    <row r="60" spans="1:1">
      <c r="A60" s="81" t="s">
        <v>1056</v>
      </c>
    </row>
    <row r="61" spans="1:1">
      <c r="A61" s="81"/>
    </row>
    <row r="62" spans="1:1">
      <c r="A62" s="81"/>
    </row>
    <row r="63" spans="1:1">
      <c r="A63" s="81" t="s">
        <v>1083</v>
      </c>
    </row>
    <row r="64" spans="1:1">
      <c r="A64" s="81"/>
    </row>
    <row r="65" spans="1:1">
      <c r="A65" s="81"/>
    </row>
    <row r="66" spans="1:1" ht="15.75" thickBot="1">
      <c r="A66" s="83" t="s">
        <v>1317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A79"/>
  <sheetViews>
    <sheetView zoomScaleNormal="100" workbookViewId="0">
      <pane ySplit="1" topLeftCell="A2" activePane="bottomLeft" state="frozen"/>
      <selection pane="bottomLeft" activeCell="A3" sqref="A3:A78"/>
    </sheetView>
  </sheetViews>
  <sheetFormatPr baseColWidth="10" defaultRowHeight="15"/>
  <cols>
    <col min="1" max="1" width="51" customWidth="1"/>
  </cols>
  <sheetData>
    <row r="1" spans="1:1" ht="29.25" customHeight="1" thickBot="1">
      <c r="A1" s="65" t="s">
        <v>1479</v>
      </c>
    </row>
    <row r="2" spans="1:1">
      <c r="A2" s="84" t="s">
        <v>1298</v>
      </c>
    </row>
    <row r="3" spans="1:1">
      <c r="A3" s="85" t="s">
        <v>1064</v>
      </c>
    </row>
    <row r="4" spans="1:1">
      <c r="A4" s="85"/>
    </row>
    <row r="5" spans="1:1">
      <c r="A5" s="85" t="s">
        <v>1040</v>
      </c>
    </row>
    <row r="6" spans="1:1">
      <c r="A6" s="85" t="str">
        <f>CONCATENATE("ip address ",var_gw_v1," ",var_mask_v1)</f>
        <v>ip address 10.251.53.1 255.255.255.0</v>
      </c>
    </row>
    <row r="7" spans="1:1">
      <c r="A7" s="85" t="s">
        <v>1473</v>
      </c>
    </row>
    <row r="8" spans="1:1">
      <c r="A8" s="85" t="str">
        <f>CONCATENATE("ip address ",var_gw_v511," ",var_mask_v511)</f>
        <v>ip address 10.248.53.1 255.255.255.0</v>
      </c>
    </row>
    <row r="9" spans="1:1">
      <c r="A9" s="85" t="s">
        <v>1042</v>
      </c>
    </row>
    <row r="10" spans="1:1">
      <c r="A10" s="85" t="str">
        <f>CONCATENATE("ip address ",var_gw_v512," ",var_mask_v512)</f>
        <v>ip address 172.16.53.1 255.255.255.0</v>
      </c>
    </row>
    <row r="11" spans="1:1">
      <c r="A11" s="85" t="s">
        <v>1043</v>
      </c>
    </row>
    <row r="12" spans="1:1">
      <c r="A12" s="85" t="str">
        <f>CONCATENATE("ip address ",var_gw_v513," ",var_mask_v513)</f>
        <v>ip address 10.249.53.1 255.255.255.0</v>
      </c>
    </row>
    <row r="13" spans="1:1">
      <c r="A13" s="85" t="s">
        <v>1044</v>
      </c>
    </row>
    <row r="14" spans="1:1">
      <c r="A14" s="85" t="str">
        <f>CONCATENATE("ip address ",var_gw_v514," ",var_mask_v514)</f>
        <v>ip address 10.250.53.1 255.255.255.0</v>
      </c>
    </row>
    <row r="15" spans="1:1">
      <c r="A15" s="85" t="s">
        <v>1045</v>
      </c>
    </row>
    <row r="16" spans="1:1">
      <c r="A16" s="85"/>
    </row>
    <row r="17" spans="1:1">
      <c r="A17" s="85" t="str">
        <f>CONCATENATE("ip dhcp excluded-address ",var_net_v1,"1 ",var_net_v1,"10")</f>
        <v>ip dhcp excluded-address 10.251.53.1 10.251.53.10</v>
      </c>
    </row>
    <row r="18" spans="1:1">
      <c r="A18" s="85" t="str">
        <f>CONCATENATE("ip dhcp excluded-address ",var_net_v1,"190 ",var_net_v1,"254")</f>
        <v>ip dhcp excluded-address 10.251.53.190 10.251.53.254</v>
      </c>
    </row>
    <row r="19" spans="1:1">
      <c r="A19" s="85" t="str">
        <f>CONCATENATE("ip dhcp excluded-address ",var_net_v511,"1 ",var_net_v511,"10")</f>
        <v>ip dhcp excluded-address 10.248.53.1 10.248.53.10</v>
      </c>
    </row>
    <row r="20" spans="1:1">
      <c r="A20" s="85" t="str">
        <f>CONCATENATE("ip dhcp excluded-address ",var_net_v511,"190 ",var_net_v511,"254")</f>
        <v>ip dhcp excluded-address 10.248.53.190 10.248.53.254</v>
      </c>
    </row>
    <row r="21" spans="1:1">
      <c r="A21" s="85" t="str">
        <f>CONCATENATE("ip dhcp excluded-address ",var_net_v512,"1 ",var_net_v512,"10")</f>
        <v>ip dhcp excluded-address 172.16.53.1 172.16.53.10</v>
      </c>
    </row>
    <row r="22" spans="1:1">
      <c r="A22" s="85" t="str">
        <f>CONCATENATE("ip dhcp excluded-address ",var_net_v512,"190 ",var_net_v512,"254")</f>
        <v>ip dhcp excluded-address 172.16.53.190 172.16.53.254</v>
      </c>
    </row>
    <row r="23" spans="1:1">
      <c r="A23" s="85" t="str">
        <f>CONCATENATE("ip dhcp excluded-address ",var_net_v513,"1 ",var_net_v513,"10")</f>
        <v>ip dhcp excluded-address 10.249.53.1 10.249.53.10</v>
      </c>
    </row>
    <row r="24" spans="1:1">
      <c r="A24" s="85" t="str">
        <f>CONCATENATE("ip dhcp excluded-address ",var_net_v513,"190 ",var_net_v513,"254")</f>
        <v>ip dhcp excluded-address 10.249.53.190 10.249.53.254</v>
      </c>
    </row>
    <row r="25" spans="1:1">
      <c r="A25" s="85" t="str">
        <f>CONCATENATE("ip dhcp excluded-address ",var_net_v514,"1 ",var_net_v514,"10")</f>
        <v>ip dhcp excluded-address 10.250.53.1 10.250.53.10</v>
      </c>
    </row>
    <row r="26" spans="1:1">
      <c r="A26" s="85" t="str">
        <f>CONCATENATE("ip dhcp excluded-address ",var_net_v514,"190 ",var_net_v514,"254")</f>
        <v>ip dhcp excluded-address 10.250.53.190 10.250.53.254</v>
      </c>
    </row>
    <row r="27" spans="1:1">
      <c r="A27" s="85"/>
    </row>
    <row r="28" spans="1:1">
      <c r="A28" s="85" t="s">
        <v>1049</v>
      </c>
    </row>
    <row r="29" spans="1:1">
      <c r="A29" s="85" t="s">
        <v>1050</v>
      </c>
    </row>
    <row r="30" spans="1:1">
      <c r="A30" s="85" t="str">
        <f>CONCATENATE("network ",var_net_v1,"0 ",var_mask_v1)</f>
        <v>network 10.251.53.0 255.255.255.0</v>
      </c>
    </row>
    <row r="31" spans="1:1">
      <c r="A31" s="85" t="str">
        <f>CONCATENATE("domain-name ",var_domain_nl)</f>
        <v>domain-name fc.de.bauhaus.intra</v>
      </c>
    </row>
    <row r="32" spans="1:1">
      <c r="A32" s="85" t="s">
        <v>1078</v>
      </c>
    </row>
    <row r="33" spans="1:1">
      <c r="A33" s="85" t="str">
        <f>CONCATENATE("default-router ",var_gw_v1)</f>
        <v>default-router 10.251.53.1</v>
      </c>
    </row>
    <row r="34" spans="1:1">
      <c r="A34" s="82" t="str">
        <f>CONCATENATE("option 150 ip ",var_tftp_ip_rollout)</f>
        <v>option 150 ip 10.33.93.112</v>
      </c>
    </row>
    <row r="35" spans="1:1">
      <c r="A35" s="85" t="s">
        <v>1046</v>
      </c>
    </row>
    <row r="36" spans="1:1">
      <c r="A36" s="85" t="s">
        <v>1045</v>
      </c>
    </row>
    <row r="37" spans="1:1">
      <c r="A37" s="85"/>
    </row>
    <row r="38" spans="1:1">
      <c r="A38" s="85" t="s">
        <v>1474</v>
      </c>
    </row>
    <row r="39" spans="1:1">
      <c r="A39" s="85" t="s">
        <v>1475</v>
      </c>
    </row>
    <row r="40" spans="1:1">
      <c r="A40" s="85" t="str">
        <f>CONCATENATE("network ",var_net_v511,"0 ",var_mask_v511)</f>
        <v>network 10.248.53.0 255.255.255.0</v>
      </c>
    </row>
    <row r="41" spans="1:1">
      <c r="A41" s="85" t="str">
        <f>CONCATENATE("domain-name ",var_domain_nl)</f>
        <v>domain-name fc.de.bauhaus.intra</v>
      </c>
    </row>
    <row r="42" spans="1:1">
      <c r="A42" s="85" t="s">
        <v>1078</v>
      </c>
    </row>
    <row r="43" spans="1:1">
      <c r="A43" s="85" t="str">
        <f>CONCATENATE("default-router ",var_gw_v511)</f>
        <v>default-router 10.248.53.1</v>
      </c>
    </row>
    <row r="44" spans="1:1">
      <c r="A44" s="85" t="s">
        <v>1046</v>
      </c>
    </row>
    <row r="45" spans="1:1">
      <c r="A45" s="85" t="s">
        <v>1045</v>
      </c>
    </row>
    <row r="46" spans="1:1">
      <c r="A46" s="85"/>
    </row>
    <row r="47" spans="1:1">
      <c r="A47" s="85" t="s">
        <v>1048</v>
      </c>
    </row>
    <row r="48" spans="1:1">
      <c r="A48" s="85" t="s">
        <v>1047</v>
      </c>
    </row>
    <row r="49" spans="1:1">
      <c r="A49" s="85" t="str">
        <f>CONCATENATE("network ",var_net_v512,"0 ",var_mask_v512)</f>
        <v>network 172.16.53.0 255.255.255.0</v>
      </c>
    </row>
    <row r="50" spans="1:1">
      <c r="A50" s="85" t="str">
        <f>CONCATENATE("domain-name ",var_domain_nl)</f>
        <v>domain-name fc.de.bauhaus.intra</v>
      </c>
    </row>
    <row r="51" spans="1:1">
      <c r="A51" s="85" t="s">
        <v>1078</v>
      </c>
    </row>
    <row r="52" spans="1:1">
      <c r="A52" s="85" t="str">
        <f>CONCATENATE("default-router ",var_gw_v512)</f>
        <v>default-router 172.16.53.1</v>
      </c>
    </row>
    <row r="53" spans="1:1">
      <c r="A53" s="85" t="s">
        <v>1046</v>
      </c>
    </row>
    <row r="54" spans="1:1">
      <c r="A54" s="85" t="s">
        <v>1045</v>
      </c>
    </row>
    <row r="55" spans="1:1">
      <c r="A55" s="85"/>
    </row>
    <row r="56" spans="1:1">
      <c r="A56" s="85" t="s">
        <v>1051</v>
      </c>
    </row>
    <row r="57" spans="1:1">
      <c r="A57" s="85" t="s">
        <v>1052</v>
      </c>
    </row>
    <row r="58" spans="1:1">
      <c r="A58" s="85" t="str">
        <f>CONCATENATE("network ",var_net_v513,"0 ",var_mask_v513)</f>
        <v>network 10.249.53.0 255.255.255.0</v>
      </c>
    </row>
    <row r="59" spans="1:1">
      <c r="A59" s="85" t="str">
        <f>CONCATENATE("domain-name ",var_domain_nl)</f>
        <v>domain-name fc.de.bauhaus.intra</v>
      </c>
    </row>
    <row r="60" spans="1:1">
      <c r="A60" s="85" t="s">
        <v>1078</v>
      </c>
    </row>
    <row r="61" spans="1:1">
      <c r="A61" s="85" t="str">
        <f>CONCATENATE("default-router ",var_gw_v513)</f>
        <v>default-router 10.249.53.1</v>
      </c>
    </row>
    <row r="62" spans="1:1">
      <c r="A62" s="85" t="s">
        <v>1046</v>
      </c>
    </row>
    <row r="63" spans="1:1">
      <c r="A63" s="85" t="s">
        <v>1045</v>
      </c>
    </row>
    <row r="64" spans="1:1">
      <c r="A64" s="85"/>
    </row>
    <row r="65" spans="1:1">
      <c r="A65" s="85" t="s">
        <v>1053</v>
      </c>
    </row>
    <row r="66" spans="1:1">
      <c r="A66" s="85" t="s">
        <v>1054</v>
      </c>
    </row>
    <row r="67" spans="1:1">
      <c r="A67" s="85" t="str">
        <f>CONCATENATE("network ",var_net_v514,"0 ",var_mask_v514)</f>
        <v>network 10.250.53.0 255.255.255.0</v>
      </c>
    </row>
    <row r="68" spans="1:1">
      <c r="A68" s="85" t="str">
        <f>CONCATENATE("domain-name ",var_domain_nl)</f>
        <v>domain-name fc.de.bauhaus.intra</v>
      </c>
    </row>
    <row r="69" spans="1:1">
      <c r="A69" s="85" t="s">
        <v>1078</v>
      </c>
    </row>
    <row r="70" spans="1:1">
      <c r="A70" s="85" t="str">
        <f>CONCATENATE("default-router ",var_gw_v514)</f>
        <v>default-router 10.250.53.1</v>
      </c>
    </row>
    <row r="71" spans="1:1">
      <c r="A71" s="85" t="s">
        <v>1046</v>
      </c>
    </row>
    <row r="72" spans="1:1">
      <c r="A72" s="85" t="s">
        <v>1045</v>
      </c>
    </row>
    <row r="73" spans="1:1">
      <c r="A73" s="85"/>
    </row>
    <row r="74" spans="1:1">
      <c r="A74" s="85" t="s">
        <v>1055</v>
      </c>
    </row>
    <row r="75" spans="1:1">
      <c r="A75" s="85" t="s">
        <v>1056</v>
      </c>
    </row>
    <row r="76" spans="1:1">
      <c r="A76" s="85"/>
    </row>
    <row r="77" spans="1:1">
      <c r="A77" s="85"/>
    </row>
    <row r="78" spans="1:1">
      <c r="A78" s="82" t="s">
        <v>1045</v>
      </c>
    </row>
    <row r="79" spans="1:1" ht="15.75" thickBot="1">
      <c r="A79" s="86" t="s">
        <v>1317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C95A-51B8-4EF2-B950-DB1EFFD03B95}">
  <dimension ref="A1:A129"/>
  <sheetViews>
    <sheetView topLeftCell="A101" workbookViewId="0">
      <selection activeCell="A115" sqref="A115"/>
    </sheetView>
  </sheetViews>
  <sheetFormatPr baseColWidth="10" defaultRowHeight="15"/>
  <cols>
    <col min="1" max="1" width="62.85546875" bestFit="1" customWidth="1"/>
  </cols>
  <sheetData>
    <row r="1" spans="1:1" ht="18.75">
      <c r="A1" s="17" t="s">
        <v>1472</v>
      </c>
    </row>
    <row r="2" spans="1:1">
      <c r="A2" s="69" t="s">
        <v>1298</v>
      </c>
    </row>
    <row r="3" spans="1:1">
      <c r="A3" s="6" t="s">
        <v>1400</v>
      </c>
    </row>
    <row r="4" spans="1:1">
      <c r="A4" s="6" t="s">
        <v>1401</v>
      </c>
    </row>
    <row r="5" spans="1:1">
      <c r="A5" s="6" t="s">
        <v>1402</v>
      </c>
    </row>
    <row r="6" spans="1:1">
      <c r="A6" s="6" t="s">
        <v>1098</v>
      </c>
    </row>
    <row r="7" spans="1:1">
      <c r="A7" s="6" t="s">
        <v>1403</v>
      </c>
    </row>
    <row r="8" spans="1:1">
      <c r="A8" s="6" t="s">
        <v>1404</v>
      </c>
    </row>
    <row r="9" spans="1:1">
      <c r="A9" s="6" t="s">
        <v>1405</v>
      </c>
    </row>
    <row r="10" spans="1:1">
      <c r="A10" s="6" t="s">
        <v>1406</v>
      </c>
    </row>
    <row r="11" spans="1:1">
      <c r="A11" s="6" t="s">
        <v>1399</v>
      </c>
    </row>
    <row r="12" spans="1:1">
      <c r="A12" s="60" t="str">
        <f>CONCATENATE("hostname network-",var_nl)</f>
        <v>hostname network-614</v>
      </c>
    </row>
    <row r="13" spans="1:1">
      <c r="A13" s="6" t="s">
        <v>1399</v>
      </c>
    </row>
    <row r="14" spans="1:1">
      <c r="A14" s="6" t="s">
        <v>1407</v>
      </c>
    </row>
    <row r="15" spans="1:1">
      <c r="A15" s="6" t="s">
        <v>1408</v>
      </c>
    </row>
    <row r="16" spans="1:1">
      <c r="A16" s="6" t="s">
        <v>1399</v>
      </c>
    </row>
    <row r="17" spans="1:1">
      <c r="A17" s="6" t="s">
        <v>1399</v>
      </c>
    </row>
    <row r="18" spans="1:1">
      <c r="A18" s="6" t="s">
        <v>1462</v>
      </c>
    </row>
    <row r="19" spans="1:1">
      <c r="A19" s="6" t="s">
        <v>1399</v>
      </c>
    </row>
    <row r="20" spans="1:1">
      <c r="A20" s="6" t="s">
        <v>1115</v>
      </c>
    </row>
    <row r="21" spans="1:1">
      <c r="A21" s="6" t="s">
        <v>1116</v>
      </c>
    </row>
    <row r="22" spans="1:1">
      <c r="A22" s="6" t="s">
        <v>1399</v>
      </c>
    </row>
    <row r="23" spans="1:1">
      <c r="A23" s="6" t="s">
        <v>1399</v>
      </c>
    </row>
    <row r="24" spans="1:1">
      <c r="A24" s="6" t="s">
        <v>1117</v>
      </c>
    </row>
    <row r="25" spans="1:1">
      <c r="A25" s="6" t="s">
        <v>1118</v>
      </c>
    </row>
    <row r="26" spans="1:1">
      <c r="A26" s="6" t="s">
        <v>1399</v>
      </c>
    </row>
    <row r="27" spans="1:1">
      <c r="A27" s="6" t="s">
        <v>1119</v>
      </c>
    </row>
    <row r="28" spans="1:1">
      <c r="A28" s="6" t="s">
        <v>1409</v>
      </c>
    </row>
    <row r="29" spans="1:1">
      <c r="A29" s="6" t="s">
        <v>1100</v>
      </c>
    </row>
    <row r="30" spans="1:1">
      <c r="A30" s="6" t="s">
        <v>1410</v>
      </c>
    </row>
    <row r="31" spans="1:1">
      <c r="A31" s="6" t="s">
        <v>1399</v>
      </c>
    </row>
    <row r="32" spans="1:1">
      <c r="A32" s="6" t="s">
        <v>1319</v>
      </c>
    </row>
    <row r="33" spans="1:1">
      <c r="A33" s="6" t="s">
        <v>1399</v>
      </c>
    </row>
    <row r="34" spans="1:1">
      <c r="A34" s="6" t="s">
        <v>1463</v>
      </c>
    </row>
    <row r="35" spans="1:1">
      <c r="A35" s="6" t="s">
        <v>1399</v>
      </c>
    </row>
    <row r="36" spans="1:1">
      <c r="A36" s="6" t="s">
        <v>1411</v>
      </c>
    </row>
    <row r="37" spans="1:1">
      <c r="A37" s="6" t="s">
        <v>1399</v>
      </c>
    </row>
    <row r="38" spans="1:1">
      <c r="A38" s="6" t="s">
        <v>1412</v>
      </c>
    </row>
    <row r="39" spans="1:1">
      <c r="A39" s="6" t="s">
        <v>1399</v>
      </c>
    </row>
    <row r="40" spans="1:1">
      <c r="A40" s="6" t="s">
        <v>1414</v>
      </c>
    </row>
    <row r="41" spans="1:1">
      <c r="A41" s="6" t="s">
        <v>1399</v>
      </c>
    </row>
    <row r="42" spans="1:1">
      <c r="A42" s="6" t="s">
        <v>1097</v>
      </c>
    </row>
    <row r="43" spans="1:1">
      <c r="A43" s="6" t="s">
        <v>1399</v>
      </c>
    </row>
    <row r="44" spans="1:1">
      <c r="A44" s="6" t="s">
        <v>1416</v>
      </c>
    </row>
    <row r="45" spans="1:1">
      <c r="A45" s="6" t="s">
        <v>1415</v>
      </c>
    </row>
    <row r="46" spans="1:1">
      <c r="A46" s="6" t="s">
        <v>1399</v>
      </c>
    </row>
    <row r="47" spans="1:1">
      <c r="A47" s="6" t="s">
        <v>1464</v>
      </c>
    </row>
    <row r="48" spans="1:1">
      <c r="A48" s="6" t="s">
        <v>1337</v>
      </c>
    </row>
    <row r="49" spans="1:1">
      <c r="A49" s="6" t="s">
        <v>1417</v>
      </c>
    </row>
    <row r="50" spans="1:1">
      <c r="A50" s="6" t="s">
        <v>1418</v>
      </c>
    </row>
    <row r="51" spans="1:1">
      <c r="A51" s="6" t="s">
        <v>1399</v>
      </c>
    </row>
    <row r="52" spans="1:1">
      <c r="A52" s="6" t="s">
        <v>1399</v>
      </c>
    </row>
    <row r="53" spans="1:1">
      <c r="A53" s="6" t="s">
        <v>1465</v>
      </c>
    </row>
    <row r="54" spans="1:1">
      <c r="A54" s="6" t="s">
        <v>1399</v>
      </c>
    </row>
    <row r="55" spans="1:1">
      <c r="A55" s="6" t="s">
        <v>1419</v>
      </c>
    </row>
    <row r="56" spans="1:1">
      <c r="A56" s="6" t="s">
        <v>1420</v>
      </c>
    </row>
    <row r="57" spans="1:1">
      <c r="A57" s="6" t="s">
        <v>1399</v>
      </c>
    </row>
    <row r="58" spans="1:1">
      <c r="A58" s="6" t="s">
        <v>1421</v>
      </c>
    </row>
    <row r="59" spans="1:1">
      <c r="A59" s="6" t="s">
        <v>1399</v>
      </c>
    </row>
    <row r="60" spans="1:1">
      <c r="A60" s="6" t="s">
        <v>1399</v>
      </c>
    </row>
    <row r="61" spans="1:1">
      <c r="A61" s="6" t="s">
        <v>1422</v>
      </c>
    </row>
    <row r="62" spans="1:1">
      <c r="A62" s="6" t="s">
        <v>1423</v>
      </c>
    </row>
    <row r="63" spans="1:1">
      <c r="A63" s="6" t="s">
        <v>1424</v>
      </c>
    </row>
    <row r="64" spans="1:1">
      <c r="A64" s="6" t="s">
        <v>1425</v>
      </c>
    </row>
    <row r="65" spans="1:1">
      <c r="A65" s="6" t="s">
        <v>1426</v>
      </c>
    </row>
    <row r="66" spans="1:1">
      <c r="A66" s="6" t="s">
        <v>1427</v>
      </c>
    </row>
    <row r="67" spans="1:1">
      <c r="A67" s="6" t="s">
        <v>1428</v>
      </c>
    </row>
    <row r="68" spans="1:1">
      <c r="A68" s="6" t="s">
        <v>1429</v>
      </c>
    </row>
    <row r="69" spans="1:1">
      <c r="A69" s="6" t="s">
        <v>1413</v>
      </c>
    </row>
    <row r="70" spans="1:1">
      <c r="A70" s="6" t="s">
        <v>1399</v>
      </c>
    </row>
    <row r="71" spans="1:1">
      <c r="A71" s="6" t="s">
        <v>1399</v>
      </c>
    </row>
    <row r="72" spans="1:1">
      <c r="A72" s="6" t="s">
        <v>1430</v>
      </c>
    </row>
    <row r="73" spans="1:1">
      <c r="A73" s="6" t="s">
        <v>1431</v>
      </c>
    </row>
    <row r="74" spans="1:1">
      <c r="A74" s="6" t="s">
        <v>1432</v>
      </c>
    </row>
    <row r="75" spans="1:1">
      <c r="A75" s="6" t="s">
        <v>1433</v>
      </c>
    </row>
    <row r="76" spans="1:1">
      <c r="A76" s="6" t="s">
        <v>1434</v>
      </c>
    </row>
    <row r="77" spans="1:1">
      <c r="A77" s="6" t="s">
        <v>1399</v>
      </c>
    </row>
    <row r="78" spans="1:1">
      <c r="A78" s="6" t="s">
        <v>1435</v>
      </c>
    </row>
    <row r="79" spans="1:1">
      <c r="A79" s="6" t="s">
        <v>1436</v>
      </c>
    </row>
    <row r="80" spans="1:1">
      <c r="A80" s="6" t="s">
        <v>1437</v>
      </c>
    </row>
    <row r="81" spans="1:1">
      <c r="A81" s="6" t="s">
        <v>1466</v>
      </c>
    </row>
    <row r="82" spans="1:1">
      <c r="A82" s="6" t="s">
        <v>1467</v>
      </c>
    </row>
    <row r="83" spans="1:1">
      <c r="A83" s="6" t="s">
        <v>1432</v>
      </c>
    </row>
    <row r="84" spans="1:1">
      <c r="A84" s="6" t="s">
        <v>1433</v>
      </c>
    </row>
    <row r="85" spans="1:1">
      <c r="A85" s="6" t="s">
        <v>1434</v>
      </c>
    </row>
    <row r="86" spans="1:1">
      <c r="A86" s="6" t="s">
        <v>1399</v>
      </c>
    </row>
    <row r="87" spans="1:1">
      <c r="A87" s="6" t="s">
        <v>1438</v>
      </c>
    </row>
    <row r="88" spans="1:1">
      <c r="A88" s="6" t="s">
        <v>1439</v>
      </c>
    </row>
    <row r="89" spans="1:1">
      <c r="A89" s="6" t="s">
        <v>1432</v>
      </c>
    </row>
    <row r="90" spans="1:1">
      <c r="A90" s="6" t="s">
        <v>1433</v>
      </c>
    </row>
    <row r="91" spans="1:1">
      <c r="A91" s="6" t="s">
        <v>1434</v>
      </c>
    </row>
    <row r="92" spans="1:1">
      <c r="A92" s="6" t="s">
        <v>1399</v>
      </c>
    </row>
    <row r="93" spans="1:1">
      <c r="A93" s="6" t="s">
        <v>1440</v>
      </c>
    </row>
    <row r="94" spans="1:1">
      <c r="A94" s="6" t="s">
        <v>1468</v>
      </c>
    </row>
    <row r="95" spans="1:1">
      <c r="A95" s="6" t="s">
        <v>1439</v>
      </c>
    </row>
    <row r="96" spans="1:1">
      <c r="A96" s="6" t="s">
        <v>1433</v>
      </c>
    </row>
    <row r="97" spans="1:1">
      <c r="A97" s="6" t="s">
        <v>1434</v>
      </c>
    </row>
    <row r="98" spans="1:1">
      <c r="A98" s="6" t="s">
        <v>1399</v>
      </c>
    </row>
    <row r="99" spans="1:1">
      <c r="A99" s="6" t="s">
        <v>1469</v>
      </c>
    </row>
    <row r="100" spans="1:1">
      <c r="A100" s="6" t="s">
        <v>1441</v>
      </c>
    </row>
    <row r="101" spans="1:1">
      <c r="A101" s="6" t="s">
        <v>1442</v>
      </c>
    </row>
    <row r="102" spans="1:1">
      <c r="A102" s="6" t="s">
        <v>1335</v>
      </c>
    </row>
    <row r="103" spans="1:1">
      <c r="A103" s="6" t="s">
        <v>1443</v>
      </c>
    </row>
    <row r="104" spans="1:1">
      <c r="A104" s="6" t="s">
        <v>1444</v>
      </c>
    </row>
    <row r="105" spans="1:1">
      <c r="A105" s="6" t="s">
        <v>1399</v>
      </c>
    </row>
    <row r="106" spans="1:1">
      <c r="A106" s="6" t="s">
        <v>1445</v>
      </c>
    </row>
    <row r="107" spans="1:1">
      <c r="A107" s="6" t="s">
        <v>1446</v>
      </c>
    </row>
    <row r="108" spans="1:1">
      <c r="A108" s="6" t="s">
        <v>1470</v>
      </c>
    </row>
    <row r="109" spans="1:1">
      <c r="A109" s="6" t="s">
        <v>1447</v>
      </c>
    </row>
    <row r="110" spans="1:1">
      <c r="A110" s="6" t="s">
        <v>1332</v>
      </c>
    </row>
    <row r="111" spans="1:1">
      <c r="A111" s="6" t="s">
        <v>1399</v>
      </c>
    </row>
    <row r="112" spans="1:1">
      <c r="A112" s="6" t="s">
        <v>1448</v>
      </c>
    </row>
    <row r="113" spans="1:1">
      <c r="A113" s="6" t="s">
        <v>1399</v>
      </c>
    </row>
    <row r="114" spans="1:1">
      <c r="A114" s="6" t="s">
        <v>1449</v>
      </c>
    </row>
    <row r="115" spans="1:1">
      <c r="A115" s="6" t="s">
        <v>1450</v>
      </c>
    </row>
    <row r="116" spans="1:1">
      <c r="A116" s="6" t="s">
        <v>1451</v>
      </c>
    </row>
    <row r="117" spans="1:1">
      <c r="A117" s="6" t="s">
        <v>1452</v>
      </c>
    </row>
    <row r="118" spans="1:1">
      <c r="A118" s="6" t="s">
        <v>1453</v>
      </c>
    </row>
    <row r="119" spans="1:1">
      <c r="A119" s="6" t="s">
        <v>1454</v>
      </c>
    </row>
    <row r="120" spans="1:1">
      <c r="A120" s="6" t="s">
        <v>1455</v>
      </c>
    </row>
    <row r="121" spans="1:1">
      <c r="A121" s="6" t="s">
        <v>1453</v>
      </c>
    </row>
    <row r="122" spans="1:1">
      <c r="A122" s="6" t="s">
        <v>1454</v>
      </c>
    </row>
    <row r="123" spans="1:1">
      <c r="A123" s="6" t="s">
        <v>1399</v>
      </c>
    </row>
    <row r="124" spans="1:1">
      <c r="A124" s="6" t="s">
        <v>1471</v>
      </c>
    </row>
    <row r="125" spans="1:1">
      <c r="A125" s="6" t="s">
        <v>1399</v>
      </c>
    </row>
    <row r="126" spans="1:1">
      <c r="A126" s="6" t="s">
        <v>1399</v>
      </c>
    </row>
    <row r="127" spans="1:1">
      <c r="A127" s="6" t="s">
        <v>1104</v>
      </c>
    </row>
    <row r="128" spans="1:1">
      <c r="A128" s="6" t="s">
        <v>1055</v>
      </c>
    </row>
    <row r="129" spans="1:1">
      <c r="A129" s="69" t="s">
        <v>1317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B14B-CD46-4ADB-BE54-493F990A7484}">
  <dimension ref="A1:A23"/>
  <sheetViews>
    <sheetView workbookViewId="0">
      <selection activeCell="A12" sqref="A12"/>
    </sheetView>
  </sheetViews>
  <sheetFormatPr baseColWidth="10" defaultRowHeight="15"/>
  <cols>
    <col min="1" max="1" width="46.140625" customWidth="1"/>
  </cols>
  <sheetData>
    <row r="1" spans="1:1" ht="18.75">
      <c r="A1" s="17" t="str">
        <f>CONCATENATE("# Filename = 'c9800_init_",var_nl,"-confg'")</f>
        <v># Filename = 'c9800_init_614-confg'</v>
      </c>
    </row>
    <row r="2" spans="1:1">
      <c r="A2" s="69" t="s">
        <v>1298</v>
      </c>
    </row>
    <row r="3" spans="1:1">
      <c r="A3" s="60" t="str">
        <f>CONCATENATE("hostname c9800_rollout_",var_nl)</f>
        <v>hostname c9800_rollout_614</v>
      </c>
    </row>
    <row r="4" spans="1:1">
      <c r="A4" s="6" t="s">
        <v>1399</v>
      </c>
    </row>
    <row r="5" spans="1:1">
      <c r="A5" s="6" t="str">
        <f>CONCATENATE("interface ",var_if_wlc_mgmt)</f>
        <v>interface gigabitEthernet 2</v>
      </c>
    </row>
    <row r="6" spans="1:1">
      <c r="A6" s="6" t="s">
        <v>1436</v>
      </c>
    </row>
    <row r="7" spans="1:1">
      <c r="A7" s="6" t="s">
        <v>1437</v>
      </c>
    </row>
    <row r="8" spans="1:1">
      <c r="A8" s="6" t="str">
        <f>CONCATENATE(" ip address ",var_ip_wlc2," ",var_mask_v1)</f>
        <v xml:space="preserve"> ip address 10.251.53.195 255.255.255.0</v>
      </c>
    </row>
    <row r="9" spans="1:1">
      <c r="A9" s="6" t="s">
        <v>1432</v>
      </c>
    </row>
    <row r="10" spans="1:1">
      <c r="A10" s="6" t="s">
        <v>1433</v>
      </c>
    </row>
    <row r="11" spans="1:1">
      <c r="A11" s="6" t="s">
        <v>1434</v>
      </c>
    </row>
    <row r="12" spans="1:1">
      <c r="A12" s="6" t="s">
        <v>1399</v>
      </c>
    </row>
    <row r="13" spans="1:1">
      <c r="A13" s="6" t="str">
        <f>CONCATENATE("ip default-gateway ",var_gw_v1)</f>
        <v>ip default-gateway 10.251.53.1</v>
      </c>
    </row>
    <row r="14" spans="1:1">
      <c r="A14" s="6" t="str">
        <f>CONCATENATE("ip route 0.0.0.0 0.0.0.0 ",var_gw_v1)</f>
        <v>ip route 0.0.0.0 0.0.0.0 10.251.53.1</v>
      </c>
    </row>
    <row r="15" spans="1:1">
      <c r="A15" s="6" t="s">
        <v>1456</v>
      </c>
    </row>
    <row r="16" spans="1:1">
      <c r="A16" s="6" t="s">
        <v>1399</v>
      </c>
    </row>
    <row r="17" spans="1:1">
      <c r="A17" s="6" t="s">
        <v>1324</v>
      </c>
    </row>
    <row r="18" spans="1:1">
      <c r="A18" s="6" t="s">
        <v>1439</v>
      </c>
    </row>
    <row r="19" spans="1:1">
      <c r="A19" s="6" t="s">
        <v>1399</v>
      </c>
    </row>
    <row r="20" spans="1:1">
      <c r="A20" s="6" t="str">
        <f>CONCATENATE("ip domain name ",var_domain_nl)</f>
        <v>ip domain name fc.de.bauhaus.intra</v>
      </c>
    </row>
    <row r="21" spans="1:1">
      <c r="A21" s="6"/>
    </row>
    <row r="22" spans="1:1">
      <c r="A22" s="6" t="s">
        <v>1055</v>
      </c>
    </row>
    <row r="23" spans="1:1">
      <c r="A23" s="69" t="s">
        <v>1317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39"/>
  <sheetViews>
    <sheetView workbookViewId="0">
      <pane ySplit="1" topLeftCell="A2" activePane="bottomLeft" state="frozen"/>
      <selection pane="bottomLeft" activeCell="A2" sqref="A2:A39"/>
    </sheetView>
  </sheetViews>
  <sheetFormatPr baseColWidth="10" defaultRowHeight="15"/>
  <cols>
    <col min="1" max="1" width="106.5703125" bestFit="1" customWidth="1"/>
  </cols>
  <sheetData>
    <row r="1" spans="1:1" ht="34.5" customHeight="1" thickBot="1">
      <c r="A1" s="64" t="s">
        <v>1482</v>
      </c>
    </row>
    <row r="2" spans="1:1">
      <c r="A2" s="80" t="s">
        <v>1298</v>
      </c>
    </row>
    <row r="3" spans="1:1">
      <c r="A3" s="85" t="s">
        <v>1066</v>
      </c>
    </row>
    <row r="4" spans="1:1">
      <c r="A4" s="85" t="s">
        <v>1079</v>
      </c>
    </row>
    <row r="5" spans="1:1">
      <c r="A5" s="85" t="s">
        <v>1064</v>
      </c>
    </row>
    <row r="6" spans="1:1">
      <c r="A6" s="85" t="s">
        <v>1097</v>
      </c>
    </row>
    <row r="7" spans="1:1">
      <c r="A7" s="85" t="s">
        <v>1098</v>
      </c>
    </row>
    <row r="8" spans="1:1">
      <c r="A8" s="85" t="str">
        <f>CONCATENATE("ip domain name ",var_domain_nl)</f>
        <v>ip domain name fc.de.bauhaus.intra</v>
      </c>
    </row>
    <row r="9" spans="1:1">
      <c r="A9" s="85" t="str">
        <f>CONCATENATE("ip name-server ",var_ip_dns1," ",var_ip_dns2)</f>
        <v>ip name-server 172.16.53.11 10.49.150.68</v>
      </c>
    </row>
    <row r="10" spans="1:1">
      <c r="A10" s="85" t="str">
        <f>CONCATENATE("ntp server ",var_ip_ntp)</f>
        <v>ntp server 172.16.53.11</v>
      </c>
    </row>
    <row r="11" spans="1:1">
      <c r="A11" s="85" t="s">
        <v>1099</v>
      </c>
    </row>
    <row r="12" spans="1:1">
      <c r="A12" s="85" t="s">
        <v>1100</v>
      </c>
    </row>
    <row r="13" spans="1:1">
      <c r="A13" s="85" t="str">
        <f>CONCATENATE("username xnet privilege 15 algorithm-type scrypt secret ",var_pw_xnet)</f>
        <v>username xnet privilege 15 algorithm-type scrypt secret xnet&amp;ALLE&amp;14</v>
      </c>
    </row>
    <row r="14" spans="1:1">
      <c r="A14" s="85" t="str">
        <f>CONCATENATE("enable algorithm-type scrypt secret ",var_pw_secret)</f>
        <v>enable algorithm-type scrypt secret NwadmiN68167</v>
      </c>
    </row>
    <row r="15" spans="1:1">
      <c r="A15" s="85" t="str">
        <f>CONCATENATE("hostname ",var_dns_wlc2)</f>
        <v>hostname de0614swlc20002</v>
      </c>
    </row>
    <row r="16" spans="1:1">
      <c r="A16" s="85" t="str">
        <f>CONCATENATE("wireless mobility group name de0",var_nl)</f>
        <v>wireless mobility group name de0614</v>
      </c>
    </row>
    <row r="17" spans="1:1">
      <c r="A17" s="85" t="s">
        <v>1059</v>
      </c>
    </row>
    <row r="18" spans="1:1">
      <c r="A18" s="85" t="str">
        <f>CONCATENATE("wireless rf-network de0",var_nl)</f>
        <v>wireless rf-network de0614</v>
      </c>
    </row>
    <row r="19" spans="1:1">
      <c r="A19" s="85" t="str">
        <f>CONCATENATE("wireless mobility multicast ipv4 ",var_mcast_wlc2)</f>
        <v>wireless mobility multicast ipv4 239.251.53.195</v>
      </c>
    </row>
    <row r="20" spans="1:1">
      <c r="A20" s="85" t="s">
        <v>1101</v>
      </c>
    </row>
    <row r="21" spans="1:1">
      <c r="A21" s="85" t="str">
        <f>CONCATENATE("wireless management interface ",var_if_wlc_mgmt_wlan)</f>
        <v>wireless management interface gigabitEthernet 2</v>
      </c>
    </row>
    <row r="22" spans="1:1">
      <c r="A22" s="85" t="s">
        <v>1045</v>
      </c>
    </row>
    <row r="23" spans="1:1">
      <c r="A23" s="85" t="s">
        <v>1102</v>
      </c>
    </row>
    <row r="24" spans="1:1">
      <c r="A24" s="85" t="s">
        <v>1059</v>
      </c>
    </row>
    <row r="25" spans="1:1">
      <c r="A25" s="85" t="s">
        <v>1103</v>
      </c>
    </row>
    <row r="26" spans="1:1">
      <c r="A26" s="85" t="s">
        <v>1059</v>
      </c>
    </row>
    <row r="27" spans="1:1">
      <c r="A27" s="85" t="s">
        <v>1104</v>
      </c>
    </row>
    <row r="28" spans="1:1">
      <c r="A28" s="85" t="s">
        <v>1059</v>
      </c>
    </row>
    <row r="29" spans="1:1">
      <c r="A29" s="85" t="s">
        <v>1105</v>
      </c>
    </row>
    <row r="30" spans="1:1">
      <c r="A30" s="85" t="s">
        <v>1337</v>
      </c>
    </row>
    <row r="31" spans="1:1">
      <c r="A31" s="85" t="str">
        <f>CONCATENATE("ip ssh source-interface ",var_if_wlc_mgmt)</f>
        <v>ip ssh source-interface gigabitEthernet 2</v>
      </c>
    </row>
    <row r="32" spans="1:1">
      <c r="A32" s="85" t="str">
        <f>CONCATENATE("ip tftp source-interface ",var_if_wlc_mgmt)</f>
        <v>ip tftp source-interface gigabitEthernet 2</v>
      </c>
    </row>
    <row r="33" spans="1:1">
      <c r="A33" s="85" t="str">
        <f>CONCATENATE("ip ftp source-interface ",var_if_wlc_mgmt)</f>
        <v>ip ftp source-interface gigabitEthernet 2</v>
      </c>
    </row>
    <row r="34" spans="1:1">
      <c r="A34" s="85" t="str">
        <f>CONCATENATE("ip http client source-interface ",var_if_wlc_mgmt)</f>
        <v>ip http client source-interface gigabitEthernet 2</v>
      </c>
    </row>
    <row r="35" spans="1:1">
      <c r="A35" s="82" t="s">
        <v>1340</v>
      </c>
    </row>
    <row r="36" spans="1:1">
      <c r="A36" s="85" t="str">
        <f>CONCATENATE("crypto pki import ",var_file_cert_radius," pkcs12 tftp://",var_tftp_ip_vdi,var_tftp_path_vdi_nl,var_file_cert_radius," password ",var_pw_cert)</f>
        <v>crypto pki import server.pfx pkcs12 tftp://10.49.110.80/bauhaus/rollout_c9800_17.6.4/614/server.pfx password xdgp0</v>
      </c>
    </row>
    <row r="37" spans="1:1">
      <c r="A37" s="85"/>
    </row>
    <row r="38" spans="1:1">
      <c r="A38" s="85"/>
    </row>
    <row r="39" spans="1:1" ht="15.75" thickBot="1">
      <c r="A39" s="83" t="s">
        <v>1317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D349"/>
  <sheetViews>
    <sheetView workbookViewId="0">
      <pane ySplit="1" topLeftCell="A2" activePane="bottomLeft" state="frozen"/>
      <selection pane="bottomLeft" activeCell="A349" sqref="A2:A349"/>
    </sheetView>
  </sheetViews>
  <sheetFormatPr baseColWidth="10" defaultRowHeight="15"/>
  <cols>
    <col min="1" max="1" width="87.140625" bestFit="1" customWidth="1"/>
    <col min="2" max="2" width="41.5703125" bestFit="1" customWidth="1"/>
    <col min="4" max="4" width="49.7109375" bestFit="1" customWidth="1"/>
  </cols>
  <sheetData>
    <row r="1" spans="1:1" ht="34.5" customHeight="1" thickBot="1">
      <c r="A1" s="64" t="s">
        <v>1481</v>
      </c>
    </row>
    <row r="2" spans="1:1">
      <c r="A2" s="80" t="s">
        <v>1298</v>
      </c>
    </row>
    <row r="3" spans="1:1">
      <c r="A3" s="85" t="str">
        <f>CONCATENATE("crypto pki trustpoint ",var_trustpoint_radius)</f>
        <v>crypto pki trustpoint server.pfx</v>
      </c>
    </row>
    <row r="4" spans="1:1">
      <c r="A4" s="85" t="s">
        <v>1111</v>
      </c>
    </row>
    <row r="5" spans="1:1">
      <c r="A5" s="85" t="s">
        <v>1045</v>
      </c>
    </row>
    <row r="6" spans="1:1">
      <c r="A6" s="85" t="s">
        <v>1109</v>
      </c>
    </row>
    <row r="7" spans="1:1">
      <c r="A7" s="85" t="s">
        <v>1112</v>
      </c>
    </row>
    <row r="8" spans="1:1">
      <c r="A8" s="85" t="str">
        <f>CONCATENATE("pki-trustpoint ",var_trustpoint_radius)</f>
        <v>pki-trustpoint server.pfx</v>
      </c>
    </row>
    <row r="9" spans="1:1">
      <c r="A9" s="85" t="s">
        <v>1045</v>
      </c>
    </row>
    <row r="10" spans="1:1">
      <c r="A10" s="85" t="s">
        <v>1110</v>
      </c>
    </row>
    <row r="11" spans="1:1">
      <c r="A11" s="85" t="s">
        <v>1114</v>
      </c>
    </row>
    <row r="12" spans="1:1">
      <c r="A12" s="85" t="str">
        <f>CONCATENATE("pki-trustpoint ",var_trustpoint_radius)</f>
        <v>pki-trustpoint server.pfx</v>
      </c>
    </row>
    <row r="13" spans="1:1">
      <c r="A13" s="85" t="s">
        <v>1045</v>
      </c>
    </row>
    <row r="14" spans="1:1">
      <c r="A14" s="85" t="s">
        <v>1115</v>
      </c>
    </row>
    <row r="15" spans="1:1">
      <c r="A15" s="85" t="s">
        <v>1116</v>
      </c>
    </row>
    <row r="16" spans="1:1">
      <c r="A16" s="85" t="s">
        <v>1117</v>
      </c>
    </row>
    <row r="17" spans="1:1">
      <c r="A17" s="85" t="s">
        <v>1118</v>
      </c>
    </row>
    <row r="18" spans="1:1">
      <c r="A18" s="85" t="s">
        <v>1119</v>
      </c>
    </row>
    <row r="19" spans="1:1">
      <c r="A19" s="85" t="str">
        <f>CONCATENATE("user-name ",var_user_guest)</f>
        <v>user-name Bauhaus_Guest</v>
      </c>
    </row>
    <row r="20" spans="1:1">
      <c r="A20" s="85" t="str">
        <f>CONCATENATE("password 0 ",var_pw_guest)</f>
        <v>password 0 mQ1M2M5ODQxZmY1YmJhZDU0</v>
      </c>
    </row>
    <row r="21" spans="1:1">
      <c r="A21" s="85" t="s">
        <v>1120</v>
      </c>
    </row>
    <row r="22" spans="1:1">
      <c r="A22" s="85" t="s">
        <v>1045</v>
      </c>
    </row>
    <row r="23" spans="1:1">
      <c r="A23" s="85" t="s">
        <v>1121</v>
      </c>
    </row>
    <row r="24" spans="1:1">
      <c r="A24" s="85" t="str">
        <f>CONCATENATE("ntp ip ",var_ip_ntp)</f>
        <v>ntp ip 172.16.53.11</v>
      </c>
    </row>
    <row r="25" spans="1:1">
      <c r="A25" s="82" t="s">
        <v>1374</v>
      </c>
    </row>
    <row r="26" spans="1:1">
      <c r="A26" s="82" t="s">
        <v>1375</v>
      </c>
    </row>
    <row r="27" spans="1:1">
      <c r="A27" s="85" t="str">
        <f>CONCATENATE("capwap backup primary ",var_dns_wlc2," ",var_ip_wlc2)</f>
        <v>capwap backup primary de0614swlc20002 10.251.53.195</v>
      </c>
    </row>
    <row r="28" spans="1:1">
      <c r="A28" s="85" t="s">
        <v>1122</v>
      </c>
    </row>
    <row r="29" spans="1:1">
      <c r="A29" s="85" t="str">
        <f>CONCATENATE("mgmtuser username ",var_user_ap," password 0 ",var_pw_ap," secret 0 ",var_pw_ap_secret)</f>
        <v>mgmtuser username admin password 0 NwadmiN68167 secret 0 NwadmiN68167</v>
      </c>
    </row>
    <row r="30" spans="1:1">
      <c r="A30" s="85" t="s">
        <v>1123</v>
      </c>
    </row>
    <row r="31" spans="1:1">
      <c r="A31" s="85" t="s">
        <v>1124</v>
      </c>
    </row>
    <row r="32" spans="1:1">
      <c r="A32" s="85" t="s">
        <v>1045</v>
      </c>
    </row>
    <row r="33" spans="1:1">
      <c r="A33" s="85" t="s">
        <v>1125</v>
      </c>
    </row>
    <row r="34" spans="1:1">
      <c r="A34" s="85"/>
    </row>
    <row r="35" spans="1:1">
      <c r="A35" s="85" t="s">
        <v>1126</v>
      </c>
    </row>
    <row r="36" spans="1:1">
      <c r="A36" s="85" t="s">
        <v>1127</v>
      </c>
    </row>
    <row r="37" spans="1:1">
      <c r="A37" s="113" t="s">
        <v>1525</v>
      </c>
    </row>
    <row r="38" spans="1:1">
      <c r="A38" s="85" t="s">
        <v>1128</v>
      </c>
    </row>
    <row r="39" spans="1:1">
      <c r="A39" s="85" t="s">
        <v>1129</v>
      </c>
    </row>
    <row r="40" spans="1:1">
      <c r="A40" s="85" t="s">
        <v>1130</v>
      </c>
    </row>
    <row r="41" spans="1:1">
      <c r="A41" s="85" t="s">
        <v>1131</v>
      </c>
    </row>
    <row r="42" spans="1:1">
      <c r="A42" s="85" t="s">
        <v>1132</v>
      </c>
    </row>
    <row r="43" spans="1:1">
      <c r="A43" s="85" t="s">
        <v>1133</v>
      </c>
    </row>
    <row r="44" spans="1:1">
      <c r="A44" s="85" t="s">
        <v>1134</v>
      </c>
    </row>
    <row r="45" spans="1:1">
      <c r="A45" s="85" t="s">
        <v>1135</v>
      </c>
    </row>
    <row r="46" spans="1:1">
      <c r="A46" s="85" t="s">
        <v>1136</v>
      </c>
    </row>
    <row r="47" spans="1:1">
      <c r="A47" s="85" t="s">
        <v>1137</v>
      </c>
    </row>
    <row r="48" spans="1:1">
      <c r="A48" s="85" t="s">
        <v>1138</v>
      </c>
    </row>
    <row r="49" spans="1:1">
      <c r="A49" s="85" t="s">
        <v>1139</v>
      </c>
    </row>
    <row r="50" spans="1:1">
      <c r="A50" s="85"/>
    </row>
    <row r="51" spans="1:1">
      <c r="A51" s="82" t="s">
        <v>1500</v>
      </c>
    </row>
    <row r="52" spans="1:1">
      <c r="A52" s="85" t="s">
        <v>1140</v>
      </c>
    </row>
    <row r="53" spans="1:1">
      <c r="A53" s="85" t="s">
        <v>1141</v>
      </c>
    </row>
    <row r="54" spans="1:1">
      <c r="A54" s="85" t="s">
        <v>1142</v>
      </c>
    </row>
    <row r="55" spans="1:1">
      <c r="A55" s="85" t="s">
        <v>1143</v>
      </c>
    </row>
    <row r="56" spans="1:1">
      <c r="A56" s="85" t="s">
        <v>1144</v>
      </c>
    </row>
    <row r="57" spans="1:1">
      <c r="A57" s="85" t="s">
        <v>1145</v>
      </c>
    </row>
    <row r="58" spans="1:1">
      <c r="A58" s="85" t="s">
        <v>1146</v>
      </c>
    </row>
    <row r="59" spans="1:1">
      <c r="A59" s="85" t="s">
        <v>1147</v>
      </c>
    </row>
    <row r="60" spans="1:1">
      <c r="A60" s="85" t="s">
        <v>1148</v>
      </c>
    </row>
    <row r="61" spans="1:1">
      <c r="A61" s="85"/>
    </row>
    <row r="62" spans="1:1">
      <c r="A62" s="85" t="s">
        <v>1149</v>
      </c>
    </row>
    <row r="63" spans="1:1">
      <c r="A63" s="85" t="s">
        <v>1150</v>
      </c>
    </row>
    <row r="64" spans="1:1">
      <c r="A64" s="85"/>
    </row>
    <row r="65" spans="1:1">
      <c r="A65" s="82" t="s">
        <v>1501</v>
      </c>
    </row>
    <row r="66" spans="1:1">
      <c r="A66" s="85" t="s">
        <v>1151</v>
      </c>
    </row>
    <row r="67" spans="1:1">
      <c r="A67" s="82" t="s">
        <v>1378</v>
      </c>
    </row>
    <row r="68" spans="1:1">
      <c r="A68" s="85" t="s">
        <v>1152</v>
      </c>
    </row>
    <row r="69" spans="1:1">
      <c r="A69" s="113" t="s">
        <v>1526</v>
      </c>
    </row>
    <row r="70" spans="1:1">
      <c r="A70" s="85" t="s">
        <v>1153</v>
      </c>
    </row>
    <row r="71" spans="1:1">
      <c r="A71" s="85" t="s">
        <v>1154</v>
      </c>
    </row>
    <row r="72" spans="1:1">
      <c r="A72" s="85" t="s">
        <v>1155</v>
      </c>
    </row>
    <row r="73" spans="1:1">
      <c r="A73" s="85" t="s">
        <v>1156</v>
      </c>
    </row>
    <row r="74" spans="1:1">
      <c r="A74" s="85" t="s">
        <v>1157</v>
      </c>
    </row>
    <row r="75" spans="1:1">
      <c r="A75" s="85" t="s">
        <v>1158</v>
      </c>
    </row>
    <row r="76" spans="1:1">
      <c r="A76" s="85" t="s">
        <v>1159</v>
      </c>
    </row>
    <row r="77" spans="1:1">
      <c r="A77" s="85" t="s">
        <v>1160</v>
      </c>
    </row>
    <row r="78" spans="1:1">
      <c r="A78" s="85" t="s">
        <v>1161</v>
      </c>
    </row>
    <row r="79" spans="1:1">
      <c r="A79" s="85" t="s">
        <v>1162</v>
      </c>
    </row>
    <row r="80" spans="1:1">
      <c r="A80" s="85" t="s">
        <v>1163</v>
      </c>
    </row>
    <row r="81" spans="1:1">
      <c r="A81" s="85" t="s">
        <v>1164</v>
      </c>
    </row>
    <row r="82" spans="1:1">
      <c r="A82" s="85" t="s">
        <v>1165</v>
      </c>
    </row>
    <row r="83" spans="1:1">
      <c r="A83" s="85" t="s">
        <v>1166</v>
      </c>
    </row>
    <row r="84" spans="1:1">
      <c r="A84" s="85" t="s">
        <v>1167</v>
      </c>
    </row>
    <row r="85" spans="1:1">
      <c r="A85" s="85" t="s">
        <v>1168</v>
      </c>
    </row>
    <row r="86" spans="1:1">
      <c r="A86" s="85" t="s">
        <v>1169</v>
      </c>
    </row>
    <row r="87" spans="1:1">
      <c r="A87" s="85" t="s">
        <v>1170</v>
      </c>
    </row>
    <row r="88" spans="1:1">
      <c r="A88" s="85" t="s">
        <v>1171</v>
      </c>
    </row>
    <row r="89" spans="1:1">
      <c r="A89" s="85"/>
    </row>
    <row r="90" spans="1:1">
      <c r="A90" s="85" t="s">
        <v>1172</v>
      </c>
    </row>
    <row r="91" spans="1:1">
      <c r="A91" s="85" t="s">
        <v>1173</v>
      </c>
    </row>
    <row r="92" spans="1:1">
      <c r="A92" s="85" t="s">
        <v>1174</v>
      </c>
    </row>
    <row r="93" spans="1:1">
      <c r="A93" s="85" t="s">
        <v>1175</v>
      </c>
    </row>
    <row r="94" spans="1:1">
      <c r="A94" s="85" t="s">
        <v>1176</v>
      </c>
    </row>
    <row r="95" spans="1:1">
      <c r="A95" s="85" t="s">
        <v>1177</v>
      </c>
    </row>
    <row r="96" spans="1:1">
      <c r="A96" s="85"/>
    </row>
    <row r="97" spans="1:1">
      <c r="A97" s="85" t="s">
        <v>1178</v>
      </c>
    </row>
    <row r="98" spans="1:1">
      <c r="A98" s="85" t="s">
        <v>1179</v>
      </c>
    </row>
    <row r="99" spans="1:1">
      <c r="A99" s="85" t="s">
        <v>1183</v>
      </c>
    </row>
    <row r="100" spans="1:1">
      <c r="A100" s="85" t="s">
        <v>1184</v>
      </c>
    </row>
    <row r="101" spans="1:1">
      <c r="A101" s="85" t="s">
        <v>1185</v>
      </c>
    </row>
    <row r="102" spans="1:1">
      <c r="A102" s="85" t="s">
        <v>1186</v>
      </c>
    </row>
    <row r="103" spans="1:1">
      <c r="A103" s="85" t="s">
        <v>1187</v>
      </c>
    </row>
    <row r="104" spans="1:1">
      <c r="A104" s="85" t="s">
        <v>1188</v>
      </c>
    </row>
    <row r="105" spans="1:1">
      <c r="A105" s="85" t="s">
        <v>1189</v>
      </c>
    </row>
    <row r="106" spans="1:1">
      <c r="A106" s="85" t="s">
        <v>1190</v>
      </c>
    </row>
    <row r="107" spans="1:1">
      <c r="A107" s="85" t="s">
        <v>1191</v>
      </c>
    </row>
    <row r="108" spans="1:1">
      <c r="A108" s="85" t="s">
        <v>1192</v>
      </c>
    </row>
    <row r="109" spans="1:1">
      <c r="A109" s="85" t="s">
        <v>1193</v>
      </c>
    </row>
    <row r="110" spans="1:1">
      <c r="A110" s="85" t="s">
        <v>1194</v>
      </c>
    </row>
    <row r="111" spans="1:1">
      <c r="A111" s="85" t="s">
        <v>1195</v>
      </c>
    </row>
    <row r="112" spans="1:1">
      <c r="A112" s="85" t="s">
        <v>1196</v>
      </c>
    </row>
    <row r="113" spans="1:1">
      <c r="A113" s="85" t="s">
        <v>1197</v>
      </c>
    </row>
    <row r="114" spans="1:1">
      <c r="A114" s="85" t="s">
        <v>1198</v>
      </c>
    </row>
    <row r="115" spans="1:1">
      <c r="A115" s="85" t="s">
        <v>1199</v>
      </c>
    </row>
    <row r="116" spans="1:1">
      <c r="A116" s="85" t="s">
        <v>1200</v>
      </c>
    </row>
    <row r="117" spans="1:1">
      <c r="A117" s="85" t="s">
        <v>1201</v>
      </c>
    </row>
    <row r="118" spans="1:1">
      <c r="A118" s="85" t="s">
        <v>1202</v>
      </c>
    </row>
    <row r="119" spans="1:1">
      <c r="A119" s="85" t="s">
        <v>1203</v>
      </c>
    </row>
    <row r="120" spans="1:1">
      <c r="A120" s="85" t="s">
        <v>1204</v>
      </c>
    </row>
    <row r="121" spans="1:1">
      <c r="A121" s="85" t="s">
        <v>1205</v>
      </c>
    </row>
    <row r="122" spans="1:1">
      <c r="A122" s="85" t="s">
        <v>1206</v>
      </c>
    </row>
    <row r="123" spans="1:1">
      <c r="A123" s="85" t="s">
        <v>1207</v>
      </c>
    </row>
    <row r="124" spans="1:1">
      <c r="A124" s="85" t="s">
        <v>1208</v>
      </c>
    </row>
    <row r="125" spans="1:1">
      <c r="A125" s="85" t="s">
        <v>1209</v>
      </c>
    </row>
    <row r="126" spans="1:1">
      <c r="A126" s="85" t="s">
        <v>1210</v>
      </c>
    </row>
    <row r="127" spans="1:1">
      <c r="A127" s="85" t="s">
        <v>1045</v>
      </c>
    </row>
    <row r="128" spans="1:1">
      <c r="A128" s="85" t="s">
        <v>1180</v>
      </c>
    </row>
    <row r="129" spans="1:1">
      <c r="A129" s="85" t="s">
        <v>1211</v>
      </c>
    </row>
    <row r="130" spans="1:1">
      <c r="A130" s="85" t="s">
        <v>1212</v>
      </c>
    </row>
    <row r="131" spans="1:1">
      <c r="A131" s="85" t="s">
        <v>1213</v>
      </c>
    </row>
    <row r="132" spans="1:1">
      <c r="A132" s="85" t="s">
        <v>1214</v>
      </c>
    </row>
    <row r="133" spans="1:1">
      <c r="A133" s="85" t="s">
        <v>1215</v>
      </c>
    </row>
    <row r="134" spans="1:1">
      <c r="A134" s="85" t="s">
        <v>1216</v>
      </c>
    </row>
    <row r="135" spans="1:1">
      <c r="A135" s="85" t="s">
        <v>1218</v>
      </c>
    </row>
    <row r="136" spans="1:1">
      <c r="A136" s="85" t="s">
        <v>1217</v>
      </c>
    </row>
    <row r="137" spans="1:1">
      <c r="A137" s="85" t="s">
        <v>1219</v>
      </c>
    </row>
    <row r="138" spans="1:1">
      <c r="A138" s="85" t="s">
        <v>1191</v>
      </c>
    </row>
    <row r="139" spans="1:1">
      <c r="A139" s="85" t="s">
        <v>1192</v>
      </c>
    </row>
    <row r="140" spans="1:1">
      <c r="A140" s="85" t="s">
        <v>1193</v>
      </c>
    </row>
    <row r="141" spans="1:1">
      <c r="A141" s="85" t="s">
        <v>1194</v>
      </c>
    </row>
    <row r="142" spans="1:1">
      <c r="A142" s="85" t="s">
        <v>1195</v>
      </c>
    </row>
    <row r="143" spans="1:1">
      <c r="A143" s="85" t="s">
        <v>1196</v>
      </c>
    </row>
    <row r="144" spans="1:1">
      <c r="A144" s="85" t="s">
        <v>1197</v>
      </c>
    </row>
    <row r="145" spans="1:1">
      <c r="A145" s="85" t="s">
        <v>1198</v>
      </c>
    </row>
    <row r="146" spans="1:1">
      <c r="A146" s="85" t="s">
        <v>1199</v>
      </c>
    </row>
    <row r="147" spans="1:1">
      <c r="A147" s="85" t="s">
        <v>1200</v>
      </c>
    </row>
    <row r="148" spans="1:1">
      <c r="A148" s="85" t="s">
        <v>1201</v>
      </c>
    </row>
    <row r="149" spans="1:1">
      <c r="A149" s="85" t="s">
        <v>1202</v>
      </c>
    </row>
    <row r="150" spans="1:1">
      <c r="A150" s="85" t="s">
        <v>1203</v>
      </c>
    </row>
    <row r="151" spans="1:1">
      <c r="A151" s="85" t="s">
        <v>1204</v>
      </c>
    </row>
    <row r="152" spans="1:1">
      <c r="A152" s="85" t="s">
        <v>1205</v>
      </c>
    </row>
    <row r="153" spans="1:1">
      <c r="A153" s="85" t="s">
        <v>1206</v>
      </c>
    </row>
    <row r="154" spans="1:1">
      <c r="A154" s="85" t="s">
        <v>1207</v>
      </c>
    </row>
    <row r="155" spans="1:1">
      <c r="A155" s="85" t="s">
        <v>1220</v>
      </c>
    </row>
    <row r="156" spans="1:1">
      <c r="A156" s="85" t="s">
        <v>1209</v>
      </c>
    </row>
    <row r="157" spans="1:1">
      <c r="A157" s="85" t="s">
        <v>1210</v>
      </c>
    </row>
    <row r="158" spans="1:1">
      <c r="A158" s="85" t="s">
        <v>1045</v>
      </c>
    </row>
    <row r="159" spans="1:1">
      <c r="A159" s="85" t="s">
        <v>1181</v>
      </c>
    </row>
    <row r="160" spans="1:1">
      <c r="A160" s="85" t="s">
        <v>1221</v>
      </c>
    </row>
    <row r="161" spans="1:1">
      <c r="A161" s="85" t="s">
        <v>1045</v>
      </c>
    </row>
    <row r="162" spans="1:1">
      <c r="A162" s="85" t="s">
        <v>1182</v>
      </c>
    </row>
    <row r="163" spans="1:1">
      <c r="A163" s="85" t="s">
        <v>1222</v>
      </c>
    </row>
    <row r="164" spans="1:1">
      <c r="A164" s="85" t="s">
        <v>1045</v>
      </c>
    </row>
    <row r="165" spans="1:1">
      <c r="A165" s="87"/>
    </row>
    <row r="166" spans="1:1">
      <c r="A166" s="85" t="str">
        <f ca="1">CONCATENATE("wlan ",wlan_id17_profile_wlan," 17 ",wlan_id17_ssid)</f>
        <v>wlan vlan511_802.1x 17 "DEwlanGuest1x"</v>
      </c>
    </row>
    <row r="167" spans="1:1">
      <c r="A167" s="85" t="s">
        <v>1065</v>
      </c>
    </row>
    <row r="168" spans="1:1">
      <c r="A168" s="85" t="s">
        <v>1256</v>
      </c>
    </row>
    <row r="169" spans="1:1">
      <c r="A169" s="85" t="s">
        <v>1257</v>
      </c>
    </row>
    <row r="170" spans="1:1">
      <c r="A170" s="85" t="s">
        <v>1258</v>
      </c>
    </row>
    <row r="171" spans="1:1">
      <c r="A171" s="85" t="s">
        <v>1259</v>
      </c>
    </row>
    <row r="172" spans="1:1">
      <c r="A172" s="85" t="s">
        <v>1476</v>
      </c>
    </row>
    <row r="173" spans="1:1">
      <c r="A173" s="85" t="s">
        <v>1477</v>
      </c>
    </row>
    <row r="174" spans="1:1">
      <c r="A174" s="85" t="s">
        <v>1478</v>
      </c>
    </row>
    <row r="175" spans="1:1">
      <c r="A175" s="85" t="str">
        <f>CONCATENATE("local-auth ",wlan_id17_eap_local)</f>
        <v>local-auth Bauhaus_Guest</v>
      </c>
    </row>
    <row r="176" spans="1:1">
      <c r="A176" s="85" t="str">
        <f>IF(wlan_id17_state="on","no shut","# SSID disabled")</f>
        <v>no shut</v>
      </c>
    </row>
    <row r="177" spans="1:4">
      <c r="A177" s="85" t="s">
        <v>1045</v>
      </c>
    </row>
    <row r="178" spans="1:4">
      <c r="A178" s="87"/>
    </row>
    <row r="179" spans="1:4">
      <c r="A179" s="85" t="str">
        <f ca="1">CONCATENATE("wlan ",wlan_id18_profile_wlan," 18 ",wlan_id18_ssid)</f>
        <v>wlan vlan513_802.1x 18 "DEwlan802dot1x"</v>
      </c>
    </row>
    <row r="180" spans="1:4">
      <c r="A180" s="85" t="s">
        <v>1065</v>
      </c>
    </row>
    <row r="181" spans="1:4">
      <c r="A181" s="82" t="s">
        <v>1338</v>
      </c>
    </row>
    <row r="182" spans="1:4">
      <c r="A182" s="85" t="s">
        <v>1256</v>
      </c>
    </row>
    <row r="183" spans="1:4">
      <c r="A183" s="85" t="s">
        <v>1257</v>
      </c>
    </row>
    <row r="184" spans="1:4">
      <c r="A184" s="85" t="s">
        <v>1260</v>
      </c>
      <c r="D184" s="60" t="s">
        <v>1263</v>
      </c>
    </row>
    <row r="185" spans="1:4">
      <c r="A185" s="85" t="s">
        <v>1261</v>
      </c>
    </row>
    <row r="186" spans="1:4">
      <c r="A186" s="85" t="s">
        <v>1259</v>
      </c>
    </row>
    <row r="187" spans="1:4">
      <c r="A187" s="85" t="s">
        <v>1262</v>
      </c>
    </row>
    <row r="188" spans="1:4">
      <c r="A188" s="82" t="str">
        <f>CONCATENATE("local-auth ",wlan_id18_eap_local)</f>
        <v>local-auth Local_EAP-TLS</v>
      </c>
    </row>
    <row r="189" spans="1:4">
      <c r="A189" s="82" t="str">
        <f>IF(wlan_id18_state="on","no shut","# SSID disabled")</f>
        <v>no shut</v>
      </c>
    </row>
    <row r="190" spans="1:4">
      <c r="A190" s="85" t="s">
        <v>1045</v>
      </c>
    </row>
    <row r="191" spans="1:4">
      <c r="A191" s="87"/>
    </row>
    <row r="192" spans="1:4">
      <c r="A192" s="85" t="str">
        <f ca="1">CONCATENATE("wlan ",wlan_id19_profile_wlan," 19 ",wlan_id19_ssid)</f>
        <v>wlan vlan514_802.1x 19 "DEwlanORGdot1x"</v>
      </c>
    </row>
    <row r="193" spans="1:1">
      <c r="A193" s="85" t="s">
        <v>1065</v>
      </c>
    </row>
    <row r="194" spans="1:1">
      <c r="A194" s="85" t="s">
        <v>1257</v>
      </c>
    </row>
    <row r="195" spans="1:1">
      <c r="A195" s="85" t="s">
        <v>1259</v>
      </c>
    </row>
    <row r="196" spans="1:1">
      <c r="A196" s="85" t="s">
        <v>1262</v>
      </c>
    </row>
    <row r="197" spans="1:1">
      <c r="A197" s="82" t="str">
        <f>CONCATENATE("local-auth ",wlan_id19_eap_local)</f>
        <v>local-auth Local_EAP-TLS</v>
      </c>
    </row>
    <row r="198" spans="1:1">
      <c r="A198" s="82" t="str">
        <f>IF(wlan_id19_state="on","no shut","# SSID disabled")</f>
        <v>no shut</v>
      </c>
    </row>
    <row r="199" spans="1:1">
      <c r="A199" s="85" t="s">
        <v>1045</v>
      </c>
    </row>
    <row r="200" spans="1:1">
      <c r="A200" s="87"/>
    </row>
    <row r="201" spans="1:1">
      <c r="A201" s="85" t="str">
        <f>CONCATENATE("wlan ",wlan_id20_profile_wlan," 20 ",wlan_id20_ssid)</f>
        <v>wlan vlan222_guest 20 "BAUHAUS Public WiFi"</v>
      </c>
    </row>
    <row r="202" spans="1:1">
      <c r="A202" s="85" t="s">
        <v>1065</v>
      </c>
    </row>
    <row r="203" spans="1:1">
      <c r="A203" s="85" t="s">
        <v>1256</v>
      </c>
    </row>
    <row r="204" spans="1:1">
      <c r="A204" s="85" t="s">
        <v>1309</v>
      </c>
    </row>
    <row r="205" spans="1:1">
      <c r="A205" s="85" t="s">
        <v>1257</v>
      </c>
    </row>
    <row r="206" spans="1:1">
      <c r="A206" s="85" t="s">
        <v>1258</v>
      </c>
    </row>
    <row r="207" spans="1:1">
      <c r="A207" s="85" t="s">
        <v>1310</v>
      </c>
    </row>
    <row r="208" spans="1:1">
      <c r="A208" s="85" t="s">
        <v>1311</v>
      </c>
    </row>
    <row r="209" spans="1:1">
      <c r="A209" s="85" t="s">
        <v>1300</v>
      </c>
    </row>
    <row r="210" spans="1:1">
      <c r="A210" s="82" t="str">
        <f>IF(wlan_id20_state="on","no shut","# SSID disabled")</f>
        <v>no shut</v>
      </c>
    </row>
    <row r="211" spans="1:1">
      <c r="A211" s="85" t="s">
        <v>1045</v>
      </c>
    </row>
    <row r="212" spans="1:1">
      <c r="A212" s="87"/>
    </row>
    <row r="213" spans="1:1">
      <c r="A213" s="85" t="str">
        <f ca="1">CONCATENATE("wlan ",wlan_id33_profile_wlan," 33 ",wlan_id33_ssid)</f>
        <v>wlan vlan333_SmartHome 33 "SmartHome"</v>
      </c>
    </row>
    <row r="214" spans="1:1">
      <c r="A214" s="85" t="s">
        <v>1302</v>
      </c>
    </row>
    <row r="215" spans="1:1">
      <c r="A215" s="85" t="s">
        <v>1257</v>
      </c>
    </row>
    <row r="216" spans="1:1">
      <c r="A216" s="85" t="str">
        <f>CONCATENATE("security wpa psk set-key ascii 0 ",wlan_id33_psk)</f>
        <v>security wpa psk set-key ascii 0 $614Smar7hau$</v>
      </c>
    </row>
    <row r="217" spans="1:1">
      <c r="A217" s="85" t="s">
        <v>1300</v>
      </c>
    </row>
    <row r="218" spans="1:1">
      <c r="A218" s="85" t="s">
        <v>1301</v>
      </c>
    </row>
    <row r="219" spans="1:1">
      <c r="A219" s="82" t="str">
        <f>IF(wlan_id33_state="on","no shut","# SSID disabled")</f>
        <v>no shut</v>
      </c>
    </row>
    <row r="220" spans="1:1">
      <c r="A220" s="85" t="s">
        <v>1045</v>
      </c>
    </row>
    <row r="221" spans="1:1">
      <c r="A221" s="87"/>
    </row>
    <row r="222" spans="1:1">
      <c r="A222" s="85" t="s">
        <v>1264</v>
      </c>
    </row>
    <row r="223" spans="1:1">
      <c r="A223" s="85" t="s">
        <v>1269</v>
      </c>
    </row>
    <row r="224" spans="1:1">
      <c r="A224" s="85" t="s">
        <v>1270</v>
      </c>
    </row>
    <row r="225" spans="1:1">
      <c r="A225" s="85" t="s">
        <v>1271</v>
      </c>
    </row>
    <row r="226" spans="1:1">
      <c r="A226" s="85" t="s">
        <v>1269</v>
      </c>
    </row>
    <row r="227" spans="1:1">
      <c r="A227" s="85" t="s">
        <v>1045</v>
      </c>
    </row>
    <row r="228" spans="1:1">
      <c r="A228" s="87"/>
    </row>
    <row r="229" spans="1:1">
      <c r="A229" s="82" t="str">
        <f>CONCATENATE("wireless profile policy ",wlan_id17_profile_policy)</f>
        <v>wireless profile policy flex_vlan511</v>
      </c>
    </row>
    <row r="230" spans="1:1">
      <c r="A230" s="85" t="s">
        <v>1265</v>
      </c>
    </row>
    <row r="231" spans="1:1">
      <c r="A231" s="85" t="s">
        <v>1065</v>
      </c>
    </row>
    <row r="232" spans="1:1">
      <c r="A232" s="85" t="s">
        <v>1339</v>
      </c>
    </row>
    <row r="233" spans="1:1">
      <c r="A233" s="85" t="s">
        <v>1272</v>
      </c>
    </row>
    <row r="234" spans="1:1">
      <c r="A234" s="85" t="s">
        <v>1273</v>
      </c>
    </row>
    <row r="235" spans="1:1">
      <c r="A235" s="85" t="s">
        <v>1274</v>
      </c>
    </row>
    <row r="236" spans="1:1">
      <c r="A236" s="85" t="str">
        <f>CONCATENATE("description ",wlan_id17_descript)</f>
        <v>description Guest</v>
      </c>
    </row>
    <row r="237" spans="1:1">
      <c r="A237" s="85" t="s">
        <v>1275</v>
      </c>
    </row>
    <row r="238" spans="1:1">
      <c r="A238" s="85" t="s">
        <v>1276</v>
      </c>
    </row>
    <row r="239" spans="1:1">
      <c r="A239" s="85" t="s">
        <v>1277</v>
      </c>
    </row>
    <row r="240" spans="1:1">
      <c r="A240" s="85" t="s">
        <v>1278</v>
      </c>
    </row>
    <row r="241" spans="1:1">
      <c r="A241" s="85" t="str">
        <f>CONCATENATE("vlan ",wlan_id17_vlan)</f>
        <v>vlan 511</v>
      </c>
    </row>
    <row r="242" spans="1:1">
      <c r="A242" s="85" t="s">
        <v>1210</v>
      </c>
    </row>
    <row r="243" spans="1:1">
      <c r="A243" s="85" t="s">
        <v>1045</v>
      </c>
    </row>
    <row r="244" spans="1:1">
      <c r="A244" s="87"/>
    </row>
    <row r="245" spans="1:1">
      <c r="A245" s="82" t="str">
        <f>CONCATENATE("wireless profile policy ",wlan_id18_profile_policy)</f>
        <v>wireless profile policy flex_vlan513</v>
      </c>
    </row>
    <row r="246" spans="1:1">
      <c r="A246" s="85" t="s">
        <v>1265</v>
      </c>
    </row>
    <row r="247" spans="1:1">
      <c r="A247" s="85" t="s">
        <v>1065</v>
      </c>
    </row>
    <row r="248" spans="1:1">
      <c r="A248" s="85" t="s">
        <v>1339</v>
      </c>
    </row>
    <row r="249" spans="1:1">
      <c r="A249" s="85" t="s">
        <v>1272</v>
      </c>
    </row>
    <row r="250" spans="1:1">
      <c r="A250" s="85" t="s">
        <v>1273</v>
      </c>
    </row>
    <row r="251" spans="1:1">
      <c r="A251" s="85" t="s">
        <v>1274</v>
      </c>
    </row>
    <row r="252" spans="1:1">
      <c r="A252" s="85" t="str">
        <f>CONCATENATE("description ",wlan_id18_descript)</f>
        <v>description MDE</v>
      </c>
    </row>
    <row r="253" spans="1:1">
      <c r="A253" s="85" t="s">
        <v>1275</v>
      </c>
    </row>
    <row r="254" spans="1:1">
      <c r="A254" s="85" t="s">
        <v>1276</v>
      </c>
    </row>
    <row r="255" spans="1:1">
      <c r="A255" s="85" t="s">
        <v>1277</v>
      </c>
    </row>
    <row r="256" spans="1:1">
      <c r="A256" s="85" t="s">
        <v>1278</v>
      </c>
    </row>
    <row r="257" spans="1:1">
      <c r="A257" s="82" t="str">
        <f>CONCATENATE("vlan ",wlan_id18_vlan)</f>
        <v>vlan 513</v>
      </c>
    </row>
    <row r="258" spans="1:1">
      <c r="A258" s="85" t="s">
        <v>1279</v>
      </c>
    </row>
    <row r="259" spans="1:1">
      <c r="A259" s="85" t="s">
        <v>1210</v>
      </c>
    </row>
    <row r="260" spans="1:1">
      <c r="A260" s="85" t="s">
        <v>1045</v>
      </c>
    </row>
    <row r="261" spans="1:1">
      <c r="A261" s="87"/>
    </row>
    <row r="262" spans="1:1">
      <c r="A262" s="82" t="str">
        <f>CONCATENATE("wireless profile policy ",wlan_id19_profile_policy)</f>
        <v>wireless profile policy flex_vlan514</v>
      </c>
    </row>
    <row r="263" spans="1:1">
      <c r="A263" s="85" t="s">
        <v>1265</v>
      </c>
    </row>
    <row r="264" spans="1:1">
      <c r="A264" s="85" t="s">
        <v>1065</v>
      </c>
    </row>
    <row r="265" spans="1:1">
      <c r="A265" s="85" t="s">
        <v>1339</v>
      </c>
    </row>
    <row r="266" spans="1:1">
      <c r="A266" s="85" t="s">
        <v>1272</v>
      </c>
    </row>
    <row r="267" spans="1:1">
      <c r="A267" s="85" t="s">
        <v>1273</v>
      </c>
    </row>
    <row r="268" spans="1:1">
      <c r="A268" s="85" t="s">
        <v>1274</v>
      </c>
    </row>
    <row r="269" spans="1:1">
      <c r="A269" s="85" t="str">
        <f>CONCATENATE("description ",wlan_id19_descript)</f>
        <v>description Kasse</v>
      </c>
    </row>
    <row r="270" spans="1:1">
      <c r="A270" s="85" t="s">
        <v>1275</v>
      </c>
    </row>
    <row r="271" spans="1:1">
      <c r="A271" s="85" t="s">
        <v>1276</v>
      </c>
    </row>
    <row r="272" spans="1:1">
      <c r="A272" s="85" t="s">
        <v>1277</v>
      </c>
    </row>
    <row r="273" spans="1:1">
      <c r="A273" s="85" t="s">
        <v>1278</v>
      </c>
    </row>
    <row r="274" spans="1:1">
      <c r="A274" s="82" t="str">
        <f>CONCATENATE("vlan ",wlan_id19_vlan)</f>
        <v>vlan 514</v>
      </c>
    </row>
    <row r="275" spans="1:1">
      <c r="A275" s="85" t="s">
        <v>1279</v>
      </c>
    </row>
    <row r="276" spans="1:1">
      <c r="A276" s="85" t="s">
        <v>1210</v>
      </c>
    </row>
    <row r="277" spans="1:1">
      <c r="A277" s="85" t="s">
        <v>1045</v>
      </c>
    </row>
    <row r="278" spans="1:1">
      <c r="A278" s="87"/>
    </row>
    <row r="279" spans="1:1">
      <c r="A279" s="82" t="str">
        <f>CONCATENATE("wireless profile policy ",wlan_id20_profile_policy)</f>
        <v>wireless profile policy flex_vlan222</v>
      </c>
    </row>
    <row r="280" spans="1:1">
      <c r="A280" s="85" t="s">
        <v>1266</v>
      </c>
    </row>
    <row r="281" spans="1:1">
      <c r="A281" s="85" t="s">
        <v>1065</v>
      </c>
    </row>
    <row r="282" spans="1:1">
      <c r="A282" s="85" t="s">
        <v>1339</v>
      </c>
    </row>
    <row r="283" spans="1:1">
      <c r="A283" s="85" t="s">
        <v>1272</v>
      </c>
    </row>
    <row r="284" spans="1:1">
      <c r="A284" s="85" t="s">
        <v>1273</v>
      </c>
    </row>
    <row r="285" spans="1:1">
      <c r="A285" s="85" t="s">
        <v>1274</v>
      </c>
    </row>
    <row r="286" spans="1:1">
      <c r="A286" s="85" t="str">
        <f>CONCATENATE("description ",wlan_id20_descript)</f>
        <v>description FreeWiFi</v>
      </c>
    </row>
    <row r="287" spans="1:1">
      <c r="A287" s="85" t="s">
        <v>1275</v>
      </c>
    </row>
    <row r="288" spans="1:1">
      <c r="A288" s="85" t="s">
        <v>1276</v>
      </c>
    </row>
    <row r="289" spans="1:1">
      <c r="A289" s="85" t="s">
        <v>1277</v>
      </c>
    </row>
    <row r="290" spans="1:1">
      <c r="A290" s="85" t="s">
        <v>1278</v>
      </c>
    </row>
    <row r="291" spans="1:1">
      <c r="A291" s="82" t="str">
        <f>CONCATENATE("vlan ",wlan_id20_vlan)</f>
        <v>vlan 222</v>
      </c>
    </row>
    <row r="292" spans="1:1">
      <c r="A292" s="85" t="s">
        <v>1210</v>
      </c>
    </row>
    <row r="293" spans="1:1">
      <c r="A293" s="85" t="s">
        <v>1045</v>
      </c>
    </row>
    <row r="294" spans="1:1">
      <c r="A294" s="87"/>
    </row>
    <row r="295" spans="1:1">
      <c r="A295" s="82" t="str">
        <f>CONCATENATE("wireless profile policy ",wlan_id33_profile_policy)</f>
        <v>wireless profile policy flex_vlan333</v>
      </c>
    </row>
    <row r="296" spans="1:1">
      <c r="A296" s="85" t="s">
        <v>1065</v>
      </c>
    </row>
    <row r="297" spans="1:1">
      <c r="A297" s="85" t="s">
        <v>1339</v>
      </c>
    </row>
    <row r="298" spans="1:1">
      <c r="A298" s="85" t="s">
        <v>1273</v>
      </c>
    </row>
    <row r="299" spans="1:1">
      <c r="A299" s="85" t="s">
        <v>1274</v>
      </c>
    </row>
    <row r="300" spans="1:1">
      <c r="A300" s="85" t="s">
        <v>1272</v>
      </c>
    </row>
    <row r="301" spans="1:1">
      <c r="A301" s="85" t="s">
        <v>1275</v>
      </c>
    </row>
    <row r="302" spans="1:1">
      <c r="A302" s="85" t="s">
        <v>1276</v>
      </c>
    </row>
    <row r="303" spans="1:1">
      <c r="A303" s="85" t="str">
        <f>CONCATENATE("description ",wlan_id33_descript)</f>
        <v>description SmartHome</v>
      </c>
    </row>
    <row r="304" spans="1:1">
      <c r="A304" s="82" t="str">
        <f>CONCATENATE("vlan ",wlan_id33_vlan)</f>
        <v>vlan 333</v>
      </c>
    </row>
    <row r="305" spans="1:1">
      <c r="A305" s="85" t="s">
        <v>1210</v>
      </c>
    </row>
    <row r="306" spans="1:1">
      <c r="A306" s="85" t="s">
        <v>1045</v>
      </c>
    </row>
    <row r="307" spans="1:1">
      <c r="A307" s="87"/>
    </row>
    <row r="308" spans="1:1">
      <c r="A308" s="85" t="s">
        <v>1267</v>
      </c>
    </row>
    <row r="309" spans="1:1">
      <c r="A309" s="85" t="s">
        <v>1280</v>
      </c>
    </row>
    <row r="310" spans="1:1">
      <c r="A310" s="85" t="str">
        <f>CONCATENATE("vlan-name ",var_name_v1)</f>
        <v>vlan-name Management</v>
      </c>
    </row>
    <row r="311" spans="1:1">
      <c r="A311" s="85" t="str">
        <f>CONCATENATE("vlan-id ",var_vlan_mgmt)</f>
        <v>vlan-id 1</v>
      </c>
    </row>
    <row r="312" spans="1:1">
      <c r="A312" s="85" t="str">
        <f ca="1">CONCATENATE("vlan-name ",INDIRECT(CONCATENATE("var_name_v",wlan_id17_vlan)))</f>
        <v>vlan-name Guest</v>
      </c>
    </row>
    <row r="313" spans="1:1">
      <c r="A313" s="85" t="str">
        <f>CONCATENATE("vlan-id ",wlan_id17_vlan)</f>
        <v>vlan-id 511</v>
      </c>
    </row>
    <row r="314" spans="1:1">
      <c r="A314" s="85" t="str">
        <f ca="1">CONCATENATE("vlan-name ",INDIRECT(CONCATENATE("var_name_v",wlan_id18_vlan)))</f>
        <v>vlan-name MDE</v>
      </c>
    </row>
    <row r="315" spans="1:1">
      <c r="A315" s="85" t="str">
        <f>CONCATENATE("vlan-id ",wlan_id18_vlan)</f>
        <v>vlan-id 513</v>
      </c>
    </row>
    <row r="316" spans="1:1">
      <c r="A316" s="85" t="str">
        <f ca="1">CONCATENATE("vlan-name ",INDIRECT(CONCATENATE("var_name_v",wlan_id19_vlan)))</f>
        <v>vlan-name Kasse</v>
      </c>
    </row>
    <row r="317" spans="1:1">
      <c r="A317" s="85" t="str">
        <f>CONCATENATE("vlan-id ",wlan_id19_vlan)</f>
        <v>vlan-id 514</v>
      </c>
    </row>
    <row r="318" spans="1:1">
      <c r="A318" s="85" t="str">
        <f ca="1">CONCATENATE("vlan-name ",INDIRECT(CONCATENATE("var_name_v",wlan_id20_vlan)))</f>
        <v>vlan-name FreeWiFi</v>
      </c>
    </row>
    <row r="319" spans="1:1">
      <c r="A319" s="85" t="str">
        <f>CONCATENATE("vlan-id ",wlan_id20_vlan)</f>
        <v>vlan-id 222</v>
      </c>
    </row>
    <row r="320" spans="1:1">
      <c r="A320" s="85" t="str">
        <f ca="1">CONCATENATE("vlan-name ",INDIRECT(CONCATENATE("var_name_v",wlan_id33_vlan)))</f>
        <v>vlan-name SmartHome</v>
      </c>
    </row>
    <row r="321" spans="1:1">
      <c r="A321" s="85" t="str">
        <f>CONCATENATE("vlan-id ",wlan_id33_vlan)</f>
        <v>vlan-id 333</v>
      </c>
    </row>
    <row r="322" spans="1:1">
      <c r="A322" s="85" t="s">
        <v>1045</v>
      </c>
    </row>
    <row r="323" spans="1:1">
      <c r="A323" s="85" t="s">
        <v>1045</v>
      </c>
    </row>
    <row r="324" spans="1:1">
      <c r="A324" s="87" t="s">
        <v>1041</v>
      </c>
    </row>
    <row r="325" spans="1:1">
      <c r="A325" s="85" t="s">
        <v>1268</v>
      </c>
    </row>
    <row r="326" spans="1:1">
      <c r="A326" s="85" t="s">
        <v>1316</v>
      </c>
    </row>
    <row r="327" spans="1:1">
      <c r="A327" s="85" t="s">
        <v>1282</v>
      </c>
    </row>
    <row r="328" spans="1:1">
      <c r="A328" s="85" t="s">
        <v>1283</v>
      </c>
    </row>
    <row r="329" spans="1:1">
      <c r="A329" s="85" t="s">
        <v>1284</v>
      </c>
    </row>
    <row r="330" spans="1:1">
      <c r="A330" s="85" t="s">
        <v>1281</v>
      </c>
    </row>
    <row r="331" spans="1:1">
      <c r="A331" s="85" t="s">
        <v>1045</v>
      </c>
    </row>
    <row r="332" spans="1:1">
      <c r="A332" s="87"/>
    </row>
    <row r="333" spans="1:1">
      <c r="A333" s="85" t="s">
        <v>1314</v>
      </c>
    </row>
    <row r="334" spans="1:1">
      <c r="A334" s="85" t="s">
        <v>1315</v>
      </c>
    </row>
    <row r="335" spans="1:1">
      <c r="A335" s="85" t="str">
        <f ca="1">CONCATENATE("wlan ",wlan_id17_profile_wlan," policy ",wlan_id17_profile_policy)</f>
        <v>wlan vlan511_802.1x policy flex_vlan511</v>
      </c>
    </row>
    <row r="336" spans="1:1">
      <c r="A336" s="85" t="str">
        <f ca="1">CONCATENATE("wlan ",wlan_id18_profile_wlan," policy ",wlan_id18_profile_policy)</f>
        <v>wlan vlan513_802.1x policy flex_vlan513</v>
      </c>
    </row>
    <row r="337" spans="1:1">
      <c r="A337" s="85" t="str">
        <f ca="1">CONCATENATE("wlan ",wlan_id19_profile_wlan," policy ",wlan_id19_profile_policy)</f>
        <v>wlan vlan514_802.1x policy flex_vlan514</v>
      </c>
    </row>
    <row r="338" spans="1:1">
      <c r="A338" s="85" t="str">
        <f>CONCATENATE("wlan ",wlan_id20_profile_wlan," policy ",wlan_id20_profile_policy)</f>
        <v>wlan vlan222_guest policy flex_vlan222</v>
      </c>
    </row>
    <row r="339" spans="1:1">
      <c r="A339" s="85" t="str">
        <f ca="1">CONCATENATE("wlan ",wlan_id33_profile_wlan," policy ",wlan_id33_profile_policy)</f>
        <v>wlan vlan333_SmartHome policy flex_vlan333</v>
      </c>
    </row>
    <row r="340" spans="1:1">
      <c r="A340" s="85" t="s">
        <v>1045</v>
      </c>
    </row>
    <row r="341" spans="1:1">
      <c r="A341" s="87"/>
    </row>
    <row r="342" spans="1:1">
      <c r="A342" s="85" t="s">
        <v>1106</v>
      </c>
    </row>
    <row r="343" spans="1:1">
      <c r="A343" s="85" t="s">
        <v>1107</v>
      </c>
    </row>
    <row r="344" spans="1:1">
      <c r="A344" s="87"/>
    </row>
    <row r="345" spans="1:1">
      <c r="A345" s="85" t="s">
        <v>1055</v>
      </c>
    </row>
    <row r="346" spans="1:1">
      <c r="A346" s="85" t="s">
        <v>1056</v>
      </c>
    </row>
    <row r="347" spans="1:1">
      <c r="A347" s="85"/>
    </row>
    <row r="348" spans="1:1">
      <c r="A348" s="85"/>
    </row>
    <row r="349" spans="1:1" ht="15.75" thickBot="1">
      <c r="A349" s="83" t="s">
        <v>1317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A258"/>
  <sheetViews>
    <sheetView workbookViewId="0">
      <pane ySplit="1" topLeftCell="A12" activePane="bottomLeft" state="frozen"/>
      <selection pane="bottomLeft" activeCell="A37" sqref="A37"/>
    </sheetView>
  </sheetViews>
  <sheetFormatPr baseColWidth="10" defaultRowHeight="15"/>
  <cols>
    <col min="1" max="1" width="44.5703125" bestFit="1" customWidth="1"/>
  </cols>
  <sheetData>
    <row r="1" spans="1:1" ht="19.5" thickBot="1">
      <c r="A1" s="17" t="s">
        <v>1492</v>
      </c>
    </row>
    <row r="2" spans="1:1">
      <c r="A2" s="80" t="s">
        <v>1298</v>
      </c>
    </row>
    <row r="3" spans="1:1">
      <c r="A3" s="85" t="s">
        <v>1064</v>
      </c>
    </row>
    <row r="4" spans="1:1">
      <c r="A4" s="85" t="str">
        <f>IF('AP-LIST_c9800'!E4&lt;&gt;"",CONCATENATE("username ",UPPER('AP-LIST_c9800'!E4)," mac"),"# no MAC")</f>
        <v>username 24D79C3F8F68 mac</v>
      </c>
    </row>
    <row r="5" spans="1:1">
      <c r="A5" s="85" t="str">
        <f>IF('AP-LIST_c9800'!E5&lt;&gt;"",CONCATENATE("username ",UPPER('AP-LIST_c9800'!E5)," mac"),"# no MAC")</f>
        <v>username 24D79C3FB104 mac</v>
      </c>
    </row>
    <row r="6" spans="1:1">
      <c r="A6" s="85" t="str">
        <f>IF('AP-LIST_c9800'!E6&lt;&gt;"",CONCATENATE("username ",UPPER('AP-LIST_c9800'!E6)," mac"),"# no MAC")</f>
        <v>username 24D79C3EFE38 mac</v>
      </c>
    </row>
    <row r="7" spans="1:1">
      <c r="A7" s="85" t="str">
        <f>IF('AP-LIST_c9800'!E7&lt;&gt;"",CONCATENATE("username ",UPPER('AP-LIST_c9800'!E7)," mac"),"# no MAC")</f>
        <v>username 24D79C3F9CC0 mac</v>
      </c>
    </row>
    <row r="8" spans="1:1">
      <c r="A8" s="85" t="str">
        <f>IF('AP-LIST_c9800'!E8&lt;&gt;"",CONCATENATE("username ",UPPER('AP-LIST_c9800'!E8)," mac"),"# no MAC")</f>
        <v>username 24D79C3F88AC mac</v>
      </c>
    </row>
    <row r="9" spans="1:1">
      <c r="A9" s="85" t="str">
        <f>IF('AP-LIST_c9800'!E9&lt;&gt;"",CONCATENATE("username ",UPPER('AP-LIST_c9800'!E9)," mac"),"# no MAC")</f>
        <v>username 24D79C3FAB6C mac</v>
      </c>
    </row>
    <row r="10" spans="1:1">
      <c r="A10" s="85" t="str">
        <f>IF('AP-LIST_c9800'!E10&lt;&gt;"",CONCATENATE("username ",UPPER('AP-LIST_c9800'!E10)," mac"),"# no MAC")</f>
        <v>username 24D79C3F9760 mac</v>
      </c>
    </row>
    <row r="11" spans="1:1">
      <c r="A11" s="85" t="str">
        <f>IF('AP-LIST_c9800'!E11&lt;&gt;"",CONCATENATE("username ",UPPER('AP-LIST_c9800'!E11)," mac"),"# no MAC")</f>
        <v>username 34B883150430 mac</v>
      </c>
    </row>
    <row r="12" spans="1:1">
      <c r="A12" s="85" t="str">
        <f>IF('AP-LIST_c9800'!E12&lt;&gt;"",CONCATENATE("username ",UPPER('AP-LIST_c9800'!E12)," mac"),"# no MAC")</f>
        <v>username 34B88314F324 mac</v>
      </c>
    </row>
    <row r="13" spans="1:1">
      <c r="A13" s="85" t="str">
        <f>IF('AP-LIST_c9800'!E13&lt;&gt;"",CONCATENATE("username ",UPPER('AP-LIST_c9800'!E13)," mac"),"# no MAC")</f>
        <v>username 34B88314EED4 mac</v>
      </c>
    </row>
    <row r="14" spans="1:1">
      <c r="A14" s="85" t="str">
        <f>IF('AP-LIST_c9800'!E14&lt;&gt;"",CONCATENATE("username ",UPPER('AP-LIST_c9800'!E14)," mac"),"# no MAC")</f>
        <v>username 34B88314EF0C mac</v>
      </c>
    </row>
    <row r="15" spans="1:1">
      <c r="A15" s="85" t="str">
        <f>IF('AP-LIST_c9800'!E15&lt;&gt;"",CONCATENATE("username ",UPPER('AP-LIST_c9800'!E15)," mac"),"# no MAC")</f>
        <v>username 34B883150A10 mac</v>
      </c>
    </row>
    <row r="16" spans="1:1">
      <c r="A16" s="85" t="str">
        <f>IF('AP-LIST_c9800'!E16&lt;&gt;"",CONCATENATE("username ",UPPER('AP-LIST_c9800'!E16)," mac"),"# no MAC")</f>
        <v>username 34B883146E5C mac</v>
      </c>
    </row>
    <row r="17" spans="1:1">
      <c r="A17" s="85" t="str">
        <f>IF('AP-LIST_c9800'!E17&lt;&gt;"",CONCATENATE("username ",UPPER('AP-LIST_c9800'!E17)," mac"),"# no MAC")</f>
        <v>username 9CD57DC022EC mac</v>
      </c>
    </row>
    <row r="18" spans="1:1">
      <c r="A18" s="85" t="str">
        <f>IF('AP-LIST_c9800'!E18&lt;&gt;"",CONCATENATE("username ",UPPER('AP-LIST_c9800'!E18)," mac"),"# no MAC")</f>
        <v>username 9CD57DC06690 mac</v>
      </c>
    </row>
    <row r="19" spans="1:1">
      <c r="A19" s="85" t="str">
        <f>IF('AP-LIST_c9800'!E19&lt;&gt;"",CONCATENATE("username ",UPPER('AP-LIST_c9800'!E19)," mac"),"# no MAC")</f>
        <v>username 9CD57DC058E0 mac</v>
      </c>
    </row>
    <row r="20" spans="1:1">
      <c r="A20" s="85" t="str">
        <f>IF('AP-LIST_c9800'!E20&lt;&gt;"",CONCATENATE("username ",UPPER('AP-LIST_c9800'!E20)," mac"),"# no MAC")</f>
        <v>username 34B883150B50 mac</v>
      </c>
    </row>
    <row r="21" spans="1:1">
      <c r="A21" s="85" t="str">
        <f>IF('AP-LIST_c9800'!E21&lt;&gt;"",CONCATENATE("username ",UPPER('AP-LIST_c9800'!E21)," mac"),"# no MAC")</f>
        <v>username 34B88314FD38 mac</v>
      </c>
    </row>
    <row r="22" spans="1:1">
      <c r="A22" s="85" t="str">
        <f>IF('AP-LIST_c9800'!E22&lt;&gt;"",CONCATENATE("username ",UPPER('AP-LIST_c9800'!E22)," mac"),"# no MAC")</f>
        <v>username 24D79C3F9C60 mac</v>
      </c>
    </row>
    <row r="23" spans="1:1">
      <c r="A23" s="85" t="str">
        <f>IF('AP-LIST_c9800'!E23&lt;&gt;"",CONCATENATE("username ",UPPER('AP-LIST_c9800'!E23)," mac"),"# no MAC")</f>
        <v>username 24D79C3FA4A0 mac</v>
      </c>
    </row>
    <row r="24" spans="1:1">
      <c r="A24" s="85" t="str">
        <f>IF('AP-LIST_c9800'!E24&lt;&gt;"",CONCATENATE("username ",UPPER('AP-LIST_c9800'!E24)," mac"),"# no MAC")</f>
        <v>username 24D79C3F9EB4 mac</v>
      </c>
    </row>
    <row r="25" spans="1:1">
      <c r="A25" s="85" t="str">
        <f>IF('AP-LIST_c9800'!E25&lt;&gt;"",CONCATENATE("username ",UPPER('AP-LIST_c9800'!E25)," mac"),"# no MAC")</f>
        <v>username 24D79C3F9A90 mac</v>
      </c>
    </row>
    <row r="26" spans="1:1">
      <c r="A26" s="85" t="str">
        <f>IF('AP-LIST_c9800'!E26&lt;&gt;"",CONCATENATE("username ",UPPER('AP-LIST_c9800'!E26)," mac"),"# no MAC")</f>
        <v>username 34B88314F1E8 mac</v>
      </c>
    </row>
    <row r="27" spans="1:1">
      <c r="A27" s="85" t="str">
        <f>IF('AP-LIST_c9800'!E27&lt;&gt;"",CONCATENATE("username ",UPPER('AP-LIST_c9800'!E27)," mac"),"# no MAC")</f>
        <v>username 34B883146C80 mac</v>
      </c>
    </row>
    <row r="28" spans="1:1">
      <c r="A28" s="85" t="str">
        <f>IF('AP-LIST_c9800'!E28&lt;&gt;"",CONCATENATE("username ",UPPER('AP-LIST_c9800'!E28)," mac"),"# no MAC")</f>
        <v>username 34B8831503D0 mac</v>
      </c>
    </row>
    <row r="29" spans="1:1">
      <c r="A29" s="85" t="str">
        <f>IF('AP-LIST_c9800'!E29&lt;&gt;"",CONCATENATE("username ",UPPER('AP-LIST_c9800'!E29)," mac"),"# no MAC")</f>
        <v>username 34B883141114 mac</v>
      </c>
    </row>
    <row r="30" spans="1:1">
      <c r="A30" s="85" t="str">
        <f>IF('AP-LIST_c9800'!E30&lt;&gt;"",CONCATENATE("username ",UPPER('AP-LIST_c9800'!E30)," mac"),"# no MAC")</f>
        <v>username 34B883150648 mac</v>
      </c>
    </row>
    <row r="31" spans="1:1">
      <c r="A31" s="85" t="str">
        <f>IF('AP-LIST_c9800'!E31&lt;&gt;"",CONCATENATE("username ",UPPER('AP-LIST_c9800'!E31)," mac"),"# no MAC")</f>
        <v>username 34B88315100C mac</v>
      </c>
    </row>
    <row r="32" spans="1:1">
      <c r="A32" s="85" t="str">
        <f>IF('AP-LIST_c9800'!E32&lt;&gt;"",CONCATENATE("username ",UPPER('AP-LIST_c9800'!E32)," mac"),"# no MAC")</f>
        <v>username 34B88314FEE0 mac</v>
      </c>
    </row>
    <row r="33" spans="1:1">
      <c r="A33" s="85" t="str">
        <f>IF('AP-LIST_c9800'!E33&lt;&gt;"",CONCATENATE("username ",UPPER('AP-LIST_c9800'!E33)," mac"),"# no MAC")</f>
        <v>username 34B88314F434 mac</v>
      </c>
    </row>
    <row r="34" spans="1:1">
      <c r="A34" s="85" t="str">
        <f>IF('AP-LIST_c9800'!E34&lt;&gt;"",CONCATENATE("username ",UPPER('AP-LIST_c9800'!E34)," mac"),"# no MAC")</f>
        <v>username 34B88314F99C mac</v>
      </c>
    </row>
    <row r="35" spans="1:1">
      <c r="A35" s="85" t="str">
        <f>IF('AP-LIST_c9800'!E35&lt;&gt;"",CONCATENATE("username ",UPPER('AP-LIST_c9800'!E35)," mac"),"# no MAC")</f>
        <v>username 34B8831507E0 mac</v>
      </c>
    </row>
    <row r="36" spans="1:1">
      <c r="A36" s="85" t="str">
        <f>IF('AP-LIST_c9800'!E36&lt;&gt;"",CONCATENATE("username ",UPPER('AP-LIST_c9800'!E36)," mac"),"# no MAC")</f>
        <v>username 34B883150540 mac</v>
      </c>
    </row>
    <row r="37" spans="1:1">
      <c r="A37" s="85" t="str">
        <f>IF('AP-LIST_c9800'!E37&lt;&gt;"",CONCATENATE("username ",UPPER('AP-LIST_c9800'!E37)," mac"),"# no MAC")</f>
        <v>username 34B883146DC4 mac</v>
      </c>
    </row>
    <row r="38" spans="1:1">
      <c r="A38" s="85" t="str">
        <f>IF('AP-LIST_c9800'!E38&lt;&gt;"",CONCATENATE("username ",UPPER('AP-LIST_c9800'!E38)," mac"),"# no MAC")</f>
        <v>username 34B883148290 mac</v>
      </c>
    </row>
    <row r="39" spans="1:1">
      <c r="A39" s="85" t="str">
        <f>IF('AP-LIST_c9800'!E39&lt;&gt;"",CONCATENATE("username ",UPPER('AP-LIST_c9800'!E39)," mac"),"# no MAC")</f>
        <v>username 34B88315077C mac</v>
      </c>
    </row>
    <row r="40" spans="1:1">
      <c r="A40" s="85" t="str">
        <f>IF('AP-LIST_c9800'!E40&lt;&gt;"",CONCATENATE("username ",UPPER('AP-LIST_c9800'!E40)," mac"),"# no MAC")</f>
        <v>username 34B8831506FC mac</v>
      </c>
    </row>
    <row r="41" spans="1:1">
      <c r="A41" s="85" t="str">
        <f>IF('AP-LIST_c9800'!E41&lt;&gt;"",CONCATENATE("username ",UPPER('AP-LIST_c9800'!E41)," mac"),"# no MAC")</f>
        <v>username 24D79C3FA7E8 mac</v>
      </c>
    </row>
    <row r="42" spans="1:1">
      <c r="A42" s="85" t="str">
        <f>IF('AP-LIST_c9800'!E42&lt;&gt;"",CONCATENATE("username ",UPPER('AP-LIST_c9800'!E42)," mac"),"# no MAC")</f>
        <v>username 24D79C3F8854 mac</v>
      </c>
    </row>
    <row r="43" spans="1:1">
      <c r="A43" s="85" t="str">
        <f>IF('AP-LIST_c9800'!E43&lt;&gt;"",CONCATENATE("username ",UPPER('AP-LIST_c9800'!E43)," mac"),"# no MAC")</f>
        <v>username 24D79C3F97BC mac</v>
      </c>
    </row>
    <row r="44" spans="1:1">
      <c r="A44" s="85" t="str">
        <f>IF('AP-LIST_c9800'!E44&lt;&gt;"",CONCATENATE("username ",UPPER('AP-LIST_c9800'!E44)," mac"),"# no MAC")</f>
        <v>username 24D79C3F7DB4 mac</v>
      </c>
    </row>
    <row r="45" spans="1:1">
      <c r="A45" s="85" t="str">
        <f>IF('AP-LIST_c9800'!E45&lt;&gt;"",CONCATENATE("username ",UPPER('AP-LIST_c9800'!E45)," mac"),"# no MAC")</f>
        <v>username 24D79C3F9BB4 mac</v>
      </c>
    </row>
    <row r="46" spans="1:1">
      <c r="A46" s="85" t="str">
        <f>IF('AP-LIST_c9800'!E46&lt;&gt;"",CONCATENATE("username ",UPPER('AP-LIST_c9800'!E46)," mac"),"# no MAC")</f>
        <v>username 24D79C3F988C mac</v>
      </c>
    </row>
    <row r="47" spans="1:1">
      <c r="A47" s="85" t="str">
        <f>IF('AP-LIST_c9800'!E47&lt;&gt;"",CONCATENATE("username ",UPPER('AP-LIST_c9800'!E47)," mac"),"# no MAC")</f>
        <v>username 24D79C3F8ED8 mac</v>
      </c>
    </row>
    <row r="48" spans="1:1">
      <c r="A48" s="85" t="str">
        <f>IF('AP-LIST_c9800'!E48&lt;&gt;"",CONCATENATE("username ",UPPER('AP-LIST_c9800'!E48)," mac"),"# no MAC")</f>
        <v>username 24D79C3F9088 mac</v>
      </c>
    </row>
    <row r="49" spans="1:1">
      <c r="A49" s="85" t="str">
        <f>IF('AP-LIST_c9800'!E49&lt;&gt;"",CONCATENATE("username ",UPPER('AP-LIST_c9800'!E49)," mac"),"# no MAC")</f>
        <v>username 24D79C3FA2DC mac</v>
      </c>
    </row>
    <row r="50" spans="1:1">
      <c r="A50" s="85" t="str">
        <f>IF('AP-LIST_c9800'!E50&lt;&gt;"",CONCATENATE("username ",UPPER('AP-LIST_c9800'!E50)," mac"),"# no MAC")</f>
        <v>username 24D79C3F8F88 mac</v>
      </c>
    </row>
    <row r="51" spans="1:1">
      <c r="A51" s="85" t="str">
        <f>IF('AP-LIST_c9800'!E51&lt;&gt;"",CONCATENATE("username ",UPPER('AP-LIST_c9800'!E51)," mac"),"# no MAC")</f>
        <v>username 24D79C3FA5F4 mac</v>
      </c>
    </row>
    <row r="52" spans="1:1">
      <c r="A52" s="85" t="str">
        <f>IF('AP-LIST_c9800'!E52&lt;&gt;"",CONCATENATE("username ",UPPER('AP-LIST_c9800'!E52)," mac"),"# no MAC")</f>
        <v>username 24D79C3F8C58 mac</v>
      </c>
    </row>
    <row r="53" spans="1:1">
      <c r="A53" s="85" t="str">
        <f>IF('AP-LIST_c9800'!E53&lt;&gt;"",CONCATENATE("username ",UPPER('AP-LIST_c9800'!E53)," mac"),"# no MAC")</f>
        <v>username 24D79C3F8504 mac</v>
      </c>
    </row>
    <row r="54" spans="1:1">
      <c r="A54" s="85" t="str">
        <f>IF('AP-LIST_c9800'!E54&lt;&gt;"",CONCATENATE("username ",UPPER('AP-LIST_c9800'!E54)," mac"),"# no MAC")</f>
        <v>username 34B883150D08 mac</v>
      </c>
    </row>
    <row r="55" spans="1:1">
      <c r="A55" s="85" t="str">
        <f>IF('AP-LIST_c9800'!E55&lt;&gt;"",CONCATENATE("username ",UPPER('AP-LIST_c9800'!E55)," mac"),"# no MAC")</f>
        <v>username 34B883150620 mac</v>
      </c>
    </row>
    <row r="56" spans="1:1">
      <c r="A56" s="85" t="str">
        <f>IF('AP-LIST_c9800'!E56&lt;&gt;"",CONCATENATE("username ",UPPER('AP-LIST_c9800'!E56)," mac"),"# no MAC")</f>
        <v>username 9CD57DC060E4 mac</v>
      </c>
    </row>
    <row r="57" spans="1:1">
      <c r="A57" s="85" t="str">
        <f>IF('AP-LIST_c9800'!E57&lt;&gt;"",CONCATENATE("username ",UPPER('AP-LIST_c9800'!E57)," mac"),"# no MAC")</f>
        <v>username 9CD57DC0643C mac</v>
      </c>
    </row>
    <row r="58" spans="1:1">
      <c r="A58" s="85" t="str">
        <f>IF('AP-LIST_c9800'!E58&lt;&gt;"",CONCATENATE("username ",UPPER('AP-LIST_c9800'!E58)," mac"),"# no MAC")</f>
        <v>username 9CD57D81A9E8 mac</v>
      </c>
    </row>
    <row r="59" spans="1:1">
      <c r="A59" s="85" t="str">
        <f>IF('AP-LIST_c9800'!E59&lt;&gt;"",CONCATENATE("username ",UPPER('AP-LIST_c9800'!E59)," mac"),"# no MAC")</f>
        <v>username 9CD57D819254 mac</v>
      </c>
    </row>
    <row r="60" spans="1:1">
      <c r="A60" s="85" t="str">
        <f>IF('AP-LIST_c9800'!E60&lt;&gt;"",CONCATENATE("username ",UPPER('AP-LIST_c9800'!E60)," mac"),"# no MAC")</f>
        <v>username 24D79C3F98D4 mac</v>
      </c>
    </row>
    <row r="61" spans="1:1">
      <c r="A61" s="85" t="str">
        <f>IF('AP-LIST_c9800'!E61&lt;&gt;"",CONCATENATE("username ",UPPER('AP-LIST_c9800'!E61)," mac"),"# no MAC")</f>
        <v>username 24D79C3F8760 mac</v>
      </c>
    </row>
    <row r="62" spans="1:1">
      <c r="A62" s="85" t="str">
        <f>IF('AP-LIST_c9800'!E62&lt;&gt;"",CONCATENATE("username ",UPPER('AP-LIST_c9800'!E62)," mac"),"# no MAC")</f>
        <v>username 24D79C3FA6F4 mac</v>
      </c>
    </row>
    <row r="63" spans="1:1">
      <c r="A63" s="85" t="str">
        <f>IF('AP-LIST_c9800'!E63&lt;&gt;"",CONCATENATE("username ",UPPER('AP-LIST_c9800'!E63)," mac"),"# no MAC")</f>
        <v>username 24D79C3F8DE0 mac</v>
      </c>
    </row>
    <row r="64" spans="1:1">
      <c r="A64" s="85" t="str">
        <f>IF('AP-LIST_c9800'!E64&lt;&gt;"",CONCATENATE("username ",UPPER('AP-LIST_c9800'!E64)," mac"),"# no MAC")</f>
        <v>username 34B8831502D4 mac</v>
      </c>
    </row>
    <row r="65" spans="1:1">
      <c r="A65" s="85" t="str">
        <f>IF('AP-LIST_c9800'!E65&lt;&gt;"",CONCATENATE("username ",UPPER('AP-LIST_c9800'!E65)," mac"),"# no MAC")</f>
        <v># no MAC</v>
      </c>
    </row>
    <row r="66" spans="1:1">
      <c r="A66" s="85" t="str">
        <f>IF('AP-LIST_c9800'!E66&lt;&gt;"",CONCATENATE("username ",UPPER('AP-LIST_c9800'!E66)," mac"),"# no MAC")</f>
        <v># no MAC</v>
      </c>
    </row>
    <row r="67" spans="1:1">
      <c r="A67" s="85" t="str">
        <f>IF('AP-LIST_c9800'!E67&lt;&gt;"",CONCATENATE("username ",UPPER('AP-LIST_c9800'!E67)," mac"),"# no MAC")</f>
        <v># no MAC</v>
      </c>
    </row>
    <row r="68" spans="1:1">
      <c r="A68" s="85" t="str">
        <f>IF('AP-LIST_c9800'!E68&lt;&gt;"",CONCATENATE("username ",UPPER('AP-LIST_c9800'!E68)," mac"),"# no MAC")</f>
        <v># no MAC</v>
      </c>
    </row>
    <row r="69" spans="1:1">
      <c r="A69" s="85" t="str">
        <f>IF('AP-LIST_c9800'!E69&lt;&gt;"",CONCATENATE("username ",UPPER('AP-LIST_c9800'!E69)," mac"),"# no MAC")</f>
        <v># no MAC</v>
      </c>
    </row>
    <row r="70" spans="1:1">
      <c r="A70" s="85" t="str">
        <f>IF('AP-LIST_c9800'!E70&lt;&gt;"",CONCATENATE("username ",UPPER('AP-LIST_c9800'!E70)," mac"),"# no MAC")</f>
        <v># no MAC</v>
      </c>
    </row>
    <row r="71" spans="1:1">
      <c r="A71" s="85" t="str">
        <f>IF('AP-LIST_c9800'!E71&lt;&gt;"",CONCATENATE("username ",UPPER('AP-LIST_c9800'!E71)," mac"),"# no MAC")</f>
        <v># no MAC</v>
      </c>
    </row>
    <row r="72" spans="1:1">
      <c r="A72" s="85" t="str">
        <f>IF('AP-LIST_c9800'!E72&lt;&gt;"",CONCATENATE("username ",UPPER('AP-LIST_c9800'!E72)," mac"),"# no MAC")</f>
        <v># no MAC</v>
      </c>
    </row>
    <row r="73" spans="1:1">
      <c r="A73" s="85" t="str">
        <f>IF('AP-LIST_c9800'!E73&lt;&gt;"",CONCATENATE("username ",UPPER('AP-LIST_c9800'!E73)," mac"),"# no MAC")</f>
        <v># no MAC</v>
      </c>
    </row>
    <row r="74" spans="1:1">
      <c r="A74" s="85" t="str">
        <f>IF('AP-LIST_c9800'!E74&lt;&gt;"",CONCATENATE("username ",UPPER('AP-LIST_c9800'!E74)," mac"),"# no MAC")</f>
        <v># no MAC</v>
      </c>
    </row>
    <row r="75" spans="1:1">
      <c r="A75" s="85" t="str">
        <f>IF('AP-LIST_c9800'!E75&lt;&gt;"",CONCATENATE("username ",UPPER('AP-LIST_c9800'!E75)," mac"),"# no MAC")</f>
        <v># no MAC</v>
      </c>
    </row>
    <row r="76" spans="1:1">
      <c r="A76" s="85" t="str">
        <f>IF('AP-LIST_c9800'!E76&lt;&gt;"",CONCATENATE("username ",UPPER('AP-LIST_c9800'!E76)," mac"),"# no MAC")</f>
        <v># no MAC</v>
      </c>
    </row>
    <row r="77" spans="1:1">
      <c r="A77" s="85" t="str">
        <f>IF('AP-LIST_c9800'!E77&lt;&gt;"",CONCATENATE("username ",UPPER('AP-LIST_c9800'!E77)," mac"),"# no MAC")</f>
        <v># no MAC</v>
      </c>
    </row>
    <row r="78" spans="1:1">
      <c r="A78" s="85" t="str">
        <f>IF('AP-LIST_c9800'!E78&lt;&gt;"",CONCATENATE("username ",UPPER('AP-LIST_c9800'!E78)," mac"),"# no MAC")</f>
        <v># no MAC</v>
      </c>
    </row>
    <row r="79" spans="1:1">
      <c r="A79" s="85" t="str">
        <f>IF('AP-LIST_c9800'!E79&lt;&gt;"",CONCATENATE("username ",UPPER('AP-LIST_c9800'!E79)," mac"),"# no MAC")</f>
        <v># no MAC</v>
      </c>
    </row>
    <row r="80" spans="1:1">
      <c r="A80" s="85" t="str">
        <f>IF('AP-LIST_c9800'!E80&lt;&gt;"",CONCATENATE("username ",UPPER('AP-LIST_c9800'!E80)," mac"),"# no MAC")</f>
        <v># no MAC</v>
      </c>
    </row>
    <row r="81" spans="1:1">
      <c r="A81" s="85" t="str">
        <f>IF('AP-LIST_c9800'!E81&lt;&gt;"",CONCATENATE("username ",UPPER('AP-LIST_c9800'!E81)," mac"),"# no MAC")</f>
        <v># no MAC</v>
      </c>
    </row>
    <row r="82" spans="1:1">
      <c r="A82" s="85" t="str">
        <f>IF('AP-LIST_c9800'!E82&lt;&gt;"",CONCATENATE("username ",UPPER('AP-LIST_c9800'!E82)," mac"),"# no MAC")</f>
        <v># no MAC</v>
      </c>
    </row>
    <row r="83" spans="1:1">
      <c r="A83" s="85" t="str">
        <f>IF('AP-LIST_c9800'!E83&lt;&gt;"",CONCATENATE("username ",UPPER('AP-LIST_c9800'!E83)," mac"),"# no MAC")</f>
        <v># no MAC</v>
      </c>
    </row>
    <row r="84" spans="1:1">
      <c r="A84" s="85" t="str">
        <f>IF('AP-LIST_c9800'!E84&lt;&gt;"",CONCATENATE("username ",UPPER('AP-LIST_c9800'!E84)," mac"),"# no MAC")</f>
        <v># no MAC</v>
      </c>
    </row>
    <row r="85" spans="1:1">
      <c r="A85" s="85" t="str">
        <f>IF('AP-LIST_c9800'!E85&lt;&gt;"",CONCATENATE("username ",UPPER('AP-LIST_c9800'!E85)," mac"),"# no MAC")</f>
        <v># no MAC</v>
      </c>
    </row>
    <row r="86" spans="1:1">
      <c r="A86" s="85" t="str">
        <f>IF('AP-LIST_c9800'!E86&lt;&gt;"",CONCATENATE("username ",UPPER('AP-LIST_c9800'!E86)," mac"),"# no MAC")</f>
        <v># no MAC</v>
      </c>
    </row>
    <row r="87" spans="1:1">
      <c r="A87" s="85" t="str">
        <f>IF('AP-LIST_c9800'!E87&lt;&gt;"",CONCATENATE("username ",UPPER('AP-LIST_c9800'!E87)," mac"),"# no MAC")</f>
        <v># no MAC</v>
      </c>
    </row>
    <row r="88" spans="1:1">
      <c r="A88" s="85" t="str">
        <f>IF('AP-LIST_c9800'!E88&lt;&gt;"",CONCATENATE("username ",UPPER('AP-LIST_c9800'!E88)," mac"),"# no MAC")</f>
        <v># no MAC</v>
      </c>
    </row>
    <row r="89" spans="1:1">
      <c r="A89" s="85" t="str">
        <f>IF('AP-LIST_c9800'!E89&lt;&gt;"",CONCATENATE("username ",UPPER('AP-LIST_c9800'!E89)," mac"),"# no MAC")</f>
        <v># no MAC</v>
      </c>
    </row>
    <row r="90" spans="1:1">
      <c r="A90" s="85" t="str">
        <f>IF('AP-LIST_c9800'!E90&lt;&gt;"",CONCATENATE("username ",UPPER('AP-LIST_c9800'!E90)," mac"),"# no MAC")</f>
        <v># no MAC</v>
      </c>
    </row>
    <row r="91" spans="1:1">
      <c r="A91" s="85" t="str">
        <f>IF('AP-LIST_c9800'!E91&lt;&gt;"",CONCATENATE("username ",UPPER('AP-LIST_c9800'!E91)," mac"),"# no MAC")</f>
        <v># no MAC</v>
      </c>
    </row>
    <row r="92" spans="1:1">
      <c r="A92" s="85" t="str">
        <f>IF('AP-LIST_c9800'!E92&lt;&gt;"",CONCATENATE("username ",UPPER('AP-LIST_c9800'!E92)," mac"),"# no MAC")</f>
        <v># no MAC</v>
      </c>
    </row>
    <row r="93" spans="1:1">
      <c r="A93" s="85" t="str">
        <f>IF('AP-LIST_c9800'!E93&lt;&gt;"",CONCATENATE("username ",UPPER('AP-LIST_c9800'!E93)," mac"),"# no MAC")</f>
        <v># no MAC</v>
      </c>
    </row>
    <row r="94" spans="1:1">
      <c r="A94" s="85" t="str">
        <f>IF('AP-LIST_c9800'!E94&lt;&gt;"",CONCATENATE("username ",UPPER('AP-LIST_c9800'!E94)," mac"),"# no MAC")</f>
        <v># no MAC</v>
      </c>
    </row>
    <row r="95" spans="1:1">
      <c r="A95" s="85" t="str">
        <f>IF('AP-LIST_c9800'!E95&lt;&gt;"",CONCATENATE("username ",UPPER('AP-LIST_c9800'!E95)," mac"),"# no MAC")</f>
        <v># no MAC</v>
      </c>
    </row>
    <row r="96" spans="1:1">
      <c r="A96" s="85" t="str">
        <f>IF('AP-LIST_c9800'!E96&lt;&gt;"",CONCATENATE("username ",UPPER('AP-LIST_c9800'!E96)," mac"),"# no MAC")</f>
        <v># no MAC</v>
      </c>
    </row>
    <row r="97" spans="1:1">
      <c r="A97" s="85" t="str">
        <f>IF('AP-LIST_c9800'!E97&lt;&gt;"",CONCATENATE("username ",UPPER('AP-LIST_c9800'!E97)," mac"),"# no MAC")</f>
        <v># no MAC</v>
      </c>
    </row>
    <row r="98" spans="1:1">
      <c r="A98" s="85" t="str">
        <f>IF('AP-LIST_c9800'!E98&lt;&gt;"",CONCATENATE("username ",UPPER('AP-LIST_c9800'!E98)," mac"),"# no MAC")</f>
        <v># no MAC</v>
      </c>
    </row>
    <row r="99" spans="1:1">
      <c r="A99" s="85" t="str">
        <f>IF('AP-LIST_c9800'!E99&lt;&gt;"",CONCATENATE("username ",UPPER('AP-LIST_c9800'!E99)," mac"),"# no MAC")</f>
        <v># no MAC</v>
      </c>
    </row>
    <row r="100" spans="1:1">
      <c r="A100" s="85" t="str">
        <f>IF('AP-LIST_c9800'!E100&lt;&gt;"",CONCATENATE("username ",UPPER('AP-LIST_c9800'!E100)," mac"),"# no MAC")</f>
        <v># no MAC</v>
      </c>
    </row>
    <row r="101" spans="1:1">
      <c r="A101" s="85" t="str">
        <f>IF('AP-LIST_c9800'!E101&lt;&gt;"",CONCATENATE("username ",UPPER('AP-LIST_c9800'!E101)," mac"),"# no MAC")</f>
        <v># no MAC</v>
      </c>
    </row>
    <row r="102" spans="1:1">
      <c r="A102" s="85" t="str">
        <f>IF('AP-LIST_c9800'!E102&lt;&gt;"",CONCATENATE("username ",UPPER('AP-LIST_c9800'!E102)," mac"),"# no MAC")</f>
        <v># no MAC</v>
      </c>
    </row>
    <row r="103" spans="1:1">
      <c r="A103" s="85" t="str">
        <f>IF('AP-LIST_c9800'!E103&lt;&gt;"",CONCATENATE("username ",UPPER('AP-LIST_c9800'!E103)," mac"),"# no MAC")</f>
        <v># no MAC</v>
      </c>
    </row>
    <row r="104" spans="1:1">
      <c r="A104" s="85" t="str">
        <f>IF('AP-LIST_c9800'!E104&lt;&gt;"",CONCATENATE("username ",UPPER('AP-LIST_c9800'!E104)," mac"),"# no MAC")</f>
        <v># no MAC</v>
      </c>
    </row>
    <row r="105" spans="1:1">
      <c r="A105" s="85" t="str">
        <f>IF('AP-LIST_c9800'!E105&lt;&gt;"",CONCATENATE("username ",UPPER('AP-LIST_c9800'!E105)," mac"),"# no MAC")</f>
        <v># no MAC</v>
      </c>
    </row>
    <row r="106" spans="1:1">
      <c r="A106" s="85" t="str">
        <f>IF('AP-LIST_c9800'!E106&lt;&gt;"",CONCATENATE("username ",UPPER('AP-LIST_c9800'!E106)," mac"),"# no MAC")</f>
        <v># no MAC</v>
      </c>
    </row>
    <row r="107" spans="1:1">
      <c r="A107" s="85" t="str">
        <f>IF('AP-LIST_c9800'!E107&lt;&gt;"",CONCATENATE("username ",UPPER('AP-LIST_c9800'!E107)," mac"),"# no MAC")</f>
        <v># no MAC</v>
      </c>
    </row>
    <row r="108" spans="1:1">
      <c r="A108" s="85" t="str">
        <f>IF('AP-LIST_c9800'!E108&lt;&gt;"",CONCATENATE("username ",UPPER('AP-LIST_c9800'!E108)," mac"),"# no MAC")</f>
        <v># no MAC</v>
      </c>
    </row>
    <row r="109" spans="1:1">
      <c r="A109" s="85" t="str">
        <f>IF('AP-LIST_c9800'!E109&lt;&gt;"",CONCATENATE("username ",UPPER('AP-LIST_c9800'!E109)," mac"),"# no MAC")</f>
        <v># no MAC</v>
      </c>
    </row>
    <row r="110" spans="1:1">
      <c r="A110" s="85" t="str">
        <f>IF('AP-LIST_c9800'!E110&lt;&gt;"",CONCATENATE("username ",UPPER('AP-LIST_c9800'!E110)," mac"),"# no MAC")</f>
        <v># no MAC</v>
      </c>
    </row>
    <row r="111" spans="1:1">
      <c r="A111" s="85" t="str">
        <f>IF('AP-LIST_c9800'!E111&lt;&gt;"",CONCATENATE("username ",UPPER('AP-LIST_c9800'!E111)," mac"),"# no MAC")</f>
        <v># no MAC</v>
      </c>
    </row>
    <row r="112" spans="1:1">
      <c r="A112" s="85" t="str">
        <f>IF('AP-LIST_c9800'!E112&lt;&gt;"",CONCATENATE("username ",UPPER('AP-LIST_c9800'!E112)," mac"),"# no MAC")</f>
        <v># no MAC</v>
      </c>
    </row>
    <row r="113" spans="1:1">
      <c r="A113" s="85" t="str">
        <f>IF('AP-LIST_c9800'!E113&lt;&gt;"",CONCATENATE("username ",UPPER('AP-LIST_c9800'!E113)," mac"),"# no MAC")</f>
        <v># no MAC</v>
      </c>
    </row>
    <row r="114" spans="1:1">
      <c r="A114" s="85" t="str">
        <f>IF('AP-LIST_c9800'!E114&lt;&gt;"",CONCATENATE("username ",UPPER('AP-LIST_c9800'!E114)," mac"),"# no MAC")</f>
        <v># no MAC</v>
      </c>
    </row>
    <row r="115" spans="1:1">
      <c r="A115" s="85" t="str">
        <f>IF('AP-LIST_c9800'!E115&lt;&gt;"",CONCATENATE("username ",UPPER('AP-LIST_c9800'!E115)," mac"),"# no MAC")</f>
        <v># no MAC</v>
      </c>
    </row>
    <row r="116" spans="1:1">
      <c r="A116" s="85" t="str">
        <f>IF('AP-LIST_c9800'!E116&lt;&gt;"",CONCATENATE("username ",UPPER('AP-LIST_c9800'!E116)," mac"),"# no MAC")</f>
        <v># no MAC</v>
      </c>
    </row>
    <row r="117" spans="1:1">
      <c r="A117" s="85" t="str">
        <f>IF('AP-LIST_c9800'!E117&lt;&gt;"",CONCATENATE("username ",UPPER('AP-LIST_c9800'!E117)," mac"),"# no MAC")</f>
        <v># no MAC</v>
      </c>
    </row>
    <row r="118" spans="1:1">
      <c r="A118" s="85" t="str">
        <f>IF('AP-LIST_c9800'!E118&lt;&gt;"",CONCATENATE("username ",UPPER('AP-LIST_c9800'!E118)," mac"),"# no MAC")</f>
        <v># no MAC</v>
      </c>
    </row>
    <row r="119" spans="1:1">
      <c r="A119" s="85" t="str">
        <f>IF('AP-LIST_c9800'!E119&lt;&gt;"",CONCATENATE("username ",UPPER('AP-LIST_c9800'!E119)," mac"),"# no MAC")</f>
        <v># no MAC</v>
      </c>
    </row>
    <row r="120" spans="1:1">
      <c r="A120" s="85" t="str">
        <f>IF('AP-LIST_c9800'!E120&lt;&gt;"",CONCATENATE("username ",UPPER('AP-LIST_c9800'!E120)," mac"),"# no MAC")</f>
        <v># no MAC</v>
      </c>
    </row>
    <row r="121" spans="1:1">
      <c r="A121" s="85" t="str">
        <f>IF('AP-LIST_c9800'!E121&lt;&gt;"",CONCATENATE("username ",UPPER('AP-LIST_c9800'!E121)," mac"),"# no MAC")</f>
        <v># no MAC</v>
      </c>
    </row>
    <row r="122" spans="1:1">
      <c r="A122" s="85" t="str">
        <f>IF('AP-LIST_c9800'!E122&lt;&gt;"",CONCATENATE("username ",UPPER('AP-LIST_c9800'!E122)," mac"),"# no MAC")</f>
        <v># no MAC</v>
      </c>
    </row>
    <row r="123" spans="1:1">
      <c r="A123" s="85" t="str">
        <f>IF('AP-LIST_c9800'!E123&lt;&gt;"",CONCATENATE("username ",UPPER('AP-LIST_c9800'!E123)," mac"),"# no MAC")</f>
        <v># no MAC</v>
      </c>
    </row>
    <row r="124" spans="1:1">
      <c r="A124" s="85" t="str">
        <f>IF('AP-LIST_c9800'!E124&lt;&gt;"",CONCATENATE("username ",UPPER('AP-LIST_c9800'!E124)," mac"),"# no MAC")</f>
        <v># no MAC</v>
      </c>
    </row>
    <row r="125" spans="1:1">
      <c r="A125" s="85" t="str">
        <f>IF('AP-LIST_c9800'!E125&lt;&gt;"",CONCATENATE("username ",UPPER('AP-LIST_c9800'!E125)," mac"),"# no MAC")</f>
        <v># no MAC</v>
      </c>
    </row>
    <row r="126" spans="1:1">
      <c r="A126" s="85" t="str">
        <f>IF('AP-LIST_c9800'!E126&lt;&gt;"",CONCATENATE("username ",UPPER('AP-LIST_c9800'!E126)," mac"),"# no MAC")</f>
        <v># no MAC</v>
      </c>
    </row>
    <row r="127" spans="1:1">
      <c r="A127" s="85" t="str">
        <f>IF('AP-LIST_c9800'!E127&lt;&gt;"",CONCATENATE("username ",UPPER('AP-LIST_c9800'!E127)," mac"),"# no MAC")</f>
        <v># no MAC</v>
      </c>
    </row>
    <row r="128" spans="1:1">
      <c r="A128" s="85" t="str">
        <f>IF('AP-LIST_c9800'!E128&lt;&gt;"",CONCATENATE("username ",UPPER('AP-LIST_c9800'!E128)," mac"),"# no MAC")</f>
        <v># no MAC</v>
      </c>
    </row>
    <row r="129" spans="1:1">
      <c r="A129" s="85" t="str">
        <f>IF('AP-LIST_c9800'!E129&lt;&gt;"",CONCATENATE("username ",UPPER('AP-LIST_c9800'!E129)," mac"),"# no MAC")</f>
        <v># no MAC</v>
      </c>
    </row>
    <row r="130" spans="1:1">
      <c r="A130" s="85" t="str">
        <f>IF('AP-LIST_c9800'!E130&lt;&gt;"",CONCATENATE("username ",UPPER('AP-LIST_c9800'!E130)," mac"),"# no MAC")</f>
        <v># no MAC</v>
      </c>
    </row>
    <row r="131" spans="1:1">
      <c r="A131" s="85" t="str">
        <f>IF('AP-LIST_c9800'!E131&lt;&gt;"",CONCATENATE("username ",UPPER('AP-LIST_c9800'!E131)," mac"),"# no MAC")</f>
        <v># no MAC</v>
      </c>
    </row>
    <row r="132" spans="1:1">
      <c r="A132" s="85" t="str">
        <f>IF('AP-LIST_c9800'!E132&lt;&gt;"",CONCATENATE("username ",UPPER('AP-LIST_c9800'!E132)," mac"),"# no MAC")</f>
        <v># no MAC</v>
      </c>
    </row>
    <row r="133" spans="1:1">
      <c r="A133" s="85" t="str">
        <f>IF('AP-LIST_c9800'!E133&lt;&gt;"",CONCATENATE("username ",UPPER('AP-LIST_c9800'!E133)," mac"),"# no MAC")</f>
        <v># no MAC</v>
      </c>
    </row>
    <row r="134" spans="1:1">
      <c r="A134" s="85" t="str">
        <f>IF('AP-LIST_c9800'!E134&lt;&gt;"",CONCATENATE("username ",UPPER('AP-LIST_c9800'!E134)," mac"),"# no MAC")</f>
        <v># no MAC</v>
      </c>
    </row>
    <row r="135" spans="1:1">
      <c r="A135" s="85" t="str">
        <f>IF('AP-LIST_c9800'!E135&lt;&gt;"",CONCATENATE("username ",UPPER('AP-LIST_c9800'!E135)," mac"),"# no MAC")</f>
        <v># no MAC</v>
      </c>
    </row>
    <row r="136" spans="1:1">
      <c r="A136" s="85" t="str">
        <f>IF('AP-LIST_c9800'!E136&lt;&gt;"",CONCATENATE("username ",UPPER('AP-LIST_c9800'!E136)," mac"),"# no MAC")</f>
        <v># no MAC</v>
      </c>
    </row>
    <row r="137" spans="1:1">
      <c r="A137" s="85" t="str">
        <f>IF('AP-LIST_c9800'!E137&lt;&gt;"",CONCATENATE("username ",UPPER('AP-LIST_c9800'!E137)," mac"),"# no MAC")</f>
        <v># no MAC</v>
      </c>
    </row>
    <row r="138" spans="1:1">
      <c r="A138" s="85" t="str">
        <f>IF('AP-LIST_c9800'!E138&lt;&gt;"",CONCATENATE("username ",UPPER('AP-LIST_c9800'!E138)," mac"),"# no MAC")</f>
        <v># no MAC</v>
      </c>
    </row>
    <row r="139" spans="1:1">
      <c r="A139" s="85" t="str">
        <f>IF('AP-LIST_c9800'!E139&lt;&gt;"",CONCATENATE("username ",UPPER('AP-LIST_c9800'!E139)," mac"),"# no MAC")</f>
        <v># no MAC</v>
      </c>
    </row>
    <row r="140" spans="1:1">
      <c r="A140" s="85" t="str">
        <f>IF('AP-LIST_c9800'!E140&lt;&gt;"",CONCATENATE("username ",UPPER('AP-LIST_c9800'!E140)," mac"),"# no MAC")</f>
        <v># no MAC</v>
      </c>
    </row>
    <row r="141" spans="1:1">
      <c r="A141" s="85" t="str">
        <f>IF('AP-LIST_c9800'!E141&lt;&gt;"",CONCATENATE("username ",UPPER('AP-LIST_c9800'!E141)," mac"),"# no MAC")</f>
        <v># no MAC</v>
      </c>
    </row>
    <row r="142" spans="1:1">
      <c r="A142" s="85" t="str">
        <f>IF('AP-LIST_c9800'!E142&lt;&gt;"",CONCATENATE("username ",UPPER('AP-LIST_c9800'!E142)," mac"),"# no MAC")</f>
        <v># no MAC</v>
      </c>
    </row>
    <row r="143" spans="1:1">
      <c r="A143" s="85" t="str">
        <f>IF('AP-LIST_c9800'!E143&lt;&gt;"",CONCATENATE("username ",UPPER('AP-LIST_c9800'!E143)," mac"),"# no MAC")</f>
        <v># no MAC</v>
      </c>
    </row>
    <row r="144" spans="1:1">
      <c r="A144" s="85" t="str">
        <f>IF('AP-LIST_c9800'!E144&lt;&gt;"",CONCATENATE("username ",UPPER('AP-LIST_c9800'!E144)," mac"),"# no MAC")</f>
        <v># no MAC</v>
      </c>
    </row>
    <row r="145" spans="1:1">
      <c r="A145" s="85" t="str">
        <f>IF('AP-LIST_c9800'!E145&lt;&gt;"",CONCATENATE("username ",UPPER('AP-LIST_c9800'!E145)," mac"),"# no MAC")</f>
        <v># no MAC</v>
      </c>
    </row>
    <row r="146" spans="1:1">
      <c r="A146" s="85" t="str">
        <f>IF('AP-LIST_c9800'!E146&lt;&gt;"",CONCATENATE("username ",UPPER('AP-LIST_c9800'!E146)," mac"),"# no MAC")</f>
        <v># no MAC</v>
      </c>
    </row>
    <row r="147" spans="1:1">
      <c r="A147" s="85" t="str">
        <f>IF('AP-LIST_c9800'!E147&lt;&gt;"",CONCATENATE("username ",UPPER('AP-LIST_c9800'!E147)," mac"),"# no MAC")</f>
        <v># no MAC</v>
      </c>
    </row>
    <row r="148" spans="1:1">
      <c r="A148" s="85" t="str">
        <f>IF('AP-LIST_c9800'!E148&lt;&gt;"",CONCATENATE("username ",UPPER('AP-LIST_c9800'!E148)," mac"),"# no MAC")</f>
        <v># no MAC</v>
      </c>
    </row>
    <row r="149" spans="1:1">
      <c r="A149" s="85" t="str">
        <f>IF('AP-LIST_c9800'!E149&lt;&gt;"",CONCATENATE("username ",UPPER('AP-LIST_c9800'!E149)," mac"),"# no MAC")</f>
        <v># no MAC</v>
      </c>
    </row>
    <row r="150" spans="1:1">
      <c r="A150" s="85" t="str">
        <f>IF('AP-LIST_c9800'!E150&lt;&gt;"",CONCATENATE("username ",UPPER('AP-LIST_c9800'!E150)," mac"),"# no MAC")</f>
        <v># no MAC</v>
      </c>
    </row>
    <row r="151" spans="1:1">
      <c r="A151" s="85" t="str">
        <f>IF('AP-LIST_c9800'!E151&lt;&gt;"",CONCATENATE("username ",UPPER('AP-LIST_c9800'!E151)," mac"),"# no MAC")</f>
        <v># no MAC</v>
      </c>
    </row>
    <row r="152" spans="1:1">
      <c r="A152" s="85" t="str">
        <f>IF('AP-LIST_c9800'!E152&lt;&gt;"",CONCATENATE("username ",UPPER('AP-LIST_c9800'!E152)," mac"),"# no MAC")</f>
        <v># no MAC</v>
      </c>
    </row>
    <row r="153" spans="1:1">
      <c r="A153" s="85" t="str">
        <f>IF('AP-LIST_c9800'!E153&lt;&gt;"",CONCATENATE("username ",UPPER('AP-LIST_c9800'!E153)," mac"),"# no MAC")</f>
        <v># no MAC</v>
      </c>
    </row>
    <row r="154" spans="1:1">
      <c r="A154" s="85" t="str">
        <f>IF('AP-LIST_c9800'!E154&lt;&gt;"",CONCATENATE("username ",UPPER('AP-LIST_c9800'!E154)," mac"),"# no MAC")</f>
        <v># no MAC</v>
      </c>
    </row>
    <row r="155" spans="1:1">
      <c r="A155" s="85" t="str">
        <f>IF('AP-LIST_c9800'!E155&lt;&gt;"",CONCATENATE("username ",UPPER('AP-LIST_c9800'!E155)," mac"),"# no MAC")</f>
        <v># no MAC</v>
      </c>
    </row>
    <row r="156" spans="1:1">
      <c r="A156" s="85" t="str">
        <f>IF('AP-LIST_c9800'!E156&lt;&gt;"",CONCATENATE("username ",UPPER('AP-LIST_c9800'!E156)," mac"),"# no MAC")</f>
        <v># no MAC</v>
      </c>
    </row>
    <row r="157" spans="1:1">
      <c r="A157" s="85" t="str">
        <f>IF('AP-LIST_c9800'!E157&lt;&gt;"",CONCATENATE("username ",UPPER('AP-LIST_c9800'!E157)," mac"),"# no MAC")</f>
        <v># no MAC</v>
      </c>
    </row>
    <row r="158" spans="1:1">
      <c r="A158" s="85" t="str">
        <f>IF('AP-LIST_c9800'!E158&lt;&gt;"",CONCATENATE("username ",UPPER('AP-LIST_c9800'!E158)," mac"),"# no MAC")</f>
        <v># no MAC</v>
      </c>
    </row>
    <row r="159" spans="1:1">
      <c r="A159" s="85" t="str">
        <f>IF('AP-LIST_c9800'!E159&lt;&gt;"",CONCATENATE("username ",UPPER('AP-LIST_c9800'!E159)," mac"),"# no MAC")</f>
        <v># no MAC</v>
      </c>
    </row>
    <row r="160" spans="1:1">
      <c r="A160" s="85" t="str">
        <f>IF('AP-LIST_c9800'!E160&lt;&gt;"",CONCATENATE("username ",UPPER('AP-LIST_c9800'!E160)," mac"),"# no MAC")</f>
        <v># no MAC</v>
      </c>
    </row>
    <row r="161" spans="1:1">
      <c r="A161" s="85" t="str">
        <f>IF('AP-LIST_c9800'!E161&lt;&gt;"",CONCATENATE("username ",UPPER('AP-LIST_c9800'!E161)," mac"),"# no MAC")</f>
        <v># no MAC</v>
      </c>
    </row>
    <row r="162" spans="1:1">
      <c r="A162" s="85" t="str">
        <f>IF('AP-LIST_c9800'!E162&lt;&gt;"",CONCATENATE("username ",UPPER('AP-LIST_c9800'!E162)," mac"),"# no MAC")</f>
        <v># no MAC</v>
      </c>
    </row>
    <row r="163" spans="1:1">
      <c r="A163" s="85" t="str">
        <f>IF('AP-LIST_c9800'!E163&lt;&gt;"",CONCATENATE("username ",UPPER('AP-LIST_c9800'!E163)," mac"),"# no MAC")</f>
        <v># no MAC</v>
      </c>
    </row>
    <row r="164" spans="1:1">
      <c r="A164" s="85" t="str">
        <f>IF('AP-LIST_c9800'!E164&lt;&gt;"",CONCATENATE("username ",UPPER('AP-LIST_c9800'!E164)," mac"),"# no MAC")</f>
        <v># no MAC</v>
      </c>
    </row>
    <row r="165" spans="1:1">
      <c r="A165" s="85" t="str">
        <f>IF('AP-LIST_c9800'!E165&lt;&gt;"",CONCATENATE("username ",UPPER('AP-LIST_c9800'!E165)," mac"),"# no MAC")</f>
        <v># no MAC</v>
      </c>
    </row>
    <row r="166" spans="1:1">
      <c r="A166" s="85" t="str">
        <f>IF('AP-LIST_c9800'!E166&lt;&gt;"",CONCATENATE("username ",UPPER('AP-LIST_c9800'!E166)," mac"),"# no MAC")</f>
        <v># no MAC</v>
      </c>
    </row>
    <row r="167" spans="1:1">
      <c r="A167" s="85" t="str">
        <f>IF('AP-LIST_c9800'!E167&lt;&gt;"",CONCATENATE("username ",UPPER('AP-LIST_c9800'!E167)," mac"),"# no MAC")</f>
        <v># no MAC</v>
      </c>
    </row>
    <row r="168" spans="1:1">
      <c r="A168" s="85" t="str">
        <f>IF('AP-LIST_c9800'!E168&lt;&gt;"",CONCATENATE("username ",UPPER('AP-LIST_c9800'!E168)," mac"),"# no MAC")</f>
        <v># no MAC</v>
      </c>
    </row>
    <row r="169" spans="1:1">
      <c r="A169" s="85" t="str">
        <f>IF('AP-LIST_c9800'!E169&lt;&gt;"",CONCATENATE("username ",UPPER('AP-LIST_c9800'!E169)," mac"),"# no MAC")</f>
        <v># no MAC</v>
      </c>
    </row>
    <row r="170" spans="1:1">
      <c r="A170" s="85" t="str">
        <f>IF('AP-LIST_c9800'!E170&lt;&gt;"",CONCATENATE("username ",UPPER('AP-LIST_c9800'!E170)," mac"),"# no MAC")</f>
        <v># no MAC</v>
      </c>
    </row>
    <row r="171" spans="1:1">
      <c r="A171" s="85" t="str">
        <f>IF('AP-LIST_c9800'!E171&lt;&gt;"",CONCATENATE("username ",UPPER('AP-LIST_c9800'!E171)," mac"),"# no MAC")</f>
        <v># no MAC</v>
      </c>
    </row>
    <row r="172" spans="1:1">
      <c r="A172" s="85" t="str">
        <f>IF('AP-LIST_c9800'!E172&lt;&gt;"",CONCATENATE("username ",UPPER('AP-LIST_c9800'!E172)," mac"),"# no MAC")</f>
        <v># no MAC</v>
      </c>
    </row>
    <row r="173" spans="1:1">
      <c r="A173" s="85" t="str">
        <f>IF('AP-LIST_c9800'!E173&lt;&gt;"",CONCATENATE("username ",UPPER('AP-LIST_c9800'!E173)," mac"),"# no MAC")</f>
        <v># no MAC</v>
      </c>
    </row>
    <row r="174" spans="1:1">
      <c r="A174" s="85" t="str">
        <f>IF('AP-LIST_c9800'!E174&lt;&gt;"",CONCATENATE("username ",UPPER('AP-LIST_c9800'!E174)," mac"),"# no MAC")</f>
        <v># no MAC</v>
      </c>
    </row>
    <row r="175" spans="1:1">
      <c r="A175" s="85" t="str">
        <f>IF('AP-LIST_c9800'!E175&lt;&gt;"",CONCATENATE("username ",UPPER('AP-LIST_c9800'!E175)," mac"),"# no MAC")</f>
        <v># no MAC</v>
      </c>
    </row>
    <row r="176" spans="1:1">
      <c r="A176" s="85" t="str">
        <f>IF('AP-LIST_c9800'!E176&lt;&gt;"",CONCATENATE("username ",UPPER('AP-LIST_c9800'!E176)," mac"),"# no MAC")</f>
        <v># no MAC</v>
      </c>
    </row>
    <row r="177" spans="1:1">
      <c r="A177" s="85" t="str">
        <f>IF('AP-LIST_c9800'!E177&lt;&gt;"",CONCATENATE("username ",UPPER('AP-LIST_c9800'!E177)," mac"),"# no MAC")</f>
        <v># no MAC</v>
      </c>
    </row>
    <row r="178" spans="1:1">
      <c r="A178" s="85" t="str">
        <f>IF('AP-LIST_c9800'!E178&lt;&gt;"",CONCATENATE("username ",UPPER('AP-LIST_c9800'!E178)," mac"),"# no MAC")</f>
        <v># no MAC</v>
      </c>
    </row>
    <row r="179" spans="1:1">
      <c r="A179" s="85" t="str">
        <f>IF('AP-LIST_c9800'!E179&lt;&gt;"",CONCATENATE("username ",UPPER('AP-LIST_c9800'!E179)," mac"),"# no MAC")</f>
        <v># no MAC</v>
      </c>
    </row>
    <row r="180" spans="1:1">
      <c r="A180" s="85" t="str">
        <f>IF('AP-LIST_c9800'!E180&lt;&gt;"",CONCATENATE("username ",UPPER('AP-LIST_c9800'!E180)," mac"),"# no MAC")</f>
        <v># no MAC</v>
      </c>
    </row>
    <row r="181" spans="1:1">
      <c r="A181" s="85" t="str">
        <f>IF('AP-LIST_c9800'!E181&lt;&gt;"",CONCATENATE("username ",UPPER('AP-LIST_c9800'!E181)," mac"),"# no MAC")</f>
        <v># no MAC</v>
      </c>
    </row>
    <row r="182" spans="1:1">
      <c r="A182" s="85" t="str">
        <f>IF('AP-LIST_c9800'!E182&lt;&gt;"",CONCATENATE("username ",UPPER('AP-LIST_c9800'!E182)," mac"),"# no MAC")</f>
        <v># no MAC</v>
      </c>
    </row>
    <row r="183" spans="1:1">
      <c r="A183" s="85" t="str">
        <f>IF('AP-LIST_c9800'!E183&lt;&gt;"",CONCATENATE("username ",UPPER('AP-LIST_c9800'!E183)," mac"),"# no MAC")</f>
        <v># no MAC</v>
      </c>
    </row>
    <row r="184" spans="1:1">
      <c r="A184" s="85" t="str">
        <f>IF('AP-LIST_c9800'!E184&lt;&gt;"",CONCATENATE("username ",UPPER('AP-LIST_c9800'!E184)," mac"),"# no MAC")</f>
        <v># no MAC</v>
      </c>
    </row>
    <row r="185" spans="1:1">
      <c r="A185" s="85" t="str">
        <f>IF('AP-LIST_c9800'!E185&lt;&gt;"",CONCATENATE("username ",UPPER('AP-LIST_c9800'!E185)," mac"),"# no MAC")</f>
        <v># no MAC</v>
      </c>
    </row>
    <row r="186" spans="1:1">
      <c r="A186" s="85" t="str">
        <f>IF('AP-LIST_c9800'!E186&lt;&gt;"",CONCATENATE("username ",UPPER('AP-LIST_c9800'!E186)," mac"),"# no MAC")</f>
        <v># no MAC</v>
      </c>
    </row>
    <row r="187" spans="1:1">
      <c r="A187" s="85" t="str">
        <f>IF('AP-LIST_c9800'!E187&lt;&gt;"",CONCATENATE("username ",UPPER('AP-LIST_c9800'!E187)," mac"),"# no MAC")</f>
        <v># no MAC</v>
      </c>
    </row>
    <row r="188" spans="1:1">
      <c r="A188" s="85" t="str">
        <f>IF('AP-LIST_c9800'!E188&lt;&gt;"",CONCATENATE("username ",UPPER('AP-LIST_c9800'!E188)," mac"),"# no MAC")</f>
        <v># no MAC</v>
      </c>
    </row>
    <row r="189" spans="1:1">
      <c r="A189" s="85" t="str">
        <f>IF('AP-LIST_c9800'!E189&lt;&gt;"",CONCATENATE("username ",UPPER('AP-LIST_c9800'!E189)," mac"),"# no MAC")</f>
        <v># no MAC</v>
      </c>
    </row>
    <row r="190" spans="1:1">
      <c r="A190" s="85" t="str">
        <f>IF('AP-LIST_c9800'!E190&lt;&gt;"",CONCATENATE("username ",UPPER('AP-LIST_c9800'!E190)," mac"),"# no MAC")</f>
        <v># no MAC</v>
      </c>
    </row>
    <row r="191" spans="1:1">
      <c r="A191" s="85" t="str">
        <f>IF('AP-LIST_c9800'!E191&lt;&gt;"",CONCATENATE("username ",UPPER('AP-LIST_c9800'!E191)," mac"),"# no MAC")</f>
        <v># no MAC</v>
      </c>
    </row>
    <row r="192" spans="1:1">
      <c r="A192" s="85" t="str">
        <f>IF('AP-LIST_c9800'!E192&lt;&gt;"",CONCATENATE("username ",UPPER('AP-LIST_c9800'!E192)," mac"),"# no MAC")</f>
        <v># no MAC</v>
      </c>
    </row>
    <row r="193" spans="1:1">
      <c r="A193" s="85" t="str">
        <f>IF('AP-LIST_c9800'!E193&lt;&gt;"",CONCATENATE("username ",UPPER('AP-LIST_c9800'!E193)," mac"),"# no MAC")</f>
        <v># no MAC</v>
      </c>
    </row>
    <row r="194" spans="1:1">
      <c r="A194" s="85" t="str">
        <f>IF('AP-LIST_c9800'!E194&lt;&gt;"",CONCATENATE("username ",UPPER('AP-LIST_c9800'!E194)," mac"),"# no MAC")</f>
        <v># no MAC</v>
      </c>
    </row>
    <row r="195" spans="1:1">
      <c r="A195" s="85" t="str">
        <f>IF('AP-LIST_c9800'!E195&lt;&gt;"",CONCATENATE("username ",UPPER('AP-LIST_c9800'!E195)," mac"),"# no MAC")</f>
        <v># no MAC</v>
      </c>
    </row>
    <row r="196" spans="1:1">
      <c r="A196" s="85" t="str">
        <f>IF('AP-LIST_c9800'!E196&lt;&gt;"",CONCATENATE("username ",UPPER('AP-LIST_c9800'!E196)," mac"),"# no MAC")</f>
        <v># no MAC</v>
      </c>
    </row>
    <row r="197" spans="1:1">
      <c r="A197" s="85" t="str">
        <f>IF('AP-LIST_c9800'!E197&lt;&gt;"",CONCATENATE("username ",UPPER('AP-LIST_c9800'!E197)," mac"),"# no MAC")</f>
        <v># no MAC</v>
      </c>
    </row>
    <row r="198" spans="1:1">
      <c r="A198" s="85" t="str">
        <f>IF('AP-LIST_c9800'!E198&lt;&gt;"",CONCATENATE("username ",UPPER('AP-LIST_c9800'!E198)," mac"),"# no MAC")</f>
        <v># no MAC</v>
      </c>
    </row>
    <row r="199" spans="1:1">
      <c r="A199" s="85" t="str">
        <f>IF('AP-LIST_c9800'!E199&lt;&gt;"",CONCATENATE("username ",UPPER('AP-LIST_c9800'!E199)," mac"),"# no MAC")</f>
        <v># no MAC</v>
      </c>
    </row>
    <row r="200" spans="1:1">
      <c r="A200" s="85" t="str">
        <f>IF('AP-LIST_c9800'!E200&lt;&gt;"",CONCATENATE("username ",UPPER('AP-LIST_c9800'!E200)," mac"),"# no MAC")</f>
        <v># no MAC</v>
      </c>
    </row>
    <row r="201" spans="1:1">
      <c r="A201" s="85" t="str">
        <f>IF('AP-LIST_c9800'!E201&lt;&gt;"",CONCATENATE("username ",UPPER('AP-LIST_c9800'!E201)," mac"),"# no MAC")</f>
        <v># no MAC</v>
      </c>
    </row>
    <row r="202" spans="1:1">
      <c r="A202" s="85" t="str">
        <f>IF('AP-LIST_c9800'!E202&lt;&gt;"",CONCATENATE("username ",UPPER('AP-LIST_c9800'!E202)," mac"),"# no MAC")</f>
        <v># no MAC</v>
      </c>
    </row>
    <row r="203" spans="1:1">
      <c r="A203" s="85" t="str">
        <f>IF('AP-LIST_c9800'!E203&lt;&gt;"",CONCATENATE("username ",UPPER('AP-LIST_c9800'!E203)," mac"),"# no MAC")</f>
        <v># no MAC</v>
      </c>
    </row>
    <row r="204" spans="1:1">
      <c r="A204" s="85" t="str">
        <f>IF('AP-LIST_c9800'!E204&lt;&gt;"",CONCATENATE("username ",UPPER('AP-LIST_c9800'!E204)," mac"),"# no MAC")</f>
        <v># no MAC</v>
      </c>
    </row>
    <row r="205" spans="1:1">
      <c r="A205" s="85" t="str">
        <f>IF('AP-LIST_c9800'!E205&lt;&gt;"",CONCATENATE("username ",UPPER('AP-LIST_c9800'!E205)," mac"),"# no MAC")</f>
        <v># no MAC</v>
      </c>
    </row>
    <row r="206" spans="1:1">
      <c r="A206" s="85" t="str">
        <f>IF('AP-LIST_c9800'!E206&lt;&gt;"",CONCATENATE("username ",UPPER('AP-LIST_c9800'!E206)," mac"),"# no MAC")</f>
        <v># no MAC</v>
      </c>
    </row>
    <row r="207" spans="1:1">
      <c r="A207" s="85" t="str">
        <f>IF('AP-LIST_c9800'!E207&lt;&gt;"",CONCATENATE("username ",UPPER('AP-LIST_c9800'!E207)," mac"),"# no MAC")</f>
        <v># no MAC</v>
      </c>
    </row>
    <row r="208" spans="1:1">
      <c r="A208" s="85" t="str">
        <f>IF('AP-LIST_c9800'!E208&lt;&gt;"",CONCATENATE("username ",UPPER('AP-LIST_c9800'!E208)," mac"),"# no MAC")</f>
        <v># no MAC</v>
      </c>
    </row>
    <row r="209" spans="1:1">
      <c r="A209" s="85" t="str">
        <f>IF('AP-LIST_c9800'!E209&lt;&gt;"",CONCATENATE("username ",UPPER('AP-LIST_c9800'!E209)," mac"),"# no MAC")</f>
        <v># no MAC</v>
      </c>
    </row>
    <row r="210" spans="1:1">
      <c r="A210" s="85" t="str">
        <f>IF('AP-LIST_c9800'!E210&lt;&gt;"",CONCATENATE("username ",UPPER('AP-LIST_c9800'!E210)," mac"),"# no MAC")</f>
        <v># no MAC</v>
      </c>
    </row>
    <row r="211" spans="1:1">
      <c r="A211" s="85" t="str">
        <f>IF('AP-LIST_c9800'!E211&lt;&gt;"",CONCATENATE("username ",UPPER('AP-LIST_c9800'!E211)," mac"),"# no MAC")</f>
        <v># no MAC</v>
      </c>
    </row>
    <row r="212" spans="1:1">
      <c r="A212" s="85" t="str">
        <f>IF('AP-LIST_c9800'!E212&lt;&gt;"",CONCATENATE("username ",UPPER('AP-LIST_c9800'!E212)," mac"),"# no MAC")</f>
        <v># no MAC</v>
      </c>
    </row>
    <row r="213" spans="1:1">
      <c r="A213" s="85" t="str">
        <f>IF('AP-LIST_c9800'!E213&lt;&gt;"",CONCATENATE("username ",UPPER('AP-LIST_c9800'!E213)," mac"),"# no MAC")</f>
        <v># no MAC</v>
      </c>
    </row>
    <row r="214" spans="1:1">
      <c r="A214" s="85" t="str">
        <f>IF('AP-LIST_c9800'!E214&lt;&gt;"",CONCATENATE("username ",UPPER('AP-LIST_c9800'!E214)," mac"),"# no MAC")</f>
        <v># no MAC</v>
      </c>
    </row>
    <row r="215" spans="1:1">
      <c r="A215" s="85" t="str">
        <f>IF('AP-LIST_c9800'!E215&lt;&gt;"",CONCATENATE("username ",UPPER('AP-LIST_c9800'!E215)," mac"),"# no MAC")</f>
        <v># no MAC</v>
      </c>
    </row>
    <row r="216" spans="1:1">
      <c r="A216" s="85" t="str">
        <f>IF('AP-LIST_c9800'!E216&lt;&gt;"",CONCATENATE("username ",UPPER('AP-LIST_c9800'!E216)," mac"),"# no MAC")</f>
        <v># no MAC</v>
      </c>
    </row>
    <row r="217" spans="1:1">
      <c r="A217" s="85" t="str">
        <f>IF('AP-LIST_c9800'!E217&lt;&gt;"",CONCATENATE("username ",UPPER('AP-LIST_c9800'!E217)," mac"),"# no MAC")</f>
        <v># no MAC</v>
      </c>
    </row>
    <row r="218" spans="1:1">
      <c r="A218" s="85" t="str">
        <f>IF('AP-LIST_c9800'!E218&lt;&gt;"",CONCATENATE("username ",UPPER('AP-LIST_c9800'!E218)," mac"),"# no MAC")</f>
        <v># no MAC</v>
      </c>
    </row>
    <row r="219" spans="1:1">
      <c r="A219" s="85" t="str">
        <f>IF('AP-LIST_c9800'!E219&lt;&gt;"",CONCATENATE("username ",UPPER('AP-LIST_c9800'!E219)," mac"),"# no MAC")</f>
        <v># no MAC</v>
      </c>
    </row>
    <row r="220" spans="1:1">
      <c r="A220" s="85" t="str">
        <f>IF('AP-LIST_c9800'!E220&lt;&gt;"",CONCATENATE("username ",UPPER('AP-LIST_c9800'!E220)," mac"),"# no MAC")</f>
        <v># no MAC</v>
      </c>
    </row>
    <row r="221" spans="1:1">
      <c r="A221" s="85" t="str">
        <f>IF('AP-LIST_c9800'!E221&lt;&gt;"",CONCATENATE("username ",UPPER('AP-LIST_c9800'!E221)," mac"),"# no MAC")</f>
        <v># no MAC</v>
      </c>
    </row>
    <row r="222" spans="1:1">
      <c r="A222" s="85" t="str">
        <f>IF('AP-LIST_c9800'!E222&lt;&gt;"",CONCATENATE("username ",UPPER('AP-LIST_c9800'!E222)," mac"),"# no MAC")</f>
        <v># no MAC</v>
      </c>
    </row>
    <row r="223" spans="1:1">
      <c r="A223" s="85" t="str">
        <f>IF('AP-LIST_c9800'!E223&lt;&gt;"",CONCATENATE("username ",UPPER('AP-LIST_c9800'!E223)," mac"),"# no MAC")</f>
        <v># no MAC</v>
      </c>
    </row>
    <row r="224" spans="1:1">
      <c r="A224" s="85" t="str">
        <f>IF('AP-LIST_c9800'!E224&lt;&gt;"",CONCATENATE("username ",UPPER('AP-LIST_c9800'!E224)," mac"),"# no MAC")</f>
        <v># no MAC</v>
      </c>
    </row>
    <row r="225" spans="1:1">
      <c r="A225" s="85" t="str">
        <f>IF('AP-LIST_c9800'!E225&lt;&gt;"",CONCATENATE("username ",UPPER('AP-LIST_c9800'!E225)," mac"),"# no MAC")</f>
        <v># no MAC</v>
      </c>
    </row>
    <row r="226" spans="1:1">
      <c r="A226" s="85" t="str">
        <f>IF('AP-LIST_c9800'!E226&lt;&gt;"",CONCATENATE("username ",UPPER('AP-LIST_c9800'!E226)," mac"),"# no MAC")</f>
        <v># no MAC</v>
      </c>
    </row>
    <row r="227" spans="1:1">
      <c r="A227" s="85" t="str">
        <f>IF('AP-LIST_c9800'!E227&lt;&gt;"",CONCATENATE("username ",UPPER('AP-LIST_c9800'!E227)," mac"),"# no MAC")</f>
        <v># no MAC</v>
      </c>
    </row>
    <row r="228" spans="1:1">
      <c r="A228" s="85" t="str">
        <f>IF('AP-LIST_c9800'!E228&lt;&gt;"",CONCATENATE("username ",UPPER('AP-LIST_c9800'!E228)," mac"),"# no MAC")</f>
        <v># no MAC</v>
      </c>
    </row>
    <row r="229" spans="1:1">
      <c r="A229" s="85" t="str">
        <f>IF('AP-LIST_c9800'!E229&lt;&gt;"",CONCATENATE("username ",UPPER('AP-LIST_c9800'!E229)," mac"),"# no MAC")</f>
        <v># no MAC</v>
      </c>
    </row>
    <row r="230" spans="1:1">
      <c r="A230" s="85" t="str">
        <f>IF('AP-LIST_c9800'!E230&lt;&gt;"",CONCATENATE("username ",UPPER('AP-LIST_c9800'!E230)," mac"),"# no MAC")</f>
        <v># no MAC</v>
      </c>
    </row>
    <row r="231" spans="1:1">
      <c r="A231" s="85" t="str">
        <f>IF('AP-LIST_c9800'!E231&lt;&gt;"",CONCATENATE("username ",UPPER('AP-LIST_c9800'!E231)," mac"),"# no MAC")</f>
        <v># no MAC</v>
      </c>
    </row>
    <row r="232" spans="1:1">
      <c r="A232" s="85" t="str">
        <f>IF('AP-LIST_c9800'!E232&lt;&gt;"",CONCATENATE("username ",UPPER('AP-LIST_c9800'!E232)," mac"),"# no MAC")</f>
        <v># no MAC</v>
      </c>
    </row>
    <row r="233" spans="1:1">
      <c r="A233" s="85" t="str">
        <f>IF('AP-LIST_c9800'!E233&lt;&gt;"",CONCATENATE("username ",UPPER('AP-LIST_c9800'!E233)," mac"),"# no MAC")</f>
        <v># no MAC</v>
      </c>
    </row>
    <row r="234" spans="1:1">
      <c r="A234" s="85" t="str">
        <f>IF('AP-LIST_c9800'!E234&lt;&gt;"",CONCATENATE("username ",UPPER('AP-LIST_c9800'!E234)," mac"),"# no MAC")</f>
        <v># no MAC</v>
      </c>
    </row>
    <row r="235" spans="1:1">
      <c r="A235" s="85" t="str">
        <f>IF('AP-LIST_c9800'!E235&lt;&gt;"",CONCATENATE("username ",UPPER('AP-LIST_c9800'!E235)," mac"),"# no MAC")</f>
        <v># no MAC</v>
      </c>
    </row>
    <row r="236" spans="1:1">
      <c r="A236" s="85" t="str">
        <f>IF('AP-LIST_c9800'!E236&lt;&gt;"",CONCATENATE("username ",UPPER('AP-LIST_c9800'!E236)," mac"),"# no MAC")</f>
        <v># no MAC</v>
      </c>
    </row>
    <row r="237" spans="1:1">
      <c r="A237" s="85" t="str">
        <f>IF('AP-LIST_c9800'!E237&lt;&gt;"",CONCATENATE("username ",UPPER('AP-LIST_c9800'!E237)," mac"),"# no MAC")</f>
        <v># no MAC</v>
      </c>
    </row>
    <row r="238" spans="1:1">
      <c r="A238" s="85" t="str">
        <f>IF('AP-LIST_c9800'!E238&lt;&gt;"",CONCATENATE("username ",UPPER('AP-LIST_c9800'!E238)," mac"),"# no MAC")</f>
        <v># no MAC</v>
      </c>
    </row>
    <row r="239" spans="1:1">
      <c r="A239" s="85" t="str">
        <f>IF('AP-LIST_c9800'!E239&lt;&gt;"",CONCATENATE("username ",UPPER('AP-LIST_c9800'!E239)," mac"),"# no MAC")</f>
        <v># no MAC</v>
      </c>
    </row>
    <row r="240" spans="1:1">
      <c r="A240" s="85" t="str">
        <f>IF('AP-LIST_c9800'!E240&lt;&gt;"",CONCATENATE("username ",UPPER('AP-LIST_c9800'!E240)," mac"),"# no MAC")</f>
        <v># no MAC</v>
      </c>
    </row>
    <row r="241" spans="1:1">
      <c r="A241" s="85" t="str">
        <f>IF('AP-LIST_c9800'!E241&lt;&gt;"",CONCATENATE("username ",UPPER('AP-LIST_c9800'!E241)," mac"),"# no MAC")</f>
        <v># no MAC</v>
      </c>
    </row>
    <row r="242" spans="1:1">
      <c r="A242" s="85" t="str">
        <f>IF('AP-LIST_c9800'!E242&lt;&gt;"",CONCATENATE("username ",UPPER('AP-LIST_c9800'!E242)," mac"),"# no MAC")</f>
        <v># no MAC</v>
      </c>
    </row>
    <row r="243" spans="1:1">
      <c r="A243" s="85" t="str">
        <f>IF('AP-LIST_c9800'!E243&lt;&gt;"",CONCATENATE("username ",UPPER('AP-LIST_c9800'!E243)," mac"),"# no MAC")</f>
        <v># no MAC</v>
      </c>
    </row>
    <row r="244" spans="1:1">
      <c r="A244" s="85" t="str">
        <f>IF('AP-LIST_c9800'!E244&lt;&gt;"",CONCATENATE("username ",UPPER('AP-LIST_c9800'!E244)," mac"),"# no MAC")</f>
        <v># no MAC</v>
      </c>
    </row>
    <row r="245" spans="1:1">
      <c r="A245" s="85" t="str">
        <f>IF('AP-LIST_c9800'!E245&lt;&gt;"",CONCATENATE("username ",UPPER('AP-LIST_c9800'!E245)," mac"),"# no MAC")</f>
        <v># no MAC</v>
      </c>
    </row>
    <row r="246" spans="1:1">
      <c r="A246" s="85" t="str">
        <f>IF('AP-LIST_c9800'!E246&lt;&gt;"",CONCATENATE("username ",UPPER('AP-LIST_c9800'!E246)," mac"),"# no MAC")</f>
        <v># no MAC</v>
      </c>
    </row>
    <row r="247" spans="1:1">
      <c r="A247" s="85" t="str">
        <f>IF('AP-LIST_c9800'!E247&lt;&gt;"",CONCATENATE("username ",UPPER('AP-LIST_c9800'!E247)," mac"),"# no MAC")</f>
        <v># no MAC</v>
      </c>
    </row>
    <row r="248" spans="1:1">
      <c r="A248" s="85" t="str">
        <f>IF('AP-LIST_c9800'!E248&lt;&gt;"",CONCATENATE("username ",UPPER('AP-LIST_c9800'!E248)," mac"),"# no MAC")</f>
        <v># no MAC</v>
      </c>
    </row>
    <row r="249" spans="1:1">
      <c r="A249" s="85" t="str">
        <f>IF('AP-LIST_c9800'!E249&lt;&gt;"",CONCATENATE("username ",UPPER('AP-LIST_c9800'!E249)," mac"),"# no MAC")</f>
        <v># no MAC</v>
      </c>
    </row>
    <row r="250" spans="1:1">
      <c r="A250" s="85" t="str">
        <f>IF('AP-LIST_c9800'!E250&lt;&gt;"",CONCATENATE("username ",UPPER('AP-LIST_c9800'!E250)," mac"),"# no MAC")</f>
        <v># no MAC</v>
      </c>
    </row>
    <row r="251" spans="1:1">
      <c r="A251" s="85" t="str">
        <f>IF('AP-LIST_c9800'!E251&lt;&gt;"",CONCATENATE("username ",UPPER('AP-LIST_c9800'!E251)," mac"),"# no MAC")</f>
        <v># no MAC</v>
      </c>
    </row>
    <row r="252" spans="1:1">
      <c r="A252" s="85" t="str">
        <f>IF('AP-LIST_c9800'!E252&lt;&gt;"",CONCATENATE("username ",UPPER('AP-LIST_c9800'!E252)," mac"),"# no MAC")</f>
        <v># no MAC</v>
      </c>
    </row>
    <row r="253" spans="1:1">
      <c r="A253" s="85" t="str">
        <f>IF('AP-LIST_c9800'!E253&lt;&gt;"",CONCATENATE("username ",UPPER('AP-LIST_c9800'!E253)," mac"),"# no MAC")</f>
        <v># no MAC</v>
      </c>
    </row>
    <row r="254" spans="1:1">
      <c r="A254" s="85" t="str">
        <f>IF('AP-LIST_c9800'!E254&lt;&gt;"",CONCATENATE("username ",UPPER('AP-LIST_c9800'!E254)," mac"),"# no MAC")</f>
        <v># no MAC</v>
      </c>
    </row>
    <row r="255" spans="1:1">
      <c r="A255" s="85" t="str">
        <f>IF('AP-LIST_c9800'!E255&lt;&gt;"",CONCATENATE("username ",UPPER('AP-LIST_c9800'!E255)," mac"),"# no MAC")</f>
        <v># no MAC</v>
      </c>
    </row>
    <row r="256" spans="1:1">
      <c r="A256" s="85" t="str">
        <f>IF('AP-LIST_c9800'!E256&lt;&gt;"",CONCATENATE("username ",UPPER('AP-LIST_c9800'!E256)," mac"),"# no MAC")</f>
        <v># no MAC</v>
      </c>
    </row>
    <row r="257" spans="1:1">
      <c r="A257" s="85" t="str">
        <f>IF('AP-LIST_c9800'!E257&lt;&gt;"",CONCATENATE("username ",UPPER('AP-LIST_c9800'!E257)," mac"),"# no MAC")</f>
        <v># no MAC</v>
      </c>
    </row>
    <row r="258" spans="1:1" ht="15.75" thickBot="1">
      <c r="A258" s="83" t="s">
        <v>1317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C400"/>
  <sheetViews>
    <sheetView workbookViewId="0">
      <pane ySplit="1" topLeftCell="A209" activePane="bottomLeft" state="frozen"/>
      <selection pane="bottomLeft" activeCell="A5" sqref="A5:A248"/>
    </sheetView>
  </sheetViews>
  <sheetFormatPr baseColWidth="10" defaultRowHeight="15"/>
  <cols>
    <col min="1" max="1" width="37" bestFit="1" customWidth="1"/>
    <col min="2" max="2" width="1.7109375" customWidth="1"/>
    <col min="3" max="3" width="17.28515625" bestFit="1" customWidth="1"/>
  </cols>
  <sheetData>
    <row r="1" spans="1:3" ht="33.75" customHeight="1">
      <c r="A1" s="64" t="s">
        <v>1493</v>
      </c>
      <c r="B1" s="3"/>
      <c r="C1" s="102" t="s">
        <v>1534</v>
      </c>
    </row>
    <row r="2" spans="1:3">
      <c r="A2" s="69" t="s">
        <v>1298</v>
      </c>
      <c r="B2" s="3"/>
    </row>
    <row r="3" spans="1:3">
      <c r="A3" s="6" t="s">
        <v>1491</v>
      </c>
      <c r="B3" s="3"/>
    </row>
    <row r="4" spans="1:3" ht="15.75" thickBot="1">
      <c r="A4" s="4" t="s">
        <v>1461</v>
      </c>
      <c r="B4" s="3"/>
    </row>
    <row r="5" spans="1:3">
      <c r="A5" s="110" t="str">
        <f>IF('AP-LIST_c9800'!D4="","",CONCATENATE("ap ",'AP-LIST_c9800'!N4))</f>
        <v>ap 24d7.9c3f.8f68</v>
      </c>
      <c r="B5" s="3"/>
      <c r="C5" s="118">
        <v>1</v>
      </c>
    </row>
    <row r="6" spans="1:3">
      <c r="A6" s="85" t="str">
        <f>IF(A5="","",CONCATENATE("policy-tag ",IF('AP-LIST_c9800'!J4="SmartHome",tag_policy_sh,tag_policy_default)))</f>
        <v>policy-tag bahag-policy-tag</v>
      </c>
      <c r="B6" s="3"/>
      <c r="C6" s="118"/>
    </row>
    <row r="7" spans="1:3">
      <c r="A7" s="85" t="str">
        <f>IF(A5="","",CONCATENATE("rf-tag ",'AP-LIST_c9800'!I4))</f>
        <v>rf-tag indoor</v>
      </c>
      <c r="B7" s="3"/>
      <c r="C7" s="118"/>
    </row>
    <row r="8" spans="1:3" ht="15.75" thickBot="1">
      <c r="A8" s="111" t="str">
        <f>IF(A5="","",CONCATENATE("site-tag ",tag_site_default))</f>
        <v>site-tag flex-site-tag</v>
      </c>
      <c r="B8" s="3"/>
      <c r="C8" s="118"/>
    </row>
    <row r="9" spans="1:3">
      <c r="A9" s="110" t="str">
        <f>IF('AP-LIST_c9800'!D5="","",CONCATENATE("ap ",'AP-LIST_c9800'!N5))</f>
        <v>ap 24d7.9c3f.b104</v>
      </c>
      <c r="B9" s="3"/>
      <c r="C9" s="118">
        <v>2</v>
      </c>
    </row>
    <row r="10" spans="1:3">
      <c r="A10" s="85" t="str">
        <f>IF(A9="","",CONCATENATE("policy-tag ",IF('AP-LIST_c9800'!J5="SmartHome",tag_policy_sh,tag_policy_default)))</f>
        <v>policy-tag bahag-policy-tag</v>
      </c>
      <c r="B10" s="3"/>
      <c r="C10" s="118"/>
    </row>
    <row r="11" spans="1:3">
      <c r="A11" s="85" t="str">
        <f>IF(A9="","",CONCATENATE("rf-tag ",'AP-LIST_c9800'!I5))</f>
        <v>rf-tag indoor</v>
      </c>
      <c r="B11" s="3"/>
      <c r="C11" s="118"/>
    </row>
    <row r="12" spans="1:3" ht="15.75" thickBot="1">
      <c r="A12" s="111" t="str">
        <f>IF(A9="","",CONCATENATE("site-tag ",tag_site_default))</f>
        <v>site-tag flex-site-tag</v>
      </c>
      <c r="B12" s="3"/>
      <c r="C12" s="118"/>
    </row>
    <row r="13" spans="1:3">
      <c r="A13" s="110" t="str">
        <f>IF('AP-LIST_c9800'!D6="","",CONCATENATE("ap ",'AP-LIST_c9800'!N6))</f>
        <v>ap 24d7.9c3e.fe38</v>
      </c>
      <c r="B13" s="3"/>
      <c r="C13" s="118">
        <v>3</v>
      </c>
    </row>
    <row r="14" spans="1:3">
      <c r="A14" s="85" t="str">
        <f>IF(A13="","",CONCATENATE("policy-tag ",IF('AP-LIST_c9800'!J6="SmartHome",tag_policy_sh,tag_policy_default)))</f>
        <v>policy-tag bahag-policy-tag</v>
      </c>
      <c r="B14" s="3"/>
      <c r="C14" s="118"/>
    </row>
    <row r="15" spans="1:3">
      <c r="A15" s="85" t="str">
        <f>IF(A13="","",CONCATENATE("rf-tag ",'AP-LIST_c9800'!I6))</f>
        <v>rf-tag indoor</v>
      </c>
      <c r="B15" s="3"/>
      <c r="C15" s="118"/>
    </row>
    <row r="16" spans="1:3" ht="15.75" thickBot="1">
      <c r="A16" s="111" t="str">
        <f>IF(A13="","",CONCATENATE("site-tag ",tag_site_default))</f>
        <v>site-tag flex-site-tag</v>
      </c>
      <c r="B16" s="3"/>
      <c r="C16" s="118"/>
    </row>
    <row r="17" spans="1:3">
      <c r="A17" s="110" t="str">
        <f>IF('AP-LIST_c9800'!D7="","",CONCATENATE("ap ",'AP-LIST_c9800'!N7))</f>
        <v>ap 24d7.9c3f.9cc0</v>
      </c>
      <c r="B17" s="3"/>
      <c r="C17" s="118">
        <v>4</v>
      </c>
    </row>
    <row r="18" spans="1:3">
      <c r="A18" s="85" t="str">
        <f>IF(A17="","",CONCATENATE("policy-tag ",IF('AP-LIST_c9800'!J7="SmartHome",tag_policy_sh,tag_policy_default)))</f>
        <v>policy-tag bahag-policy-tag</v>
      </c>
      <c r="B18" s="3"/>
      <c r="C18" s="118"/>
    </row>
    <row r="19" spans="1:3">
      <c r="A19" s="85" t="str">
        <f>IF(A17="","",CONCATENATE("rf-tag ",'AP-LIST_c9800'!I7))</f>
        <v>rf-tag indoor</v>
      </c>
      <c r="B19" s="3"/>
      <c r="C19" s="118"/>
    </row>
    <row r="20" spans="1:3" ht="15.75" thickBot="1">
      <c r="A20" s="111" t="str">
        <f>IF(A17="","",CONCATENATE("site-tag ",tag_site_default))</f>
        <v>site-tag flex-site-tag</v>
      </c>
      <c r="B20" s="3"/>
      <c r="C20" s="118"/>
    </row>
    <row r="21" spans="1:3">
      <c r="A21" s="110" t="str">
        <f>IF('AP-LIST_c9800'!D8="","",CONCATENATE("ap ",'AP-LIST_c9800'!N8))</f>
        <v>ap 24d7.9c3f.88ac</v>
      </c>
      <c r="B21" s="3"/>
      <c r="C21" s="118">
        <v>5</v>
      </c>
    </row>
    <row r="22" spans="1:3">
      <c r="A22" s="85" t="str">
        <f>IF(A21="","",CONCATENATE("policy-tag ",IF('AP-LIST_c9800'!J8="SmartHome",tag_policy_sh,tag_policy_default)))</f>
        <v>policy-tag bahag-policy-tag</v>
      </c>
      <c r="B22" s="3"/>
      <c r="C22" s="118"/>
    </row>
    <row r="23" spans="1:3">
      <c r="A23" s="85" t="str">
        <f>IF(A21="","",CONCATENATE("rf-tag ",'AP-LIST_c9800'!I8))</f>
        <v>rf-tag indoor</v>
      </c>
      <c r="B23" s="3"/>
      <c r="C23" s="118"/>
    </row>
    <row r="24" spans="1:3" ht="15.75" thickBot="1">
      <c r="A24" s="111" t="str">
        <f>IF(A21="","",CONCATENATE("site-tag ",tag_site_default))</f>
        <v>site-tag flex-site-tag</v>
      </c>
      <c r="B24" s="3"/>
      <c r="C24" s="118"/>
    </row>
    <row r="25" spans="1:3">
      <c r="A25" s="110" t="str">
        <f>IF('AP-LIST_c9800'!D9="","",CONCATENATE("ap ",'AP-LIST_c9800'!N9))</f>
        <v>ap 24d7.9c3f.ab6c</v>
      </c>
      <c r="B25" s="3"/>
      <c r="C25" s="118">
        <v>6</v>
      </c>
    </row>
    <row r="26" spans="1:3">
      <c r="A26" s="85" t="str">
        <f>IF(A25="","",CONCATENATE("policy-tag ",IF('AP-LIST_c9800'!J9="SmartHome",tag_policy_sh,tag_policy_default)))</f>
        <v>policy-tag bahag-policy-tag</v>
      </c>
      <c r="B26" s="3"/>
      <c r="C26" s="118"/>
    </row>
    <row r="27" spans="1:3">
      <c r="A27" s="85" t="str">
        <f>IF(A25="","",CONCATENATE("rf-tag ",'AP-LIST_c9800'!I9))</f>
        <v>rf-tag indoor</v>
      </c>
      <c r="B27" s="3"/>
      <c r="C27" s="118"/>
    </row>
    <row r="28" spans="1:3" ht="15.75" thickBot="1">
      <c r="A28" s="111" t="str">
        <f>IF(A25="","",CONCATENATE("site-tag ",tag_site_default))</f>
        <v>site-tag flex-site-tag</v>
      </c>
      <c r="B28" s="3"/>
      <c r="C28" s="118"/>
    </row>
    <row r="29" spans="1:3">
      <c r="A29" s="110" t="str">
        <f>IF('AP-LIST_c9800'!D10="","",CONCATENATE("ap ",'AP-LIST_c9800'!N10))</f>
        <v>ap 24d7.9c3f.9760</v>
      </c>
      <c r="B29" s="3"/>
      <c r="C29" s="118">
        <v>7</v>
      </c>
    </row>
    <row r="30" spans="1:3">
      <c r="A30" s="85" t="str">
        <f>IF(A29="","",CONCATENATE("policy-tag ",IF('AP-LIST_c9800'!J10="SmartHome",tag_policy_sh,tag_policy_default)))</f>
        <v>policy-tag bahag-policy-tag</v>
      </c>
      <c r="B30" s="3"/>
      <c r="C30" s="118"/>
    </row>
    <row r="31" spans="1:3">
      <c r="A31" s="85" t="str">
        <f>IF(A29="","",CONCATENATE("rf-tag ",'AP-LIST_c9800'!I10))</f>
        <v>rf-tag indoor</v>
      </c>
      <c r="B31" s="3"/>
      <c r="C31" s="118"/>
    </row>
    <row r="32" spans="1:3" ht="15.75" thickBot="1">
      <c r="A32" s="111" t="str">
        <f>IF(A29="","",CONCATENATE("site-tag ",tag_site_default))</f>
        <v>site-tag flex-site-tag</v>
      </c>
      <c r="B32" s="3"/>
      <c r="C32" s="118"/>
    </row>
    <row r="33" spans="1:3">
      <c r="A33" s="110" t="str">
        <f>IF('AP-LIST_c9800'!D11="","",CONCATENATE("ap ",'AP-LIST_c9800'!N11))</f>
        <v>ap 34b8.8315.0430</v>
      </c>
      <c r="B33" s="3"/>
      <c r="C33" s="118">
        <v>8</v>
      </c>
    </row>
    <row r="34" spans="1:3">
      <c r="A34" s="85" t="str">
        <f>IF(A33="","",CONCATENATE("policy-tag ",IF('AP-LIST_c9800'!J11="SmartHome",tag_policy_sh,tag_policy_default)))</f>
        <v>policy-tag bahag-policy-tag</v>
      </c>
      <c r="B34" s="3"/>
      <c r="C34" s="118"/>
    </row>
    <row r="35" spans="1:3">
      <c r="A35" s="85" t="str">
        <f>IF(A33="","",CONCATENATE("rf-tag ",'AP-LIST_c9800'!I11))</f>
        <v>rf-tag outdoor</v>
      </c>
      <c r="B35" s="3"/>
      <c r="C35" s="118"/>
    </row>
    <row r="36" spans="1:3" ht="15.75" thickBot="1">
      <c r="A36" s="111" t="str">
        <f>IF(A33="","",CONCATENATE("site-tag ",tag_site_default))</f>
        <v>site-tag flex-site-tag</v>
      </c>
      <c r="B36" s="3"/>
      <c r="C36" s="118"/>
    </row>
    <row r="37" spans="1:3">
      <c r="A37" s="110" t="str">
        <f>IF('AP-LIST_c9800'!D12="","",CONCATENATE("ap ",'AP-LIST_c9800'!N12))</f>
        <v>ap 34b8.8314.f324</v>
      </c>
      <c r="B37" s="3"/>
      <c r="C37" s="118">
        <v>9</v>
      </c>
    </row>
    <row r="38" spans="1:3">
      <c r="A38" s="85" t="str">
        <f>IF(A37="","",CONCATENATE("policy-tag ",IF('AP-LIST_c9800'!J12="SmartHome",tag_policy_sh,tag_policy_default)))</f>
        <v>policy-tag bahag-policy-tag</v>
      </c>
      <c r="B38" s="3"/>
      <c r="C38" s="118"/>
    </row>
    <row r="39" spans="1:3">
      <c r="A39" s="85" t="str">
        <f>IF(A37="","",CONCATENATE("rf-tag ",'AP-LIST_c9800'!I12))</f>
        <v>rf-tag outdoor</v>
      </c>
      <c r="B39" s="3"/>
      <c r="C39" s="118"/>
    </row>
    <row r="40" spans="1:3" ht="15.75" thickBot="1">
      <c r="A40" s="111" t="str">
        <f>IF(A37="","",CONCATENATE("site-tag ",tag_site_default))</f>
        <v>site-tag flex-site-tag</v>
      </c>
      <c r="B40" s="3"/>
      <c r="C40" s="118"/>
    </row>
    <row r="41" spans="1:3">
      <c r="A41" s="110" t="str">
        <f>IF('AP-LIST_c9800'!D13="","",CONCATENATE("ap ",'AP-LIST_c9800'!N13))</f>
        <v>ap 34b8.8314.eed4</v>
      </c>
      <c r="B41" s="3"/>
      <c r="C41" s="118">
        <v>10</v>
      </c>
    </row>
    <row r="42" spans="1:3">
      <c r="A42" s="85" t="str">
        <f>IF(A41="","",CONCATENATE("policy-tag ",IF('AP-LIST_c9800'!J13="SmartHome",tag_policy_sh,tag_policy_default)))</f>
        <v>policy-tag bahag-policy-tag</v>
      </c>
      <c r="B42" s="3"/>
      <c r="C42" s="118"/>
    </row>
    <row r="43" spans="1:3">
      <c r="A43" s="85" t="str">
        <f>IF(A41="","",CONCATENATE("rf-tag ",'AP-LIST_c9800'!I13))</f>
        <v>rf-tag outdoor</v>
      </c>
      <c r="B43" s="3"/>
      <c r="C43" s="118"/>
    </row>
    <row r="44" spans="1:3" ht="15.75" thickBot="1">
      <c r="A44" s="111" t="str">
        <f>IF(A41="","",CONCATENATE("site-tag ",tag_site_default))</f>
        <v>site-tag flex-site-tag</v>
      </c>
      <c r="B44" s="3"/>
      <c r="C44" s="118"/>
    </row>
    <row r="45" spans="1:3">
      <c r="A45" s="85" t="str">
        <f>IF('AP-LIST_c9800'!D14="","",CONCATENATE("ap ",'AP-LIST_c9800'!N14))</f>
        <v>ap 34b8.8314.ef0c</v>
      </c>
      <c r="B45" s="3"/>
      <c r="C45" s="118">
        <v>11</v>
      </c>
    </row>
    <row r="46" spans="1:3">
      <c r="A46" s="85" t="str">
        <f>IF(A45="","",CONCATENATE("policy-tag ",IF('AP-LIST_c9800'!J14="SmartHome",tag_policy_sh,tag_policy_default)))</f>
        <v>policy-tag bahag-policy-tag</v>
      </c>
      <c r="B46" s="3"/>
      <c r="C46" s="118"/>
    </row>
    <row r="47" spans="1:3">
      <c r="A47" s="85" t="str">
        <f>IF(A45="","",CONCATENATE("rf-tag ",'AP-LIST_c9800'!I14))</f>
        <v>rf-tag outdoor</v>
      </c>
      <c r="B47" s="3"/>
      <c r="C47" s="118"/>
    </row>
    <row r="48" spans="1:3" ht="15.75" thickBot="1">
      <c r="A48" s="111" t="str">
        <f>IF(A45="","",CONCATENATE("site-tag ",tag_site_default))</f>
        <v>site-tag flex-site-tag</v>
      </c>
      <c r="B48" s="3"/>
      <c r="C48" s="118"/>
    </row>
    <row r="49" spans="1:3">
      <c r="A49" s="110" t="str">
        <f>IF('AP-LIST_c9800'!D15="","",CONCATENATE("ap ",'AP-LIST_c9800'!N15))</f>
        <v>ap 34b8.8315.0a10</v>
      </c>
      <c r="B49" s="3"/>
      <c r="C49" s="118">
        <v>12</v>
      </c>
    </row>
    <row r="50" spans="1:3">
      <c r="A50" s="85" t="str">
        <f>IF(A49="","",CONCATENATE("policy-tag ",IF('AP-LIST_c9800'!J15="SmartHome",tag_policy_sh,tag_policy_default)))</f>
        <v>policy-tag bahag-policy-tag</v>
      </c>
      <c r="B50" s="3"/>
      <c r="C50" s="118"/>
    </row>
    <row r="51" spans="1:3">
      <c r="A51" s="85" t="str">
        <f>IF(A49="","",CONCATENATE("rf-tag ",'AP-LIST_c9800'!I15))</f>
        <v>rf-tag outdoor</v>
      </c>
      <c r="B51" s="3"/>
      <c r="C51" s="118"/>
    </row>
    <row r="52" spans="1:3" ht="15.75" thickBot="1">
      <c r="A52" s="111" t="str">
        <f>IF(A49="","",CONCATENATE("site-tag ",tag_site_default))</f>
        <v>site-tag flex-site-tag</v>
      </c>
      <c r="B52" s="3"/>
      <c r="C52" s="118"/>
    </row>
    <row r="53" spans="1:3">
      <c r="A53" s="110" t="str">
        <f>IF('AP-LIST_c9800'!D16="","",CONCATENATE("ap ",'AP-LIST_c9800'!N16))</f>
        <v>ap 34b8.8314.6e5c</v>
      </c>
      <c r="B53" s="3"/>
      <c r="C53" s="118">
        <v>13</v>
      </c>
    </row>
    <row r="54" spans="1:3">
      <c r="A54" s="85" t="str">
        <f>IF(A53="","",CONCATENATE("policy-tag ",IF('AP-LIST_c9800'!J16="SmartHome",tag_policy_sh,tag_policy_default)))</f>
        <v>policy-tag bahag-policy-tag</v>
      </c>
      <c r="B54" s="3"/>
      <c r="C54" s="118"/>
    </row>
    <row r="55" spans="1:3">
      <c r="A55" s="85" t="str">
        <f>IF(A53="","",CONCATENATE("rf-tag ",'AP-LIST_c9800'!I16))</f>
        <v>rf-tag outdoor</v>
      </c>
      <c r="B55" s="3"/>
      <c r="C55" s="118"/>
    </row>
    <row r="56" spans="1:3" ht="15.75" thickBot="1">
      <c r="A56" s="111" t="str">
        <f>IF(A53="","",CONCATENATE("site-tag ",tag_site_default))</f>
        <v>site-tag flex-site-tag</v>
      </c>
      <c r="B56" s="3"/>
      <c r="C56" s="118"/>
    </row>
    <row r="57" spans="1:3">
      <c r="A57" s="110" t="str">
        <f>IF('AP-LIST_c9800'!D17="","",CONCATENATE("ap ",'AP-LIST_c9800'!N17))</f>
        <v>ap 9cd5.7dc0.22ec</v>
      </c>
      <c r="B57" s="3"/>
      <c r="C57" s="118">
        <v>14</v>
      </c>
    </row>
    <row r="58" spans="1:3">
      <c r="A58" s="85" t="str">
        <f>IF(A57="","",CONCATENATE("policy-tag ",IF('AP-LIST_c9800'!J17="SmartHome",tag_policy_sh,tag_policy_default)))</f>
        <v>policy-tag bahag-policy-tag</v>
      </c>
      <c r="B58" s="3"/>
      <c r="C58" s="118"/>
    </row>
    <row r="59" spans="1:3">
      <c r="A59" s="85" t="str">
        <f>IF(A57="","",CONCATENATE("rf-tag ",'AP-LIST_c9800'!I17))</f>
        <v>rf-tag indoor</v>
      </c>
      <c r="B59" s="3"/>
      <c r="C59" s="118"/>
    </row>
    <row r="60" spans="1:3" ht="15.75" thickBot="1">
      <c r="A60" s="111" t="str">
        <f>IF(A57="","",CONCATENATE("site-tag ",tag_site_default))</f>
        <v>site-tag flex-site-tag</v>
      </c>
      <c r="B60" s="3"/>
      <c r="C60" s="118"/>
    </row>
    <row r="61" spans="1:3">
      <c r="A61" s="110" t="str">
        <f>IF('AP-LIST_c9800'!D18="","",CONCATENATE("ap ",'AP-LIST_c9800'!N18))</f>
        <v>ap 9cd5.7dc0.6690</v>
      </c>
      <c r="B61" s="3"/>
      <c r="C61" s="118">
        <v>15</v>
      </c>
    </row>
    <row r="62" spans="1:3">
      <c r="A62" s="85" t="str">
        <f>IF(A61="","",CONCATENATE("policy-tag ",IF('AP-LIST_c9800'!J18="SmartHome",tag_policy_sh,tag_policy_default)))</f>
        <v>policy-tag bahag-policy-tag</v>
      </c>
      <c r="B62" s="3"/>
      <c r="C62" s="118"/>
    </row>
    <row r="63" spans="1:3">
      <c r="A63" s="85" t="str">
        <f>IF(A61="","",CONCATENATE("rf-tag ",'AP-LIST_c9800'!I18))</f>
        <v>rf-tag indoor</v>
      </c>
      <c r="B63" s="3"/>
      <c r="C63" s="118"/>
    </row>
    <row r="64" spans="1:3" ht="15.75" thickBot="1">
      <c r="A64" s="111" t="str">
        <f>IF(A61="","",CONCATENATE("site-tag ",tag_site_default))</f>
        <v>site-tag flex-site-tag</v>
      </c>
      <c r="B64" s="3"/>
      <c r="C64" s="118"/>
    </row>
    <row r="65" spans="1:3">
      <c r="A65" s="110" t="str">
        <f>IF('AP-LIST_c9800'!D19="","",CONCATENATE("ap ",'AP-LIST_c9800'!N19))</f>
        <v>ap 9cd5.7dc0.58e0</v>
      </c>
      <c r="B65" s="3"/>
      <c r="C65" s="118">
        <v>16</v>
      </c>
    </row>
    <row r="66" spans="1:3">
      <c r="A66" s="85" t="str">
        <f>IF(A65="","",CONCATENATE("policy-tag ",IF('AP-LIST_c9800'!J19="SmartHome",tag_policy_sh,tag_policy_default)))</f>
        <v>policy-tag bahag-policy-tag</v>
      </c>
      <c r="B66" s="3"/>
      <c r="C66" s="118"/>
    </row>
    <row r="67" spans="1:3">
      <c r="A67" s="85" t="str">
        <f>IF(A65="","",CONCATENATE("rf-tag ",'AP-LIST_c9800'!I19))</f>
        <v>rf-tag indoor</v>
      </c>
      <c r="B67" s="3"/>
      <c r="C67" s="118"/>
    </row>
    <row r="68" spans="1:3" ht="15.75" thickBot="1">
      <c r="A68" s="111" t="str">
        <f>IF(A65="","",CONCATENATE("site-tag ",tag_site_default))</f>
        <v>site-tag flex-site-tag</v>
      </c>
      <c r="B68" s="3"/>
      <c r="C68" s="118"/>
    </row>
    <row r="69" spans="1:3">
      <c r="A69" s="110" t="str">
        <f>IF('AP-LIST_c9800'!D20="","",CONCATENATE("ap ",'AP-LIST_c9800'!N20))</f>
        <v>ap 34b8.8315.0b50</v>
      </c>
      <c r="B69" s="3"/>
      <c r="C69" s="118">
        <v>17</v>
      </c>
    </row>
    <row r="70" spans="1:3">
      <c r="A70" s="85" t="str">
        <f>IF(A66="","",CONCATENATE("policy-tag ",IF('AP-LIST_c9800'!J20="SmartHome",tag_policy_sh,tag_policy_default)))</f>
        <v>policy-tag bahag-policy-tag</v>
      </c>
      <c r="B70" s="3"/>
      <c r="C70" s="118"/>
    </row>
    <row r="71" spans="1:3">
      <c r="A71" s="85" t="str">
        <f>IF(A69="","",CONCATENATE("rf-tag ",'AP-LIST_c9800'!I20))</f>
        <v>rf-tag outdoor</v>
      </c>
      <c r="B71" s="3"/>
      <c r="C71" s="118"/>
    </row>
    <row r="72" spans="1:3" ht="15.75" thickBot="1">
      <c r="A72" s="111" t="str">
        <f>IF(A69="","",CONCATENATE("site-tag ",tag_site_default))</f>
        <v>site-tag flex-site-tag</v>
      </c>
      <c r="B72" s="3"/>
      <c r="C72" s="118"/>
    </row>
    <row r="73" spans="1:3">
      <c r="A73" s="110" t="str">
        <f>IF('AP-LIST_c9800'!D21="","",CONCATENATE("ap ",'AP-LIST_c9800'!N21))</f>
        <v>ap 34b8.8314.fd38</v>
      </c>
      <c r="B73" s="3"/>
      <c r="C73" s="118">
        <v>18</v>
      </c>
    </row>
    <row r="74" spans="1:3">
      <c r="A74" s="85" t="str">
        <f>IF(A73="","",CONCATENATE("policy-tag ",IF('AP-LIST_c9800'!J21="SmartHome",tag_policy_sh,tag_policy_default)))</f>
        <v>policy-tag bahag-policy-tag</v>
      </c>
      <c r="B74" s="3"/>
      <c r="C74" s="118"/>
    </row>
    <row r="75" spans="1:3">
      <c r="A75" s="85" t="str">
        <f>IF(A73="","",CONCATENATE("rf-tag ",'AP-LIST_c9800'!I21))</f>
        <v>rf-tag outdoor</v>
      </c>
      <c r="B75" s="3"/>
      <c r="C75" s="118"/>
    </row>
    <row r="76" spans="1:3" ht="15.75" thickBot="1">
      <c r="A76" s="111" t="str">
        <f>IF(A73="","",CONCATENATE("site-tag ",tag_site_default))</f>
        <v>site-tag flex-site-tag</v>
      </c>
      <c r="B76" s="3"/>
      <c r="C76" s="118"/>
    </row>
    <row r="77" spans="1:3">
      <c r="A77" s="110" t="str">
        <f>IF('AP-LIST_c9800'!D22="","",CONCATENATE("ap ",'AP-LIST_c9800'!N22))</f>
        <v>ap 24d7.9c3f.9c60</v>
      </c>
      <c r="B77" s="3"/>
      <c r="C77" s="118">
        <v>19</v>
      </c>
    </row>
    <row r="78" spans="1:3">
      <c r="A78" s="85" t="str">
        <f>IF(A77="","",CONCATENATE("policy-tag ",IF('AP-LIST_c9800'!J22="SmartHome",tag_policy_sh,tag_policy_default)))</f>
        <v>policy-tag bahag-policy-tag</v>
      </c>
      <c r="B78" s="3"/>
      <c r="C78" s="118"/>
    </row>
    <row r="79" spans="1:3">
      <c r="A79" s="85" t="str">
        <f>IF(A77="","",CONCATENATE("rf-tag ",'AP-LIST_c9800'!I22))</f>
        <v>rf-tag indoor</v>
      </c>
      <c r="B79" s="3"/>
      <c r="C79" s="118"/>
    </row>
    <row r="80" spans="1:3" ht="15.75" thickBot="1">
      <c r="A80" s="111" t="str">
        <f>IF(A77="","",CONCATENATE("site-tag ",tag_site_default))</f>
        <v>site-tag flex-site-tag</v>
      </c>
      <c r="B80" s="3"/>
      <c r="C80" s="118"/>
    </row>
    <row r="81" spans="1:3">
      <c r="A81" s="110" t="str">
        <f>IF('AP-LIST_c9800'!D23="","",CONCATENATE("ap ",'AP-LIST_c9800'!N23))</f>
        <v>ap 24d7.9c3f.a4a0</v>
      </c>
      <c r="B81" s="3"/>
      <c r="C81" s="118">
        <v>20</v>
      </c>
    </row>
    <row r="82" spans="1:3">
      <c r="A82" s="85" t="str">
        <f>IF(A81="","",CONCATENATE("policy-tag ",IF('AP-LIST_c9800'!J23="SmartHome",tag_policy_sh,tag_policy_default)))</f>
        <v>policy-tag bahag-policy-tag</v>
      </c>
      <c r="B82" s="3"/>
      <c r="C82" s="118"/>
    </row>
    <row r="83" spans="1:3">
      <c r="A83" s="85" t="str">
        <f>IF(A81="","",CONCATENATE("rf-tag ",'AP-LIST_c9800'!I23))</f>
        <v>rf-tag indoor</v>
      </c>
      <c r="B83" s="3"/>
      <c r="C83" s="118"/>
    </row>
    <row r="84" spans="1:3" ht="15.75" thickBot="1">
      <c r="A84" s="111" t="str">
        <f>IF(A81="","",CONCATENATE("site-tag ",tag_site_default))</f>
        <v>site-tag flex-site-tag</v>
      </c>
      <c r="B84" s="3"/>
      <c r="C84" s="118"/>
    </row>
    <row r="85" spans="1:3">
      <c r="A85" s="110" t="str">
        <f>IF('AP-LIST_c9800'!D24="","",CONCATENATE("ap ",'AP-LIST_c9800'!N24))</f>
        <v>ap 24d7.9c3f.9eb4</v>
      </c>
      <c r="B85" s="3"/>
      <c r="C85" s="118">
        <v>21</v>
      </c>
    </row>
    <row r="86" spans="1:3">
      <c r="A86" s="85" t="str">
        <f>IF(A85="","",CONCATENATE("policy-tag ",IF('AP-LIST_c9800'!J24="SmartHome",tag_policy_sh,tag_policy_default)))</f>
        <v>policy-tag bahag-policy-tag</v>
      </c>
      <c r="B86" s="3"/>
      <c r="C86" s="118"/>
    </row>
    <row r="87" spans="1:3">
      <c r="A87" s="85" t="str">
        <f>IF(A85="","",CONCATENATE("rf-tag ",'AP-LIST_c9800'!I24))</f>
        <v>rf-tag indoor</v>
      </c>
      <c r="B87" s="3"/>
      <c r="C87" s="118"/>
    </row>
    <row r="88" spans="1:3" ht="15.75" thickBot="1">
      <c r="A88" s="111" t="str">
        <f>IF(A85="","",CONCATENATE("site-tag ",tag_site_default))</f>
        <v>site-tag flex-site-tag</v>
      </c>
      <c r="B88" s="3"/>
      <c r="C88" s="118"/>
    </row>
    <row r="89" spans="1:3">
      <c r="A89" s="110" t="str">
        <f>IF('AP-LIST_c9800'!D25="","",CONCATENATE("ap ",'AP-LIST_c9800'!N25))</f>
        <v>ap 24d7.9c3f.9a90</v>
      </c>
      <c r="B89" s="3"/>
      <c r="C89" s="118">
        <v>22</v>
      </c>
    </row>
    <row r="90" spans="1:3">
      <c r="A90" s="85" t="str">
        <f>IF(A89="","",CONCATENATE("policy-tag ",IF('AP-LIST_c9800'!J25="SmartHome",tag_policy_sh,tag_policy_default)))</f>
        <v>policy-tag bahag-policy-tag</v>
      </c>
      <c r="B90" s="3"/>
      <c r="C90" s="118"/>
    </row>
    <row r="91" spans="1:3">
      <c r="A91" s="85" t="str">
        <f>IF(A89="","",CONCATENATE("rf-tag ",'AP-LIST_c9800'!I25))</f>
        <v>rf-tag indoor</v>
      </c>
      <c r="B91" s="3"/>
      <c r="C91" s="118"/>
    </row>
    <row r="92" spans="1:3" ht="15.75" thickBot="1">
      <c r="A92" s="111" t="str">
        <f>IF(A89="","",CONCATENATE("site-tag ",tag_site_default))</f>
        <v>site-tag flex-site-tag</v>
      </c>
      <c r="B92" s="3"/>
      <c r="C92" s="118"/>
    </row>
    <row r="93" spans="1:3">
      <c r="A93" s="110" t="str">
        <f>IF('AP-LIST_c9800'!D26="","",CONCATENATE("ap ",'AP-LIST_c9800'!N26))</f>
        <v>ap 34b8.8314.f1e8</v>
      </c>
      <c r="B93" s="3"/>
      <c r="C93" s="118">
        <v>23</v>
      </c>
    </row>
    <row r="94" spans="1:3">
      <c r="A94" s="85" t="str">
        <f>IF(A93="","",CONCATENATE("policy-tag ",IF('AP-LIST_c9800'!J26="SmartHome",tag_policy_sh,tag_policy_default)))</f>
        <v>policy-tag bahag-policy-tag</v>
      </c>
      <c r="B94" s="3"/>
      <c r="C94" s="118"/>
    </row>
    <row r="95" spans="1:3">
      <c r="A95" s="85" t="str">
        <f>IF(A93="","",CONCATENATE("rf-tag ",'AP-LIST_c9800'!I26))</f>
        <v>rf-tag outdoor</v>
      </c>
      <c r="B95" s="3"/>
      <c r="C95" s="118"/>
    </row>
    <row r="96" spans="1:3" ht="15.75" thickBot="1">
      <c r="A96" s="111" t="str">
        <f>IF(A93="","",CONCATENATE("site-tag ",tag_site_default))</f>
        <v>site-tag flex-site-tag</v>
      </c>
      <c r="B96" s="3"/>
      <c r="C96" s="118"/>
    </row>
    <row r="97" spans="1:3">
      <c r="A97" s="110" t="str">
        <f>IF('AP-LIST_c9800'!D27="","",CONCATENATE("ap ",'AP-LIST_c9800'!N27))</f>
        <v>ap 34b8.8314.6c80</v>
      </c>
      <c r="B97" s="3"/>
      <c r="C97" s="118">
        <v>24</v>
      </c>
    </row>
    <row r="98" spans="1:3">
      <c r="A98" s="85" t="str">
        <f>IF(A97="","",CONCATENATE("policy-tag ",IF('AP-LIST_c9800'!J27="SmartHome",tag_policy_sh,tag_policy_default)))</f>
        <v>policy-tag bahag-policy-tag</v>
      </c>
      <c r="B98" s="3"/>
      <c r="C98" s="118"/>
    </row>
    <row r="99" spans="1:3">
      <c r="A99" s="85" t="str">
        <f>IF(A97="","",CONCATENATE("rf-tag ",'AP-LIST_c9800'!I27))</f>
        <v>rf-tag outdoor</v>
      </c>
      <c r="B99" s="3"/>
      <c r="C99" s="118"/>
    </row>
    <row r="100" spans="1:3" ht="15.75" thickBot="1">
      <c r="A100" s="111" t="str">
        <f>IF(A97="","",CONCATENATE("site-tag ",tag_site_default))</f>
        <v>site-tag flex-site-tag</v>
      </c>
      <c r="B100" s="3"/>
      <c r="C100" s="118"/>
    </row>
    <row r="101" spans="1:3">
      <c r="A101" s="110" t="str">
        <f>IF('AP-LIST_c9800'!D28="","",CONCATENATE("ap ",'AP-LIST_c9800'!N28))</f>
        <v>ap 34b8.8315.03d0</v>
      </c>
      <c r="B101" s="3"/>
      <c r="C101" s="118">
        <v>25</v>
      </c>
    </row>
    <row r="102" spans="1:3">
      <c r="A102" s="85" t="str">
        <f>IF(A101="","",CONCATENATE("policy-tag ",IF('AP-LIST_c9800'!J28="SmartHome",tag_policy_sh,tag_policy_default)))</f>
        <v>policy-tag bahag-policy-tag</v>
      </c>
      <c r="B102" s="3"/>
      <c r="C102" s="118"/>
    </row>
    <row r="103" spans="1:3">
      <c r="A103" s="85" t="str">
        <f>IF(A101="","",CONCATENATE("rf-tag ",'AP-LIST_c9800'!I28))</f>
        <v>rf-tag outdoor</v>
      </c>
      <c r="B103" s="3"/>
      <c r="C103" s="118"/>
    </row>
    <row r="104" spans="1:3" ht="15.75" thickBot="1">
      <c r="A104" s="111" t="str">
        <f>IF(A101="","",CONCATENATE("site-tag ",tag_site_default))</f>
        <v>site-tag flex-site-tag</v>
      </c>
      <c r="B104" s="3"/>
      <c r="C104" s="118"/>
    </row>
    <row r="105" spans="1:3">
      <c r="A105" s="110" t="str">
        <f>IF('AP-LIST_c9800'!D29="","",CONCATENATE("ap ",'AP-LIST_c9800'!N29))</f>
        <v>ap 34b8.8314.1114</v>
      </c>
      <c r="B105" s="3"/>
      <c r="C105" s="118">
        <v>26</v>
      </c>
    </row>
    <row r="106" spans="1:3">
      <c r="A106" s="85" t="str">
        <f>IF(A105="","",CONCATENATE("policy-tag ",IF('AP-LIST_c9800'!J29="SmartHome",tag_policy_sh,tag_policy_default)))</f>
        <v>policy-tag bahag-policy-tag</v>
      </c>
      <c r="B106" s="3"/>
      <c r="C106" s="118"/>
    </row>
    <row r="107" spans="1:3">
      <c r="A107" s="85" t="str">
        <f>IF(A105="","",CONCATENATE("rf-tag ",'AP-LIST_c9800'!I29))</f>
        <v>rf-tag outdoor</v>
      </c>
      <c r="B107" s="3"/>
      <c r="C107" s="118"/>
    </row>
    <row r="108" spans="1:3" ht="15.75" thickBot="1">
      <c r="A108" s="111" t="str">
        <f>IF(A105="","",CONCATENATE("site-tag ",tag_site_default))</f>
        <v>site-tag flex-site-tag</v>
      </c>
      <c r="B108" s="3"/>
      <c r="C108" s="118"/>
    </row>
    <row r="109" spans="1:3">
      <c r="A109" s="110" t="str">
        <f>IF('AP-LIST_c9800'!D30="","",CONCATENATE("ap ",'AP-LIST_c9800'!N30))</f>
        <v>ap 34b8.8315.0648</v>
      </c>
      <c r="B109" s="3"/>
      <c r="C109" s="118">
        <v>27</v>
      </c>
    </row>
    <row r="110" spans="1:3">
      <c r="A110" s="85" t="str">
        <f>IF(A109="","",CONCATENATE("policy-tag ",IF('AP-LIST_c9800'!J30="SmartHome",tag_policy_sh,tag_policy_default)))</f>
        <v>policy-tag bahag-policy-tag</v>
      </c>
      <c r="B110" s="3"/>
      <c r="C110" s="118"/>
    </row>
    <row r="111" spans="1:3">
      <c r="A111" s="85" t="str">
        <f>IF(A109="","",CONCATENATE("rf-tag ",'AP-LIST_c9800'!I30))</f>
        <v>rf-tag outdoor</v>
      </c>
      <c r="B111" s="3"/>
      <c r="C111" s="118"/>
    </row>
    <row r="112" spans="1:3" ht="15.75" thickBot="1">
      <c r="A112" s="111" t="str">
        <f>IF(A109="","",CONCATENATE("site-tag ",tag_site_default))</f>
        <v>site-tag flex-site-tag</v>
      </c>
      <c r="B112" s="3"/>
      <c r="C112" s="118"/>
    </row>
    <row r="113" spans="1:3">
      <c r="A113" s="110" t="str">
        <f>IF('AP-LIST_c9800'!D31="","",CONCATENATE("ap ",'AP-LIST_c9800'!N31))</f>
        <v>ap 34b8.8315.100c</v>
      </c>
      <c r="B113" s="3"/>
      <c r="C113" s="118">
        <v>28</v>
      </c>
    </row>
    <row r="114" spans="1:3">
      <c r="A114" s="85" t="str">
        <f>IF(A113="","",CONCATENATE("policy-tag ",IF('AP-LIST_c9800'!J31="SmartHome",tag_policy_sh,tag_policy_default)))</f>
        <v>policy-tag bahag-policy-tag</v>
      </c>
      <c r="B114" s="3"/>
      <c r="C114" s="118"/>
    </row>
    <row r="115" spans="1:3">
      <c r="A115" s="85" t="str">
        <f>IF(A113="","",CONCATENATE("rf-tag ",'AP-LIST_c9800'!I31))</f>
        <v>rf-tag outdoor</v>
      </c>
      <c r="B115" s="3"/>
      <c r="C115" s="118"/>
    </row>
    <row r="116" spans="1:3" ht="15.75" thickBot="1">
      <c r="A116" s="111" t="str">
        <f>IF(A113="","",CONCATENATE("site-tag ",tag_site_default))</f>
        <v>site-tag flex-site-tag</v>
      </c>
      <c r="B116" s="3"/>
      <c r="C116" s="118"/>
    </row>
    <row r="117" spans="1:3">
      <c r="A117" s="110" t="str">
        <f>IF('AP-LIST_c9800'!D32="","",CONCATENATE("ap ",'AP-LIST_c9800'!N32))</f>
        <v>ap 34b8.8314.fee0</v>
      </c>
      <c r="B117" s="3"/>
      <c r="C117" s="118">
        <v>29</v>
      </c>
    </row>
    <row r="118" spans="1:3">
      <c r="A118" s="85" t="str">
        <f>IF(A117="","",CONCATENATE("policy-tag ",IF('AP-LIST_c9800'!J32="SmartHome",tag_policy_sh,tag_policy_default)))</f>
        <v>policy-tag bahag-policy-tag</v>
      </c>
      <c r="B118" s="3"/>
      <c r="C118" s="118"/>
    </row>
    <row r="119" spans="1:3">
      <c r="A119" s="85" t="str">
        <f>IF(A117="","",CONCATENATE("rf-tag ",'AP-LIST_c9800'!I32))</f>
        <v>rf-tag outdoor</v>
      </c>
      <c r="B119" s="3"/>
      <c r="C119" s="118"/>
    </row>
    <row r="120" spans="1:3" ht="15.75" thickBot="1">
      <c r="A120" s="111" t="str">
        <f>IF(A117="","",CONCATENATE("site-tag ",tag_site_default))</f>
        <v>site-tag flex-site-tag</v>
      </c>
      <c r="B120" s="3"/>
      <c r="C120" s="118"/>
    </row>
    <row r="121" spans="1:3">
      <c r="A121" s="110" t="str">
        <f>IF('AP-LIST_c9800'!D33="","",CONCATENATE("ap ",'AP-LIST_c9800'!N33))</f>
        <v>ap 34b8.8314.f434</v>
      </c>
      <c r="B121" s="3"/>
      <c r="C121" s="118">
        <v>30</v>
      </c>
    </row>
    <row r="122" spans="1:3">
      <c r="A122" s="85" t="str">
        <f>IF(A121="","",CONCATENATE("policy-tag ",IF('AP-LIST_c9800'!J33="SmartHome",tag_policy_sh,tag_policy_default)))</f>
        <v>policy-tag bahag-policy-tag</v>
      </c>
      <c r="B122" s="3"/>
      <c r="C122" s="118"/>
    </row>
    <row r="123" spans="1:3">
      <c r="A123" s="85" t="str">
        <f>IF(A121="","",CONCATENATE("rf-tag ",'AP-LIST_c9800'!I33))</f>
        <v>rf-tag outdoor</v>
      </c>
      <c r="B123" s="3"/>
      <c r="C123" s="118"/>
    </row>
    <row r="124" spans="1:3" ht="15.75" thickBot="1">
      <c r="A124" s="111" t="str">
        <f>IF(A121="","",CONCATENATE("site-tag ",tag_site_default))</f>
        <v>site-tag flex-site-tag</v>
      </c>
      <c r="B124" s="3"/>
      <c r="C124" s="118"/>
    </row>
    <row r="125" spans="1:3">
      <c r="A125" s="110" t="str">
        <f>IF('AP-LIST_c9800'!D34="","",CONCATENATE("ap ",'AP-LIST_c9800'!N34))</f>
        <v>ap 34b8.8314.f99c</v>
      </c>
      <c r="B125" s="3"/>
      <c r="C125" s="118">
        <v>31</v>
      </c>
    </row>
    <row r="126" spans="1:3">
      <c r="A126" s="85" t="str">
        <f>IF(A125="","",CONCATENATE("policy-tag ",IF('AP-LIST_c9800'!J34="SmartHome",tag_policy_sh,tag_policy_default)))</f>
        <v>policy-tag bahag-policy-tag</v>
      </c>
      <c r="B126" s="3"/>
      <c r="C126" s="118"/>
    </row>
    <row r="127" spans="1:3">
      <c r="A127" s="85" t="str">
        <f>IF(A125="","",CONCATENATE("rf-tag ",'AP-LIST_c9800'!I34))</f>
        <v>rf-tag outdoor</v>
      </c>
      <c r="B127" s="3"/>
      <c r="C127" s="118"/>
    </row>
    <row r="128" spans="1:3" ht="15.75" thickBot="1">
      <c r="A128" s="111" t="str">
        <f>IF(A125="","",CONCATENATE("site-tag ",tag_site_default))</f>
        <v>site-tag flex-site-tag</v>
      </c>
      <c r="B128" s="3"/>
      <c r="C128" s="118"/>
    </row>
    <row r="129" spans="1:3">
      <c r="A129" s="110" t="str">
        <f>IF('AP-LIST_c9800'!D35="","",CONCATENATE("ap ",'AP-LIST_c9800'!N35))</f>
        <v>ap 34b8.8315.07e0</v>
      </c>
      <c r="B129" s="3"/>
      <c r="C129" s="118">
        <v>32</v>
      </c>
    </row>
    <row r="130" spans="1:3">
      <c r="A130" s="85" t="str">
        <f>IF(A129="","",CONCATENATE("policy-tag ",IF('AP-LIST_c9800'!J35="SmartHome",tag_policy_sh,tag_policy_default)))</f>
        <v>policy-tag bahag-policy-tag</v>
      </c>
      <c r="B130" s="3"/>
      <c r="C130" s="118"/>
    </row>
    <row r="131" spans="1:3">
      <c r="A131" s="85" t="str">
        <f>IF(A129="","",CONCATENATE("rf-tag ",'AP-LIST_c9800'!I35))</f>
        <v>rf-tag outdoor</v>
      </c>
      <c r="B131" s="3"/>
      <c r="C131" s="118"/>
    </row>
    <row r="132" spans="1:3" ht="15.75" thickBot="1">
      <c r="A132" s="111" t="str">
        <f>IF(A129="","",CONCATENATE("site-tag ",tag_site_default))</f>
        <v>site-tag flex-site-tag</v>
      </c>
      <c r="B132" s="3"/>
      <c r="C132" s="118"/>
    </row>
    <row r="133" spans="1:3">
      <c r="A133" s="110" t="str">
        <f>IF('AP-LIST_c9800'!D36="","",CONCATENATE("ap ",'AP-LIST_c9800'!N36))</f>
        <v>ap 34b8.8315.0540</v>
      </c>
      <c r="B133" s="3"/>
      <c r="C133" s="118">
        <v>33</v>
      </c>
    </row>
    <row r="134" spans="1:3">
      <c r="A134" s="85" t="str">
        <f>IF(A133="","",CONCATENATE("policy-tag ",IF('AP-LIST_c9800'!J36="SmartHome",tag_policy_sh,tag_policy_default)))</f>
        <v>policy-tag bahag-policy-tag</v>
      </c>
      <c r="B134" s="3"/>
      <c r="C134" s="118"/>
    </row>
    <row r="135" spans="1:3">
      <c r="A135" s="85" t="str">
        <f>IF(A133="","",CONCATENATE("rf-tag ",'AP-LIST_c9800'!I36))</f>
        <v>rf-tag outdoor</v>
      </c>
      <c r="B135" s="3"/>
      <c r="C135" s="118"/>
    </row>
    <row r="136" spans="1:3" ht="15.75" thickBot="1">
      <c r="A136" s="111" t="str">
        <f>IF(A133="","",CONCATENATE("site-tag ",tag_site_default))</f>
        <v>site-tag flex-site-tag</v>
      </c>
      <c r="B136" s="3"/>
      <c r="C136" s="118"/>
    </row>
    <row r="137" spans="1:3">
      <c r="A137" s="110" t="str">
        <f>IF('AP-LIST_c9800'!D37="","",CONCATENATE("ap ",'AP-LIST_c9800'!N37))</f>
        <v>ap 34b8.8314.6dc4</v>
      </c>
      <c r="B137" s="3"/>
      <c r="C137" s="118">
        <v>34</v>
      </c>
    </row>
    <row r="138" spans="1:3">
      <c r="A138" s="85" t="str">
        <f>IF(A137="","",CONCATENATE("policy-tag ",IF('AP-LIST_c9800'!J37="SmartHome",tag_policy_sh,tag_policy_default)))</f>
        <v>policy-tag bahag-policy-tag</v>
      </c>
      <c r="B138" s="3"/>
      <c r="C138" s="118"/>
    </row>
    <row r="139" spans="1:3">
      <c r="A139" s="85" t="str">
        <f>IF(A137="","",CONCATENATE("rf-tag ",'AP-LIST_c9800'!I37))</f>
        <v>rf-tag outdoor</v>
      </c>
      <c r="B139" s="3"/>
      <c r="C139" s="118"/>
    </row>
    <row r="140" spans="1:3" ht="15.75" thickBot="1">
      <c r="A140" s="111" t="str">
        <f>IF(A137="","",CONCATENATE("site-tag ",tag_site_default))</f>
        <v>site-tag flex-site-tag</v>
      </c>
      <c r="B140" s="3"/>
      <c r="C140" s="118"/>
    </row>
    <row r="141" spans="1:3">
      <c r="A141" s="110" t="str">
        <f>IF('AP-LIST_c9800'!D38="","",CONCATENATE("ap ",'AP-LIST_c9800'!N38))</f>
        <v>ap 34b8.8314.8290</v>
      </c>
      <c r="B141" s="3"/>
      <c r="C141" s="118">
        <v>35</v>
      </c>
    </row>
    <row r="142" spans="1:3">
      <c r="A142" s="85" t="str">
        <f>IF(A141="","",CONCATENATE("policy-tag ",IF('AP-LIST_c9800'!J38="SmartHome",tag_policy_sh,tag_policy_default)))</f>
        <v>policy-tag bahag-policy-tag</v>
      </c>
      <c r="B142" s="3"/>
      <c r="C142" s="118"/>
    </row>
    <row r="143" spans="1:3">
      <c r="A143" s="85" t="str">
        <f>IF(A141="","",CONCATENATE("rf-tag ",'AP-LIST_c9800'!I38))</f>
        <v>rf-tag outdoor</v>
      </c>
      <c r="B143" s="3"/>
      <c r="C143" s="118"/>
    </row>
    <row r="144" spans="1:3" ht="15.75" thickBot="1">
      <c r="A144" s="111" t="str">
        <f>IF(A141="","",CONCATENATE("site-tag ",tag_site_default))</f>
        <v>site-tag flex-site-tag</v>
      </c>
      <c r="B144" s="3"/>
      <c r="C144" s="118"/>
    </row>
    <row r="145" spans="1:3">
      <c r="A145" s="110" t="str">
        <f>IF('AP-LIST_c9800'!D39="","",CONCATENATE("ap ",'AP-LIST_c9800'!N39))</f>
        <v>ap 34b8.8315.077c</v>
      </c>
      <c r="B145" s="3"/>
      <c r="C145" s="118">
        <v>36</v>
      </c>
    </row>
    <row r="146" spans="1:3">
      <c r="A146" s="85" t="str">
        <f>IF(A145="","",CONCATENATE("policy-tag ",IF('AP-LIST_c9800'!J39="SmartHome",tag_policy_sh,tag_policy_default)))</f>
        <v>policy-tag bahag-policy-tag</v>
      </c>
      <c r="B146" s="3"/>
      <c r="C146" s="118"/>
    </row>
    <row r="147" spans="1:3">
      <c r="A147" s="85" t="str">
        <f>IF(A145="","",CONCATENATE("rf-tag ",'AP-LIST_c9800'!I39))</f>
        <v>rf-tag outdoor</v>
      </c>
      <c r="B147" s="3"/>
      <c r="C147" s="118"/>
    </row>
    <row r="148" spans="1:3" ht="15.75" thickBot="1">
      <c r="A148" s="111" t="str">
        <f>IF(A145="","",CONCATENATE("site-tag ",tag_site_default))</f>
        <v>site-tag flex-site-tag</v>
      </c>
      <c r="B148" s="3"/>
      <c r="C148" s="118"/>
    </row>
    <row r="149" spans="1:3">
      <c r="A149" s="110" t="str">
        <f>IF('AP-LIST_c9800'!D40="","",CONCATENATE("ap ",'AP-LIST_c9800'!N40))</f>
        <v>ap 34b8.8315.06fc</v>
      </c>
      <c r="B149" s="3"/>
      <c r="C149" s="118">
        <v>37</v>
      </c>
    </row>
    <row r="150" spans="1:3">
      <c r="A150" s="85" t="str">
        <f>IF(A149="","",CONCATENATE("policy-tag ",IF('AP-LIST_c9800'!J40="SmartHome",tag_policy_sh,tag_policy_default)))</f>
        <v>policy-tag bahag-policy-tag</v>
      </c>
      <c r="B150" s="3"/>
      <c r="C150" s="118"/>
    </row>
    <row r="151" spans="1:3">
      <c r="A151" s="85" t="str">
        <f>IF(A149="","",CONCATENATE("rf-tag ",'AP-LIST_c9800'!I40))</f>
        <v>rf-tag outdoor</v>
      </c>
      <c r="B151" s="3"/>
      <c r="C151" s="118"/>
    </row>
    <row r="152" spans="1:3" ht="15.75" thickBot="1">
      <c r="A152" s="111" t="str">
        <f>IF(A149="","",CONCATENATE("site-tag ",tag_site_default))</f>
        <v>site-tag flex-site-tag</v>
      </c>
      <c r="B152" s="3"/>
      <c r="C152" s="118"/>
    </row>
    <row r="153" spans="1:3">
      <c r="A153" s="110" t="str">
        <f>IF('AP-LIST_c9800'!D41="","",CONCATENATE("ap ",'AP-LIST_c9800'!N41))</f>
        <v>ap 24d7.9c3f.a7e8</v>
      </c>
      <c r="B153" s="3"/>
      <c r="C153" s="118">
        <v>38</v>
      </c>
    </row>
    <row r="154" spans="1:3">
      <c r="A154" s="85" t="str">
        <f>IF(A153="","",CONCATENATE("policy-tag ",IF('AP-LIST_c9800'!J41="SmartHome",tag_policy_sh,tag_policy_default)))</f>
        <v>policy-tag bahag-policy-tag</v>
      </c>
      <c r="B154" s="3"/>
      <c r="C154" s="118"/>
    </row>
    <row r="155" spans="1:3">
      <c r="A155" s="85" t="str">
        <f>IF(A153="","",CONCATENATE("rf-tag ",'AP-LIST_c9800'!I41))</f>
        <v>rf-tag indoor</v>
      </c>
      <c r="B155" s="3"/>
      <c r="C155" s="118"/>
    </row>
    <row r="156" spans="1:3" ht="15.75" thickBot="1">
      <c r="A156" s="111" t="str">
        <f>IF(A153="","",CONCATENATE("site-tag ",tag_site_default))</f>
        <v>site-tag flex-site-tag</v>
      </c>
      <c r="B156" s="3"/>
      <c r="C156" s="118"/>
    </row>
    <row r="157" spans="1:3">
      <c r="A157" s="110" t="str">
        <f>IF('AP-LIST_c9800'!D42="","",CONCATENATE("ap ",'AP-LIST_c9800'!N42))</f>
        <v>ap 24d7.9c3f.8854</v>
      </c>
      <c r="B157" s="3"/>
      <c r="C157" s="118">
        <v>39</v>
      </c>
    </row>
    <row r="158" spans="1:3">
      <c r="A158" s="85" t="str">
        <f>IF(A157="","",CONCATENATE("policy-tag ",IF('AP-LIST_c9800'!J42="SmartHome",tag_policy_sh,tag_policy_default)))</f>
        <v>policy-tag bahag-policy-tag</v>
      </c>
      <c r="B158" s="3"/>
      <c r="C158" s="118"/>
    </row>
    <row r="159" spans="1:3">
      <c r="A159" s="85" t="str">
        <f>IF(A157="","",CONCATENATE("rf-tag ",'AP-LIST_c9800'!I42))</f>
        <v>rf-tag indoor</v>
      </c>
      <c r="B159" s="3"/>
      <c r="C159" s="118"/>
    </row>
    <row r="160" spans="1:3" ht="15.75" thickBot="1">
      <c r="A160" s="111" t="str">
        <f>IF(A157="","",CONCATENATE("site-tag ",tag_site_default))</f>
        <v>site-tag flex-site-tag</v>
      </c>
      <c r="B160" s="3"/>
      <c r="C160" s="118"/>
    </row>
    <row r="161" spans="1:3">
      <c r="A161" s="110" t="str">
        <f>IF('AP-LIST_c9800'!D43="","",CONCATENATE("ap ",'AP-LIST_c9800'!N43))</f>
        <v>ap 24d7.9c3f.97bc</v>
      </c>
      <c r="B161" s="3"/>
      <c r="C161" s="118">
        <v>40</v>
      </c>
    </row>
    <row r="162" spans="1:3">
      <c r="A162" s="85" t="str">
        <f>IF(A161="","",CONCATENATE("policy-tag ",IF('AP-LIST_c9800'!J43="SmartHome",tag_policy_sh,tag_policy_default)))</f>
        <v>policy-tag bahag-policy-tag</v>
      </c>
      <c r="B162" s="3"/>
      <c r="C162" s="118"/>
    </row>
    <row r="163" spans="1:3">
      <c r="A163" s="85" t="str">
        <f>IF(A161="","",CONCATENATE("rf-tag ",'AP-LIST_c9800'!I43))</f>
        <v>rf-tag indoor</v>
      </c>
      <c r="B163" s="3"/>
      <c r="C163" s="118"/>
    </row>
    <row r="164" spans="1:3" ht="15.75" thickBot="1">
      <c r="A164" s="111" t="str">
        <f>IF(A161="","",CONCATENATE("site-tag ",tag_site_default))</f>
        <v>site-tag flex-site-tag</v>
      </c>
      <c r="B164" s="3"/>
      <c r="C164" s="118"/>
    </row>
    <row r="165" spans="1:3">
      <c r="A165" s="110" t="str">
        <f>IF('AP-LIST_c9800'!D44="","",CONCATENATE("ap ",'AP-LIST_c9800'!N44))</f>
        <v>ap 24d7.9c3f.7db4</v>
      </c>
      <c r="B165" s="3"/>
      <c r="C165" s="118">
        <v>41</v>
      </c>
    </row>
    <row r="166" spans="1:3">
      <c r="A166" s="85" t="str">
        <f>IF(A165="","",CONCATENATE("policy-tag ",IF('AP-LIST_c9800'!J44="SmartHome",tag_policy_sh,tag_policy_default)))</f>
        <v>policy-tag bahag-policy-tag</v>
      </c>
      <c r="B166" s="3"/>
      <c r="C166" s="118"/>
    </row>
    <row r="167" spans="1:3">
      <c r="A167" s="85" t="str">
        <f>IF(A165="","",CONCATENATE("rf-tag ",'AP-LIST_c9800'!I44))</f>
        <v>rf-tag indoor</v>
      </c>
      <c r="B167" s="3"/>
      <c r="C167" s="118"/>
    </row>
    <row r="168" spans="1:3" ht="15.75" thickBot="1">
      <c r="A168" s="111" t="str">
        <f>IF(A165="","",CONCATENATE("site-tag ",tag_site_default))</f>
        <v>site-tag flex-site-tag</v>
      </c>
      <c r="B168" s="3"/>
      <c r="C168" s="118"/>
    </row>
    <row r="169" spans="1:3">
      <c r="A169" s="110" t="str">
        <f>IF('AP-LIST_c9800'!D45="","",CONCATENATE("ap ",'AP-LIST_c9800'!N45))</f>
        <v>ap 24d7.9c3f.9bb4</v>
      </c>
      <c r="B169" s="3"/>
      <c r="C169" s="118">
        <v>42</v>
      </c>
    </row>
    <row r="170" spans="1:3">
      <c r="A170" s="85" t="str">
        <f>IF(A169="","",CONCATENATE("policy-tag ",IF('AP-LIST_c9800'!J45="SmartHome",tag_policy_sh,tag_policy_default)))</f>
        <v>policy-tag bahag-policy-tag</v>
      </c>
      <c r="B170" s="3"/>
      <c r="C170" s="118"/>
    </row>
    <row r="171" spans="1:3">
      <c r="A171" s="85" t="str">
        <f>IF(A169="","",CONCATENATE("rf-tag ",'AP-LIST_c9800'!I45))</f>
        <v>rf-tag indoor</v>
      </c>
      <c r="B171" s="3"/>
      <c r="C171" s="118"/>
    </row>
    <row r="172" spans="1:3" ht="15.75" thickBot="1">
      <c r="A172" s="111" t="str">
        <f>IF(A169="","",CONCATENATE("site-tag ",tag_site_default))</f>
        <v>site-tag flex-site-tag</v>
      </c>
      <c r="B172" s="3"/>
      <c r="C172" s="118"/>
    </row>
    <row r="173" spans="1:3">
      <c r="A173" s="110" t="str">
        <f>IF('AP-LIST_c9800'!D46="","",CONCATENATE("ap ",'AP-LIST_c9800'!N46))</f>
        <v>ap 24d7.9c3f.988c</v>
      </c>
      <c r="B173" s="3"/>
      <c r="C173" s="118">
        <v>43</v>
      </c>
    </row>
    <row r="174" spans="1:3">
      <c r="A174" s="85" t="str">
        <f>IF(A173="","",CONCATENATE("policy-tag ",IF('AP-LIST_c9800'!J46="SmartHome",tag_policy_sh,tag_policy_default)))</f>
        <v>policy-tag bahag-policy-tag</v>
      </c>
      <c r="B174" s="3"/>
      <c r="C174" s="118"/>
    </row>
    <row r="175" spans="1:3">
      <c r="A175" s="85" t="str">
        <f>IF(A173="","",CONCATENATE("rf-tag ",'AP-LIST_c9800'!I46))</f>
        <v>rf-tag indoor</v>
      </c>
      <c r="B175" s="3"/>
      <c r="C175" s="118"/>
    </row>
    <row r="176" spans="1:3" ht="15.75" thickBot="1">
      <c r="A176" s="111" t="str">
        <f>IF(A173="","",CONCATENATE("site-tag ",tag_site_default))</f>
        <v>site-tag flex-site-tag</v>
      </c>
      <c r="B176" s="3"/>
      <c r="C176" s="118"/>
    </row>
    <row r="177" spans="1:3">
      <c r="A177" s="110" t="str">
        <f>IF('AP-LIST_c9800'!D47="","",CONCATENATE("ap ",'AP-LIST_c9800'!N47))</f>
        <v>ap 24d7.9c3f.8ed8</v>
      </c>
      <c r="B177" s="3"/>
      <c r="C177" s="118">
        <v>44</v>
      </c>
    </row>
    <row r="178" spans="1:3">
      <c r="A178" s="85" t="str">
        <f>IF(A177="","",CONCATENATE("policy-tag ",IF('AP-LIST_c9800'!J47="SmartHome",tag_policy_sh,tag_policy_default)))</f>
        <v>policy-tag bahag-policy-tag</v>
      </c>
      <c r="B178" s="3"/>
      <c r="C178" s="118"/>
    </row>
    <row r="179" spans="1:3">
      <c r="A179" s="85" t="str">
        <f>IF(A177="","",CONCATENATE("rf-tag ",'AP-LIST_c9800'!I47))</f>
        <v>rf-tag indoor</v>
      </c>
      <c r="B179" s="3"/>
      <c r="C179" s="118"/>
    </row>
    <row r="180" spans="1:3" ht="15.75" thickBot="1">
      <c r="A180" s="111" t="str">
        <f>IF(A177="","",CONCATENATE("site-tag ",tag_site_default))</f>
        <v>site-tag flex-site-tag</v>
      </c>
      <c r="B180" s="3"/>
      <c r="C180" s="118"/>
    </row>
    <row r="181" spans="1:3">
      <c r="A181" s="110" t="str">
        <f>IF('AP-LIST_c9800'!D48="","",CONCATENATE("ap ",'AP-LIST_c9800'!N48))</f>
        <v>ap 24d7.9c3f.9088</v>
      </c>
      <c r="B181" s="3"/>
      <c r="C181" s="118">
        <v>45</v>
      </c>
    </row>
    <row r="182" spans="1:3">
      <c r="A182" s="85" t="str">
        <f>IF(A181="","",CONCATENATE("policy-tag ",IF('AP-LIST_c9800'!J48="SmartHome",tag_policy_sh,tag_policy_default)))</f>
        <v>policy-tag bahag-policy-tag</v>
      </c>
      <c r="B182" s="3"/>
      <c r="C182" s="118"/>
    </row>
    <row r="183" spans="1:3">
      <c r="A183" s="85" t="str">
        <f>IF(A181="","",CONCATENATE("rf-tag ",'AP-LIST_c9800'!I48))</f>
        <v>rf-tag indoor</v>
      </c>
      <c r="B183" s="3"/>
      <c r="C183" s="118"/>
    </row>
    <row r="184" spans="1:3" ht="15.75" thickBot="1">
      <c r="A184" s="111" t="str">
        <f>IF(A181="","",CONCATENATE("site-tag ",tag_site_default))</f>
        <v>site-tag flex-site-tag</v>
      </c>
      <c r="B184" s="3"/>
      <c r="C184" s="118"/>
    </row>
    <row r="185" spans="1:3">
      <c r="A185" s="110" t="str">
        <f>IF('AP-LIST_c9800'!D49="","",CONCATENATE("ap ",'AP-LIST_c9800'!N49))</f>
        <v>ap 24d7.9c3f.a2dc</v>
      </c>
      <c r="B185" s="3"/>
      <c r="C185" s="118">
        <v>46</v>
      </c>
    </row>
    <row r="186" spans="1:3">
      <c r="A186" s="85" t="str">
        <f>IF(A185="","",CONCATENATE("policy-tag ",IF('AP-LIST_c9800'!J49="SmartHome",tag_policy_sh,tag_policy_default)))</f>
        <v>policy-tag bahag-policy-tag</v>
      </c>
      <c r="B186" s="3"/>
      <c r="C186" s="118"/>
    </row>
    <row r="187" spans="1:3">
      <c r="A187" s="85" t="str">
        <f>IF(A185="","",CONCATENATE("rf-tag ",'AP-LIST_c9800'!I49))</f>
        <v>rf-tag indoor</v>
      </c>
      <c r="B187" s="3"/>
      <c r="C187" s="118"/>
    </row>
    <row r="188" spans="1:3" ht="15.75" thickBot="1">
      <c r="A188" s="111" t="str">
        <f>IF(A185="","",CONCATENATE("site-tag ",tag_site_default))</f>
        <v>site-tag flex-site-tag</v>
      </c>
      <c r="B188" s="3"/>
      <c r="C188" s="118"/>
    </row>
    <row r="189" spans="1:3">
      <c r="A189" s="110" t="str">
        <f>IF('AP-LIST_c9800'!D50="","",CONCATENATE("ap ",'AP-LIST_c9800'!N50))</f>
        <v>ap 24d7.9c3f.8f88</v>
      </c>
      <c r="B189" s="3"/>
      <c r="C189" s="118">
        <v>47</v>
      </c>
    </row>
    <row r="190" spans="1:3">
      <c r="A190" s="85" t="str">
        <f>IF(A189="","",CONCATENATE("policy-tag ",IF('AP-LIST_c9800'!J50="SmartHome",tag_policy_sh,tag_policy_default)))</f>
        <v>policy-tag bahag-policy-tag</v>
      </c>
      <c r="B190" s="3"/>
      <c r="C190" s="118"/>
    </row>
    <row r="191" spans="1:3">
      <c r="A191" s="85" t="str">
        <f>IF(A189="","",CONCATENATE("rf-tag ",'AP-LIST_c9800'!I50))</f>
        <v>rf-tag indoor</v>
      </c>
      <c r="B191" s="3"/>
      <c r="C191" s="118"/>
    </row>
    <row r="192" spans="1:3" ht="15.75" thickBot="1">
      <c r="A192" s="111" t="str">
        <f>IF(A189="","",CONCATENATE("site-tag ",tag_site_default))</f>
        <v>site-tag flex-site-tag</v>
      </c>
      <c r="B192" s="3"/>
      <c r="C192" s="118"/>
    </row>
    <row r="193" spans="1:3">
      <c r="A193" s="110" t="str">
        <f>IF('AP-LIST_c9800'!D51="","",CONCATENATE("ap ",'AP-LIST_c9800'!N51))</f>
        <v>ap 24d7.9c3f.a5f4</v>
      </c>
      <c r="B193" s="3"/>
      <c r="C193" s="118">
        <v>48</v>
      </c>
    </row>
    <row r="194" spans="1:3">
      <c r="A194" s="85" t="str">
        <f>IF(A193="","",CONCATENATE("policy-tag ",IF('AP-LIST_c9800'!J51="SmartHome",tag_policy_sh,tag_policy_default)))</f>
        <v>policy-tag bahag-policy-tag</v>
      </c>
      <c r="B194" s="3"/>
      <c r="C194" s="118"/>
    </row>
    <row r="195" spans="1:3">
      <c r="A195" s="85" t="str">
        <f>IF(A193="","",CONCATENATE("rf-tag ",'AP-LIST_c9800'!I51))</f>
        <v>rf-tag indoor</v>
      </c>
      <c r="B195" s="3"/>
      <c r="C195" s="118"/>
    </row>
    <row r="196" spans="1:3" ht="15.75" thickBot="1">
      <c r="A196" s="111" t="str">
        <f>IF(A193="","",CONCATENATE("site-tag ",tag_site_default))</f>
        <v>site-tag flex-site-tag</v>
      </c>
      <c r="B196" s="3"/>
      <c r="C196" s="118"/>
    </row>
    <row r="197" spans="1:3">
      <c r="A197" s="110" t="str">
        <f>IF('AP-LIST_c9800'!D52="","",CONCATENATE("ap ",'AP-LIST_c9800'!N52))</f>
        <v>ap 24d7.9c3f.8c58</v>
      </c>
      <c r="B197" s="3"/>
      <c r="C197" s="118">
        <v>49</v>
      </c>
    </row>
    <row r="198" spans="1:3">
      <c r="A198" s="85" t="str">
        <f>IF(A197="","",CONCATENATE("policy-tag ",IF('AP-LIST_c9800'!J52="SmartHome",tag_policy_sh,tag_policy_default)))</f>
        <v>policy-tag bahag-policy-tag</v>
      </c>
      <c r="B198" s="3"/>
      <c r="C198" s="118"/>
    </row>
    <row r="199" spans="1:3">
      <c r="A199" s="85" t="str">
        <f>IF(A197="","",CONCATENATE("rf-tag ",'AP-LIST_c9800'!I52))</f>
        <v>rf-tag indoor</v>
      </c>
      <c r="B199" s="3"/>
      <c r="C199" s="118"/>
    </row>
    <row r="200" spans="1:3" ht="15.75" thickBot="1">
      <c r="A200" s="111" t="str">
        <f>IF(A197="","",CONCATENATE("site-tag ",tag_site_default))</f>
        <v>site-tag flex-site-tag</v>
      </c>
      <c r="B200" s="3"/>
      <c r="C200" s="118"/>
    </row>
    <row r="201" spans="1:3">
      <c r="A201" s="110" t="str">
        <f>IF('AP-LIST_c9800'!D53="","",CONCATENATE("ap ",'AP-LIST_c9800'!N53))</f>
        <v>ap 24d7.9c3f.8504</v>
      </c>
      <c r="B201" s="3"/>
      <c r="C201" s="118">
        <v>50</v>
      </c>
    </row>
    <row r="202" spans="1:3">
      <c r="A202" s="85" t="str">
        <f>IF(A201="","",CONCATENATE("policy-tag ",IF('AP-LIST_c9800'!J53="SmartHome",tag_policy_sh,tag_policy_default)))</f>
        <v>policy-tag bahag-policy-tag</v>
      </c>
      <c r="B202" s="3"/>
      <c r="C202" s="118"/>
    </row>
    <row r="203" spans="1:3">
      <c r="A203" s="85" t="str">
        <f>IF(A201="","",CONCATENATE("rf-tag ",'AP-LIST_c9800'!I53))</f>
        <v>rf-tag indoor</v>
      </c>
      <c r="B203" s="3"/>
      <c r="C203" s="118"/>
    </row>
    <row r="204" spans="1:3" ht="15.75" thickBot="1">
      <c r="A204" s="111" t="str">
        <f>IF(A201="","",CONCATENATE("site-tag ",tag_site_default))</f>
        <v>site-tag flex-site-tag</v>
      </c>
      <c r="B204" s="3"/>
      <c r="C204" s="118"/>
    </row>
    <row r="205" spans="1:3">
      <c r="A205" s="110" t="str">
        <f>IF('AP-LIST_c9800'!D54="","",CONCATENATE("ap ",'AP-LIST_c9800'!N54))</f>
        <v>ap 34b8.8315.0d08</v>
      </c>
      <c r="B205" s="3"/>
      <c r="C205" s="118">
        <v>51</v>
      </c>
    </row>
    <row r="206" spans="1:3">
      <c r="A206" s="85" t="str">
        <f>IF(A205="","",CONCATENATE("policy-tag ",IF('AP-LIST_c9800'!J54="SmartHome",tag_policy_sh,tag_policy_default)))</f>
        <v>policy-tag bahag-policy-tag</v>
      </c>
      <c r="B206" s="3"/>
      <c r="C206" s="118"/>
    </row>
    <row r="207" spans="1:3">
      <c r="A207" s="85" t="str">
        <f>IF(A205="","",CONCATENATE("rf-tag ",'AP-LIST_c9800'!I54))</f>
        <v>rf-tag outdoor</v>
      </c>
      <c r="B207" s="3"/>
      <c r="C207" s="118"/>
    </row>
    <row r="208" spans="1:3" ht="15.75" thickBot="1">
      <c r="A208" s="111" t="str">
        <f>IF(A205="","",CONCATENATE("site-tag ",tag_site_default))</f>
        <v>site-tag flex-site-tag</v>
      </c>
      <c r="B208" s="3"/>
      <c r="C208" s="118"/>
    </row>
    <row r="209" spans="1:3">
      <c r="A209" s="110" t="str">
        <f>IF('AP-LIST_c9800'!D55="","",CONCATENATE("ap ",'AP-LIST_c9800'!N55))</f>
        <v>ap 34b8.8315.0620</v>
      </c>
      <c r="B209" s="3"/>
      <c r="C209" s="118">
        <v>52</v>
      </c>
    </row>
    <row r="210" spans="1:3">
      <c r="A210" s="85" t="str">
        <f>IF(A209="","",CONCATENATE("policy-tag ",IF('AP-LIST_c9800'!J55="SmartHome",tag_policy_sh,tag_policy_default)))</f>
        <v>policy-tag bahag-policy-tag</v>
      </c>
      <c r="B210" s="3"/>
      <c r="C210" s="118"/>
    </row>
    <row r="211" spans="1:3">
      <c r="A211" s="85" t="str">
        <f>IF(A209="","",CONCATENATE("rf-tag ",'AP-LIST_c9800'!I55))</f>
        <v>rf-tag outdoor</v>
      </c>
      <c r="B211" s="3"/>
      <c r="C211" s="118"/>
    </row>
    <row r="212" spans="1:3" ht="15.75" thickBot="1">
      <c r="A212" s="111" t="str">
        <f>IF(A209="","",CONCATENATE("site-tag ",tag_site_default))</f>
        <v>site-tag flex-site-tag</v>
      </c>
      <c r="B212" s="3"/>
      <c r="C212" s="118"/>
    </row>
    <row r="213" spans="1:3">
      <c r="A213" s="110" t="str">
        <f>IF('AP-LIST_c9800'!D56="","",CONCATENATE("ap ",'AP-LIST_c9800'!N56))</f>
        <v>ap 9cd5.7dc0.60e4</v>
      </c>
      <c r="B213" s="3"/>
      <c r="C213" s="118">
        <v>53</v>
      </c>
    </row>
    <row r="214" spans="1:3">
      <c r="A214" s="85" t="str">
        <f>IF(A213="","",CONCATENATE("policy-tag ",IF('AP-LIST_c9800'!J56="SmartHome",tag_policy_sh,tag_policy_default)))</f>
        <v>policy-tag bahag-policy-tag</v>
      </c>
      <c r="B214" s="3"/>
      <c r="C214" s="118"/>
    </row>
    <row r="215" spans="1:3">
      <c r="A215" s="85" t="str">
        <f>IF(A213="","",CONCATENATE("rf-tag ",'AP-LIST_c9800'!I56))</f>
        <v>rf-tag indoor</v>
      </c>
      <c r="B215" s="3"/>
      <c r="C215" s="118"/>
    </row>
    <row r="216" spans="1:3" ht="15.75" thickBot="1">
      <c r="A216" s="111" t="str">
        <f t="shared" ref="A216" si="0">IF(A213="","",CONCATENATE("site-tag ",tag_site_default))</f>
        <v>site-tag flex-site-tag</v>
      </c>
      <c r="B216" s="3"/>
      <c r="C216" s="118"/>
    </row>
    <row r="217" spans="1:3">
      <c r="A217" s="110" t="str">
        <f>IF('AP-LIST_c9800'!D57="","",CONCATENATE("ap ",'AP-LIST_c9800'!N57))</f>
        <v>ap 9cd5.7dc0.643c</v>
      </c>
      <c r="B217" s="3"/>
      <c r="C217" s="118">
        <v>54</v>
      </c>
    </row>
    <row r="218" spans="1:3">
      <c r="A218" s="85" t="str">
        <f>IF(A217="","",CONCATENATE("policy-tag ",IF('AP-LIST_c9800'!J57="SmartHome",tag_policy_sh,tag_policy_default)))</f>
        <v>policy-tag bahag-policy-tag</v>
      </c>
      <c r="B218" s="3"/>
      <c r="C218" s="118"/>
    </row>
    <row r="219" spans="1:3">
      <c r="A219" s="85" t="str">
        <f>IF(A217="","",CONCATENATE("rf-tag ",'AP-LIST_c9800'!I57))</f>
        <v>rf-tag indoor</v>
      </c>
      <c r="B219" s="3"/>
      <c r="C219" s="118"/>
    </row>
    <row r="220" spans="1:3" ht="15.75" thickBot="1">
      <c r="A220" s="111" t="str">
        <f t="shared" ref="A220" si="1">IF(A217="","",CONCATENATE("site-tag ",tag_site_default))</f>
        <v>site-tag flex-site-tag</v>
      </c>
      <c r="B220" s="3"/>
      <c r="C220" s="118"/>
    </row>
    <row r="221" spans="1:3">
      <c r="A221" s="110" t="str">
        <f>IF('AP-LIST_c9800'!D58="","",CONCATENATE("ap ",'AP-LIST_c9800'!N58))</f>
        <v>ap 9cd5.7d81.a9e8</v>
      </c>
      <c r="B221" s="3"/>
      <c r="C221" s="118">
        <v>55</v>
      </c>
    </row>
    <row r="222" spans="1:3">
      <c r="A222" s="85" t="str">
        <f>IF(A221="","",CONCATENATE("policy-tag ",IF('AP-LIST_c9800'!J58="SmartHome",tag_policy_sh,tag_policy_default)))</f>
        <v>policy-tag bahag-policy-tag</v>
      </c>
      <c r="B222" s="3"/>
      <c r="C222" s="118"/>
    </row>
    <row r="223" spans="1:3">
      <c r="A223" s="85" t="str">
        <f>IF(A221="","",CONCATENATE("rf-tag ",'AP-LIST_c9800'!I58))</f>
        <v>rf-tag indoor</v>
      </c>
      <c r="B223" s="3"/>
      <c r="C223" s="118"/>
    </row>
    <row r="224" spans="1:3" ht="15.75" thickBot="1">
      <c r="A224" s="111" t="str">
        <f t="shared" ref="A224" si="2">IF(A221="","",CONCATENATE("site-tag ",tag_site_default))</f>
        <v>site-tag flex-site-tag</v>
      </c>
      <c r="B224" s="3"/>
      <c r="C224" s="118"/>
    </row>
    <row r="225" spans="1:3">
      <c r="A225" s="110" t="str">
        <f>IF('AP-LIST_c9800'!D59="","",CONCATENATE("ap ",'AP-LIST_c9800'!N59))</f>
        <v>ap 9cd5.7d81.9254</v>
      </c>
      <c r="B225" s="3"/>
      <c r="C225" s="118">
        <v>56</v>
      </c>
    </row>
    <row r="226" spans="1:3">
      <c r="A226" s="85" t="str">
        <f>IF(A225="","",CONCATENATE("policy-tag ",IF('AP-LIST_c9800'!J59="SmartHome",tag_policy_sh,tag_policy_default)))</f>
        <v>policy-tag bahag-policy-tag</v>
      </c>
      <c r="B226" s="3"/>
      <c r="C226" s="118"/>
    </row>
    <row r="227" spans="1:3">
      <c r="A227" s="85" t="str">
        <f>IF(A225="","",CONCATENATE("rf-tag ",'AP-LIST_c9800'!I59))</f>
        <v>rf-tag indoor</v>
      </c>
      <c r="B227" s="3"/>
      <c r="C227" s="118"/>
    </row>
    <row r="228" spans="1:3" ht="15.75" thickBot="1">
      <c r="A228" s="111" t="str">
        <f t="shared" ref="A228" si="3">IF(A225="","",CONCATENATE("site-tag ",tag_site_default))</f>
        <v>site-tag flex-site-tag</v>
      </c>
      <c r="B228" s="3"/>
      <c r="C228" s="118"/>
    </row>
    <row r="229" spans="1:3">
      <c r="A229" s="110" t="str">
        <f>IF('AP-LIST_c9800'!D60="","",CONCATENATE("ap ",'AP-LIST_c9800'!N60))</f>
        <v>ap 24d7.9c3f.98d4</v>
      </c>
      <c r="B229" s="3"/>
      <c r="C229" s="118">
        <v>57</v>
      </c>
    </row>
    <row r="230" spans="1:3">
      <c r="A230" s="85" t="str">
        <f>IF(A229="","",CONCATENATE("policy-tag ",IF('AP-LIST_c9800'!J60="SmartHome",tag_policy_sh,tag_policy_default)))</f>
        <v>policy-tag bahag-policy-tag</v>
      </c>
      <c r="B230" s="3"/>
      <c r="C230" s="118"/>
    </row>
    <row r="231" spans="1:3">
      <c r="A231" s="85" t="str">
        <f>IF(A229="","",CONCATENATE("rf-tag ",'AP-LIST_c9800'!I60))</f>
        <v>rf-tag indoor</v>
      </c>
      <c r="B231" s="3"/>
      <c r="C231" s="118"/>
    </row>
    <row r="232" spans="1:3" ht="15.75" thickBot="1">
      <c r="A232" s="111" t="str">
        <f t="shared" ref="A232" si="4">IF(A229="","",CONCATENATE("site-tag ",tag_site_default))</f>
        <v>site-tag flex-site-tag</v>
      </c>
      <c r="B232" s="3"/>
      <c r="C232" s="118"/>
    </row>
    <row r="233" spans="1:3">
      <c r="A233" s="110" t="str">
        <f>IF('AP-LIST_c9800'!D61="","",CONCATENATE("ap ",'AP-LIST_c9800'!N61))</f>
        <v>ap 24d7.9c3f.8760</v>
      </c>
      <c r="B233" s="3"/>
      <c r="C233" s="118">
        <v>58</v>
      </c>
    </row>
    <row r="234" spans="1:3">
      <c r="A234" s="85" t="str">
        <f>IF(A233="","",CONCATENATE("policy-tag ",IF('AP-LIST_c9800'!J61="SmartHome",tag_policy_sh,tag_policy_default)))</f>
        <v>policy-tag bahag-policy-tag</v>
      </c>
      <c r="B234" s="3"/>
      <c r="C234" s="118"/>
    </row>
    <row r="235" spans="1:3">
      <c r="A235" s="85" t="str">
        <f>IF(A233="","",CONCATENATE("rf-tag ",'AP-LIST_c9800'!I61))</f>
        <v>rf-tag indoor</v>
      </c>
      <c r="B235" s="3"/>
      <c r="C235" s="118"/>
    </row>
    <row r="236" spans="1:3" ht="15.75" thickBot="1">
      <c r="A236" s="111" t="str">
        <f t="shared" ref="A236:A296" si="5">IF(A233="","",CONCATENATE("site-tag ",tag_site_default))</f>
        <v>site-tag flex-site-tag</v>
      </c>
      <c r="B236" s="3"/>
      <c r="C236" s="118"/>
    </row>
    <row r="237" spans="1:3">
      <c r="A237" s="110" t="str">
        <f>IF('AP-LIST_c9800'!D62="","",CONCATENATE("ap ",'AP-LIST_c9800'!N62))</f>
        <v>ap 24d7.9c3f.a6f4</v>
      </c>
      <c r="B237" s="3"/>
      <c r="C237" s="118">
        <v>59</v>
      </c>
    </row>
    <row r="238" spans="1:3">
      <c r="A238" s="85" t="str">
        <f>IF(A237="","",CONCATENATE("policy-tag ",IF('AP-LIST_c9800'!J62="SmartHome",tag_policy_sh,tag_policy_default)))</f>
        <v>policy-tag bahag-policy-tag</v>
      </c>
      <c r="B238" s="3"/>
      <c r="C238" s="118"/>
    </row>
    <row r="239" spans="1:3">
      <c r="A239" s="85" t="str">
        <f>IF(A237="","",CONCATENATE("rf-tag ",'AP-LIST_c9800'!I62))</f>
        <v>rf-tag indoor</v>
      </c>
      <c r="B239" s="3"/>
      <c r="C239" s="118"/>
    </row>
    <row r="240" spans="1:3" ht="15.75" thickBot="1">
      <c r="A240" s="111" t="str">
        <f t="shared" si="5"/>
        <v>site-tag flex-site-tag</v>
      </c>
      <c r="B240" s="3"/>
      <c r="C240" s="118"/>
    </row>
    <row r="241" spans="1:3">
      <c r="A241" s="110" t="str">
        <f>IF('AP-LIST_c9800'!D63="","",CONCATENATE("ap ",'AP-LIST_c9800'!N63))</f>
        <v>ap 24d7.9c3f.8de0</v>
      </c>
      <c r="B241" s="3"/>
      <c r="C241" s="118">
        <v>60</v>
      </c>
    </row>
    <row r="242" spans="1:3">
      <c r="A242" s="85" t="str">
        <f>IF(A241="","",CONCATENATE("policy-tag ",IF('AP-LIST_c9800'!J63="SmartHome",tag_policy_sh,tag_policy_default)))</f>
        <v>policy-tag bahag-policy-tag</v>
      </c>
      <c r="B242" s="3"/>
      <c r="C242" s="118"/>
    </row>
    <row r="243" spans="1:3">
      <c r="A243" s="85" t="str">
        <f>IF(A241="","",CONCATENATE("rf-tag ",'AP-LIST_c9800'!I63))</f>
        <v>rf-tag indoor</v>
      </c>
      <c r="B243" s="3"/>
      <c r="C243" s="118"/>
    </row>
    <row r="244" spans="1:3" ht="15.75" thickBot="1">
      <c r="A244" s="111" t="str">
        <f t="shared" si="5"/>
        <v>site-tag flex-site-tag</v>
      </c>
      <c r="B244" s="3"/>
      <c r="C244" s="118"/>
    </row>
    <row r="245" spans="1:3">
      <c r="A245" s="110" t="str">
        <f>IF('AP-LIST_c9800'!D64="","",CONCATENATE("ap ",'AP-LIST_c9800'!N64))</f>
        <v>ap 34b8.8315.02d4</v>
      </c>
      <c r="B245" s="3"/>
      <c r="C245" s="118">
        <v>61</v>
      </c>
    </row>
    <row r="246" spans="1:3">
      <c r="A246" s="85" t="str">
        <f>IF(A245="","",CONCATENATE("policy-tag ",IF('AP-LIST_c9800'!J64="SmartHome",tag_policy_sh,tag_policy_default)))</f>
        <v>policy-tag bahag-policy-tag</v>
      </c>
      <c r="B246" s="3"/>
      <c r="C246" s="118"/>
    </row>
    <row r="247" spans="1:3">
      <c r="A247" s="85" t="str">
        <f>IF(A245="","",CONCATENATE("rf-tag ",'AP-LIST_c9800'!I64))</f>
        <v>rf-tag outdoor</v>
      </c>
      <c r="B247" s="3"/>
      <c r="C247" s="118"/>
    </row>
    <row r="248" spans="1:3" ht="15.75" thickBot="1">
      <c r="A248" s="111" t="str">
        <f t="shared" si="5"/>
        <v>site-tag flex-site-tag</v>
      </c>
      <c r="B248" s="3"/>
      <c r="C248" s="118"/>
    </row>
    <row r="249" spans="1:3">
      <c r="A249" s="110" t="str">
        <f>IF('AP-LIST_c9800'!D65="","",CONCATENATE("ap ",'AP-LIST_c9800'!N65))</f>
        <v/>
      </c>
      <c r="B249" s="3"/>
      <c r="C249" s="118">
        <v>62</v>
      </c>
    </row>
    <row r="250" spans="1:3">
      <c r="A250" s="85" t="str">
        <f>IF(A249="","",CONCATENATE("policy-tag ",IF('AP-LIST_c9800'!J65="SmartHome",tag_policy_sh,tag_policy_default)))</f>
        <v/>
      </c>
      <c r="B250" s="3"/>
      <c r="C250" s="118"/>
    </row>
    <row r="251" spans="1:3">
      <c r="A251" s="85" t="str">
        <f>IF(A249="","",CONCATENATE("rf-tag ",'AP-LIST_c9800'!I65))</f>
        <v/>
      </c>
      <c r="B251" s="3"/>
      <c r="C251" s="118"/>
    </row>
    <row r="252" spans="1:3" ht="15.75" thickBot="1">
      <c r="A252" s="111" t="str">
        <f t="shared" si="5"/>
        <v/>
      </c>
      <c r="B252" s="3"/>
      <c r="C252" s="118"/>
    </row>
    <row r="253" spans="1:3">
      <c r="A253" s="110" t="str">
        <f>IF('AP-LIST_c9800'!D66="","",CONCATENATE("ap ",'AP-LIST_c9800'!N66))</f>
        <v/>
      </c>
      <c r="B253" s="3"/>
      <c r="C253" s="118">
        <v>63</v>
      </c>
    </row>
    <row r="254" spans="1:3">
      <c r="A254" s="85" t="str">
        <f>IF(A253="","",CONCATENATE("policy-tag ",IF('AP-LIST_c9800'!J66="SmartHome",tag_policy_sh,tag_policy_default)))</f>
        <v/>
      </c>
      <c r="B254" s="3"/>
      <c r="C254" s="118"/>
    </row>
    <row r="255" spans="1:3">
      <c r="A255" s="85" t="str">
        <f>IF(A253="","",CONCATENATE("rf-tag ",'AP-LIST_c9800'!I66))</f>
        <v/>
      </c>
      <c r="B255" s="3"/>
      <c r="C255" s="118"/>
    </row>
    <row r="256" spans="1:3" ht="15.75" thickBot="1">
      <c r="A256" s="111" t="str">
        <f t="shared" si="5"/>
        <v/>
      </c>
      <c r="B256" s="3"/>
      <c r="C256" s="118"/>
    </row>
    <row r="257" spans="1:3">
      <c r="A257" s="110" t="str">
        <f>IF('AP-LIST_c9800'!D67="","",CONCATENATE("ap ",'AP-LIST_c9800'!N67))</f>
        <v/>
      </c>
      <c r="B257" s="3"/>
      <c r="C257" s="118">
        <v>64</v>
      </c>
    </row>
    <row r="258" spans="1:3">
      <c r="A258" s="85" t="str">
        <f>IF(A257="","",CONCATENATE("policy-tag ",IF('AP-LIST_c9800'!J67="SmartHome",tag_policy_sh,tag_policy_default)))</f>
        <v/>
      </c>
      <c r="B258" s="3"/>
      <c r="C258" s="118"/>
    </row>
    <row r="259" spans="1:3">
      <c r="A259" s="85" t="str">
        <f>IF(A257="","",CONCATENATE("rf-tag ",'AP-LIST_c9800'!I67))</f>
        <v/>
      </c>
      <c r="B259" s="3"/>
      <c r="C259" s="118"/>
    </row>
    <row r="260" spans="1:3" ht="15.75" thickBot="1">
      <c r="A260" s="111" t="str">
        <f t="shared" si="5"/>
        <v/>
      </c>
      <c r="B260" s="3"/>
      <c r="C260" s="118"/>
    </row>
    <row r="261" spans="1:3">
      <c r="A261" s="110" t="str">
        <f>IF('AP-LIST_c9800'!D68="","",CONCATENATE("ap ",'AP-LIST_c9800'!N68))</f>
        <v/>
      </c>
      <c r="B261" s="3"/>
      <c r="C261" s="118">
        <v>65</v>
      </c>
    </row>
    <row r="262" spans="1:3">
      <c r="A262" s="85" t="str">
        <f>IF(A261="","",CONCATENATE("policy-tag ",IF('AP-LIST_c9800'!J68="SmartHome",tag_policy_sh,tag_policy_default)))</f>
        <v/>
      </c>
      <c r="B262" s="3"/>
      <c r="C262" s="118"/>
    </row>
    <row r="263" spans="1:3">
      <c r="A263" s="85" t="str">
        <f>IF(A261="","",CONCATENATE("rf-tag ",'AP-LIST_c9800'!I68))</f>
        <v/>
      </c>
      <c r="B263" s="3"/>
      <c r="C263" s="118"/>
    </row>
    <row r="264" spans="1:3" ht="15.75" thickBot="1">
      <c r="A264" s="111" t="str">
        <f t="shared" si="5"/>
        <v/>
      </c>
      <c r="B264" s="3"/>
      <c r="C264" s="118"/>
    </row>
    <row r="265" spans="1:3">
      <c r="A265" s="110" t="str">
        <f>IF('AP-LIST_c9800'!D69="","",CONCATENATE("ap ",'AP-LIST_c9800'!N69))</f>
        <v/>
      </c>
      <c r="B265" s="3"/>
      <c r="C265" s="118">
        <v>66</v>
      </c>
    </row>
    <row r="266" spans="1:3">
      <c r="A266" s="85" t="str">
        <f>IF(A265="","",CONCATENATE("policy-tag ",IF('AP-LIST_c9800'!J69="SmartHome",tag_policy_sh,tag_policy_default)))</f>
        <v/>
      </c>
      <c r="B266" s="3"/>
      <c r="C266" s="118"/>
    </row>
    <row r="267" spans="1:3">
      <c r="A267" s="85" t="str">
        <f>IF(A265="","",CONCATENATE("rf-tag ",'AP-LIST_c9800'!I69))</f>
        <v/>
      </c>
      <c r="B267" s="3"/>
      <c r="C267" s="118"/>
    </row>
    <row r="268" spans="1:3" ht="15.75" thickBot="1">
      <c r="A268" s="111" t="str">
        <f t="shared" si="5"/>
        <v/>
      </c>
      <c r="B268" s="3"/>
      <c r="C268" s="118"/>
    </row>
    <row r="269" spans="1:3">
      <c r="A269" s="110" t="str">
        <f>IF('AP-LIST_c9800'!D70="","",CONCATENATE("ap ",'AP-LIST_c9800'!N70))</f>
        <v/>
      </c>
      <c r="B269" s="3"/>
      <c r="C269" s="118">
        <v>67</v>
      </c>
    </row>
    <row r="270" spans="1:3">
      <c r="A270" s="85" t="str">
        <f>IF(A269="","",CONCATENATE("policy-tag ",IF('AP-LIST_c9800'!J70="SmartHome",tag_policy_sh,tag_policy_default)))</f>
        <v/>
      </c>
      <c r="B270" s="3"/>
      <c r="C270" s="118"/>
    </row>
    <row r="271" spans="1:3">
      <c r="A271" s="85" t="str">
        <f>IF(A269="","",CONCATENATE("rf-tag ",'AP-LIST_c9800'!I70))</f>
        <v/>
      </c>
      <c r="B271" s="3"/>
      <c r="C271" s="118"/>
    </row>
    <row r="272" spans="1:3" ht="15.75" thickBot="1">
      <c r="A272" s="111" t="str">
        <f t="shared" si="5"/>
        <v/>
      </c>
      <c r="B272" s="3"/>
      <c r="C272" s="118"/>
    </row>
    <row r="273" spans="1:3">
      <c r="A273" s="110" t="str">
        <f>IF('AP-LIST_c9800'!D71="","",CONCATENATE("ap ",'AP-LIST_c9800'!N71))</f>
        <v/>
      </c>
      <c r="B273" s="3"/>
      <c r="C273" s="118">
        <v>68</v>
      </c>
    </row>
    <row r="274" spans="1:3">
      <c r="A274" s="85" t="str">
        <f>IF(A273="","",CONCATENATE("policy-tag ",IF('AP-LIST_c9800'!J71="SmartHome",tag_policy_sh,tag_policy_default)))</f>
        <v/>
      </c>
      <c r="B274" s="3"/>
      <c r="C274" s="118"/>
    </row>
    <row r="275" spans="1:3">
      <c r="A275" s="85" t="str">
        <f>IF(A273="","",CONCATENATE("rf-tag ",'AP-LIST_c9800'!I71))</f>
        <v/>
      </c>
      <c r="B275" s="3"/>
      <c r="C275" s="118"/>
    </row>
    <row r="276" spans="1:3" ht="15.75" thickBot="1">
      <c r="A276" s="111" t="str">
        <f t="shared" si="5"/>
        <v/>
      </c>
      <c r="B276" s="3"/>
      <c r="C276" s="118"/>
    </row>
    <row r="277" spans="1:3">
      <c r="A277" s="110" t="str">
        <f>IF('AP-LIST_c9800'!D72="","",CONCATENATE("ap ",'AP-LIST_c9800'!N72))</f>
        <v/>
      </c>
      <c r="B277" s="3"/>
      <c r="C277" s="118">
        <v>69</v>
      </c>
    </row>
    <row r="278" spans="1:3">
      <c r="A278" s="85" t="str">
        <f>IF(A277="","",CONCATENATE("policy-tag ",IF('AP-LIST_c9800'!J72="SmartHome",tag_policy_sh,tag_policy_default)))</f>
        <v/>
      </c>
      <c r="B278" s="3"/>
      <c r="C278" s="118"/>
    </row>
    <row r="279" spans="1:3">
      <c r="A279" s="85" t="str">
        <f>IF(A277="","",CONCATENATE("rf-tag ",'AP-LIST_c9800'!I72))</f>
        <v/>
      </c>
      <c r="B279" s="3"/>
      <c r="C279" s="118"/>
    </row>
    <row r="280" spans="1:3" ht="15.75" thickBot="1">
      <c r="A280" s="111" t="str">
        <f t="shared" si="5"/>
        <v/>
      </c>
      <c r="B280" s="3"/>
      <c r="C280" s="118"/>
    </row>
    <row r="281" spans="1:3">
      <c r="A281" s="110" t="str">
        <f>IF('AP-LIST_c9800'!D73="","",CONCATENATE("ap ",'AP-LIST_c9800'!N73))</f>
        <v/>
      </c>
      <c r="B281" s="3"/>
      <c r="C281" s="118">
        <v>70</v>
      </c>
    </row>
    <row r="282" spans="1:3">
      <c r="A282" s="85" t="str">
        <f>IF(A281="","",CONCATENATE("policy-tag ",IF('AP-LIST_c9800'!J73="SmartHome",tag_policy_sh,tag_policy_default)))</f>
        <v/>
      </c>
      <c r="B282" s="3"/>
      <c r="C282" s="118"/>
    </row>
    <row r="283" spans="1:3">
      <c r="A283" s="85" t="str">
        <f>IF(A281="","",CONCATENATE("rf-tag ",'AP-LIST_c9800'!I73))</f>
        <v/>
      </c>
      <c r="B283" s="3"/>
      <c r="C283" s="118"/>
    </row>
    <row r="284" spans="1:3" ht="15.75" thickBot="1">
      <c r="A284" s="111" t="str">
        <f t="shared" si="5"/>
        <v/>
      </c>
      <c r="B284" s="3"/>
      <c r="C284" s="118"/>
    </row>
    <row r="285" spans="1:3">
      <c r="A285" s="110" t="str">
        <f>IF('AP-LIST_c9800'!D74="","",CONCATENATE("ap ",'AP-LIST_c9800'!N74))</f>
        <v/>
      </c>
      <c r="B285" s="3"/>
      <c r="C285" s="118">
        <v>71</v>
      </c>
    </row>
    <row r="286" spans="1:3">
      <c r="A286" s="85" t="str">
        <f>IF(A285="","",CONCATENATE("policy-tag ",IF('AP-LIST_c9800'!J74="SmartHome",tag_policy_sh,tag_policy_default)))</f>
        <v/>
      </c>
      <c r="B286" s="3"/>
      <c r="C286" s="118"/>
    </row>
    <row r="287" spans="1:3">
      <c r="A287" s="85" t="str">
        <f>IF(A285="","",CONCATENATE("rf-tag ",'AP-LIST_c9800'!I74))</f>
        <v/>
      </c>
      <c r="B287" s="3"/>
      <c r="C287" s="118"/>
    </row>
    <row r="288" spans="1:3" ht="15.75" thickBot="1">
      <c r="A288" s="111" t="str">
        <f t="shared" si="5"/>
        <v/>
      </c>
      <c r="B288" s="3"/>
      <c r="C288" s="118"/>
    </row>
    <row r="289" spans="1:3">
      <c r="A289" s="110" t="str">
        <f>IF('AP-LIST_c9800'!D75="","",CONCATENATE("ap ",'AP-LIST_c9800'!N75))</f>
        <v/>
      </c>
      <c r="B289" s="3"/>
      <c r="C289" s="118">
        <v>72</v>
      </c>
    </row>
    <row r="290" spans="1:3">
      <c r="A290" s="85" t="str">
        <f>IF(A289="","",CONCATENATE("policy-tag ",IF('AP-LIST_c9800'!J75="SmartHome",tag_policy_sh,tag_policy_default)))</f>
        <v/>
      </c>
      <c r="B290" s="3"/>
      <c r="C290" s="118"/>
    </row>
    <row r="291" spans="1:3">
      <c r="A291" s="85" t="str">
        <f>IF(A289="","",CONCATENATE("rf-tag ",'AP-LIST_c9800'!I75))</f>
        <v/>
      </c>
      <c r="B291" s="3"/>
      <c r="C291" s="118"/>
    </row>
    <row r="292" spans="1:3" ht="15.75" thickBot="1">
      <c r="A292" s="111" t="str">
        <f t="shared" si="5"/>
        <v/>
      </c>
      <c r="B292" s="3"/>
      <c r="C292" s="118"/>
    </row>
    <row r="293" spans="1:3">
      <c r="A293" s="110" t="str">
        <f>IF('AP-LIST_c9800'!D76="","",CONCATENATE("ap ",'AP-LIST_c9800'!N76))</f>
        <v/>
      </c>
      <c r="B293" s="3"/>
      <c r="C293" s="118">
        <v>73</v>
      </c>
    </row>
    <row r="294" spans="1:3">
      <c r="A294" s="85" t="str">
        <f>IF(A293="","",CONCATENATE("policy-tag ",IF('AP-LIST_c9800'!J76="SmartHome",tag_policy_sh,tag_policy_default)))</f>
        <v/>
      </c>
      <c r="B294" s="3"/>
      <c r="C294" s="118"/>
    </row>
    <row r="295" spans="1:3">
      <c r="A295" s="85" t="str">
        <f>IF(A293="","",CONCATENATE("rf-tag ",'AP-LIST_c9800'!I76))</f>
        <v/>
      </c>
      <c r="B295" s="3"/>
      <c r="C295" s="118"/>
    </row>
    <row r="296" spans="1:3" ht="15.75" thickBot="1">
      <c r="A296" s="111" t="str">
        <f t="shared" si="5"/>
        <v/>
      </c>
      <c r="B296" s="3"/>
      <c r="C296" s="118"/>
    </row>
    <row r="297" spans="1:3">
      <c r="A297" s="110" t="str">
        <f>IF('AP-LIST_c9800'!D77="","",CONCATENATE("ap ",'AP-LIST_c9800'!N77))</f>
        <v/>
      </c>
      <c r="B297" s="3"/>
      <c r="C297" s="118">
        <v>74</v>
      </c>
    </row>
    <row r="298" spans="1:3">
      <c r="A298" s="85" t="str">
        <f>IF(A297="","",CONCATENATE("policy-tag ",IF('AP-LIST_c9800'!J77="SmartHome",tag_policy_sh,tag_policy_default)))</f>
        <v/>
      </c>
      <c r="B298" s="3"/>
      <c r="C298" s="118"/>
    </row>
    <row r="299" spans="1:3">
      <c r="A299" s="85" t="str">
        <f>IF(A297="","",CONCATENATE("rf-tag ",'AP-LIST_c9800'!I77))</f>
        <v/>
      </c>
      <c r="B299" s="3"/>
      <c r="C299" s="118"/>
    </row>
    <row r="300" spans="1:3" ht="15.75" thickBot="1">
      <c r="A300" s="111" t="str">
        <f t="shared" ref="A300:A360" si="6">IF(A297="","",CONCATENATE("site-tag ",tag_site_default))</f>
        <v/>
      </c>
      <c r="B300" s="3"/>
      <c r="C300" s="118"/>
    </row>
    <row r="301" spans="1:3">
      <c r="A301" s="110" t="str">
        <f>IF('AP-LIST_c9800'!D78="","",CONCATENATE("ap ",'AP-LIST_c9800'!N78))</f>
        <v/>
      </c>
      <c r="B301" s="3"/>
      <c r="C301" s="118">
        <v>75</v>
      </c>
    </row>
    <row r="302" spans="1:3">
      <c r="A302" s="85" t="str">
        <f>IF(A301="","",CONCATENATE("policy-tag ",IF('AP-LIST_c9800'!J78="SmartHome",tag_policy_sh,tag_policy_default)))</f>
        <v/>
      </c>
      <c r="B302" s="3"/>
      <c r="C302" s="118"/>
    </row>
    <row r="303" spans="1:3">
      <c r="A303" s="85" t="str">
        <f>IF(A301="","",CONCATENATE("rf-tag ",'AP-LIST_c9800'!I78))</f>
        <v/>
      </c>
      <c r="B303" s="3"/>
      <c r="C303" s="118"/>
    </row>
    <row r="304" spans="1:3" ht="15.75" thickBot="1">
      <c r="A304" s="111" t="str">
        <f t="shared" si="6"/>
        <v/>
      </c>
      <c r="B304" s="3"/>
      <c r="C304" s="118"/>
    </row>
    <row r="305" spans="1:3">
      <c r="A305" s="110" t="str">
        <f>IF('AP-LIST_c9800'!D79="","",CONCATENATE("ap ",'AP-LIST_c9800'!N79))</f>
        <v/>
      </c>
      <c r="B305" s="3"/>
      <c r="C305" s="118">
        <v>76</v>
      </c>
    </row>
    <row r="306" spans="1:3">
      <c r="A306" s="85" t="str">
        <f>IF(A305="","",CONCATENATE("policy-tag ",IF('AP-LIST_c9800'!J79="SmartHome",tag_policy_sh,tag_policy_default)))</f>
        <v/>
      </c>
      <c r="B306" s="3"/>
      <c r="C306" s="118"/>
    </row>
    <row r="307" spans="1:3">
      <c r="A307" s="85" t="str">
        <f>IF(A305="","",CONCATENATE("rf-tag ",'AP-LIST_c9800'!I79))</f>
        <v/>
      </c>
      <c r="B307" s="3"/>
      <c r="C307" s="118"/>
    </row>
    <row r="308" spans="1:3" ht="15.75" thickBot="1">
      <c r="A308" s="111" t="str">
        <f t="shared" si="6"/>
        <v/>
      </c>
      <c r="B308" s="3"/>
      <c r="C308" s="118"/>
    </row>
    <row r="309" spans="1:3">
      <c r="A309" s="110" t="str">
        <f>IF('AP-LIST_c9800'!D80="","",CONCATENATE("ap ",'AP-LIST_c9800'!N80))</f>
        <v/>
      </c>
      <c r="B309" s="3"/>
      <c r="C309" s="118">
        <v>77</v>
      </c>
    </row>
    <row r="310" spans="1:3">
      <c r="A310" s="85" t="str">
        <f>IF(A309="","",CONCATENATE("policy-tag ",IF('AP-LIST_c9800'!J80="SmartHome",tag_policy_sh,tag_policy_default)))</f>
        <v/>
      </c>
      <c r="B310" s="3"/>
      <c r="C310" s="118"/>
    </row>
    <row r="311" spans="1:3">
      <c r="A311" s="85" t="str">
        <f>IF(A309="","",CONCATENATE("rf-tag ",'AP-LIST_c9800'!I80))</f>
        <v/>
      </c>
      <c r="B311" s="3"/>
      <c r="C311" s="118"/>
    </row>
    <row r="312" spans="1:3" ht="15.75" thickBot="1">
      <c r="A312" s="111" t="str">
        <f t="shared" si="6"/>
        <v/>
      </c>
      <c r="B312" s="3"/>
      <c r="C312" s="118"/>
    </row>
    <row r="313" spans="1:3">
      <c r="A313" s="110" t="str">
        <f>IF('AP-LIST_c9800'!D81="","",CONCATENATE("ap ",'AP-LIST_c9800'!N81))</f>
        <v/>
      </c>
      <c r="B313" s="3"/>
      <c r="C313" s="118">
        <v>78</v>
      </c>
    </row>
    <row r="314" spans="1:3">
      <c r="A314" s="85" t="str">
        <f>IF(A313="","",CONCATENATE("policy-tag ",IF('AP-LIST_c9800'!J81="SmartHome",tag_policy_sh,tag_policy_default)))</f>
        <v/>
      </c>
      <c r="B314" s="3"/>
      <c r="C314" s="118"/>
    </row>
    <row r="315" spans="1:3">
      <c r="A315" s="85" t="str">
        <f>IF(A313="","",CONCATENATE("rf-tag ",'AP-LIST_c9800'!I81))</f>
        <v/>
      </c>
      <c r="B315" s="3"/>
      <c r="C315" s="118"/>
    </row>
    <row r="316" spans="1:3" ht="15.75" thickBot="1">
      <c r="A316" s="111" t="str">
        <f t="shared" si="6"/>
        <v/>
      </c>
      <c r="B316" s="3"/>
      <c r="C316" s="118"/>
    </row>
    <row r="317" spans="1:3">
      <c r="A317" s="110" t="str">
        <f>IF('AP-LIST_c9800'!D82="","",CONCATENATE("ap ",'AP-LIST_c9800'!N82))</f>
        <v/>
      </c>
      <c r="B317" s="3"/>
      <c r="C317" s="118">
        <v>79</v>
      </c>
    </row>
    <row r="318" spans="1:3">
      <c r="A318" s="85" t="str">
        <f>IF(A317="","",CONCATENATE("policy-tag ",IF('AP-LIST_c9800'!J82="SmartHome",tag_policy_sh,tag_policy_default)))</f>
        <v/>
      </c>
      <c r="B318" s="3"/>
      <c r="C318" s="118"/>
    </row>
    <row r="319" spans="1:3">
      <c r="A319" s="85" t="str">
        <f>IF(A317="","",CONCATENATE("rf-tag ",'AP-LIST_c9800'!I82))</f>
        <v/>
      </c>
      <c r="B319" s="3"/>
      <c r="C319" s="118"/>
    </row>
    <row r="320" spans="1:3" ht="15.75" thickBot="1">
      <c r="A320" s="111" t="str">
        <f t="shared" si="6"/>
        <v/>
      </c>
      <c r="B320" s="3"/>
      <c r="C320" s="118"/>
    </row>
    <row r="321" spans="1:3">
      <c r="A321" s="110" t="str">
        <f>IF('AP-LIST_c9800'!D83="","",CONCATENATE("ap ",'AP-LIST_c9800'!N83))</f>
        <v/>
      </c>
      <c r="B321" s="3"/>
      <c r="C321" s="118">
        <v>80</v>
      </c>
    </row>
    <row r="322" spans="1:3">
      <c r="A322" s="85" t="str">
        <f>IF(A321="","",CONCATENATE("policy-tag ",IF('AP-LIST_c9800'!J83="SmartHome",tag_policy_sh,tag_policy_default)))</f>
        <v/>
      </c>
      <c r="B322" s="3"/>
      <c r="C322" s="118"/>
    </row>
    <row r="323" spans="1:3">
      <c r="A323" s="85" t="str">
        <f>IF(A321="","",CONCATENATE("rf-tag ",'AP-LIST_c9800'!I83))</f>
        <v/>
      </c>
      <c r="B323" s="3"/>
      <c r="C323" s="118"/>
    </row>
    <row r="324" spans="1:3" ht="15.75" thickBot="1">
      <c r="A324" s="111" t="str">
        <f t="shared" si="6"/>
        <v/>
      </c>
      <c r="B324" s="3"/>
      <c r="C324" s="118"/>
    </row>
    <row r="325" spans="1:3">
      <c r="A325" s="110" t="str">
        <f>IF('AP-LIST_c9800'!D84="","",CONCATENATE("ap ",'AP-LIST_c9800'!N84))</f>
        <v/>
      </c>
      <c r="B325" s="3"/>
      <c r="C325" s="118">
        <v>81</v>
      </c>
    </row>
    <row r="326" spans="1:3">
      <c r="A326" s="85" t="str">
        <f>IF(A325="","",CONCATENATE("policy-tag ",IF('AP-LIST_c9800'!J84="SmartHome",tag_policy_sh,tag_policy_default)))</f>
        <v/>
      </c>
      <c r="B326" s="3"/>
      <c r="C326" s="118"/>
    </row>
    <row r="327" spans="1:3">
      <c r="A327" s="85" t="str">
        <f>IF(A325="","",CONCATENATE("rf-tag ",'AP-LIST_c9800'!I84))</f>
        <v/>
      </c>
      <c r="B327" s="3"/>
      <c r="C327" s="118"/>
    </row>
    <row r="328" spans="1:3" ht="15.75" thickBot="1">
      <c r="A328" s="111" t="str">
        <f t="shared" si="6"/>
        <v/>
      </c>
      <c r="B328" s="3"/>
      <c r="C328" s="118"/>
    </row>
    <row r="329" spans="1:3">
      <c r="A329" s="110" t="str">
        <f>IF('AP-LIST_c9800'!D85="","",CONCATENATE("ap ",'AP-LIST_c9800'!N85))</f>
        <v/>
      </c>
      <c r="B329" s="3"/>
      <c r="C329" s="118">
        <v>82</v>
      </c>
    </row>
    <row r="330" spans="1:3">
      <c r="A330" s="85" t="str">
        <f>IF(A329="","",CONCATENATE("policy-tag ",IF('AP-LIST_c9800'!J85="SmartHome",tag_policy_sh,tag_policy_default)))</f>
        <v/>
      </c>
      <c r="B330" s="3"/>
      <c r="C330" s="118"/>
    </row>
    <row r="331" spans="1:3">
      <c r="A331" s="85" t="str">
        <f>IF(A329="","",CONCATENATE("rf-tag ",'AP-LIST_c9800'!I85))</f>
        <v/>
      </c>
      <c r="B331" s="3"/>
      <c r="C331" s="118"/>
    </row>
    <row r="332" spans="1:3" ht="15.75" thickBot="1">
      <c r="A332" s="111" t="str">
        <f t="shared" si="6"/>
        <v/>
      </c>
      <c r="B332" s="3"/>
      <c r="C332" s="118"/>
    </row>
    <row r="333" spans="1:3">
      <c r="A333" s="110" t="str">
        <f>IF('AP-LIST_c9800'!D86="","",CONCATENATE("ap ",'AP-LIST_c9800'!N86))</f>
        <v/>
      </c>
      <c r="B333" s="3"/>
      <c r="C333" s="118">
        <v>83</v>
      </c>
    </row>
    <row r="334" spans="1:3">
      <c r="A334" s="85" t="str">
        <f>IF(A333="","",CONCATENATE("policy-tag ",IF('AP-LIST_c9800'!J86="SmartHome",tag_policy_sh,tag_policy_default)))</f>
        <v/>
      </c>
      <c r="B334" s="3"/>
      <c r="C334" s="118"/>
    </row>
    <row r="335" spans="1:3">
      <c r="A335" s="85" t="str">
        <f>IF(A333="","",CONCATENATE("rf-tag ",'AP-LIST_c9800'!I86))</f>
        <v/>
      </c>
      <c r="B335" s="3"/>
      <c r="C335" s="118"/>
    </row>
    <row r="336" spans="1:3" ht="15.75" thickBot="1">
      <c r="A336" s="111" t="str">
        <f t="shared" si="6"/>
        <v/>
      </c>
      <c r="B336" s="3"/>
      <c r="C336" s="118"/>
    </row>
    <row r="337" spans="1:3">
      <c r="A337" s="110" t="str">
        <f>IF('AP-LIST_c9800'!D87="","",CONCATENATE("ap ",'AP-LIST_c9800'!N87))</f>
        <v/>
      </c>
      <c r="B337" s="3"/>
      <c r="C337" s="118">
        <v>84</v>
      </c>
    </row>
    <row r="338" spans="1:3">
      <c r="A338" s="85" t="str">
        <f>IF(A337="","",CONCATENATE("policy-tag ",IF('AP-LIST_c9800'!J87="SmartHome",tag_policy_sh,tag_policy_default)))</f>
        <v/>
      </c>
      <c r="B338" s="3"/>
      <c r="C338" s="118"/>
    </row>
    <row r="339" spans="1:3">
      <c r="A339" s="85" t="str">
        <f>IF(A337="","",CONCATENATE("rf-tag ",'AP-LIST_c9800'!I87))</f>
        <v/>
      </c>
      <c r="B339" s="3"/>
      <c r="C339" s="118"/>
    </row>
    <row r="340" spans="1:3" ht="15.75" thickBot="1">
      <c r="A340" s="111" t="str">
        <f t="shared" si="6"/>
        <v/>
      </c>
      <c r="B340" s="3"/>
      <c r="C340" s="118"/>
    </row>
    <row r="341" spans="1:3">
      <c r="A341" s="110" t="str">
        <f>IF('AP-LIST_c9800'!D88="","",CONCATENATE("ap ",'AP-LIST_c9800'!N88))</f>
        <v/>
      </c>
      <c r="B341" s="3"/>
      <c r="C341" s="118">
        <v>85</v>
      </c>
    </row>
    <row r="342" spans="1:3">
      <c r="A342" s="85" t="str">
        <f>IF(A341="","",CONCATENATE("policy-tag ",IF('AP-LIST_c9800'!J88="SmartHome",tag_policy_sh,tag_policy_default)))</f>
        <v/>
      </c>
      <c r="B342" s="3"/>
      <c r="C342" s="118"/>
    </row>
    <row r="343" spans="1:3">
      <c r="A343" s="85" t="str">
        <f>IF(A341="","",CONCATENATE("rf-tag ",'AP-LIST_c9800'!I88))</f>
        <v/>
      </c>
      <c r="B343" s="3"/>
      <c r="C343" s="118"/>
    </row>
    <row r="344" spans="1:3" ht="15.75" thickBot="1">
      <c r="A344" s="111" t="str">
        <f t="shared" si="6"/>
        <v/>
      </c>
      <c r="B344" s="3"/>
      <c r="C344" s="118"/>
    </row>
    <row r="345" spans="1:3">
      <c r="A345" s="110" t="str">
        <f>IF('AP-LIST_c9800'!D89="","",CONCATENATE("ap ",'AP-LIST_c9800'!N89))</f>
        <v/>
      </c>
      <c r="B345" s="3"/>
      <c r="C345" s="118">
        <v>86</v>
      </c>
    </row>
    <row r="346" spans="1:3">
      <c r="A346" s="85" t="str">
        <f>IF(A345="","",CONCATENATE("policy-tag ",IF('AP-LIST_c9800'!J89="SmartHome",tag_policy_sh,tag_policy_default)))</f>
        <v/>
      </c>
      <c r="B346" s="3"/>
      <c r="C346" s="118"/>
    </row>
    <row r="347" spans="1:3">
      <c r="A347" s="85" t="str">
        <f>IF(A345="","",CONCATENATE("rf-tag ",'AP-LIST_c9800'!I89))</f>
        <v/>
      </c>
      <c r="B347" s="3"/>
      <c r="C347" s="118"/>
    </row>
    <row r="348" spans="1:3" ht="15.75" thickBot="1">
      <c r="A348" s="111" t="str">
        <f t="shared" si="6"/>
        <v/>
      </c>
      <c r="B348" s="3"/>
      <c r="C348" s="118"/>
    </row>
    <row r="349" spans="1:3">
      <c r="A349" s="110" t="str">
        <f>IF('AP-LIST_c9800'!D90="","",CONCATENATE("ap ",'AP-LIST_c9800'!N90))</f>
        <v/>
      </c>
      <c r="B349" s="3"/>
      <c r="C349" s="118">
        <v>87</v>
      </c>
    </row>
    <row r="350" spans="1:3">
      <c r="A350" s="85" t="str">
        <f>IF(A349="","",CONCATENATE("policy-tag ",IF('AP-LIST_c9800'!J90="SmartHome",tag_policy_sh,tag_policy_default)))</f>
        <v/>
      </c>
      <c r="B350" s="3"/>
      <c r="C350" s="118"/>
    </row>
    <row r="351" spans="1:3">
      <c r="A351" s="85" t="str">
        <f>IF(A349="","",CONCATENATE("rf-tag ",'AP-LIST_c9800'!I90))</f>
        <v/>
      </c>
      <c r="B351" s="3"/>
      <c r="C351" s="118"/>
    </row>
    <row r="352" spans="1:3" ht="15.75" thickBot="1">
      <c r="A352" s="111" t="str">
        <f t="shared" si="6"/>
        <v/>
      </c>
      <c r="B352" s="3"/>
      <c r="C352" s="118"/>
    </row>
    <row r="353" spans="1:3">
      <c r="A353" s="110" t="str">
        <f>IF('AP-LIST_c9800'!D91="","",CONCATENATE("ap ",'AP-LIST_c9800'!N91))</f>
        <v/>
      </c>
      <c r="B353" s="3"/>
      <c r="C353" s="118">
        <v>88</v>
      </c>
    </row>
    <row r="354" spans="1:3">
      <c r="A354" s="85" t="str">
        <f>IF(A353="","",CONCATENATE("policy-tag ",IF('AP-LIST_c9800'!J91="SmartHome",tag_policy_sh,tag_policy_default)))</f>
        <v/>
      </c>
      <c r="B354" s="3"/>
      <c r="C354" s="118"/>
    </row>
    <row r="355" spans="1:3">
      <c r="A355" s="85" t="str">
        <f>IF(A353="","",CONCATENATE("rf-tag ",'AP-LIST_c9800'!I91))</f>
        <v/>
      </c>
      <c r="B355" s="3"/>
      <c r="C355" s="118"/>
    </row>
    <row r="356" spans="1:3" ht="15.75" thickBot="1">
      <c r="A356" s="111" t="str">
        <f t="shared" si="6"/>
        <v/>
      </c>
      <c r="B356" s="3"/>
      <c r="C356" s="118"/>
    </row>
    <row r="357" spans="1:3">
      <c r="A357" s="110" t="str">
        <f>IF('AP-LIST_c9800'!D92="","",CONCATENATE("ap ",'AP-LIST_c9800'!N92))</f>
        <v/>
      </c>
      <c r="B357" s="3"/>
      <c r="C357" s="118">
        <v>89</v>
      </c>
    </row>
    <row r="358" spans="1:3">
      <c r="A358" s="85" t="str">
        <f>IF(A357="","",CONCATENATE("policy-tag ",IF('AP-LIST_c9800'!J92="SmartHome",tag_policy_sh,tag_policy_default)))</f>
        <v/>
      </c>
      <c r="B358" s="3"/>
      <c r="C358" s="118"/>
    </row>
    <row r="359" spans="1:3">
      <c r="A359" s="85" t="str">
        <f>IF(A357="","",CONCATENATE("rf-tag ",'AP-LIST_c9800'!I92))</f>
        <v/>
      </c>
      <c r="B359" s="3"/>
      <c r="C359" s="118"/>
    </row>
    <row r="360" spans="1:3" ht="15.75" thickBot="1">
      <c r="A360" s="111" t="str">
        <f t="shared" si="6"/>
        <v/>
      </c>
      <c r="B360" s="3"/>
      <c r="C360" s="118"/>
    </row>
    <row r="361" spans="1:3">
      <c r="A361" s="110" t="str">
        <f>IF('AP-LIST_c9800'!D93="","",CONCATENATE("ap ",'AP-LIST_c9800'!N93))</f>
        <v/>
      </c>
      <c r="B361" s="3"/>
      <c r="C361" s="118">
        <v>90</v>
      </c>
    </row>
    <row r="362" spans="1:3">
      <c r="A362" s="85" t="str">
        <f>IF(A361="","",CONCATENATE("policy-tag ",IF('AP-LIST_c9800'!J93="SmartHome",tag_policy_sh,tag_policy_default)))</f>
        <v/>
      </c>
      <c r="B362" s="3"/>
      <c r="C362" s="118"/>
    </row>
    <row r="363" spans="1:3">
      <c r="A363" s="85" t="str">
        <f>IF(A361="","",CONCATENATE("rf-tag ",'AP-LIST_c9800'!I93))</f>
        <v/>
      </c>
      <c r="B363" s="3"/>
      <c r="C363" s="118"/>
    </row>
    <row r="364" spans="1:3" ht="15.75" thickBot="1">
      <c r="A364" s="111" t="str">
        <f t="shared" ref="A364:A396" si="7">IF(A361="","",CONCATENATE("site-tag ",tag_site_default))</f>
        <v/>
      </c>
      <c r="B364" s="3"/>
      <c r="C364" s="118"/>
    </row>
    <row r="365" spans="1:3">
      <c r="A365" s="110" t="str">
        <f>IF('AP-LIST_c9800'!D94="","",CONCATENATE("ap ",'AP-LIST_c9800'!N94))</f>
        <v/>
      </c>
      <c r="B365" s="3"/>
      <c r="C365" s="118">
        <v>91</v>
      </c>
    </row>
    <row r="366" spans="1:3">
      <c r="A366" s="85" t="str">
        <f>IF(A365="","",CONCATENATE("policy-tag ",IF('AP-LIST_c9800'!J94="SmartHome",tag_policy_sh,tag_policy_default)))</f>
        <v/>
      </c>
      <c r="B366" s="3"/>
      <c r="C366" s="118"/>
    </row>
    <row r="367" spans="1:3">
      <c r="A367" s="85" t="str">
        <f>IF(A365="","",CONCATENATE("rf-tag ",'AP-LIST_c9800'!I94))</f>
        <v/>
      </c>
      <c r="B367" s="3"/>
      <c r="C367" s="118"/>
    </row>
    <row r="368" spans="1:3" ht="15.75" thickBot="1">
      <c r="A368" s="111" t="str">
        <f t="shared" si="7"/>
        <v/>
      </c>
      <c r="B368" s="3"/>
      <c r="C368" s="118"/>
    </row>
    <row r="369" spans="1:3">
      <c r="A369" s="110" t="str">
        <f>IF('AP-LIST_c9800'!D95="","",CONCATENATE("ap ",'AP-LIST_c9800'!N95))</f>
        <v/>
      </c>
      <c r="B369" s="3"/>
      <c r="C369" s="118">
        <v>92</v>
      </c>
    </row>
    <row r="370" spans="1:3">
      <c r="A370" s="85" t="str">
        <f>IF(A369="","",CONCATENATE("policy-tag ",IF('AP-LIST_c9800'!J95="SmartHome",tag_policy_sh,tag_policy_default)))</f>
        <v/>
      </c>
      <c r="B370" s="3"/>
      <c r="C370" s="118"/>
    </row>
    <row r="371" spans="1:3">
      <c r="A371" s="85" t="str">
        <f>IF(A369="","",CONCATENATE("rf-tag ",'AP-LIST_c9800'!I95))</f>
        <v/>
      </c>
      <c r="B371" s="3"/>
      <c r="C371" s="118"/>
    </row>
    <row r="372" spans="1:3" ht="15.75" thickBot="1">
      <c r="A372" s="111" t="str">
        <f t="shared" si="7"/>
        <v/>
      </c>
      <c r="B372" s="3"/>
      <c r="C372" s="118"/>
    </row>
    <row r="373" spans="1:3">
      <c r="A373" s="110" t="str">
        <f>IF('AP-LIST_c9800'!D96="","",CONCATENATE("ap ",'AP-LIST_c9800'!N96))</f>
        <v/>
      </c>
      <c r="B373" s="3"/>
      <c r="C373" s="118">
        <v>93</v>
      </c>
    </row>
    <row r="374" spans="1:3">
      <c r="A374" s="85" t="str">
        <f>IF(A373="","",CONCATENATE("policy-tag ",IF('AP-LIST_c9800'!J96="SmartHome",tag_policy_sh,tag_policy_default)))</f>
        <v/>
      </c>
      <c r="B374" s="3"/>
      <c r="C374" s="118"/>
    </row>
    <row r="375" spans="1:3">
      <c r="A375" s="85" t="str">
        <f>IF(A373="","",CONCATENATE("rf-tag ",'AP-LIST_c9800'!I96))</f>
        <v/>
      </c>
      <c r="B375" s="3"/>
      <c r="C375" s="118"/>
    </row>
    <row r="376" spans="1:3" ht="15.75" thickBot="1">
      <c r="A376" s="111" t="str">
        <f t="shared" si="7"/>
        <v/>
      </c>
      <c r="B376" s="3"/>
      <c r="C376" s="118"/>
    </row>
    <row r="377" spans="1:3">
      <c r="A377" s="110" t="str">
        <f>IF('AP-LIST_c9800'!D97="","",CONCATENATE("ap ",'AP-LIST_c9800'!N97))</f>
        <v/>
      </c>
      <c r="B377" s="3"/>
      <c r="C377" s="118">
        <v>94</v>
      </c>
    </row>
    <row r="378" spans="1:3">
      <c r="A378" s="85" t="str">
        <f>IF(A377="","",CONCATENATE("policy-tag ",IF('AP-LIST_c9800'!J97="SmartHome",tag_policy_sh,tag_policy_default)))</f>
        <v/>
      </c>
      <c r="B378" s="3"/>
      <c r="C378" s="118"/>
    </row>
    <row r="379" spans="1:3">
      <c r="A379" s="85" t="str">
        <f>IF(A377="","",CONCATENATE("rf-tag ",'AP-LIST_c9800'!I97))</f>
        <v/>
      </c>
      <c r="B379" s="3"/>
      <c r="C379" s="118"/>
    </row>
    <row r="380" spans="1:3" ht="15.75" thickBot="1">
      <c r="A380" s="111" t="str">
        <f t="shared" si="7"/>
        <v/>
      </c>
      <c r="B380" s="3"/>
      <c r="C380" s="118"/>
    </row>
    <row r="381" spans="1:3">
      <c r="A381" s="110" t="str">
        <f>IF('AP-LIST_c9800'!D98="","",CONCATENATE("ap ",'AP-LIST_c9800'!N98))</f>
        <v/>
      </c>
      <c r="B381" s="3"/>
      <c r="C381" s="118">
        <v>95</v>
      </c>
    </row>
    <row r="382" spans="1:3">
      <c r="A382" s="85" t="str">
        <f>IF(A381="","",CONCATENATE("policy-tag ",IF('AP-LIST_c9800'!J98="SmartHome",tag_policy_sh,tag_policy_default)))</f>
        <v/>
      </c>
      <c r="B382" s="3"/>
      <c r="C382" s="118"/>
    </row>
    <row r="383" spans="1:3">
      <c r="A383" s="85" t="str">
        <f>IF(A381="","",CONCATENATE("rf-tag ",'AP-LIST_c9800'!I98))</f>
        <v/>
      </c>
      <c r="B383" s="3"/>
      <c r="C383" s="118"/>
    </row>
    <row r="384" spans="1:3" ht="15.75" thickBot="1">
      <c r="A384" s="111" t="str">
        <f t="shared" si="7"/>
        <v/>
      </c>
      <c r="B384" s="3"/>
      <c r="C384" s="118"/>
    </row>
    <row r="385" spans="1:3">
      <c r="A385" s="110" t="str">
        <f>IF('AP-LIST_c9800'!D99="","",CONCATENATE("ap ",'AP-LIST_c9800'!N99))</f>
        <v/>
      </c>
      <c r="B385" s="3"/>
      <c r="C385" s="118">
        <v>96</v>
      </c>
    </row>
    <row r="386" spans="1:3">
      <c r="A386" s="85" t="str">
        <f>IF(A385="","",CONCATENATE("policy-tag ",IF('AP-LIST_c9800'!J99="SmartHome",tag_policy_sh,tag_policy_default)))</f>
        <v/>
      </c>
      <c r="B386" s="3"/>
      <c r="C386" s="118"/>
    </row>
    <row r="387" spans="1:3">
      <c r="A387" s="85" t="str">
        <f>IF(A385="","",CONCATENATE("rf-tag ",'AP-LIST_c9800'!I99))</f>
        <v/>
      </c>
      <c r="B387" s="3"/>
      <c r="C387" s="118"/>
    </row>
    <row r="388" spans="1:3" ht="15.75" thickBot="1">
      <c r="A388" s="111" t="str">
        <f t="shared" si="7"/>
        <v/>
      </c>
      <c r="B388" s="3"/>
      <c r="C388" s="118"/>
    </row>
    <row r="389" spans="1:3">
      <c r="A389" s="110" t="str">
        <f>IF('AP-LIST_c9800'!D100="","",CONCATENATE("ap ",'AP-LIST_c9800'!N100))</f>
        <v/>
      </c>
      <c r="B389" s="3"/>
      <c r="C389" s="118">
        <v>97</v>
      </c>
    </row>
    <row r="390" spans="1:3">
      <c r="A390" s="85" t="str">
        <f>IF(A389="","",CONCATENATE("policy-tag ",IF('AP-LIST_c9800'!J100="SmartHome",tag_policy_sh,tag_policy_default)))</f>
        <v/>
      </c>
      <c r="B390" s="3"/>
      <c r="C390" s="118"/>
    </row>
    <row r="391" spans="1:3">
      <c r="A391" s="85" t="str">
        <f>IF(A389="","",CONCATENATE("rf-tag ",'AP-LIST_c9800'!I100))</f>
        <v/>
      </c>
      <c r="B391" s="3"/>
      <c r="C391" s="118"/>
    </row>
    <row r="392" spans="1:3" ht="15.75" thickBot="1">
      <c r="A392" s="111" t="str">
        <f t="shared" si="7"/>
        <v/>
      </c>
      <c r="B392" s="3"/>
      <c r="C392" s="118"/>
    </row>
    <row r="393" spans="1:3">
      <c r="A393" s="110" t="str">
        <f>IF('AP-LIST_c9800'!D101="","",CONCATENATE("ap ",'AP-LIST_c9800'!N101))</f>
        <v/>
      </c>
      <c r="B393" s="3"/>
      <c r="C393" s="118">
        <v>98</v>
      </c>
    </row>
    <row r="394" spans="1:3">
      <c r="A394" s="85" t="str">
        <f>IF(A393="","",CONCATENATE("policy-tag ",IF('AP-LIST_c9800'!J101="SmartHome",tag_policy_sh,tag_policy_default)))</f>
        <v/>
      </c>
      <c r="B394" s="3"/>
      <c r="C394" s="118"/>
    </row>
    <row r="395" spans="1:3">
      <c r="A395" s="85" t="str">
        <f>IF(A393="","",CONCATENATE("rf-tag ",'AP-LIST_c9800'!I101))</f>
        <v/>
      </c>
      <c r="B395" s="3"/>
      <c r="C395" s="118"/>
    </row>
    <row r="396" spans="1:3" ht="15.75" thickBot="1">
      <c r="A396" s="111" t="str">
        <f t="shared" si="7"/>
        <v/>
      </c>
      <c r="B396" s="3"/>
      <c r="C396" s="118"/>
    </row>
    <row r="397" spans="1:3">
      <c r="A397" t="s">
        <v>1055</v>
      </c>
      <c r="B397" s="3"/>
    </row>
    <row r="398" spans="1:3">
      <c r="A398" t="s">
        <v>1056</v>
      </c>
      <c r="B398" s="3"/>
    </row>
    <row r="399" spans="1:3">
      <c r="B399" s="3"/>
    </row>
    <row r="400" spans="1:3">
      <c r="A400" s="69" t="s">
        <v>1317</v>
      </c>
      <c r="B400" s="3"/>
    </row>
  </sheetData>
  <mergeCells count="98">
    <mergeCell ref="C385:C388"/>
    <mergeCell ref="C389:C392"/>
    <mergeCell ref="C393:C396"/>
    <mergeCell ref="C365:C368"/>
    <mergeCell ref="C369:C372"/>
    <mergeCell ref="C373:C376"/>
    <mergeCell ref="C377:C380"/>
    <mergeCell ref="C381:C384"/>
    <mergeCell ref="C345:C348"/>
    <mergeCell ref="C349:C352"/>
    <mergeCell ref="C353:C356"/>
    <mergeCell ref="C357:C360"/>
    <mergeCell ref="C361:C364"/>
    <mergeCell ref="C325:C328"/>
    <mergeCell ref="C329:C332"/>
    <mergeCell ref="C333:C336"/>
    <mergeCell ref="C337:C340"/>
    <mergeCell ref="C341:C344"/>
    <mergeCell ref="C305:C308"/>
    <mergeCell ref="C309:C312"/>
    <mergeCell ref="C313:C316"/>
    <mergeCell ref="C317:C320"/>
    <mergeCell ref="C321:C324"/>
    <mergeCell ref="C285:C288"/>
    <mergeCell ref="C289:C292"/>
    <mergeCell ref="C293:C296"/>
    <mergeCell ref="C297:C300"/>
    <mergeCell ref="C301:C304"/>
    <mergeCell ref="C265:C268"/>
    <mergeCell ref="C269:C272"/>
    <mergeCell ref="C273:C276"/>
    <mergeCell ref="C277:C280"/>
    <mergeCell ref="C281:C284"/>
    <mergeCell ref="C245:C248"/>
    <mergeCell ref="C249:C252"/>
    <mergeCell ref="C253:C256"/>
    <mergeCell ref="C257:C260"/>
    <mergeCell ref="C261:C264"/>
    <mergeCell ref="C225:C228"/>
    <mergeCell ref="C229:C232"/>
    <mergeCell ref="C233:C236"/>
    <mergeCell ref="C237:C240"/>
    <mergeCell ref="C241:C244"/>
    <mergeCell ref="C205:C208"/>
    <mergeCell ref="C209:C212"/>
    <mergeCell ref="C213:C216"/>
    <mergeCell ref="C217:C220"/>
    <mergeCell ref="C221:C224"/>
    <mergeCell ref="C185:C188"/>
    <mergeCell ref="C189:C192"/>
    <mergeCell ref="C193:C196"/>
    <mergeCell ref="C197:C200"/>
    <mergeCell ref="C201:C204"/>
    <mergeCell ref="C165:C168"/>
    <mergeCell ref="C169:C172"/>
    <mergeCell ref="C173:C176"/>
    <mergeCell ref="C177:C180"/>
    <mergeCell ref="C181:C184"/>
    <mergeCell ref="C145:C148"/>
    <mergeCell ref="C149:C152"/>
    <mergeCell ref="C153:C156"/>
    <mergeCell ref="C157:C160"/>
    <mergeCell ref="C161:C164"/>
    <mergeCell ref="C125:C128"/>
    <mergeCell ref="C129:C132"/>
    <mergeCell ref="C133:C136"/>
    <mergeCell ref="C137:C140"/>
    <mergeCell ref="C141:C144"/>
    <mergeCell ref="C105:C108"/>
    <mergeCell ref="C109:C112"/>
    <mergeCell ref="C113:C116"/>
    <mergeCell ref="C117:C120"/>
    <mergeCell ref="C121:C124"/>
    <mergeCell ref="C85:C88"/>
    <mergeCell ref="C89:C92"/>
    <mergeCell ref="C93:C96"/>
    <mergeCell ref="C97:C100"/>
    <mergeCell ref="C101:C104"/>
    <mergeCell ref="C65:C68"/>
    <mergeCell ref="C69:C72"/>
    <mergeCell ref="C73:C76"/>
    <mergeCell ref="C77:C80"/>
    <mergeCell ref="C81:C84"/>
    <mergeCell ref="C45:C48"/>
    <mergeCell ref="C49:C52"/>
    <mergeCell ref="C53:C56"/>
    <mergeCell ref="C57:C60"/>
    <mergeCell ref="C61:C64"/>
    <mergeCell ref="C25:C28"/>
    <mergeCell ref="C29:C32"/>
    <mergeCell ref="C33:C36"/>
    <mergeCell ref="C37:C40"/>
    <mergeCell ref="C41:C44"/>
    <mergeCell ref="C5:C8"/>
    <mergeCell ref="C9:C12"/>
    <mergeCell ref="C13:C16"/>
    <mergeCell ref="C17:C20"/>
    <mergeCell ref="C21:C24"/>
  </mergeCells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D316"/>
  <sheetViews>
    <sheetView workbookViewId="0">
      <selection activeCell="A21" sqref="A2:A21"/>
    </sheetView>
  </sheetViews>
  <sheetFormatPr baseColWidth="10" defaultRowHeight="15"/>
  <cols>
    <col min="1" max="1" width="197" bestFit="1" customWidth="1"/>
    <col min="4" max="4" width="49.7109375" bestFit="1" customWidth="1"/>
  </cols>
  <sheetData>
    <row r="1" spans="1:1" ht="18.75">
      <c r="A1" s="17" t="s">
        <v>1494</v>
      </c>
    </row>
    <row r="2" spans="1:1">
      <c r="A2" s="69" t="s">
        <v>1298</v>
      </c>
    </row>
    <row r="3" spans="1:1">
      <c r="A3" s="98" t="s">
        <v>1066</v>
      </c>
    </row>
    <row r="4" spans="1:1">
      <c r="A4" s="6" t="s">
        <v>1064</v>
      </c>
    </row>
    <row r="5" spans="1:1">
      <c r="A5" s="6" t="s">
        <v>1287</v>
      </c>
    </row>
    <row r="6" spans="1:1">
      <c r="A6" s="6" t="s">
        <v>1288</v>
      </c>
    </row>
    <row r="7" spans="1:1">
      <c r="A7" s="6" t="s">
        <v>1289</v>
      </c>
    </row>
    <row r="8" spans="1:1">
      <c r="A8" s="6" t="s">
        <v>1290</v>
      </c>
    </row>
    <row r="9" spans="1:1">
      <c r="A9" s="6" t="s">
        <v>1291</v>
      </c>
    </row>
    <row r="10" spans="1:1">
      <c r="A10" s="6" t="s">
        <v>1292</v>
      </c>
    </row>
    <row r="11" spans="1:1">
      <c r="A11" s="6" t="s">
        <v>1293</v>
      </c>
    </row>
    <row r="12" spans="1:1">
      <c r="A12" s="6" t="s">
        <v>1055</v>
      </c>
    </row>
    <row r="13" spans="1:1">
      <c r="A13" s="6"/>
    </row>
    <row r="14" spans="1:1">
      <c r="A14" s="6" t="s">
        <v>1294</v>
      </c>
    </row>
    <row r="15" spans="1:1">
      <c r="A15" s="6" t="s">
        <v>1056</v>
      </c>
    </row>
    <row r="16" spans="1:1">
      <c r="A16" s="6"/>
    </row>
    <row r="17" spans="1:1">
      <c r="A17" s="6"/>
    </row>
    <row r="18" spans="1:1">
      <c r="A18" s="4" t="str">
        <f>CONCATENATE("#cop st tftp://",var_tftp_ip_vdi,var_tftp_path_vdi_nl,var_nl,"_",var_wlc_type,"_",var_wlc_version,"_v0.1.cfg")</f>
        <v>#cop st tftp://10.49.110.80/bauhaus/rollout_c9800_17.6.4/614/614_c9800-CL_17.06.04_v0.1.cfg</v>
      </c>
    </row>
    <row r="19" spans="1:1">
      <c r="A19" s="4"/>
    </row>
    <row r="20" spans="1:1">
      <c r="A20" s="4"/>
    </row>
    <row r="21" spans="1:1">
      <c r="A21" s="69" t="s">
        <v>1317</v>
      </c>
    </row>
    <row r="173" spans="4:4">
      <c r="D173" s="60" t="s">
        <v>1263</v>
      </c>
    </row>
    <row r="299" spans="1:1">
      <c r="A299" s="4"/>
    </row>
    <row r="302" spans="1:1">
      <c r="A302" t="s">
        <v>1082</v>
      </c>
    </row>
    <row r="303" spans="1:1">
      <c r="A303" t="s">
        <v>1064</v>
      </c>
    </row>
    <row r="304" spans="1:1">
      <c r="A304" t="s">
        <v>1081</v>
      </c>
    </row>
    <row r="306" spans="1:1">
      <c r="A306" t="s">
        <v>1106</v>
      </c>
    </row>
    <row r="307" spans="1:1">
      <c r="A307" t="s">
        <v>1107</v>
      </c>
    </row>
    <row r="312" spans="1:1">
      <c r="A312" t="s">
        <v>1055</v>
      </c>
    </row>
    <row r="313" spans="1:1">
      <c r="A313" t="s">
        <v>1080</v>
      </c>
    </row>
    <row r="314" spans="1:1">
      <c r="A314" t="s">
        <v>1056</v>
      </c>
    </row>
    <row r="316" spans="1:1">
      <c r="A316" t="s">
        <v>1083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12"/>
  <sheetViews>
    <sheetView workbookViewId="0">
      <pane ySplit="1" topLeftCell="A2" activePane="bottomLeft" state="frozen"/>
      <selection pane="bottomLeft" activeCell="A12" sqref="A2:A12"/>
    </sheetView>
  </sheetViews>
  <sheetFormatPr baseColWidth="10" defaultRowHeight="15"/>
  <cols>
    <col min="1" max="1" width="87.140625" bestFit="1" customWidth="1"/>
    <col min="4" max="4" width="49.7109375" bestFit="1" customWidth="1"/>
  </cols>
  <sheetData>
    <row r="1" spans="1:1" ht="33" customHeight="1" thickBot="1">
      <c r="A1" s="64" t="s">
        <v>1495</v>
      </c>
    </row>
    <row r="2" spans="1:1">
      <c r="A2" s="80" t="s">
        <v>1298</v>
      </c>
    </row>
    <row r="3" spans="1:1">
      <c r="A3" s="85" t="s">
        <v>1080</v>
      </c>
    </row>
    <row r="4" spans="1:1">
      <c r="A4" s="85" t="s">
        <v>1056</v>
      </c>
    </row>
    <row r="5" spans="1:1">
      <c r="A5" s="85"/>
    </row>
    <row r="6" spans="1:1">
      <c r="A6" s="85"/>
    </row>
    <row r="7" spans="1:1">
      <c r="A7" s="85" t="str">
        <f>CONCATENATE("cop st tftp://",var_tftp_ip_vdi,var_tftp_path_vdi_nl,var_nl,"_",var_wlc_type,"_",var_wlc_version,"_v1.0.cfg")</f>
        <v>cop st tftp://10.49.110.80/bauhaus/rollout_c9800_17.6.4/614/614_c9800-CL_17.06.04_v1.0.cfg</v>
      </c>
    </row>
    <row r="8" spans="1:1">
      <c r="A8" s="85"/>
    </row>
    <row r="9" spans="1:1">
      <c r="A9" s="85"/>
    </row>
    <row r="10" spans="1:1">
      <c r="A10" s="85" t="s">
        <v>1083</v>
      </c>
    </row>
    <row r="11" spans="1:1">
      <c r="A11" s="85"/>
    </row>
    <row r="12" spans="1:1" ht="15.75" thickBot="1">
      <c r="A12" s="83" t="s">
        <v>1317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7A05-2FB2-44F1-B2E6-A53C57A72F84}">
  <sheetPr>
    <tabColor rgb="FF00B0F0"/>
  </sheetPr>
  <dimension ref="A1:A42"/>
  <sheetViews>
    <sheetView zoomScaleNormal="100" workbookViewId="0">
      <pane ySplit="1" topLeftCell="A21" activePane="bottomLeft" state="frozen"/>
      <selection pane="bottomLeft" activeCell="A35" sqref="A35"/>
    </sheetView>
  </sheetViews>
  <sheetFormatPr baseColWidth="10" defaultRowHeight="15"/>
  <cols>
    <col min="1" max="1" width="106.5703125" bestFit="1" customWidth="1"/>
  </cols>
  <sheetData>
    <row r="1" spans="1:1" ht="34.5" customHeight="1" thickBot="1">
      <c r="A1" s="64" t="s">
        <v>1483</v>
      </c>
    </row>
    <row r="2" spans="1:1">
      <c r="A2" s="80" t="s">
        <v>1298</v>
      </c>
    </row>
    <row r="3" spans="1:1">
      <c r="A3" s="85" t="s">
        <v>1066</v>
      </c>
    </row>
    <row r="4" spans="1:1">
      <c r="A4" s="85" t="s">
        <v>1079</v>
      </c>
    </row>
    <row r="5" spans="1:1">
      <c r="A5" s="85" t="s">
        <v>1064</v>
      </c>
    </row>
    <row r="6" spans="1:1">
      <c r="A6" s="85" t="s">
        <v>1097</v>
      </c>
    </row>
    <row r="7" spans="1:1">
      <c r="A7" s="85" t="s">
        <v>1098</v>
      </c>
    </row>
    <row r="8" spans="1:1">
      <c r="A8" s="85" t="str">
        <f>CONCATENATE("ip domain name ",var_domain_nl)</f>
        <v>ip domain name fc.de.bauhaus.intra</v>
      </c>
    </row>
    <row r="9" spans="1:1">
      <c r="A9" s="85" t="str">
        <f>CONCATENATE("ip name-server ",var_ip_dns1," ",var_ip_dns2)</f>
        <v>ip name-server 172.16.53.11 10.49.150.68</v>
      </c>
    </row>
    <row r="10" spans="1:1">
      <c r="A10" s="85" t="str">
        <f>CONCATENATE("ntp server ",var_ip_ntp)</f>
        <v>ntp server 172.16.53.11</v>
      </c>
    </row>
    <row r="11" spans="1:1">
      <c r="A11" s="85" t="s">
        <v>1099</v>
      </c>
    </row>
    <row r="12" spans="1:1">
      <c r="A12" s="85" t="s">
        <v>1100</v>
      </c>
    </row>
    <row r="13" spans="1:1">
      <c r="A13" s="85" t="str">
        <f>CONCATENATE("username xnet privilege 15 algorithm-type scrypt secret ",var_pw_xnet)</f>
        <v>username xnet privilege 15 algorithm-type scrypt secret xnet&amp;ALLE&amp;14</v>
      </c>
    </row>
    <row r="14" spans="1:1">
      <c r="A14" s="85" t="s">
        <v>1460</v>
      </c>
    </row>
    <row r="15" spans="1:1">
      <c r="A15" s="85"/>
    </row>
    <row r="16" spans="1:1">
      <c r="A16" s="85" t="str">
        <f>CONCATENATE("username admin privilege 15 algorithm-type scrypt secret ",var_pw_admin)</f>
        <v>username admin privilege 15 algorithm-type scrypt secret NwadmiN68167</v>
      </c>
    </row>
    <row r="17" spans="1:1">
      <c r="A17" s="85" t="str">
        <f>CONCATENATE("enable algorithm-type scrypt secret ",var_pw_secret)</f>
        <v>enable algorithm-type scrypt secret NwadmiN68167</v>
      </c>
    </row>
    <row r="18" spans="1:1">
      <c r="A18" s="85" t="str">
        <f>CONCATENATE("hostname ",var_dns_wlc2)</f>
        <v>hostname de0614swlc20002</v>
      </c>
    </row>
    <row r="19" spans="1:1">
      <c r="A19" s="85" t="str">
        <f>CONCATENATE("wireless mobility group name de0",var_nl)</f>
        <v>wireless mobility group name de0614</v>
      </c>
    </row>
    <row r="20" spans="1:1">
      <c r="A20" s="85" t="s">
        <v>1059</v>
      </c>
    </row>
    <row r="21" spans="1:1">
      <c r="A21" s="85" t="str">
        <f>CONCATENATE("wireless rf-network de0",var_nl)</f>
        <v>wireless rf-network de0614</v>
      </c>
    </row>
    <row r="22" spans="1:1">
      <c r="A22" s="85" t="str">
        <f>CONCATENATE("wireless mobility multicast ipv4 ",var_mcast_wlc2)</f>
        <v>wireless mobility multicast ipv4 239.251.53.195</v>
      </c>
    </row>
    <row r="23" spans="1:1">
      <c r="A23" s="85" t="s">
        <v>1101</v>
      </c>
    </row>
    <row r="24" spans="1:1">
      <c r="A24" s="85" t="str">
        <f>CONCATENATE("wireless management interface ",var_if_wlc_mgmt_wlan)</f>
        <v>wireless management interface gigabitEthernet 2</v>
      </c>
    </row>
    <row r="25" spans="1:1">
      <c r="A25" s="85" t="s">
        <v>1045</v>
      </c>
    </row>
    <row r="26" spans="1:1">
      <c r="A26" s="85" t="s">
        <v>1102</v>
      </c>
    </row>
    <row r="27" spans="1:1">
      <c r="A27" s="85" t="s">
        <v>1059</v>
      </c>
    </row>
    <row r="28" spans="1:1">
      <c r="A28" s="85" t="s">
        <v>1103</v>
      </c>
    </row>
    <row r="29" spans="1:1">
      <c r="A29" s="85" t="s">
        <v>1059</v>
      </c>
    </row>
    <row r="30" spans="1:1">
      <c r="A30" s="85" t="s">
        <v>1104</v>
      </c>
    </row>
    <row r="31" spans="1:1">
      <c r="A31" s="85" t="s">
        <v>1059</v>
      </c>
    </row>
    <row r="32" spans="1:1">
      <c r="A32" s="85" t="s">
        <v>1105</v>
      </c>
    </row>
    <row r="33" spans="1:1">
      <c r="A33" s="85" t="s">
        <v>1337</v>
      </c>
    </row>
    <row r="34" spans="1:1">
      <c r="A34" s="85" t="str">
        <f>CONCATENATE("ip ssh source-interface ",var_if_wlc_mgmt)</f>
        <v>ip ssh source-interface gigabitEthernet 2</v>
      </c>
    </row>
    <row r="35" spans="1:1">
      <c r="A35" s="85" t="str">
        <f>CONCATENATE("ip tftp source-interface ",var_if_wlc_mgmt)</f>
        <v>ip tftp source-interface gigabitEthernet 2</v>
      </c>
    </row>
    <row r="36" spans="1:1">
      <c r="A36" s="85" t="str">
        <f>CONCATENATE("ip ftp source-interface ",var_if_wlc_mgmt)</f>
        <v>ip ftp source-interface gigabitEthernet 2</v>
      </c>
    </row>
    <row r="37" spans="1:1">
      <c r="A37" s="85" t="str">
        <f>CONCATENATE("ip http client source-interface ",var_if_wlc_mgmt)</f>
        <v>ip http client source-interface gigabitEthernet 2</v>
      </c>
    </row>
    <row r="38" spans="1:1">
      <c r="A38" s="82" t="s">
        <v>1340</v>
      </c>
    </row>
    <row r="39" spans="1:1">
      <c r="A39" s="85" t="str">
        <f>CONCATENATE("crypto pki import ",var_file_cert_radius," pkcs12 tftp://",var_tftp_ip_rollout,var_tftp_path_rollout_nl,var_file_cert_radius," password ",var_pw_cert)</f>
        <v>crypto pki import server.pfx pkcs12 tftp://10.33.93.112/bauhaus/rollout_c9800_17.6.4/614/server.pfx password xdgp0</v>
      </c>
    </row>
    <row r="40" spans="1:1">
      <c r="A40" s="85"/>
    </row>
    <row r="41" spans="1:1">
      <c r="A41" s="85"/>
    </row>
    <row r="42" spans="1:1" ht="15.75" thickBot="1">
      <c r="A42" s="83" t="s">
        <v>1317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1BB3-6D0D-4B25-B6E7-0AD897A3BF52}">
  <sheetPr>
    <tabColor rgb="FF00B0F0"/>
  </sheetPr>
  <dimension ref="A1:D349"/>
  <sheetViews>
    <sheetView workbookViewId="0">
      <pane ySplit="1" topLeftCell="A2" activePane="bottomLeft" state="frozen"/>
      <selection pane="bottomLeft" activeCell="A348" sqref="A3:A348"/>
    </sheetView>
  </sheetViews>
  <sheetFormatPr baseColWidth="10" defaultRowHeight="15"/>
  <cols>
    <col min="1" max="1" width="87.140625" bestFit="1" customWidth="1"/>
    <col min="2" max="2" width="41.5703125" bestFit="1" customWidth="1"/>
    <col min="4" max="4" width="49.7109375" bestFit="1" customWidth="1"/>
  </cols>
  <sheetData>
    <row r="1" spans="1:1" ht="34.5" customHeight="1" thickBot="1">
      <c r="A1" s="64" t="s">
        <v>1484</v>
      </c>
    </row>
    <row r="2" spans="1:1">
      <c r="A2" s="80" t="s">
        <v>1298</v>
      </c>
    </row>
    <row r="3" spans="1:1">
      <c r="A3" s="85" t="str">
        <f>CONCATENATE("crypto pki trustpoint ",var_trustpoint_radius)</f>
        <v>crypto pki trustpoint server.pfx</v>
      </c>
    </row>
    <row r="4" spans="1:1">
      <c r="A4" s="85" t="s">
        <v>1111</v>
      </c>
    </row>
    <row r="5" spans="1:1">
      <c r="A5" s="85" t="s">
        <v>1045</v>
      </c>
    </row>
    <row r="6" spans="1:1">
      <c r="A6" s="85" t="s">
        <v>1109</v>
      </c>
    </row>
    <row r="7" spans="1:1">
      <c r="A7" s="85" t="s">
        <v>1112</v>
      </c>
    </row>
    <row r="8" spans="1:1">
      <c r="A8" s="85" t="str">
        <f>CONCATENATE("pki-trustpoint ",var_trustpoint_radius)</f>
        <v>pki-trustpoint server.pfx</v>
      </c>
    </row>
    <row r="9" spans="1:1">
      <c r="A9" s="85" t="s">
        <v>1045</v>
      </c>
    </row>
    <row r="10" spans="1:1">
      <c r="A10" s="85" t="s">
        <v>1110</v>
      </c>
    </row>
    <row r="11" spans="1:1">
      <c r="A11" s="85" t="s">
        <v>1114</v>
      </c>
    </row>
    <row r="12" spans="1:1">
      <c r="A12" s="85" t="str">
        <f>CONCATENATE("pki-trustpoint ",var_trustpoint_radius)</f>
        <v>pki-trustpoint server.pfx</v>
      </c>
    </row>
    <row r="13" spans="1:1">
      <c r="A13" s="85" t="s">
        <v>1045</v>
      </c>
    </row>
    <row r="14" spans="1:1">
      <c r="A14" s="85" t="s">
        <v>1115</v>
      </c>
    </row>
    <row r="15" spans="1:1">
      <c r="A15" s="85" t="s">
        <v>1116</v>
      </c>
    </row>
    <row r="16" spans="1:1">
      <c r="A16" s="85" t="s">
        <v>1117</v>
      </c>
    </row>
    <row r="17" spans="1:1">
      <c r="A17" s="85" t="s">
        <v>1118</v>
      </c>
    </row>
    <row r="18" spans="1:1">
      <c r="A18" s="85" t="s">
        <v>1119</v>
      </c>
    </row>
    <row r="19" spans="1:1">
      <c r="A19" s="85" t="str">
        <f>CONCATENATE("user-name ",var_user_guest)</f>
        <v>user-name Bauhaus_Guest</v>
      </c>
    </row>
    <row r="20" spans="1:1">
      <c r="A20" s="85" t="str">
        <f>CONCATENATE("password 0 ",var_pw_guest)</f>
        <v>password 0 mQ1M2M5ODQxZmY1YmJhZDU0</v>
      </c>
    </row>
    <row r="21" spans="1:1">
      <c r="A21" s="85" t="s">
        <v>1120</v>
      </c>
    </row>
    <row r="22" spans="1:1">
      <c r="A22" s="85" t="s">
        <v>1045</v>
      </c>
    </row>
    <row r="23" spans="1:1">
      <c r="A23" s="85" t="s">
        <v>1121</v>
      </c>
    </row>
    <row r="24" spans="1:1">
      <c r="A24" s="85" t="str">
        <f>CONCATENATE("ntp ip ",var_ip_ntp)</f>
        <v>ntp ip 172.16.53.11</v>
      </c>
    </row>
    <row r="25" spans="1:1">
      <c r="A25" s="85" t="s">
        <v>1374</v>
      </c>
    </row>
    <row r="26" spans="1:1">
      <c r="A26" s="82" t="s">
        <v>1375</v>
      </c>
    </row>
    <row r="27" spans="1:1">
      <c r="A27" s="85" t="str">
        <f>CONCATENATE("capwap backup primary ",var_dns_wlc2," ",var_ip_wlc2)</f>
        <v>capwap backup primary de0614swlc20002 10.251.53.195</v>
      </c>
    </row>
    <row r="28" spans="1:1">
      <c r="A28" s="85" t="s">
        <v>1122</v>
      </c>
    </row>
    <row r="29" spans="1:1">
      <c r="A29" s="85" t="str">
        <f>CONCATENATE("mgmtuser username ",var_user_ap," password 0 ",var_pw_ap," secret 0 ",var_pw_ap_secret)</f>
        <v>mgmtuser username admin password 0 NwadmiN68167 secret 0 NwadmiN68167</v>
      </c>
    </row>
    <row r="30" spans="1:1">
      <c r="A30" s="85" t="s">
        <v>1123</v>
      </c>
    </row>
    <row r="31" spans="1:1">
      <c r="A31" s="85" t="s">
        <v>1124</v>
      </c>
    </row>
    <row r="32" spans="1:1">
      <c r="A32" s="85" t="s">
        <v>1045</v>
      </c>
    </row>
    <row r="33" spans="1:1">
      <c r="A33" s="85" t="s">
        <v>1125</v>
      </c>
    </row>
    <row r="34" spans="1:1">
      <c r="A34" s="85"/>
    </row>
    <row r="35" spans="1:1">
      <c r="A35" s="85" t="s">
        <v>1126</v>
      </c>
    </row>
    <row r="36" spans="1:1">
      <c r="A36" s="85" t="s">
        <v>1127</v>
      </c>
    </row>
    <row r="37" spans="1:1">
      <c r="A37" s="113" t="s">
        <v>1525</v>
      </c>
    </row>
    <row r="38" spans="1:1">
      <c r="A38" s="85" t="s">
        <v>1128</v>
      </c>
    </row>
    <row r="39" spans="1:1">
      <c r="A39" s="85" t="s">
        <v>1129</v>
      </c>
    </row>
    <row r="40" spans="1:1">
      <c r="A40" s="85" t="s">
        <v>1130</v>
      </c>
    </row>
    <row r="41" spans="1:1">
      <c r="A41" s="85" t="s">
        <v>1131</v>
      </c>
    </row>
    <row r="42" spans="1:1">
      <c r="A42" s="85" t="s">
        <v>1132</v>
      </c>
    </row>
    <row r="43" spans="1:1">
      <c r="A43" s="85" t="s">
        <v>1133</v>
      </c>
    </row>
    <row r="44" spans="1:1">
      <c r="A44" s="85" t="s">
        <v>1134</v>
      </c>
    </row>
    <row r="45" spans="1:1">
      <c r="A45" s="85" t="s">
        <v>1135</v>
      </c>
    </row>
    <row r="46" spans="1:1">
      <c r="A46" s="85" t="s">
        <v>1136</v>
      </c>
    </row>
    <row r="47" spans="1:1">
      <c r="A47" s="85" t="s">
        <v>1137</v>
      </c>
    </row>
    <row r="48" spans="1:1">
      <c r="A48" s="85" t="s">
        <v>1138</v>
      </c>
    </row>
    <row r="49" spans="1:1">
      <c r="A49" s="85" t="s">
        <v>1139</v>
      </c>
    </row>
    <row r="50" spans="1:1">
      <c r="A50" s="85"/>
    </row>
    <row r="51" spans="1:1">
      <c r="A51" s="82" t="s">
        <v>1500</v>
      </c>
    </row>
    <row r="52" spans="1:1">
      <c r="A52" s="85" t="s">
        <v>1140</v>
      </c>
    </row>
    <row r="53" spans="1:1">
      <c r="A53" s="85" t="s">
        <v>1141</v>
      </c>
    </row>
    <row r="54" spans="1:1">
      <c r="A54" s="85" t="s">
        <v>1142</v>
      </c>
    </row>
    <row r="55" spans="1:1">
      <c r="A55" s="85" t="s">
        <v>1143</v>
      </c>
    </row>
    <row r="56" spans="1:1">
      <c r="A56" s="85" t="s">
        <v>1144</v>
      </c>
    </row>
    <row r="57" spans="1:1">
      <c r="A57" s="85" t="s">
        <v>1145</v>
      </c>
    </row>
    <row r="58" spans="1:1">
      <c r="A58" s="85" t="s">
        <v>1146</v>
      </c>
    </row>
    <row r="59" spans="1:1">
      <c r="A59" s="85" t="s">
        <v>1147</v>
      </c>
    </row>
    <row r="60" spans="1:1">
      <c r="A60" s="85" t="s">
        <v>1148</v>
      </c>
    </row>
    <row r="61" spans="1:1">
      <c r="A61" s="85"/>
    </row>
    <row r="62" spans="1:1">
      <c r="A62" s="85" t="s">
        <v>1149</v>
      </c>
    </row>
    <row r="63" spans="1:1">
      <c r="A63" s="85" t="s">
        <v>1150</v>
      </c>
    </row>
    <row r="64" spans="1:1">
      <c r="A64" s="85"/>
    </row>
    <row r="65" spans="1:1">
      <c r="A65" s="82" t="s">
        <v>1501</v>
      </c>
    </row>
    <row r="66" spans="1:1">
      <c r="A66" s="85" t="s">
        <v>1151</v>
      </c>
    </row>
    <row r="67" spans="1:1">
      <c r="A67" s="82" t="s">
        <v>1378</v>
      </c>
    </row>
    <row r="68" spans="1:1">
      <c r="A68" s="85" t="s">
        <v>1152</v>
      </c>
    </row>
    <row r="69" spans="1:1">
      <c r="A69" s="113" t="s">
        <v>1526</v>
      </c>
    </row>
    <row r="70" spans="1:1">
      <c r="A70" s="85" t="s">
        <v>1153</v>
      </c>
    </row>
    <row r="71" spans="1:1">
      <c r="A71" s="85" t="s">
        <v>1154</v>
      </c>
    </row>
    <row r="72" spans="1:1">
      <c r="A72" s="85" t="s">
        <v>1155</v>
      </c>
    </row>
    <row r="73" spans="1:1">
      <c r="A73" s="85" t="s">
        <v>1156</v>
      </c>
    </row>
    <row r="74" spans="1:1">
      <c r="A74" s="85" t="s">
        <v>1157</v>
      </c>
    </row>
    <row r="75" spans="1:1">
      <c r="A75" s="85" t="s">
        <v>1158</v>
      </c>
    </row>
    <row r="76" spans="1:1">
      <c r="A76" s="85" t="s">
        <v>1159</v>
      </c>
    </row>
    <row r="77" spans="1:1">
      <c r="A77" s="85" t="s">
        <v>1160</v>
      </c>
    </row>
    <row r="78" spans="1:1">
      <c r="A78" s="85" t="s">
        <v>1161</v>
      </c>
    </row>
    <row r="79" spans="1:1">
      <c r="A79" s="85" t="s">
        <v>1162</v>
      </c>
    </row>
    <row r="80" spans="1:1">
      <c r="A80" s="85" t="s">
        <v>1163</v>
      </c>
    </row>
    <row r="81" spans="1:1">
      <c r="A81" s="85" t="s">
        <v>1164</v>
      </c>
    </row>
    <row r="82" spans="1:1">
      <c r="A82" s="85" t="s">
        <v>1165</v>
      </c>
    </row>
    <row r="83" spans="1:1">
      <c r="A83" s="85" t="s">
        <v>1166</v>
      </c>
    </row>
    <row r="84" spans="1:1">
      <c r="A84" s="85" t="s">
        <v>1167</v>
      </c>
    </row>
    <row r="85" spans="1:1">
      <c r="A85" s="85" t="s">
        <v>1168</v>
      </c>
    </row>
    <row r="86" spans="1:1">
      <c r="A86" s="85" t="s">
        <v>1169</v>
      </c>
    </row>
    <row r="87" spans="1:1">
      <c r="A87" s="85" t="s">
        <v>1170</v>
      </c>
    </row>
    <row r="88" spans="1:1">
      <c r="A88" s="85" t="s">
        <v>1171</v>
      </c>
    </row>
    <row r="89" spans="1:1">
      <c r="A89" s="85"/>
    </row>
    <row r="90" spans="1:1">
      <c r="A90" s="85" t="s">
        <v>1172</v>
      </c>
    </row>
    <row r="91" spans="1:1">
      <c r="A91" s="85" t="s">
        <v>1173</v>
      </c>
    </row>
    <row r="92" spans="1:1">
      <c r="A92" s="85" t="s">
        <v>1174</v>
      </c>
    </row>
    <row r="93" spans="1:1">
      <c r="A93" s="85" t="s">
        <v>1175</v>
      </c>
    </row>
    <row r="94" spans="1:1">
      <c r="A94" s="85" t="s">
        <v>1176</v>
      </c>
    </row>
    <row r="95" spans="1:1">
      <c r="A95" s="85" t="s">
        <v>1177</v>
      </c>
    </row>
    <row r="96" spans="1:1">
      <c r="A96" s="85"/>
    </row>
    <row r="97" spans="1:1">
      <c r="A97" s="85" t="s">
        <v>1178</v>
      </c>
    </row>
    <row r="98" spans="1:1">
      <c r="A98" s="85" t="s">
        <v>1179</v>
      </c>
    </row>
    <row r="99" spans="1:1">
      <c r="A99" s="85" t="s">
        <v>1183</v>
      </c>
    </row>
    <row r="100" spans="1:1">
      <c r="A100" s="85" t="s">
        <v>1184</v>
      </c>
    </row>
    <row r="101" spans="1:1">
      <c r="A101" s="85" t="s">
        <v>1185</v>
      </c>
    </row>
    <row r="102" spans="1:1">
      <c r="A102" s="85" t="s">
        <v>1186</v>
      </c>
    </row>
    <row r="103" spans="1:1">
      <c r="A103" s="85" t="s">
        <v>1187</v>
      </c>
    </row>
    <row r="104" spans="1:1">
      <c r="A104" s="85" t="s">
        <v>1188</v>
      </c>
    </row>
    <row r="105" spans="1:1">
      <c r="A105" s="85" t="s">
        <v>1189</v>
      </c>
    </row>
    <row r="106" spans="1:1">
      <c r="A106" s="85" t="s">
        <v>1190</v>
      </c>
    </row>
    <row r="107" spans="1:1">
      <c r="A107" s="85" t="s">
        <v>1191</v>
      </c>
    </row>
    <row r="108" spans="1:1">
      <c r="A108" s="85" t="s">
        <v>1192</v>
      </c>
    </row>
    <row r="109" spans="1:1">
      <c r="A109" s="85" t="s">
        <v>1193</v>
      </c>
    </row>
    <row r="110" spans="1:1">
      <c r="A110" s="85" t="s">
        <v>1194</v>
      </c>
    </row>
    <row r="111" spans="1:1">
      <c r="A111" s="85" t="s">
        <v>1195</v>
      </c>
    </row>
    <row r="112" spans="1:1">
      <c r="A112" s="85" t="s">
        <v>1196</v>
      </c>
    </row>
    <row r="113" spans="1:1">
      <c r="A113" s="85" t="s">
        <v>1197</v>
      </c>
    </row>
    <row r="114" spans="1:1">
      <c r="A114" s="85" t="s">
        <v>1198</v>
      </c>
    </row>
    <row r="115" spans="1:1">
      <c r="A115" s="85" t="s">
        <v>1199</v>
      </c>
    </row>
    <row r="116" spans="1:1">
      <c r="A116" s="85" t="s">
        <v>1200</v>
      </c>
    </row>
    <row r="117" spans="1:1">
      <c r="A117" s="85" t="s">
        <v>1201</v>
      </c>
    </row>
    <row r="118" spans="1:1">
      <c r="A118" s="85" t="s">
        <v>1202</v>
      </c>
    </row>
    <row r="119" spans="1:1">
      <c r="A119" s="85" t="s">
        <v>1203</v>
      </c>
    </row>
    <row r="120" spans="1:1">
      <c r="A120" s="85" t="s">
        <v>1204</v>
      </c>
    </row>
    <row r="121" spans="1:1">
      <c r="A121" s="85" t="s">
        <v>1205</v>
      </c>
    </row>
    <row r="122" spans="1:1">
      <c r="A122" s="85" t="s">
        <v>1206</v>
      </c>
    </row>
    <row r="123" spans="1:1">
      <c r="A123" s="85" t="s">
        <v>1207</v>
      </c>
    </row>
    <row r="124" spans="1:1">
      <c r="A124" s="85" t="s">
        <v>1208</v>
      </c>
    </row>
    <row r="125" spans="1:1">
      <c r="A125" s="85" t="s">
        <v>1209</v>
      </c>
    </row>
    <row r="126" spans="1:1">
      <c r="A126" s="85" t="s">
        <v>1210</v>
      </c>
    </row>
    <row r="127" spans="1:1">
      <c r="A127" s="85" t="s">
        <v>1045</v>
      </c>
    </row>
    <row r="128" spans="1:1">
      <c r="A128" s="85" t="s">
        <v>1180</v>
      </c>
    </row>
    <row r="129" spans="1:1">
      <c r="A129" s="85" t="s">
        <v>1211</v>
      </c>
    </row>
    <row r="130" spans="1:1">
      <c r="A130" s="85" t="s">
        <v>1212</v>
      </c>
    </row>
    <row r="131" spans="1:1">
      <c r="A131" s="85" t="s">
        <v>1213</v>
      </c>
    </row>
    <row r="132" spans="1:1">
      <c r="A132" s="85" t="s">
        <v>1214</v>
      </c>
    </row>
    <row r="133" spans="1:1">
      <c r="A133" s="85" t="s">
        <v>1215</v>
      </c>
    </row>
    <row r="134" spans="1:1">
      <c r="A134" s="85" t="s">
        <v>1216</v>
      </c>
    </row>
    <row r="135" spans="1:1">
      <c r="A135" s="85" t="s">
        <v>1218</v>
      </c>
    </row>
    <row r="136" spans="1:1">
      <c r="A136" s="85" t="s">
        <v>1217</v>
      </c>
    </row>
    <row r="137" spans="1:1">
      <c r="A137" s="85" t="s">
        <v>1219</v>
      </c>
    </row>
    <row r="138" spans="1:1">
      <c r="A138" s="85" t="s">
        <v>1191</v>
      </c>
    </row>
    <row r="139" spans="1:1">
      <c r="A139" s="85" t="s">
        <v>1192</v>
      </c>
    </row>
    <row r="140" spans="1:1">
      <c r="A140" s="85" t="s">
        <v>1193</v>
      </c>
    </row>
    <row r="141" spans="1:1">
      <c r="A141" s="85" t="s">
        <v>1194</v>
      </c>
    </row>
    <row r="142" spans="1:1">
      <c r="A142" s="85" t="s">
        <v>1195</v>
      </c>
    </row>
    <row r="143" spans="1:1">
      <c r="A143" s="85" t="s">
        <v>1196</v>
      </c>
    </row>
    <row r="144" spans="1:1">
      <c r="A144" s="85" t="s">
        <v>1197</v>
      </c>
    </row>
    <row r="145" spans="1:1">
      <c r="A145" s="85" t="s">
        <v>1198</v>
      </c>
    </row>
    <row r="146" spans="1:1">
      <c r="A146" s="85" t="s">
        <v>1199</v>
      </c>
    </row>
    <row r="147" spans="1:1">
      <c r="A147" s="85" t="s">
        <v>1200</v>
      </c>
    </row>
    <row r="148" spans="1:1">
      <c r="A148" s="85" t="s">
        <v>1201</v>
      </c>
    </row>
    <row r="149" spans="1:1">
      <c r="A149" s="85" t="s">
        <v>1202</v>
      </c>
    </row>
    <row r="150" spans="1:1">
      <c r="A150" s="85" t="s">
        <v>1203</v>
      </c>
    </row>
    <row r="151" spans="1:1">
      <c r="A151" s="85" t="s">
        <v>1204</v>
      </c>
    </row>
    <row r="152" spans="1:1">
      <c r="A152" s="85" t="s">
        <v>1205</v>
      </c>
    </row>
    <row r="153" spans="1:1">
      <c r="A153" s="85" t="s">
        <v>1206</v>
      </c>
    </row>
    <row r="154" spans="1:1">
      <c r="A154" s="85" t="s">
        <v>1207</v>
      </c>
    </row>
    <row r="155" spans="1:1">
      <c r="A155" s="85" t="s">
        <v>1220</v>
      </c>
    </row>
    <row r="156" spans="1:1">
      <c r="A156" s="85" t="s">
        <v>1209</v>
      </c>
    </row>
    <row r="157" spans="1:1">
      <c r="A157" s="85" t="s">
        <v>1210</v>
      </c>
    </row>
    <row r="158" spans="1:1">
      <c r="A158" s="85" t="s">
        <v>1045</v>
      </c>
    </row>
    <row r="159" spans="1:1">
      <c r="A159" s="85" t="s">
        <v>1181</v>
      </c>
    </row>
    <row r="160" spans="1:1">
      <c r="A160" s="85" t="s">
        <v>1221</v>
      </c>
    </row>
    <row r="161" spans="1:1">
      <c r="A161" s="85" t="s">
        <v>1045</v>
      </c>
    </row>
    <row r="162" spans="1:1">
      <c r="A162" s="85" t="s">
        <v>1182</v>
      </c>
    </row>
    <row r="163" spans="1:1">
      <c r="A163" s="85" t="s">
        <v>1222</v>
      </c>
    </row>
    <row r="164" spans="1:1">
      <c r="A164" s="85" t="s">
        <v>1045</v>
      </c>
    </row>
    <row r="165" spans="1:1">
      <c r="A165" s="87"/>
    </row>
    <row r="166" spans="1:1">
      <c r="A166" s="85" t="str">
        <f ca="1">CONCATENATE("wlan ",wlan_id17_profile_wlan," 17 ",wlan_id17_ssid)</f>
        <v>wlan vlan511_802.1x 17 "DEwlanGuest1x"</v>
      </c>
    </row>
    <row r="167" spans="1:1">
      <c r="A167" s="85" t="s">
        <v>1065</v>
      </c>
    </row>
    <row r="168" spans="1:1">
      <c r="A168" s="85" t="s">
        <v>1256</v>
      </c>
    </row>
    <row r="169" spans="1:1">
      <c r="A169" s="85" t="s">
        <v>1257</v>
      </c>
    </row>
    <row r="170" spans="1:1">
      <c r="A170" s="85" t="s">
        <v>1258</v>
      </c>
    </row>
    <row r="171" spans="1:1">
      <c r="A171" s="85" t="s">
        <v>1259</v>
      </c>
    </row>
    <row r="172" spans="1:1">
      <c r="A172" s="85" t="s">
        <v>1476</v>
      </c>
    </row>
    <row r="173" spans="1:1">
      <c r="A173" s="85" t="s">
        <v>1477</v>
      </c>
    </row>
    <row r="174" spans="1:1">
      <c r="A174" s="85" t="s">
        <v>1478</v>
      </c>
    </row>
    <row r="175" spans="1:1">
      <c r="A175" s="85" t="str">
        <f>CONCATENATE("local-auth ",wlan_id17_eap_local)</f>
        <v>local-auth Bauhaus_Guest</v>
      </c>
    </row>
    <row r="176" spans="1:1">
      <c r="A176" s="85" t="str">
        <f>IF(wlan_id17_state="on","no shut","# SSID disabled")</f>
        <v>no shut</v>
      </c>
    </row>
    <row r="177" spans="1:4">
      <c r="A177" s="85" t="s">
        <v>1045</v>
      </c>
    </row>
    <row r="178" spans="1:4">
      <c r="A178" s="87"/>
    </row>
    <row r="179" spans="1:4">
      <c r="A179" s="85" t="str">
        <f ca="1">CONCATENATE("wlan ",wlan_id18_profile_wlan," 18 ",wlan_id18_ssid)</f>
        <v>wlan vlan513_802.1x 18 "DEwlan802dot1x"</v>
      </c>
    </row>
    <row r="180" spans="1:4">
      <c r="A180" s="85" t="s">
        <v>1065</v>
      </c>
    </row>
    <row r="181" spans="1:4">
      <c r="A181" s="82" t="s">
        <v>1338</v>
      </c>
    </row>
    <row r="182" spans="1:4">
      <c r="A182" s="85" t="s">
        <v>1256</v>
      </c>
    </row>
    <row r="183" spans="1:4">
      <c r="A183" s="85" t="s">
        <v>1257</v>
      </c>
    </row>
    <row r="184" spans="1:4">
      <c r="A184" s="85" t="s">
        <v>1260</v>
      </c>
      <c r="D184" s="60" t="s">
        <v>1263</v>
      </c>
    </row>
    <row r="185" spans="1:4">
      <c r="A185" s="85" t="s">
        <v>1261</v>
      </c>
    </row>
    <row r="186" spans="1:4">
      <c r="A186" s="85" t="s">
        <v>1259</v>
      </c>
    </row>
    <row r="187" spans="1:4">
      <c r="A187" s="85" t="s">
        <v>1262</v>
      </c>
    </row>
    <row r="188" spans="1:4">
      <c r="A188" s="82" t="str">
        <f>CONCATENATE("local-auth ",wlan_id18_eap_local)</f>
        <v>local-auth Local_EAP-TLS</v>
      </c>
    </row>
    <row r="189" spans="1:4">
      <c r="A189" s="82" t="str">
        <f>IF(wlan_id18_state="on","no shut","# SSID disabled")</f>
        <v>no shut</v>
      </c>
    </row>
    <row r="190" spans="1:4">
      <c r="A190" s="85" t="s">
        <v>1045</v>
      </c>
    </row>
    <row r="191" spans="1:4">
      <c r="A191" s="87"/>
    </row>
    <row r="192" spans="1:4">
      <c r="A192" s="85" t="str">
        <f ca="1">CONCATENATE("wlan ",wlan_id19_profile_wlan," 19 ",wlan_id19_ssid)</f>
        <v>wlan vlan514_802.1x 19 "DEwlanORGdot1x"</v>
      </c>
    </row>
    <row r="193" spans="1:1">
      <c r="A193" s="85" t="s">
        <v>1065</v>
      </c>
    </row>
    <row r="194" spans="1:1">
      <c r="A194" s="85" t="s">
        <v>1257</v>
      </c>
    </row>
    <row r="195" spans="1:1">
      <c r="A195" s="85" t="s">
        <v>1259</v>
      </c>
    </row>
    <row r="196" spans="1:1">
      <c r="A196" s="85" t="s">
        <v>1262</v>
      </c>
    </row>
    <row r="197" spans="1:1">
      <c r="A197" s="82" t="str">
        <f>CONCATENATE("local-auth ",wlan_id19_eap_local)</f>
        <v>local-auth Local_EAP-TLS</v>
      </c>
    </row>
    <row r="198" spans="1:1">
      <c r="A198" s="82" t="str">
        <f>IF(wlan_id19_state="on","no shut","# SSID disabled")</f>
        <v>no shut</v>
      </c>
    </row>
    <row r="199" spans="1:1">
      <c r="A199" s="85" t="s">
        <v>1045</v>
      </c>
    </row>
    <row r="200" spans="1:1">
      <c r="A200" s="87"/>
    </row>
    <row r="201" spans="1:1">
      <c r="A201" s="85" t="str">
        <f>CONCATENATE("wlan ",wlan_id20_profile_wlan," 20 ",wlan_id20_ssid)</f>
        <v>wlan vlan222_guest 20 "BAUHAUS Public WiFi"</v>
      </c>
    </row>
    <row r="202" spans="1:1">
      <c r="A202" s="85" t="s">
        <v>1065</v>
      </c>
    </row>
    <row r="203" spans="1:1">
      <c r="A203" s="85" t="s">
        <v>1256</v>
      </c>
    </row>
    <row r="204" spans="1:1">
      <c r="A204" s="85" t="s">
        <v>1309</v>
      </c>
    </row>
    <row r="205" spans="1:1">
      <c r="A205" s="85" t="s">
        <v>1257</v>
      </c>
    </row>
    <row r="206" spans="1:1">
      <c r="A206" s="85" t="s">
        <v>1258</v>
      </c>
    </row>
    <row r="207" spans="1:1">
      <c r="A207" s="85" t="s">
        <v>1310</v>
      </c>
    </row>
    <row r="208" spans="1:1">
      <c r="A208" s="85" t="s">
        <v>1311</v>
      </c>
    </row>
    <row r="209" spans="1:1">
      <c r="A209" s="85" t="s">
        <v>1300</v>
      </c>
    </row>
    <row r="210" spans="1:1">
      <c r="A210" s="82" t="str">
        <f>IF(wlan_id20_state="on","no shut","# SSID disabled")</f>
        <v>no shut</v>
      </c>
    </row>
    <row r="211" spans="1:1">
      <c r="A211" s="85" t="s">
        <v>1045</v>
      </c>
    </row>
    <row r="212" spans="1:1">
      <c r="A212" s="87"/>
    </row>
    <row r="213" spans="1:1">
      <c r="A213" s="85" t="str">
        <f ca="1">CONCATENATE("wlan ",wlan_id33_profile_wlan," 33 ",wlan_id33_ssid)</f>
        <v>wlan vlan333_SmartHome 33 "SmartHome"</v>
      </c>
    </row>
    <row r="214" spans="1:1">
      <c r="A214" s="85" t="s">
        <v>1302</v>
      </c>
    </row>
    <row r="215" spans="1:1">
      <c r="A215" s="85" t="s">
        <v>1257</v>
      </c>
    </row>
    <row r="216" spans="1:1">
      <c r="A216" s="85" t="str">
        <f>CONCATENATE("security wpa psk set-key ascii 0 ",wlan_id33_psk)</f>
        <v>security wpa psk set-key ascii 0 $614Smar7hau$</v>
      </c>
    </row>
    <row r="217" spans="1:1">
      <c r="A217" s="85" t="s">
        <v>1300</v>
      </c>
    </row>
    <row r="218" spans="1:1">
      <c r="A218" s="85" t="s">
        <v>1301</v>
      </c>
    </row>
    <row r="219" spans="1:1">
      <c r="A219" s="82" t="str">
        <f>IF(wlan_id33_state="on","no shut","# SSID disabled")</f>
        <v>no shut</v>
      </c>
    </row>
    <row r="220" spans="1:1">
      <c r="A220" s="85" t="s">
        <v>1045</v>
      </c>
    </row>
    <row r="221" spans="1:1">
      <c r="A221" s="87"/>
    </row>
    <row r="222" spans="1:1">
      <c r="A222" s="85" t="s">
        <v>1264</v>
      </c>
    </row>
    <row r="223" spans="1:1">
      <c r="A223" s="85" t="s">
        <v>1269</v>
      </c>
    </row>
    <row r="224" spans="1:1">
      <c r="A224" s="85" t="s">
        <v>1270</v>
      </c>
    </row>
    <row r="225" spans="1:1">
      <c r="A225" s="85" t="s">
        <v>1271</v>
      </c>
    </row>
    <row r="226" spans="1:1">
      <c r="A226" s="85" t="s">
        <v>1269</v>
      </c>
    </row>
    <row r="227" spans="1:1">
      <c r="A227" s="85" t="s">
        <v>1045</v>
      </c>
    </row>
    <row r="228" spans="1:1">
      <c r="A228" s="87"/>
    </row>
    <row r="229" spans="1:1">
      <c r="A229" s="82" t="str">
        <f>CONCATENATE("wireless profile policy ",wlan_id17_profile_policy)</f>
        <v>wireless profile policy flex_vlan511</v>
      </c>
    </row>
    <row r="230" spans="1:1">
      <c r="A230" s="85" t="s">
        <v>1265</v>
      </c>
    </row>
    <row r="231" spans="1:1">
      <c r="A231" s="85" t="s">
        <v>1065</v>
      </c>
    </row>
    <row r="232" spans="1:1">
      <c r="A232" s="85" t="s">
        <v>1339</v>
      </c>
    </row>
    <row r="233" spans="1:1">
      <c r="A233" s="85" t="s">
        <v>1272</v>
      </c>
    </row>
    <row r="234" spans="1:1">
      <c r="A234" s="85" t="s">
        <v>1273</v>
      </c>
    </row>
    <row r="235" spans="1:1">
      <c r="A235" s="85" t="s">
        <v>1274</v>
      </c>
    </row>
    <row r="236" spans="1:1">
      <c r="A236" s="85" t="str">
        <f>CONCATENATE("description ",wlan_id17_descript)</f>
        <v>description Guest</v>
      </c>
    </row>
    <row r="237" spans="1:1">
      <c r="A237" s="85" t="s">
        <v>1275</v>
      </c>
    </row>
    <row r="238" spans="1:1">
      <c r="A238" s="85" t="s">
        <v>1276</v>
      </c>
    </row>
    <row r="239" spans="1:1">
      <c r="A239" s="85" t="s">
        <v>1277</v>
      </c>
    </row>
    <row r="240" spans="1:1">
      <c r="A240" s="85" t="s">
        <v>1278</v>
      </c>
    </row>
    <row r="241" spans="1:1">
      <c r="A241" s="85" t="str">
        <f>CONCATENATE("vlan ",wlan_id17_vlan)</f>
        <v>vlan 511</v>
      </c>
    </row>
    <row r="242" spans="1:1">
      <c r="A242" s="85" t="s">
        <v>1210</v>
      </c>
    </row>
    <row r="243" spans="1:1">
      <c r="A243" s="85" t="s">
        <v>1045</v>
      </c>
    </row>
    <row r="244" spans="1:1">
      <c r="A244" s="87"/>
    </row>
    <row r="245" spans="1:1">
      <c r="A245" s="82" t="str">
        <f>CONCATENATE("wireless profile policy ",wlan_id18_profile_policy)</f>
        <v>wireless profile policy flex_vlan513</v>
      </c>
    </row>
    <row r="246" spans="1:1">
      <c r="A246" s="85" t="s">
        <v>1265</v>
      </c>
    </row>
    <row r="247" spans="1:1">
      <c r="A247" s="85" t="s">
        <v>1065</v>
      </c>
    </row>
    <row r="248" spans="1:1">
      <c r="A248" s="85" t="s">
        <v>1339</v>
      </c>
    </row>
    <row r="249" spans="1:1">
      <c r="A249" s="85" t="s">
        <v>1272</v>
      </c>
    </row>
    <row r="250" spans="1:1">
      <c r="A250" s="85" t="s">
        <v>1273</v>
      </c>
    </row>
    <row r="251" spans="1:1">
      <c r="A251" s="85" t="s">
        <v>1274</v>
      </c>
    </row>
    <row r="252" spans="1:1">
      <c r="A252" s="85" t="str">
        <f>CONCATENATE("description ",wlan_id18_descript)</f>
        <v>description MDE</v>
      </c>
    </row>
    <row r="253" spans="1:1">
      <c r="A253" s="85" t="s">
        <v>1275</v>
      </c>
    </row>
    <row r="254" spans="1:1">
      <c r="A254" s="85" t="s">
        <v>1276</v>
      </c>
    </row>
    <row r="255" spans="1:1">
      <c r="A255" s="85" t="s">
        <v>1277</v>
      </c>
    </row>
    <row r="256" spans="1:1">
      <c r="A256" s="85" t="s">
        <v>1278</v>
      </c>
    </row>
    <row r="257" spans="1:1">
      <c r="A257" s="82" t="str">
        <f>CONCATENATE("vlan ",wlan_id18_vlan)</f>
        <v>vlan 513</v>
      </c>
    </row>
    <row r="258" spans="1:1">
      <c r="A258" s="85" t="s">
        <v>1279</v>
      </c>
    </row>
    <row r="259" spans="1:1">
      <c r="A259" s="85" t="s">
        <v>1210</v>
      </c>
    </row>
    <row r="260" spans="1:1">
      <c r="A260" s="85" t="s">
        <v>1045</v>
      </c>
    </row>
    <row r="261" spans="1:1">
      <c r="A261" s="87"/>
    </row>
    <row r="262" spans="1:1">
      <c r="A262" s="82" t="str">
        <f>CONCATENATE("wireless profile policy ",wlan_id19_profile_policy)</f>
        <v>wireless profile policy flex_vlan514</v>
      </c>
    </row>
    <row r="263" spans="1:1">
      <c r="A263" s="85" t="s">
        <v>1265</v>
      </c>
    </row>
    <row r="264" spans="1:1">
      <c r="A264" s="85" t="s">
        <v>1065</v>
      </c>
    </row>
    <row r="265" spans="1:1">
      <c r="A265" s="85" t="s">
        <v>1339</v>
      </c>
    </row>
    <row r="266" spans="1:1">
      <c r="A266" s="85" t="s">
        <v>1272</v>
      </c>
    </row>
    <row r="267" spans="1:1">
      <c r="A267" s="85" t="s">
        <v>1273</v>
      </c>
    </row>
    <row r="268" spans="1:1">
      <c r="A268" s="85" t="s">
        <v>1274</v>
      </c>
    </row>
    <row r="269" spans="1:1">
      <c r="A269" s="85" t="str">
        <f>CONCATENATE("description ",wlan_id19_descript)</f>
        <v>description Kasse</v>
      </c>
    </row>
    <row r="270" spans="1:1">
      <c r="A270" s="85" t="s">
        <v>1275</v>
      </c>
    </row>
    <row r="271" spans="1:1">
      <c r="A271" s="85" t="s">
        <v>1276</v>
      </c>
    </row>
    <row r="272" spans="1:1">
      <c r="A272" s="85" t="s">
        <v>1277</v>
      </c>
    </row>
    <row r="273" spans="1:1">
      <c r="A273" s="85" t="s">
        <v>1278</v>
      </c>
    </row>
    <row r="274" spans="1:1">
      <c r="A274" s="82" t="str">
        <f>CONCATENATE("vlan ",wlan_id19_vlan)</f>
        <v>vlan 514</v>
      </c>
    </row>
    <row r="275" spans="1:1">
      <c r="A275" s="85" t="s">
        <v>1279</v>
      </c>
    </row>
    <row r="276" spans="1:1">
      <c r="A276" s="85" t="s">
        <v>1210</v>
      </c>
    </row>
    <row r="277" spans="1:1">
      <c r="A277" s="85" t="s">
        <v>1045</v>
      </c>
    </row>
    <row r="278" spans="1:1">
      <c r="A278" s="87"/>
    </row>
    <row r="279" spans="1:1">
      <c r="A279" s="82" t="str">
        <f>CONCATENATE("wireless profile policy ",wlan_id20_profile_policy)</f>
        <v>wireless profile policy flex_vlan222</v>
      </c>
    </row>
    <row r="280" spans="1:1">
      <c r="A280" s="85" t="s">
        <v>1266</v>
      </c>
    </row>
    <row r="281" spans="1:1">
      <c r="A281" s="85" t="s">
        <v>1065</v>
      </c>
    </row>
    <row r="282" spans="1:1">
      <c r="A282" s="85" t="s">
        <v>1339</v>
      </c>
    </row>
    <row r="283" spans="1:1">
      <c r="A283" s="85" t="s">
        <v>1272</v>
      </c>
    </row>
    <row r="284" spans="1:1">
      <c r="A284" s="85" t="s">
        <v>1273</v>
      </c>
    </row>
    <row r="285" spans="1:1">
      <c r="A285" s="85" t="s">
        <v>1274</v>
      </c>
    </row>
    <row r="286" spans="1:1">
      <c r="A286" s="85" t="str">
        <f>CONCATENATE("description ",wlan_id20_descript)</f>
        <v>description FreeWiFi</v>
      </c>
    </row>
    <row r="287" spans="1:1">
      <c r="A287" s="85" t="s">
        <v>1275</v>
      </c>
    </row>
    <row r="288" spans="1:1">
      <c r="A288" s="85" t="s">
        <v>1276</v>
      </c>
    </row>
    <row r="289" spans="1:1">
      <c r="A289" s="85" t="s">
        <v>1277</v>
      </c>
    </row>
    <row r="290" spans="1:1">
      <c r="A290" s="85" t="s">
        <v>1278</v>
      </c>
    </row>
    <row r="291" spans="1:1">
      <c r="A291" s="82" t="str">
        <f>CONCATENATE("vlan ",wlan_id20_vlan)</f>
        <v>vlan 222</v>
      </c>
    </row>
    <row r="292" spans="1:1">
      <c r="A292" s="85" t="s">
        <v>1210</v>
      </c>
    </row>
    <row r="293" spans="1:1">
      <c r="A293" s="85" t="s">
        <v>1045</v>
      </c>
    </row>
    <row r="294" spans="1:1">
      <c r="A294" s="87"/>
    </row>
    <row r="295" spans="1:1">
      <c r="A295" s="82" t="str">
        <f>CONCATENATE("wireless profile policy ",wlan_id33_profile_policy)</f>
        <v>wireless profile policy flex_vlan333</v>
      </c>
    </row>
    <row r="296" spans="1:1">
      <c r="A296" s="85" t="s">
        <v>1065</v>
      </c>
    </row>
    <row r="297" spans="1:1">
      <c r="A297" s="85" t="s">
        <v>1339</v>
      </c>
    </row>
    <row r="298" spans="1:1">
      <c r="A298" s="85" t="s">
        <v>1273</v>
      </c>
    </row>
    <row r="299" spans="1:1">
      <c r="A299" s="85" t="s">
        <v>1274</v>
      </c>
    </row>
    <row r="300" spans="1:1">
      <c r="A300" s="85" t="s">
        <v>1272</v>
      </c>
    </row>
    <row r="301" spans="1:1">
      <c r="A301" s="85" t="s">
        <v>1275</v>
      </c>
    </row>
    <row r="302" spans="1:1">
      <c r="A302" s="85" t="s">
        <v>1276</v>
      </c>
    </row>
    <row r="303" spans="1:1">
      <c r="A303" s="85" t="str">
        <f>CONCATENATE("description ",wlan_id33_descript)</f>
        <v>description SmartHome</v>
      </c>
    </row>
    <row r="304" spans="1:1">
      <c r="A304" s="82" t="str">
        <f>CONCATENATE("vlan ",wlan_id33_vlan)</f>
        <v>vlan 333</v>
      </c>
    </row>
    <row r="305" spans="1:1">
      <c r="A305" s="85" t="s">
        <v>1210</v>
      </c>
    </row>
    <row r="306" spans="1:1">
      <c r="A306" s="85" t="s">
        <v>1045</v>
      </c>
    </row>
    <row r="307" spans="1:1">
      <c r="A307" s="87"/>
    </row>
    <row r="308" spans="1:1">
      <c r="A308" s="85" t="s">
        <v>1267</v>
      </c>
    </row>
    <row r="309" spans="1:1">
      <c r="A309" s="85" t="s">
        <v>1280</v>
      </c>
    </row>
    <row r="310" spans="1:1">
      <c r="A310" s="85" t="str">
        <f>CONCATENATE("vlan-name ",var_name_v1)</f>
        <v>vlan-name Management</v>
      </c>
    </row>
    <row r="311" spans="1:1">
      <c r="A311" s="85" t="str">
        <f>CONCATENATE("vlan-id ",var_vlan_mgmt)</f>
        <v>vlan-id 1</v>
      </c>
    </row>
    <row r="312" spans="1:1">
      <c r="A312" s="85" t="str">
        <f ca="1">CONCATENATE("vlan-name ",INDIRECT(CONCATENATE("var_name_v",wlan_id17_vlan)))</f>
        <v>vlan-name Guest</v>
      </c>
    </row>
    <row r="313" spans="1:1">
      <c r="A313" s="85" t="str">
        <f>CONCATENATE("vlan-id ",wlan_id17_vlan)</f>
        <v>vlan-id 511</v>
      </c>
    </row>
    <row r="314" spans="1:1">
      <c r="A314" s="85" t="str">
        <f ca="1">CONCATENATE("vlan-name ",INDIRECT(CONCATENATE("var_name_v",wlan_id18_vlan)))</f>
        <v>vlan-name MDE</v>
      </c>
    </row>
    <row r="315" spans="1:1">
      <c r="A315" s="85" t="str">
        <f>CONCATENATE("vlan-id ",wlan_id18_vlan)</f>
        <v>vlan-id 513</v>
      </c>
    </row>
    <row r="316" spans="1:1">
      <c r="A316" s="85" t="str">
        <f ca="1">CONCATENATE("vlan-name ",INDIRECT(CONCATENATE("var_name_v",wlan_id19_vlan)))</f>
        <v>vlan-name Kasse</v>
      </c>
    </row>
    <row r="317" spans="1:1">
      <c r="A317" s="85" t="str">
        <f>CONCATENATE("vlan-id ",wlan_id19_vlan)</f>
        <v>vlan-id 514</v>
      </c>
    </row>
    <row r="318" spans="1:1">
      <c r="A318" s="85" t="str">
        <f ca="1">CONCATENATE("vlan-name ",INDIRECT(CONCATENATE("var_name_v",wlan_id20_vlan)))</f>
        <v>vlan-name FreeWiFi</v>
      </c>
    </row>
    <row r="319" spans="1:1">
      <c r="A319" s="85" t="str">
        <f>CONCATENATE("vlan-id ",wlan_id20_vlan)</f>
        <v>vlan-id 222</v>
      </c>
    </row>
    <row r="320" spans="1:1">
      <c r="A320" s="85" t="str">
        <f ca="1">CONCATENATE("vlan-name ",INDIRECT(CONCATENATE("var_name_v",wlan_id33_vlan)))</f>
        <v>vlan-name SmartHome</v>
      </c>
    </row>
    <row r="321" spans="1:1">
      <c r="A321" s="85" t="str">
        <f>CONCATENATE("vlan-id ",wlan_id33_vlan)</f>
        <v>vlan-id 333</v>
      </c>
    </row>
    <row r="322" spans="1:1">
      <c r="A322" s="85" t="s">
        <v>1045</v>
      </c>
    </row>
    <row r="323" spans="1:1">
      <c r="A323" s="85" t="s">
        <v>1045</v>
      </c>
    </row>
    <row r="324" spans="1:1">
      <c r="A324" s="87" t="s">
        <v>1041</v>
      </c>
    </row>
    <row r="325" spans="1:1">
      <c r="A325" s="85" t="s">
        <v>1268</v>
      </c>
    </row>
    <row r="326" spans="1:1">
      <c r="A326" s="85" t="s">
        <v>1316</v>
      </c>
    </row>
    <row r="327" spans="1:1">
      <c r="A327" s="85" t="s">
        <v>1282</v>
      </c>
    </row>
    <row r="328" spans="1:1">
      <c r="A328" s="85" t="s">
        <v>1283</v>
      </c>
    </row>
    <row r="329" spans="1:1">
      <c r="A329" s="85" t="s">
        <v>1284</v>
      </c>
    </row>
    <row r="330" spans="1:1">
      <c r="A330" s="85" t="s">
        <v>1281</v>
      </c>
    </row>
    <row r="331" spans="1:1">
      <c r="A331" s="85" t="s">
        <v>1045</v>
      </c>
    </row>
    <row r="332" spans="1:1">
      <c r="A332" s="87"/>
    </row>
    <row r="333" spans="1:1">
      <c r="A333" s="85" t="s">
        <v>1314</v>
      </c>
    </row>
    <row r="334" spans="1:1">
      <c r="A334" s="85" t="s">
        <v>1315</v>
      </c>
    </row>
    <row r="335" spans="1:1">
      <c r="A335" s="85" t="str">
        <f ca="1">CONCATENATE("wlan ",wlan_id17_profile_wlan," policy ",wlan_id17_profile_policy)</f>
        <v>wlan vlan511_802.1x policy flex_vlan511</v>
      </c>
    </row>
    <row r="336" spans="1:1">
      <c r="A336" s="85" t="str">
        <f ca="1">CONCATENATE("wlan ",wlan_id18_profile_wlan," policy ",wlan_id18_profile_policy)</f>
        <v>wlan vlan513_802.1x policy flex_vlan513</v>
      </c>
    </row>
    <row r="337" spans="1:1">
      <c r="A337" s="85" t="str">
        <f ca="1">CONCATENATE("wlan ",wlan_id19_profile_wlan," policy ",wlan_id19_profile_policy)</f>
        <v>wlan vlan514_802.1x policy flex_vlan514</v>
      </c>
    </row>
    <row r="338" spans="1:1">
      <c r="A338" s="85" t="str">
        <f>CONCATENATE("wlan ",wlan_id20_profile_wlan," policy ",wlan_id20_profile_policy)</f>
        <v>wlan vlan222_guest policy flex_vlan222</v>
      </c>
    </row>
    <row r="339" spans="1:1">
      <c r="A339" s="85" t="str">
        <f ca="1">CONCATENATE("wlan ",wlan_id33_profile_wlan," policy ",wlan_id33_profile_policy)</f>
        <v>wlan vlan333_SmartHome policy flex_vlan333</v>
      </c>
    </row>
    <row r="340" spans="1:1">
      <c r="A340" s="85" t="s">
        <v>1045</v>
      </c>
    </row>
    <row r="341" spans="1:1">
      <c r="A341" s="87"/>
    </row>
    <row r="342" spans="1:1">
      <c r="A342" s="85" t="s">
        <v>1106</v>
      </c>
    </row>
    <row r="343" spans="1:1">
      <c r="A343" s="85" t="s">
        <v>1107</v>
      </c>
    </row>
    <row r="344" spans="1:1">
      <c r="A344" s="87"/>
    </row>
    <row r="345" spans="1:1">
      <c r="A345" s="85" t="s">
        <v>1055</v>
      </c>
    </row>
    <row r="346" spans="1:1">
      <c r="A346" s="85" t="s">
        <v>1056</v>
      </c>
    </row>
    <row r="347" spans="1:1">
      <c r="A347" s="85"/>
    </row>
    <row r="348" spans="1:1">
      <c r="A348" s="85"/>
    </row>
    <row r="349" spans="1:1" ht="15.75" thickBot="1">
      <c r="A349" s="83" t="s">
        <v>1317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2167-CEB3-43AC-9788-B18FC9435AA7}">
  <sheetPr>
    <tabColor rgb="FF00B0F0"/>
  </sheetPr>
  <dimension ref="A1:A6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5"/>
  <cols>
    <col min="1" max="1" width="87.140625" bestFit="1" customWidth="1"/>
    <col min="4" max="4" width="49.7109375" bestFit="1" customWidth="1"/>
  </cols>
  <sheetData>
    <row r="1" spans="1:1" ht="33" customHeight="1" thickBot="1">
      <c r="A1" s="101" t="s">
        <v>1485</v>
      </c>
    </row>
    <row r="2" spans="1:1">
      <c r="A2" s="80" t="s">
        <v>1298</v>
      </c>
    </row>
    <row r="3" spans="1:1">
      <c r="A3" s="85" t="s">
        <v>1080</v>
      </c>
    </row>
    <row r="4" spans="1:1">
      <c r="A4" s="85" t="s">
        <v>1083</v>
      </c>
    </row>
    <row r="5" spans="1:1">
      <c r="A5" s="85"/>
    </row>
    <row r="6" spans="1:1" ht="15.75" thickBot="1">
      <c r="A6" s="83" t="s">
        <v>1317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258"/>
  <sheetViews>
    <sheetView workbookViewId="0">
      <pane ySplit="1" topLeftCell="A62" activePane="bottomLeft" state="frozen"/>
      <selection pane="bottomLeft" activeCell="A3" sqref="A3:A64"/>
    </sheetView>
  </sheetViews>
  <sheetFormatPr baseColWidth="10" defaultRowHeight="15"/>
  <cols>
    <col min="1" max="2" width="47.140625" bestFit="1" customWidth="1"/>
  </cols>
  <sheetData>
    <row r="1" spans="1:1" ht="33.75" customHeight="1" thickBot="1">
      <c r="A1" s="64" t="s">
        <v>1486</v>
      </c>
    </row>
    <row r="2" spans="1:1">
      <c r="A2" s="80" t="s">
        <v>1298</v>
      </c>
    </row>
    <row r="3" spans="1:1">
      <c r="A3" s="85" t="s">
        <v>1079</v>
      </c>
    </row>
    <row r="4" spans="1:1">
      <c r="A4" s="85" t="str">
        <f>IF('AP-LIST_c9800'!E4="","#",CONCATENATE("ap name AP",'AP-LIST_c9800'!M4," name ",'AP-LIST_c9800'!B4))</f>
        <v>ap name AP24D7.9C3F.8F68 name de0614ncap20001</v>
      </c>
    </row>
    <row r="5" spans="1:1">
      <c r="A5" s="85" t="str">
        <f>IF('AP-LIST_c9800'!E5="","#",CONCATENATE("ap name AP",'AP-LIST_c9800'!M5," name ",'AP-LIST_c9800'!B5))</f>
        <v>ap name AP24D7.9C3F.B104 name de0614ncap20002</v>
      </c>
    </row>
    <row r="6" spans="1:1">
      <c r="A6" s="85" t="str">
        <f>IF('AP-LIST_c9800'!E6="","#",CONCATENATE("ap name AP",'AP-LIST_c9800'!M6," name ",'AP-LIST_c9800'!B6))</f>
        <v>ap name AP24D7.9C3E.FE38 name de0614ncap20003</v>
      </c>
    </row>
    <row r="7" spans="1:1">
      <c r="A7" s="85" t="str">
        <f>IF('AP-LIST_c9800'!E7="","#",CONCATENATE("ap name AP",'AP-LIST_c9800'!M7," name ",'AP-LIST_c9800'!B7))</f>
        <v>ap name AP24D7.9C3F.9CC0 name de0614ncap20004</v>
      </c>
    </row>
    <row r="8" spans="1:1">
      <c r="A8" s="85" t="str">
        <f>IF('AP-LIST_c9800'!E8="","#",CONCATENATE("ap name AP",'AP-LIST_c9800'!M8," name ",'AP-LIST_c9800'!B8))</f>
        <v>ap name AP24D7.9C3F.88AC name de0614ncap20005</v>
      </c>
    </row>
    <row r="9" spans="1:1">
      <c r="A9" s="85" t="str">
        <f>IF('AP-LIST_c9800'!E9="","#",CONCATENATE("ap name AP",'AP-LIST_c9800'!M9," name ",'AP-LIST_c9800'!B9))</f>
        <v>ap name AP24D7.9C3F.AB6C name de0614ncap20006</v>
      </c>
    </row>
    <row r="10" spans="1:1">
      <c r="A10" s="85" t="str">
        <f>IF('AP-LIST_c9800'!E10="","#",CONCATENATE("ap name AP",'AP-LIST_c9800'!M10," name ",'AP-LIST_c9800'!B10))</f>
        <v>ap name AP24D7.9C3F.9760 name de0614ncap20007</v>
      </c>
    </row>
    <row r="11" spans="1:1">
      <c r="A11" s="85" t="str">
        <f>IF('AP-LIST_c9800'!E11="","#",CONCATENATE("ap name AP",'AP-LIST_c9800'!M11," name ",'AP-LIST_c9800'!B11))</f>
        <v>ap name AP34B8.8315.0430 name de0614ncap20008</v>
      </c>
    </row>
    <row r="12" spans="1:1">
      <c r="A12" s="85" t="str">
        <f>IF('AP-LIST_c9800'!E12="","#",CONCATENATE("ap name AP",'AP-LIST_c9800'!M12," name ",'AP-LIST_c9800'!B12))</f>
        <v>ap name AP34B8.8314.F324 name de0614ncap20009</v>
      </c>
    </row>
    <row r="13" spans="1:1">
      <c r="A13" s="85" t="str">
        <f>IF('AP-LIST_c9800'!E13="","#",CONCATENATE("ap name AP",'AP-LIST_c9800'!M13," name ",'AP-LIST_c9800'!B13))</f>
        <v>ap name AP34B8.8314.EED4 name de0614ncap20010</v>
      </c>
    </row>
    <row r="14" spans="1:1">
      <c r="A14" s="85" t="str">
        <f>IF('AP-LIST_c9800'!E14="","#",CONCATENATE("ap name AP",'AP-LIST_c9800'!M14," name ",'AP-LIST_c9800'!B14))</f>
        <v>ap name AP34B8.8314.EF0C name de0614ncap20011</v>
      </c>
    </row>
    <row r="15" spans="1:1">
      <c r="A15" s="85" t="str">
        <f>IF('AP-LIST_c9800'!E15="","#",CONCATENATE("ap name AP",'AP-LIST_c9800'!M15," name ",'AP-LIST_c9800'!B15))</f>
        <v>ap name AP34B8.8315.0A10 name de0614ncap20012</v>
      </c>
    </row>
    <row r="16" spans="1:1">
      <c r="A16" s="85" t="str">
        <f>IF('AP-LIST_c9800'!E16="","#",CONCATENATE("ap name AP",'AP-LIST_c9800'!M16," name ",'AP-LIST_c9800'!B16))</f>
        <v>ap name AP34B8.8314.6E5C name de0614ncap20013</v>
      </c>
    </row>
    <row r="17" spans="1:1">
      <c r="A17" s="85" t="str">
        <f>IF('AP-LIST_c9800'!E17="","#",CONCATENATE("ap name AP",'AP-LIST_c9800'!M17," name ",'AP-LIST_c9800'!B17))</f>
        <v>ap name AP9CD5.7DC0.22EC name de0614ncap20014</v>
      </c>
    </row>
    <row r="18" spans="1:1">
      <c r="A18" s="85" t="str">
        <f>IF('AP-LIST_c9800'!E18="","#",CONCATENATE("ap name AP",'AP-LIST_c9800'!M18," name ",'AP-LIST_c9800'!B18))</f>
        <v>ap name AP9CD5.7DC0.6690 name de0614ncap20015</v>
      </c>
    </row>
    <row r="19" spans="1:1">
      <c r="A19" s="85" t="str">
        <f>IF('AP-LIST_c9800'!E19="","#",CONCATENATE("ap name AP",'AP-LIST_c9800'!M19," name ",'AP-LIST_c9800'!B19))</f>
        <v>ap name AP9CD5.7DC0.58E0 name de0614ncap20016</v>
      </c>
    </row>
    <row r="20" spans="1:1">
      <c r="A20" s="85" t="str">
        <f>IF('AP-LIST_c9800'!E20="","#",CONCATENATE("ap name AP",'AP-LIST_c9800'!M20," name ",'AP-LIST_c9800'!B20))</f>
        <v>ap name AP34B8.8315.0B50 name de0614ncap20017</v>
      </c>
    </row>
    <row r="21" spans="1:1">
      <c r="A21" s="85" t="str">
        <f>IF('AP-LIST_c9800'!E21="","#",CONCATENATE("ap name AP",'AP-LIST_c9800'!M21," name ",'AP-LIST_c9800'!B21))</f>
        <v>ap name AP34B8.8314.FD38 name de0614ncap20018</v>
      </c>
    </row>
    <row r="22" spans="1:1">
      <c r="A22" s="85" t="str">
        <f>IF('AP-LIST_c9800'!E22="","#",CONCATENATE("ap name AP",'AP-LIST_c9800'!M22," name ",'AP-LIST_c9800'!B22))</f>
        <v>ap name AP24D7.9C3F.9C60 name de0614ncap20019</v>
      </c>
    </row>
    <row r="23" spans="1:1">
      <c r="A23" s="85" t="str">
        <f>IF('AP-LIST_c9800'!E23="","#",CONCATENATE("ap name AP",'AP-LIST_c9800'!M23," name ",'AP-LIST_c9800'!B23))</f>
        <v>ap name AP24D7.9C3F.A4A0 name de0614ncap20020</v>
      </c>
    </row>
    <row r="24" spans="1:1">
      <c r="A24" s="85" t="str">
        <f>IF('AP-LIST_c9800'!E24="","#",CONCATENATE("ap name AP",'AP-LIST_c9800'!M24," name ",'AP-LIST_c9800'!B24))</f>
        <v>ap name AP24D7.9C3F.9EB4 name de0614ncap20021</v>
      </c>
    </row>
    <row r="25" spans="1:1">
      <c r="A25" s="85" t="str">
        <f>IF('AP-LIST_c9800'!E25="","#",CONCATENATE("ap name AP",'AP-LIST_c9800'!M25," name ",'AP-LIST_c9800'!B25))</f>
        <v>ap name AP24D7.9C3F.9A90 name de0614ncap20022</v>
      </c>
    </row>
    <row r="26" spans="1:1">
      <c r="A26" s="85" t="str">
        <f>IF('AP-LIST_c9800'!E26="","#",CONCATENATE("ap name AP",'AP-LIST_c9800'!M26," name ",'AP-LIST_c9800'!B26))</f>
        <v>ap name AP34B8.8314.F1E8 name de0614ncap20023</v>
      </c>
    </row>
    <row r="27" spans="1:1">
      <c r="A27" s="85" t="str">
        <f>IF('AP-LIST_c9800'!E27="","#",CONCATENATE("ap name AP",'AP-LIST_c9800'!M27," name ",'AP-LIST_c9800'!B27))</f>
        <v>ap name AP34B8.8314.6C80 name de0614ncap20024</v>
      </c>
    </row>
    <row r="28" spans="1:1">
      <c r="A28" s="85" t="str">
        <f>IF('AP-LIST_c9800'!E28="","#",CONCATENATE("ap name AP",'AP-LIST_c9800'!M28," name ",'AP-LIST_c9800'!B28))</f>
        <v>ap name AP34B8.8315.03D0 name de0614ncap20025</v>
      </c>
    </row>
    <row r="29" spans="1:1">
      <c r="A29" s="85" t="str">
        <f>IF('AP-LIST_c9800'!E29="","#",CONCATENATE("ap name AP",'AP-LIST_c9800'!M29," name ",'AP-LIST_c9800'!B29))</f>
        <v>ap name AP34B8.8314.1114 name de0614ncap20026</v>
      </c>
    </row>
    <row r="30" spans="1:1">
      <c r="A30" s="85" t="str">
        <f>IF('AP-LIST_c9800'!E30="","#",CONCATENATE("ap name AP",'AP-LIST_c9800'!M30," name ",'AP-LIST_c9800'!B30))</f>
        <v>ap name AP34B8.8315.0648 name de0614ncap20027</v>
      </c>
    </row>
    <row r="31" spans="1:1">
      <c r="A31" s="85" t="str">
        <f>IF('AP-LIST_c9800'!E31="","#",CONCATENATE("ap name AP",'AP-LIST_c9800'!M31," name ",'AP-LIST_c9800'!B31))</f>
        <v>ap name AP34B8.8315.100C name de0614ncap20028</v>
      </c>
    </row>
    <row r="32" spans="1:1">
      <c r="A32" s="85" t="str">
        <f>IF('AP-LIST_c9800'!E32="","#",CONCATENATE("ap name AP",'AP-LIST_c9800'!M32," name ",'AP-LIST_c9800'!B32))</f>
        <v>ap name AP34B8.8314.FEE0 name de0614ncap20029</v>
      </c>
    </row>
    <row r="33" spans="1:1">
      <c r="A33" s="85" t="str">
        <f>IF('AP-LIST_c9800'!E33="","#",CONCATENATE("ap name AP",'AP-LIST_c9800'!M33," name ",'AP-LIST_c9800'!B33))</f>
        <v>ap name AP34B8.8314.F434 name de0614ncap20030</v>
      </c>
    </row>
    <row r="34" spans="1:1">
      <c r="A34" s="85" t="str">
        <f>IF('AP-LIST_c9800'!E34="","#",CONCATENATE("ap name AP",'AP-LIST_c9800'!M34," name ",'AP-LIST_c9800'!B34))</f>
        <v>ap name AP34B8.8314.F99C name de0614ncap20031</v>
      </c>
    </row>
    <row r="35" spans="1:1">
      <c r="A35" s="85" t="str">
        <f>IF('AP-LIST_c9800'!E35="","#",CONCATENATE("ap name AP",'AP-LIST_c9800'!M35," name ",'AP-LIST_c9800'!B35))</f>
        <v>ap name AP34B8.8315.07E0 name de0614ncap20032</v>
      </c>
    </row>
    <row r="36" spans="1:1">
      <c r="A36" s="85" t="str">
        <f>IF('AP-LIST_c9800'!E36="","#",CONCATENATE("ap name AP",'AP-LIST_c9800'!M36," name ",'AP-LIST_c9800'!B36))</f>
        <v>ap name AP34B8.8315.0540 name de0614ncap20033</v>
      </c>
    </row>
    <row r="37" spans="1:1">
      <c r="A37" s="85" t="str">
        <f>IF('AP-LIST_c9800'!E37="","#",CONCATENATE("ap name AP",'AP-LIST_c9800'!M37," name ",'AP-LIST_c9800'!B37))</f>
        <v>ap name AP34B8.8314.6DC4 name de0614ncap20034</v>
      </c>
    </row>
    <row r="38" spans="1:1">
      <c r="A38" s="85" t="str">
        <f>IF('AP-LIST_c9800'!E38="","#",CONCATENATE("ap name AP",'AP-LIST_c9800'!M38," name ",'AP-LIST_c9800'!B38))</f>
        <v>ap name AP34B8.8314.8290 name de0614ncap20035</v>
      </c>
    </row>
    <row r="39" spans="1:1">
      <c r="A39" s="85" t="str">
        <f>IF('AP-LIST_c9800'!E39="","#",CONCATENATE("ap name AP",'AP-LIST_c9800'!M39," name ",'AP-LIST_c9800'!B39))</f>
        <v>ap name AP34B8.8315.077C name de0614ncap20036</v>
      </c>
    </row>
    <row r="40" spans="1:1">
      <c r="A40" s="85" t="str">
        <f>IF('AP-LIST_c9800'!E40="","#",CONCATENATE("ap name AP",'AP-LIST_c9800'!M40," name ",'AP-LIST_c9800'!B40))</f>
        <v>ap name AP34B8.8315.06FC name de0614ncap20037</v>
      </c>
    </row>
    <row r="41" spans="1:1">
      <c r="A41" s="85" t="str">
        <f>IF('AP-LIST_c9800'!E41="","#",CONCATENATE("ap name AP",'AP-LIST_c9800'!M41," name ",'AP-LIST_c9800'!B41))</f>
        <v>ap name AP24D7.9C3F.A7E8 name de0614ncap20038</v>
      </c>
    </row>
    <row r="42" spans="1:1">
      <c r="A42" s="85" t="str">
        <f>IF('AP-LIST_c9800'!E42="","#",CONCATENATE("ap name AP",'AP-LIST_c9800'!M42," name ",'AP-LIST_c9800'!B42))</f>
        <v>ap name AP24D7.9C3F.8854 name de0614ncap20039</v>
      </c>
    </row>
    <row r="43" spans="1:1">
      <c r="A43" s="85" t="str">
        <f>IF('AP-LIST_c9800'!E43="","#",CONCATENATE("ap name AP",'AP-LIST_c9800'!M43," name ",'AP-LIST_c9800'!B43))</f>
        <v>ap name AP24D7.9C3F.97BC name de0614ncap20040</v>
      </c>
    </row>
    <row r="44" spans="1:1">
      <c r="A44" s="85" t="str">
        <f>IF('AP-LIST_c9800'!E44="","#",CONCATENATE("ap name AP",'AP-LIST_c9800'!M44," name ",'AP-LIST_c9800'!B44))</f>
        <v>ap name AP24D7.9C3F.7DB4 name de0614ncap20041</v>
      </c>
    </row>
    <row r="45" spans="1:1">
      <c r="A45" s="85" t="str">
        <f>IF('AP-LIST_c9800'!E45="","#",CONCATENATE("ap name AP",'AP-LIST_c9800'!M45," name ",'AP-LIST_c9800'!B45))</f>
        <v>ap name AP24D7.9C3F.9BB4 name de0614ncap20042</v>
      </c>
    </row>
    <row r="46" spans="1:1">
      <c r="A46" s="85" t="str">
        <f>IF('AP-LIST_c9800'!E46="","#",CONCATENATE("ap name AP",'AP-LIST_c9800'!M46," name ",'AP-LIST_c9800'!B46))</f>
        <v>ap name AP24D7.9C3F.988C name de0614ncap20043</v>
      </c>
    </row>
    <row r="47" spans="1:1">
      <c r="A47" s="85" t="str">
        <f>IF('AP-LIST_c9800'!E47="","#",CONCATENATE("ap name AP",'AP-LIST_c9800'!M47," name ",'AP-LIST_c9800'!B47))</f>
        <v>ap name AP24D7.9C3F.8ED8 name de0614ncap20044</v>
      </c>
    </row>
    <row r="48" spans="1:1">
      <c r="A48" s="85" t="str">
        <f>IF('AP-LIST_c9800'!E48="","#",CONCATENATE("ap name AP",'AP-LIST_c9800'!M48," name ",'AP-LIST_c9800'!B48))</f>
        <v>ap name AP24D7.9C3F.9088 name de0614ncap20045</v>
      </c>
    </row>
    <row r="49" spans="1:1">
      <c r="A49" s="85" t="str">
        <f>IF('AP-LIST_c9800'!E49="","#",CONCATENATE("ap name AP",'AP-LIST_c9800'!M49," name ",'AP-LIST_c9800'!B49))</f>
        <v>ap name AP24D7.9C3F.A2DC name de0614ncap20046</v>
      </c>
    </row>
    <row r="50" spans="1:1">
      <c r="A50" s="85" t="str">
        <f>IF('AP-LIST_c9800'!E50="","#",CONCATENATE("ap name AP",'AP-LIST_c9800'!M50," name ",'AP-LIST_c9800'!B50))</f>
        <v>ap name AP24D7.9C3F.8F88 name de0614ncap20047</v>
      </c>
    </row>
    <row r="51" spans="1:1">
      <c r="A51" s="85" t="str">
        <f>IF('AP-LIST_c9800'!E51="","#",CONCATENATE("ap name AP",'AP-LIST_c9800'!M51," name ",'AP-LIST_c9800'!B51))</f>
        <v>ap name AP24D7.9C3F.A5F4 name de0614ncap20048</v>
      </c>
    </row>
    <row r="52" spans="1:1">
      <c r="A52" s="85" t="str">
        <f>IF('AP-LIST_c9800'!E52="","#",CONCATENATE("ap name AP",'AP-LIST_c9800'!M52," name ",'AP-LIST_c9800'!B52))</f>
        <v>ap name AP24D7.9C3F.8C58 name de0614ncap20049</v>
      </c>
    </row>
    <row r="53" spans="1:1">
      <c r="A53" s="85" t="str">
        <f>IF('AP-LIST_c9800'!E53="","#",CONCATENATE("ap name AP",'AP-LIST_c9800'!M53," name ",'AP-LIST_c9800'!B53))</f>
        <v>ap name AP24D7.9C3F.8504 name de0614ncap20050</v>
      </c>
    </row>
    <row r="54" spans="1:1">
      <c r="A54" s="85" t="str">
        <f>IF('AP-LIST_c9800'!E54="","#",CONCATENATE("ap name AP",'AP-LIST_c9800'!M54," name ",'AP-LIST_c9800'!B54))</f>
        <v>ap name AP34B8.8315.0D08 name de0614ncap20051</v>
      </c>
    </row>
    <row r="55" spans="1:1">
      <c r="A55" s="85" t="str">
        <f>IF('AP-LIST_c9800'!E55="","#",CONCATENATE("ap name AP",'AP-LIST_c9800'!M55," name ",'AP-LIST_c9800'!B55))</f>
        <v>ap name AP34B8.8315.0620 name de0614ncap20052</v>
      </c>
    </row>
    <row r="56" spans="1:1">
      <c r="A56" s="85" t="str">
        <f>IF('AP-LIST_c9800'!E56="","#",CONCATENATE("ap name AP",'AP-LIST_c9800'!M56," name ",'AP-LIST_c9800'!B56))</f>
        <v>ap name AP9CD5.7DC0.60E4 name de0614ncap20053</v>
      </c>
    </row>
    <row r="57" spans="1:1">
      <c r="A57" s="85" t="str">
        <f>IF('AP-LIST_c9800'!E57="","#",CONCATENATE("ap name AP",'AP-LIST_c9800'!M57," name ",'AP-LIST_c9800'!B57))</f>
        <v>ap name AP9CD5.7DC0.643C name de0614ncap20054</v>
      </c>
    </row>
    <row r="58" spans="1:1">
      <c r="A58" s="85" t="str">
        <f>IF('AP-LIST_c9800'!E58="","#",CONCATENATE("ap name AP",'AP-LIST_c9800'!M58," name ",'AP-LIST_c9800'!B58))</f>
        <v>ap name AP9CD5.7D81.A9E8 name de0614ncap20055</v>
      </c>
    </row>
    <row r="59" spans="1:1">
      <c r="A59" s="85" t="str">
        <f>IF('AP-LIST_c9800'!E59="","#",CONCATENATE("ap name AP",'AP-LIST_c9800'!M59," name ",'AP-LIST_c9800'!B59))</f>
        <v>ap name AP9CD5.7D81.9254 name de0614ncap20056</v>
      </c>
    </row>
    <row r="60" spans="1:1">
      <c r="A60" s="85" t="str">
        <f>IF('AP-LIST_c9800'!E60="","#",CONCATENATE("ap name AP",'AP-LIST_c9800'!M60," name ",'AP-LIST_c9800'!B60))</f>
        <v>ap name AP24D7.9C3F.98D4 name de0614ncap20057</v>
      </c>
    </row>
    <row r="61" spans="1:1">
      <c r="A61" s="85" t="str">
        <f>IF('AP-LIST_c9800'!E61="","#",CONCATENATE("ap name AP",'AP-LIST_c9800'!M61," name ",'AP-LIST_c9800'!B61))</f>
        <v>ap name AP24D7.9C3F.8760 name de0614ncap20058</v>
      </c>
    </row>
    <row r="62" spans="1:1">
      <c r="A62" s="85" t="str">
        <f>IF('AP-LIST_c9800'!E62="","#",CONCATENATE("ap name AP",'AP-LIST_c9800'!M62," name ",'AP-LIST_c9800'!B62))</f>
        <v>ap name AP24D7.9C3F.A6F4 name de0614ncap20059</v>
      </c>
    </row>
    <row r="63" spans="1:1">
      <c r="A63" s="85" t="str">
        <f>IF('AP-LIST_c9800'!E63="","#",CONCATENATE("ap name AP",'AP-LIST_c9800'!M63," name ",'AP-LIST_c9800'!B63))</f>
        <v>ap name AP24D7.9C3F.8DE0 name de0614ncap20060</v>
      </c>
    </row>
    <row r="64" spans="1:1">
      <c r="A64" s="85" t="str">
        <f>IF('AP-LIST_c9800'!E64="","#",CONCATENATE("ap name AP",'AP-LIST_c9800'!M64," name ",'AP-LIST_c9800'!B64))</f>
        <v>ap name AP34B8.8315.02D4 name de0614ncap20061</v>
      </c>
    </row>
    <row r="65" spans="1:1">
      <c r="A65" s="85" t="str">
        <f>IF('AP-LIST_c9800'!E65="","#",CONCATENATE("ap name AP",'AP-LIST_c9800'!M65," name ",'AP-LIST_c9800'!B65))</f>
        <v>#</v>
      </c>
    </row>
    <row r="66" spans="1:1">
      <c r="A66" s="85" t="str">
        <f>IF('AP-LIST_c9800'!E66="","#",CONCATENATE("ap name AP",'AP-LIST_c9800'!M66," name ",'AP-LIST_c9800'!B66))</f>
        <v>#</v>
      </c>
    </row>
    <row r="67" spans="1:1">
      <c r="A67" s="85" t="str">
        <f>IF('AP-LIST_c9800'!E67="","#",CONCATENATE("ap name AP",'AP-LIST_c9800'!M67," name ",'AP-LIST_c9800'!B67))</f>
        <v>#</v>
      </c>
    </row>
    <row r="68" spans="1:1">
      <c r="A68" s="85" t="str">
        <f>IF('AP-LIST_c9800'!E68="","#",CONCATENATE("ap name AP",'AP-LIST_c9800'!M68," name ",'AP-LIST_c9800'!B68))</f>
        <v>#</v>
      </c>
    </row>
    <row r="69" spans="1:1">
      <c r="A69" s="85" t="str">
        <f>IF('AP-LIST_c9800'!E69="","#",CONCATENATE("ap name AP",'AP-LIST_c9800'!M69," name ",'AP-LIST_c9800'!B69))</f>
        <v>#</v>
      </c>
    </row>
    <row r="70" spans="1:1">
      <c r="A70" s="85" t="str">
        <f>IF('AP-LIST_c9800'!E70="","#",CONCATENATE("ap name AP",'AP-LIST_c9800'!M70," name ",'AP-LIST_c9800'!B70))</f>
        <v>#</v>
      </c>
    </row>
    <row r="71" spans="1:1">
      <c r="A71" s="85" t="str">
        <f>IF('AP-LIST_c9800'!E71="","#",CONCATENATE("ap name AP",'AP-LIST_c9800'!M71," name ",'AP-LIST_c9800'!B71))</f>
        <v>#</v>
      </c>
    </row>
    <row r="72" spans="1:1">
      <c r="A72" s="85" t="str">
        <f>IF('AP-LIST_c9800'!E72="","#",CONCATENATE("ap name AP",'AP-LIST_c9800'!M72," name ",'AP-LIST_c9800'!B72))</f>
        <v>#</v>
      </c>
    </row>
    <row r="73" spans="1:1">
      <c r="A73" s="85" t="str">
        <f>IF('AP-LIST_c9800'!E73="","#",CONCATENATE("ap name AP",'AP-LIST_c9800'!M73," name ",'AP-LIST_c9800'!B73))</f>
        <v>#</v>
      </c>
    </row>
    <row r="74" spans="1:1">
      <c r="A74" s="85" t="str">
        <f>IF('AP-LIST_c9800'!E74="","#",CONCATENATE("ap name AP",'AP-LIST_c9800'!M74," name ",'AP-LIST_c9800'!B74))</f>
        <v>#</v>
      </c>
    </row>
    <row r="75" spans="1:1">
      <c r="A75" s="85" t="str">
        <f>IF('AP-LIST_c9800'!E75="","#",CONCATENATE("ap name AP",'AP-LIST_c9800'!M75," name ",'AP-LIST_c9800'!B75))</f>
        <v>#</v>
      </c>
    </row>
    <row r="76" spans="1:1">
      <c r="A76" s="85" t="str">
        <f>IF('AP-LIST_c9800'!E76="","#",CONCATENATE("ap name AP",'AP-LIST_c9800'!M76," name ",'AP-LIST_c9800'!B76))</f>
        <v>#</v>
      </c>
    </row>
    <row r="77" spans="1:1">
      <c r="A77" s="85" t="str">
        <f>IF('AP-LIST_c9800'!E77="","#",CONCATENATE("ap name AP",'AP-LIST_c9800'!M77," name ",'AP-LIST_c9800'!B77))</f>
        <v>#</v>
      </c>
    </row>
    <row r="78" spans="1:1">
      <c r="A78" s="85" t="str">
        <f>IF('AP-LIST_c9800'!E78="","#",CONCATENATE("ap name AP",'AP-LIST_c9800'!M78," name ",'AP-LIST_c9800'!B78))</f>
        <v>#</v>
      </c>
    </row>
    <row r="79" spans="1:1">
      <c r="A79" s="85" t="str">
        <f>IF('AP-LIST_c9800'!E79="","#",CONCATENATE("ap name AP",'AP-LIST_c9800'!M79," name ",'AP-LIST_c9800'!B79))</f>
        <v>#</v>
      </c>
    </row>
    <row r="80" spans="1:1">
      <c r="A80" s="85" t="str">
        <f>IF('AP-LIST_c9800'!E80="","#",CONCATENATE("ap name AP",'AP-LIST_c9800'!M80," name ",'AP-LIST_c9800'!B80))</f>
        <v>#</v>
      </c>
    </row>
    <row r="81" spans="1:1">
      <c r="A81" s="85" t="str">
        <f>IF('AP-LIST_c9800'!E81="","#",CONCATENATE("ap name AP",'AP-LIST_c9800'!M81," name ",'AP-LIST_c9800'!B81))</f>
        <v>#</v>
      </c>
    </row>
    <row r="82" spans="1:1">
      <c r="A82" s="85" t="str">
        <f>IF('AP-LIST_c9800'!E82="","#",CONCATENATE("ap name AP",'AP-LIST_c9800'!M82," name ",'AP-LIST_c9800'!B82))</f>
        <v>#</v>
      </c>
    </row>
    <row r="83" spans="1:1">
      <c r="A83" s="85" t="str">
        <f>IF('AP-LIST_c9800'!E83="","#",CONCATENATE("ap name AP",'AP-LIST_c9800'!M83," name ",'AP-LIST_c9800'!B83))</f>
        <v>#</v>
      </c>
    </row>
    <row r="84" spans="1:1">
      <c r="A84" s="85" t="str">
        <f>IF('AP-LIST_c9800'!E84="","#",CONCATENATE("ap name AP",'AP-LIST_c9800'!M84," name ",'AP-LIST_c9800'!B84))</f>
        <v>#</v>
      </c>
    </row>
    <row r="85" spans="1:1">
      <c r="A85" s="85" t="str">
        <f>IF('AP-LIST_c9800'!E85="","#",CONCATENATE("ap name AP",'AP-LIST_c9800'!M85," name ",'AP-LIST_c9800'!B85))</f>
        <v>#</v>
      </c>
    </row>
    <row r="86" spans="1:1">
      <c r="A86" s="85" t="str">
        <f>IF('AP-LIST_c9800'!E86="","#",CONCATENATE("ap name AP",'AP-LIST_c9800'!M86," name ",'AP-LIST_c9800'!B86))</f>
        <v>#</v>
      </c>
    </row>
    <row r="87" spans="1:1">
      <c r="A87" s="85" t="str">
        <f>IF('AP-LIST_c9800'!E87="","#",CONCATENATE("ap name AP",'AP-LIST_c9800'!M87," name ",'AP-LIST_c9800'!B87))</f>
        <v>#</v>
      </c>
    </row>
    <row r="88" spans="1:1">
      <c r="A88" s="85" t="str">
        <f>IF('AP-LIST_c9800'!E88="","#",CONCATENATE("ap name AP",'AP-LIST_c9800'!M88," name ",'AP-LIST_c9800'!B88))</f>
        <v>#</v>
      </c>
    </row>
    <row r="89" spans="1:1">
      <c r="A89" s="85" t="str">
        <f>IF('AP-LIST_c9800'!E89="","#",CONCATENATE("ap name AP",'AP-LIST_c9800'!M89," name ",'AP-LIST_c9800'!B89))</f>
        <v>#</v>
      </c>
    </row>
    <row r="90" spans="1:1">
      <c r="A90" s="85" t="str">
        <f>IF('AP-LIST_c9800'!E90="","#",CONCATENATE("ap name AP",'AP-LIST_c9800'!M90," name ",'AP-LIST_c9800'!B90))</f>
        <v>#</v>
      </c>
    </row>
    <row r="91" spans="1:1">
      <c r="A91" s="85" t="str">
        <f>IF('AP-LIST_c9800'!E91="","#",CONCATENATE("ap name AP",'AP-LIST_c9800'!M91," name ",'AP-LIST_c9800'!B91))</f>
        <v>#</v>
      </c>
    </row>
    <row r="92" spans="1:1">
      <c r="A92" s="85" t="str">
        <f>IF('AP-LIST_c9800'!E92="","#",CONCATENATE("ap name AP",'AP-LIST_c9800'!M92," name ",'AP-LIST_c9800'!B92))</f>
        <v>#</v>
      </c>
    </row>
    <row r="93" spans="1:1">
      <c r="A93" s="85" t="str">
        <f>IF('AP-LIST_c9800'!E93="","#",CONCATENATE("ap name AP",'AP-LIST_c9800'!M93," name ",'AP-LIST_c9800'!B93))</f>
        <v>#</v>
      </c>
    </row>
    <row r="94" spans="1:1">
      <c r="A94" s="85" t="str">
        <f>IF('AP-LIST_c9800'!E94="","#",CONCATENATE("ap name AP",'AP-LIST_c9800'!M94," name ",'AP-LIST_c9800'!B94))</f>
        <v>#</v>
      </c>
    </row>
    <row r="95" spans="1:1">
      <c r="A95" s="85" t="str">
        <f>IF('AP-LIST_c9800'!E95="","#",CONCATENATE("ap name AP",'AP-LIST_c9800'!M95," name ",'AP-LIST_c9800'!B95))</f>
        <v>#</v>
      </c>
    </row>
    <row r="96" spans="1:1">
      <c r="A96" s="85" t="str">
        <f>IF('AP-LIST_c9800'!E96="","#",CONCATENATE("ap name AP",'AP-LIST_c9800'!M96," name ",'AP-LIST_c9800'!B96))</f>
        <v>#</v>
      </c>
    </row>
    <row r="97" spans="1:1">
      <c r="A97" s="85" t="str">
        <f>IF('AP-LIST_c9800'!E97="","#",CONCATENATE("ap name AP",'AP-LIST_c9800'!M97," name ",'AP-LIST_c9800'!B97))</f>
        <v>#</v>
      </c>
    </row>
    <row r="98" spans="1:1">
      <c r="A98" s="85" t="str">
        <f>IF('AP-LIST_c9800'!E98="","#",CONCATENATE("ap name AP",'AP-LIST_c9800'!M98," name ",'AP-LIST_c9800'!B98))</f>
        <v>#</v>
      </c>
    </row>
    <row r="99" spans="1:1">
      <c r="A99" s="85" t="str">
        <f>IF('AP-LIST_c9800'!E99="","#",CONCATENATE("ap name AP",'AP-LIST_c9800'!M99," name ",'AP-LIST_c9800'!B99))</f>
        <v>#</v>
      </c>
    </row>
    <row r="100" spans="1:1">
      <c r="A100" s="85" t="str">
        <f>IF('AP-LIST_c9800'!E100="","#",CONCATENATE("ap name AP",'AP-LIST_c9800'!M100," name ",'AP-LIST_c9800'!B100))</f>
        <v>#</v>
      </c>
    </row>
    <row r="101" spans="1:1">
      <c r="A101" s="85" t="str">
        <f>IF('AP-LIST_c9800'!E101="","#",CONCATENATE("ap name AP",'AP-LIST_c9800'!M101," name ",'AP-LIST_c9800'!B101))</f>
        <v>#</v>
      </c>
    </row>
    <row r="102" spans="1:1">
      <c r="A102" s="85" t="str">
        <f>IF('AP-LIST_c9800'!E102="","#",CONCATENATE("ap name AP",'AP-LIST_c9800'!M102," name ",'AP-LIST_c9800'!B102))</f>
        <v>#</v>
      </c>
    </row>
    <row r="103" spans="1:1">
      <c r="A103" s="85" t="str">
        <f>IF('AP-LIST_c9800'!E103="","#",CONCATENATE("ap name AP",'AP-LIST_c9800'!M103," name ",'AP-LIST_c9800'!B103))</f>
        <v>#</v>
      </c>
    </row>
    <row r="104" spans="1:1">
      <c r="A104" s="85" t="str">
        <f>IF('AP-LIST_c9800'!E104="","#",CONCATENATE("ap name AP",'AP-LIST_c9800'!M104," name ",'AP-LIST_c9800'!B104))</f>
        <v>#</v>
      </c>
    </row>
    <row r="105" spans="1:1">
      <c r="A105" s="85" t="str">
        <f>IF('AP-LIST_c9800'!E105="","#",CONCATENATE("ap name AP",'AP-LIST_c9800'!M105," name ",'AP-LIST_c9800'!B105))</f>
        <v>#</v>
      </c>
    </row>
    <row r="106" spans="1:1">
      <c r="A106" s="85" t="str">
        <f>IF('AP-LIST_c9800'!E106="","#",CONCATENATE("ap name AP",'AP-LIST_c9800'!M106," name ",'AP-LIST_c9800'!B106))</f>
        <v>#</v>
      </c>
    </row>
    <row r="107" spans="1:1">
      <c r="A107" s="85" t="str">
        <f>IF('AP-LIST_c9800'!E107="","#",CONCATENATE("ap name AP",'AP-LIST_c9800'!M107," name ",'AP-LIST_c9800'!B107))</f>
        <v>#</v>
      </c>
    </row>
    <row r="108" spans="1:1">
      <c r="A108" s="85" t="str">
        <f>IF('AP-LIST_c9800'!E108="","#",CONCATENATE("ap name AP",'AP-LIST_c9800'!M108," name ",'AP-LIST_c9800'!B108))</f>
        <v>#</v>
      </c>
    </row>
    <row r="109" spans="1:1">
      <c r="A109" s="85" t="str">
        <f>IF('AP-LIST_c9800'!E109="","#",CONCATENATE("ap name AP",'AP-LIST_c9800'!M109," name ",'AP-LIST_c9800'!B109))</f>
        <v>#</v>
      </c>
    </row>
    <row r="110" spans="1:1">
      <c r="A110" s="85" t="str">
        <f>IF('AP-LIST_c9800'!E110="","#",CONCATENATE("ap name AP",'AP-LIST_c9800'!M110," name ",'AP-LIST_c9800'!B110))</f>
        <v>#</v>
      </c>
    </row>
    <row r="111" spans="1:1">
      <c r="A111" s="85" t="str">
        <f>IF('AP-LIST_c9800'!E111="","#",CONCATENATE("ap name AP",'AP-LIST_c9800'!M111," name ",'AP-LIST_c9800'!B111))</f>
        <v>#</v>
      </c>
    </row>
    <row r="112" spans="1:1">
      <c r="A112" s="85" t="str">
        <f>IF('AP-LIST_c9800'!E112="","#",CONCATENATE("ap name AP",'AP-LIST_c9800'!M112," name ",'AP-LIST_c9800'!B112))</f>
        <v>#</v>
      </c>
    </row>
    <row r="113" spans="1:1">
      <c r="A113" s="85" t="str">
        <f>IF('AP-LIST_c9800'!E113="","#",CONCATENATE("ap name AP",'AP-LIST_c9800'!M113," name ",'AP-LIST_c9800'!B113))</f>
        <v>#</v>
      </c>
    </row>
    <row r="114" spans="1:1">
      <c r="A114" s="85" t="str">
        <f>IF('AP-LIST_c9800'!E114="","#",CONCATENATE("ap name AP",'AP-LIST_c9800'!M114," name ",'AP-LIST_c9800'!B114))</f>
        <v>#</v>
      </c>
    </row>
    <row r="115" spans="1:1">
      <c r="A115" s="85" t="str">
        <f>IF('AP-LIST_c9800'!E115="","#",CONCATENATE("ap name AP",'AP-LIST_c9800'!M115," name ",'AP-LIST_c9800'!B115))</f>
        <v>#</v>
      </c>
    </row>
    <row r="116" spans="1:1">
      <c r="A116" s="85" t="str">
        <f>IF('AP-LIST_c9800'!E116="","#",CONCATENATE("ap name AP",'AP-LIST_c9800'!M116," name ",'AP-LIST_c9800'!B116))</f>
        <v>#</v>
      </c>
    </row>
    <row r="117" spans="1:1">
      <c r="A117" s="85" t="str">
        <f>IF('AP-LIST_c9800'!E117="","#",CONCATENATE("ap name AP",'AP-LIST_c9800'!M117," name ",'AP-LIST_c9800'!B117))</f>
        <v>#</v>
      </c>
    </row>
    <row r="118" spans="1:1">
      <c r="A118" s="85" t="str">
        <f>IF('AP-LIST_c9800'!E118="","#",CONCATENATE("ap name AP",'AP-LIST_c9800'!M118," name ",'AP-LIST_c9800'!B118))</f>
        <v>#</v>
      </c>
    </row>
    <row r="119" spans="1:1">
      <c r="A119" s="85" t="str">
        <f>IF('AP-LIST_c9800'!E119="","#",CONCATENATE("ap name AP",'AP-LIST_c9800'!M119," name ",'AP-LIST_c9800'!B119))</f>
        <v>#</v>
      </c>
    </row>
    <row r="120" spans="1:1">
      <c r="A120" s="85" t="str">
        <f>IF('AP-LIST_c9800'!E120="","#",CONCATENATE("ap name AP",'AP-LIST_c9800'!M120," name ",'AP-LIST_c9800'!B120))</f>
        <v>#</v>
      </c>
    </row>
    <row r="121" spans="1:1">
      <c r="A121" s="85" t="str">
        <f>IF('AP-LIST_c9800'!E121="","#",CONCATENATE("ap name AP",'AP-LIST_c9800'!M121," name ",'AP-LIST_c9800'!B121))</f>
        <v>#</v>
      </c>
    </row>
    <row r="122" spans="1:1">
      <c r="A122" s="85" t="str">
        <f>IF('AP-LIST_c9800'!E122="","#",CONCATENATE("ap name AP",'AP-LIST_c9800'!M122," name ",'AP-LIST_c9800'!B122))</f>
        <v>#</v>
      </c>
    </row>
    <row r="123" spans="1:1">
      <c r="A123" s="85" t="str">
        <f>IF('AP-LIST_c9800'!E123="","#",CONCATENATE("ap name AP",'AP-LIST_c9800'!M123," name ",'AP-LIST_c9800'!B123))</f>
        <v>#</v>
      </c>
    </row>
    <row r="124" spans="1:1">
      <c r="A124" s="85" t="str">
        <f>IF('AP-LIST_c9800'!E124="","#",CONCATENATE("ap name AP",'AP-LIST_c9800'!M124," name ",'AP-LIST_c9800'!B124))</f>
        <v>#</v>
      </c>
    </row>
    <row r="125" spans="1:1">
      <c r="A125" s="85" t="str">
        <f>IF('AP-LIST_c9800'!E125="","#",CONCATENATE("ap name AP",'AP-LIST_c9800'!M125," name ",'AP-LIST_c9800'!B125))</f>
        <v>#</v>
      </c>
    </row>
    <row r="126" spans="1:1">
      <c r="A126" s="85" t="str">
        <f>IF('AP-LIST_c9800'!E126="","#",CONCATENATE("ap name AP",'AP-LIST_c9800'!M126," name ",'AP-LIST_c9800'!B126))</f>
        <v>#</v>
      </c>
    </row>
    <row r="127" spans="1:1">
      <c r="A127" s="85" t="str">
        <f>IF('AP-LIST_c9800'!E127="","#",CONCATENATE("ap name AP",'AP-LIST_c9800'!M127," name ",'AP-LIST_c9800'!B127))</f>
        <v>#</v>
      </c>
    </row>
    <row r="128" spans="1:1">
      <c r="A128" s="85" t="str">
        <f>IF('AP-LIST_c9800'!E128="","#",CONCATENATE("ap name AP",'AP-LIST_c9800'!M128," name ",'AP-LIST_c9800'!B128))</f>
        <v>#</v>
      </c>
    </row>
    <row r="129" spans="1:1">
      <c r="A129" s="85" t="str">
        <f>IF('AP-LIST_c9800'!E129="","#",CONCATENATE("ap name AP",'AP-LIST_c9800'!M129," name ",'AP-LIST_c9800'!B129))</f>
        <v>#</v>
      </c>
    </row>
    <row r="130" spans="1:1">
      <c r="A130" s="85" t="str">
        <f>IF('AP-LIST_c9800'!E130="","#",CONCATENATE("ap name AP",'AP-LIST_c9800'!M130," name ",'AP-LIST_c9800'!B130))</f>
        <v>#</v>
      </c>
    </row>
    <row r="131" spans="1:1">
      <c r="A131" s="85" t="str">
        <f>IF('AP-LIST_c9800'!E131="","#",CONCATENATE("ap name AP",'AP-LIST_c9800'!M131," name ",'AP-LIST_c9800'!B131))</f>
        <v>#</v>
      </c>
    </row>
    <row r="132" spans="1:1">
      <c r="A132" s="85" t="str">
        <f>IF('AP-LIST_c9800'!E132="","#",CONCATENATE("ap name AP",'AP-LIST_c9800'!M132," name ",'AP-LIST_c9800'!B132))</f>
        <v>#</v>
      </c>
    </row>
    <row r="133" spans="1:1">
      <c r="A133" s="85" t="str">
        <f>IF('AP-LIST_c9800'!E133="","#",CONCATENATE("ap name AP",'AP-LIST_c9800'!M133," name ",'AP-LIST_c9800'!B133))</f>
        <v>#</v>
      </c>
    </row>
    <row r="134" spans="1:1">
      <c r="A134" s="85" t="str">
        <f>IF('AP-LIST_c9800'!E134="","#",CONCATENATE("ap name AP",'AP-LIST_c9800'!M134," name ",'AP-LIST_c9800'!B134))</f>
        <v>#</v>
      </c>
    </row>
    <row r="135" spans="1:1">
      <c r="A135" s="85" t="str">
        <f>IF('AP-LIST_c9800'!E135="","#",CONCATENATE("ap name AP",'AP-LIST_c9800'!M135," name ",'AP-LIST_c9800'!B135))</f>
        <v>#</v>
      </c>
    </row>
    <row r="136" spans="1:1">
      <c r="A136" s="85" t="str">
        <f>IF('AP-LIST_c9800'!E136="","#",CONCATENATE("ap name AP",'AP-LIST_c9800'!M136," name ",'AP-LIST_c9800'!B136))</f>
        <v>#</v>
      </c>
    </row>
    <row r="137" spans="1:1">
      <c r="A137" s="85" t="str">
        <f>IF('AP-LIST_c9800'!E137="","#",CONCATENATE("ap name AP",'AP-LIST_c9800'!M137," name ",'AP-LIST_c9800'!B137))</f>
        <v>#</v>
      </c>
    </row>
    <row r="138" spans="1:1">
      <c r="A138" s="85" t="str">
        <f>IF('AP-LIST_c9800'!E138="","#",CONCATENATE("ap name AP",'AP-LIST_c9800'!M138," name ",'AP-LIST_c9800'!B138))</f>
        <v>#</v>
      </c>
    </row>
    <row r="139" spans="1:1">
      <c r="A139" s="85" t="str">
        <f>IF('AP-LIST_c9800'!E139="","#",CONCATENATE("ap name AP",'AP-LIST_c9800'!M139," name ",'AP-LIST_c9800'!B139))</f>
        <v>#</v>
      </c>
    </row>
    <row r="140" spans="1:1">
      <c r="A140" s="85" t="str">
        <f>IF('AP-LIST_c9800'!E140="","#",CONCATENATE("ap name AP",'AP-LIST_c9800'!M140," name ",'AP-LIST_c9800'!B140))</f>
        <v>#</v>
      </c>
    </row>
    <row r="141" spans="1:1">
      <c r="A141" s="85" t="str">
        <f>IF('AP-LIST_c9800'!E141="","#",CONCATENATE("ap name AP",'AP-LIST_c9800'!M141," name ",'AP-LIST_c9800'!B141))</f>
        <v>#</v>
      </c>
    </row>
    <row r="142" spans="1:1">
      <c r="A142" s="85" t="str">
        <f>IF('AP-LIST_c9800'!E142="","#",CONCATENATE("ap name AP",'AP-LIST_c9800'!M142," name ",'AP-LIST_c9800'!B142))</f>
        <v>#</v>
      </c>
    </row>
    <row r="143" spans="1:1">
      <c r="A143" s="85" t="str">
        <f>IF('AP-LIST_c9800'!E143="","#",CONCATENATE("ap name AP",'AP-LIST_c9800'!M143," name ",'AP-LIST_c9800'!B143))</f>
        <v>#</v>
      </c>
    </row>
    <row r="144" spans="1:1">
      <c r="A144" s="85" t="str">
        <f>IF('AP-LIST_c9800'!E144="","#",CONCATENATE("ap name AP",'AP-LIST_c9800'!M144," name ",'AP-LIST_c9800'!B144))</f>
        <v>#</v>
      </c>
    </row>
    <row r="145" spans="1:1">
      <c r="A145" s="85" t="str">
        <f>IF('AP-LIST_c9800'!E145="","#",CONCATENATE("ap name AP",'AP-LIST_c9800'!M145," name ",'AP-LIST_c9800'!B145))</f>
        <v>#</v>
      </c>
    </row>
    <row r="146" spans="1:1">
      <c r="A146" s="85" t="str">
        <f>IF('AP-LIST_c9800'!E146="","#",CONCATENATE("ap name AP",'AP-LIST_c9800'!M146," name ",'AP-LIST_c9800'!B146))</f>
        <v>#</v>
      </c>
    </row>
    <row r="147" spans="1:1">
      <c r="A147" s="85" t="str">
        <f>IF('AP-LIST_c9800'!E147="","#",CONCATENATE("ap name AP",'AP-LIST_c9800'!M147," name ",'AP-LIST_c9800'!B147))</f>
        <v>#</v>
      </c>
    </row>
    <row r="148" spans="1:1">
      <c r="A148" s="85" t="str">
        <f>IF('AP-LIST_c9800'!E148="","#",CONCATENATE("ap name AP",'AP-LIST_c9800'!M148," name ",'AP-LIST_c9800'!B148))</f>
        <v>#</v>
      </c>
    </row>
    <row r="149" spans="1:1">
      <c r="A149" s="85" t="str">
        <f>IF('AP-LIST_c9800'!E149="","#",CONCATENATE("ap name AP",'AP-LIST_c9800'!M149," name ",'AP-LIST_c9800'!B149))</f>
        <v>#</v>
      </c>
    </row>
    <row r="150" spans="1:1">
      <c r="A150" s="85" t="str">
        <f>IF('AP-LIST_c9800'!E150="","#",CONCATENATE("ap name AP",'AP-LIST_c9800'!M150," name ",'AP-LIST_c9800'!B150))</f>
        <v>#</v>
      </c>
    </row>
    <row r="151" spans="1:1">
      <c r="A151" s="85" t="str">
        <f>IF('AP-LIST_c9800'!E151="","#",CONCATENATE("ap name AP",'AP-LIST_c9800'!M151," name ",'AP-LIST_c9800'!B151))</f>
        <v>#</v>
      </c>
    </row>
    <row r="152" spans="1:1">
      <c r="A152" s="85" t="str">
        <f>IF('AP-LIST_c9800'!E152="","#",CONCATENATE("ap name AP",'AP-LIST_c9800'!M152," name ",'AP-LIST_c9800'!B152))</f>
        <v>#</v>
      </c>
    </row>
    <row r="153" spans="1:1">
      <c r="A153" s="85" t="str">
        <f>IF('AP-LIST_c9800'!E153="","#",CONCATENATE("ap name AP",'AP-LIST_c9800'!M153," name ",'AP-LIST_c9800'!B153))</f>
        <v>#</v>
      </c>
    </row>
    <row r="154" spans="1:1">
      <c r="A154" s="85" t="str">
        <f>IF('AP-LIST_c9800'!E154="","#",CONCATENATE("ap name AP",'AP-LIST_c9800'!M154," name ",'AP-LIST_c9800'!B154))</f>
        <v>#</v>
      </c>
    </row>
    <row r="155" spans="1:1">
      <c r="A155" s="85" t="str">
        <f>IF('AP-LIST_c9800'!E155="","#",CONCATENATE("ap name AP",'AP-LIST_c9800'!M155," name ",'AP-LIST_c9800'!B155))</f>
        <v>#</v>
      </c>
    </row>
    <row r="156" spans="1:1">
      <c r="A156" s="85" t="str">
        <f>IF('AP-LIST_c9800'!E156="","#",CONCATENATE("ap name AP",'AP-LIST_c9800'!M156," name ",'AP-LIST_c9800'!B156))</f>
        <v>#</v>
      </c>
    </row>
    <row r="157" spans="1:1">
      <c r="A157" s="85" t="str">
        <f>IF('AP-LIST_c9800'!E157="","#",CONCATENATE("ap name AP",'AP-LIST_c9800'!M157," name ",'AP-LIST_c9800'!B157))</f>
        <v>#</v>
      </c>
    </row>
    <row r="158" spans="1:1">
      <c r="A158" s="85" t="str">
        <f>IF('AP-LIST_c9800'!E158="","#",CONCATENATE("ap name AP",'AP-LIST_c9800'!M158," name ",'AP-LIST_c9800'!B158))</f>
        <v>#</v>
      </c>
    </row>
    <row r="159" spans="1:1">
      <c r="A159" s="85" t="str">
        <f>IF('AP-LIST_c9800'!E159="","#",CONCATENATE("ap name AP",'AP-LIST_c9800'!M159," name ",'AP-LIST_c9800'!B159))</f>
        <v>#</v>
      </c>
    </row>
    <row r="160" spans="1:1">
      <c r="A160" s="85" t="str">
        <f>IF('AP-LIST_c9800'!E160="","#",CONCATENATE("ap name AP",'AP-LIST_c9800'!M160," name ",'AP-LIST_c9800'!B160))</f>
        <v>#</v>
      </c>
    </row>
    <row r="161" spans="1:1">
      <c r="A161" s="85" t="str">
        <f>IF('AP-LIST_c9800'!E161="","#",CONCATENATE("ap name AP",'AP-LIST_c9800'!M161," name ",'AP-LIST_c9800'!B161))</f>
        <v>#</v>
      </c>
    </row>
    <row r="162" spans="1:1">
      <c r="A162" s="85" t="str">
        <f>IF('AP-LIST_c9800'!E162="","#",CONCATENATE("ap name AP",'AP-LIST_c9800'!M162," name ",'AP-LIST_c9800'!B162))</f>
        <v>#</v>
      </c>
    </row>
    <row r="163" spans="1:1">
      <c r="A163" s="85" t="str">
        <f>IF('AP-LIST_c9800'!E163="","#",CONCATENATE("ap name AP",'AP-LIST_c9800'!M163," name ",'AP-LIST_c9800'!B163))</f>
        <v>#</v>
      </c>
    </row>
    <row r="164" spans="1:1">
      <c r="A164" s="85" t="str">
        <f>IF('AP-LIST_c9800'!E164="","#",CONCATENATE("ap name AP",'AP-LIST_c9800'!M164," name ",'AP-LIST_c9800'!B164))</f>
        <v>#</v>
      </c>
    </row>
    <row r="165" spans="1:1">
      <c r="A165" s="85" t="str">
        <f>IF('AP-LIST_c9800'!E165="","#",CONCATENATE("ap name AP",'AP-LIST_c9800'!M165," name ",'AP-LIST_c9800'!B165))</f>
        <v>#</v>
      </c>
    </row>
    <row r="166" spans="1:1">
      <c r="A166" s="85" t="str">
        <f>IF('AP-LIST_c9800'!E166="","#",CONCATENATE("ap name AP",'AP-LIST_c9800'!M166," name ",'AP-LIST_c9800'!B166))</f>
        <v>#</v>
      </c>
    </row>
    <row r="167" spans="1:1">
      <c r="A167" s="85" t="str">
        <f>IF('AP-LIST_c9800'!E167="","#",CONCATENATE("ap name AP",'AP-LIST_c9800'!M167," name ",'AP-LIST_c9800'!B167))</f>
        <v>#</v>
      </c>
    </row>
    <row r="168" spans="1:1">
      <c r="A168" s="85" t="str">
        <f>IF('AP-LIST_c9800'!E168="","#",CONCATENATE("ap name AP",'AP-LIST_c9800'!M168," name ",'AP-LIST_c9800'!B168))</f>
        <v>#</v>
      </c>
    </row>
    <row r="169" spans="1:1">
      <c r="A169" s="85" t="str">
        <f>IF('AP-LIST_c9800'!E169="","#",CONCATENATE("ap name AP",'AP-LIST_c9800'!M169," name ",'AP-LIST_c9800'!B169))</f>
        <v>#</v>
      </c>
    </row>
    <row r="170" spans="1:1">
      <c r="A170" s="85" t="str">
        <f>IF('AP-LIST_c9800'!E170="","#",CONCATENATE("ap name AP",'AP-LIST_c9800'!M170," name ",'AP-LIST_c9800'!B170))</f>
        <v>#</v>
      </c>
    </row>
    <row r="171" spans="1:1">
      <c r="A171" s="85" t="str">
        <f>IF('AP-LIST_c9800'!E171="","#",CONCATENATE("ap name AP",'AP-LIST_c9800'!M171," name ",'AP-LIST_c9800'!B171))</f>
        <v>#</v>
      </c>
    </row>
    <row r="172" spans="1:1">
      <c r="A172" s="85" t="str">
        <f>IF('AP-LIST_c9800'!E172="","#",CONCATENATE("ap name AP",'AP-LIST_c9800'!M172," name ",'AP-LIST_c9800'!B172))</f>
        <v>#</v>
      </c>
    </row>
    <row r="173" spans="1:1">
      <c r="A173" s="85" t="str">
        <f>IF('AP-LIST_c9800'!E173="","#",CONCATENATE("ap name AP",'AP-LIST_c9800'!M173," name ",'AP-LIST_c9800'!B173))</f>
        <v>#</v>
      </c>
    </row>
    <row r="174" spans="1:1">
      <c r="A174" s="85" t="str">
        <f>IF('AP-LIST_c9800'!E174="","#",CONCATENATE("ap name AP",'AP-LIST_c9800'!M174," name ",'AP-LIST_c9800'!B174))</f>
        <v>#</v>
      </c>
    </row>
    <row r="175" spans="1:1">
      <c r="A175" s="85" t="str">
        <f>IF('AP-LIST_c9800'!E175="","#",CONCATENATE("ap name AP",'AP-LIST_c9800'!M175," name ",'AP-LIST_c9800'!B175))</f>
        <v>#</v>
      </c>
    </row>
    <row r="176" spans="1:1">
      <c r="A176" s="85" t="str">
        <f>IF('AP-LIST_c9800'!E176="","#",CONCATENATE("ap name AP",'AP-LIST_c9800'!M176," name ",'AP-LIST_c9800'!B176))</f>
        <v>#</v>
      </c>
    </row>
    <row r="177" spans="1:1">
      <c r="A177" s="85" t="str">
        <f>IF('AP-LIST_c9800'!E177="","#",CONCATENATE("ap name AP",'AP-LIST_c9800'!M177," name ",'AP-LIST_c9800'!B177))</f>
        <v>#</v>
      </c>
    </row>
    <row r="178" spans="1:1">
      <c r="A178" s="85" t="str">
        <f>IF('AP-LIST_c9800'!E178="","#",CONCATENATE("ap name AP",'AP-LIST_c9800'!M178," name ",'AP-LIST_c9800'!B178))</f>
        <v>#</v>
      </c>
    </row>
    <row r="179" spans="1:1">
      <c r="A179" s="85" t="str">
        <f>IF('AP-LIST_c9800'!E179="","#",CONCATENATE("ap name AP",'AP-LIST_c9800'!M179," name ",'AP-LIST_c9800'!B179))</f>
        <v>#</v>
      </c>
    </row>
    <row r="180" spans="1:1">
      <c r="A180" s="85" t="str">
        <f>IF('AP-LIST_c9800'!E180="","#",CONCATENATE("ap name AP",'AP-LIST_c9800'!M180," name ",'AP-LIST_c9800'!B180))</f>
        <v>#</v>
      </c>
    </row>
    <row r="181" spans="1:1">
      <c r="A181" s="85" t="str">
        <f>IF('AP-LIST_c9800'!E181="","#",CONCATENATE("ap name AP",'AP-LIST_c9800'!M181," name ",'AP-LIST_c9800'!B181))</f>
        <v>#</v>
      </c>
    </row>
    <row r="182" spans="1:1">
      <c r="A182" s="85" t="str">
        <f>IF('AP-LIST_c9800'!E182="","#",CONCATENATE("ap name AP",'AP-LIST_c9800'!M182," name ",'AP-LIST_c9800'!B182))</f>
        <v>#</v>
      </c>
    </row>
    <row r="183" spans="1:1">
      <c r="A183" s="85" t="str">
        <f>IF('AP-LIST_c9800'!E183="","#",CONCATENATE("ap name AP",'AP-LIST_c9800'!M183," name ",'AP-LIST_c9800'!B183))</f>
        <v>#</v>
      </c>
    </row>
    <row r="184" spans="1:1">
      <c r="A184" s="85" t="str">
        <f>IF('AP-LIST_c9800'!E184="","#",CONCATENATE("ap name AP",'AP-LIST_c9800'!M184," name ",'AP-LIST_c9800'!B184))</f>
        <v>#</v>
      </c>
    </row>
    <row r="185" spans="1:1">
      <c r="A185" s="85" t="str">
        <f>IF('AP-LIST_c9800'!E185="","#",CONCATENATE("ap name AP",'AP-LIST_c9800'!M185," name ",'AP-LIST_c9800'!B185))</f>
        <v>#</v>
      </c>
    </row>
    <row r="186" spans="1:1">
      <c r="A186" s="85" t="str">
        <f>IF('AP-LIST_c9800'!E186="","#",CONCATENATE("ap name AP",'AP-LIST_c9800'!M186," name ",'AP-LIST_c9800'!B186))</f>
        <v>#</v>
      </c>
    </row>
    <row r="187" spans="1:1">
      <c r="A187" s="85" t="str">
        <f>IF('AP-LIST_c9800'!E187="","#",CONCATENATE("ap name AP",'AP-LIST_c9800'!M187," name ",'AP-LIST_c9800'!B187))</f>
        <v>#</v>
      </c>
    </row>
    <row r="188" spans="1:1">
      <c r="A188" s="85" t="str">
        <f>IF('AP-LIST_c9800'!E188="","#",CONCATENATE("ap name AP",'AP-LIST_c9800'!M188," name ",'AP-LIST_c9800'!B188))</f>
        <v>#</v>
      </c>
    </row>
    <row r="189" spans="1:1">
      <c r="A189" s="85" t="str">
        <f>IF('AP-LIST_c9800'!E189="","#",CONCATENATE("ap name AP",'AP-LIST_c9800'!M189," name ",'AP-LIST_c9800'!B189))</f>
        <v>#</v>
      </c>
    </row>
    <row r="190" spans="1:1">
      <c r="A190" s="85" t="str">
        <f>IF('AP-LIST_c9800'!E190="","#",CONCATENATE("ap name AP",'AP-LIST_c9800'!M190," name ",'AP-LIST_c9800'!B190))</f>
        <v>#</v>
      </c>
    </row>
    <row r="191" spans="1:1">
      <c r="A191" s="85" t="str">
        <f>IF('AP-LIST_c9800'!E191="","#",CONCATENATE("ap name AP",'AP-LIST_c9800'!M191," name ",'AP-LIST_c9800'!B191))</f>
        <v>#</v>
      </c>
    </row>
    <row r="192" spans="1:1">
      <c r="A192" s="85" t="str">
        <f>IF('AP-LIST_c9800'!E192="","#",CONCATENATE("ap name AP",'AP-LIST_c9800'!M192," name ",'AP-LIST_c9800'!B192))</f>
        <v>#</v>
      </c>
    </row>
    <row r="193" spans="1:1">
      <c r="A193" s="85" t="str">
        <f>IF('AP-LIST_c9800'!E193="","#",CONCATENATE("ap name AP",'AP-LIST_c9800'!M193," name ",'AP-LIST_c9800'!B193))</f>
        <v>#</v>
      </c>
    </row>
    <row r="194" spans="1:1">
      <c r="A194" s="85" t="str">
        <f>IF('AP-LIST_c9800'!E194="","#",CONCATENATE("ap name AP",'AP-LIST_c9800'!M194," name ",'AP-LIST_c9800'!B194))</f>
        <v>#</v>
      </c>
    </row>
    <row r="195" spans="1:1">
      <c r="A195" s="85" t="str">
        <f>IF('AP-LIST_c9800'!E195="","#",CONCATENATE("ap name AP",'AP-LIST_c9800'!M195," name ",'AP-LIST_c9800'!B195))</f>
        <v>#</v>
      </c>
    </row>
    <row r="196" spans="1:1">
      <c r="A196" s="85" t="str">
        <f>IF('AP-LIST_c9800'!E196="","#",CONCATENATE("ap name AP",'AP-LIST_c9800'!M196," name ",'AP-LIST_c9800'!B196))</f>
        <v>#</v>
      </c>
    </row>
    <row r="197" spans="1:1">
      <c r="A197" s="85" t="str">
        <f>IF('AP-LIST_c9800'!E197="","#",CONCATENATE("ap name AP",'AP-LIST_c9800'!M197," name ",'AP-LIST_c9800'!B197))</f>
        <v>#</v>
      </c>
    </row>
    <row r="198" spans="1:1">
      <c r="A198" s="85" t="str">
        <f>IF('AP-LIST_c9800'!E198="","#",CONCATENATE("ap name AP",'AP-LIST_c9800'!M198," name ",'AP-LIST_c9800'!B198))</f>
        <v>#</v>
      </c>
    </row>
    <row r="199" spans="1:1">
      <c r="A199" s="85" t="str">
        <f>IF('AP-LIST_c9800'!E199="","#",CONCATENATE("ap name AP",'AP-LIST_c9800'!M199," name ",'AP-LIST_c9800'!B199))</f>
        <v>#</v>
      </c>
    </row>
    <row r="200" spans="1:1">
      <c r="A200" s="85" t="str">
        <f>IF('AP-LIST_c9800'!E200="","#",CONCATENATE("ap name AP",'AP-LIST_c9800'!M200," name ",'AP-LIST_c9800'!B200))</f>
        <v>#</v>
      </c>
    </row>
    <row r="201" spans="1:1">
      <c r="A201" s="85" t="str">
        <f>IF('AP-LIST_c9800'!E201="","#",CONCATENATE("ap name AP",'AP-LIST_c9800'!M201," name ",'AP-LIST_c9800'!B201))</f>
        <v>#</v>
      </c>
    </row>
    <row r="202" spans="1:1">
      <c r="A202" s="85" t="str">
        <f>IF('AP-LIST_c9800'!E202="","#",CONCATENATE("ap name AP",'AP-LIST_c9800'!M202," name ",'AP-LIST_c9800'!B202))</f>
        <v>#</v>
      </c>
    </row>
    <row r="203" spans="1:1">
      <c r="A203" s="85" t="str">
        <f>IF('AP-LIST_c9800'!E203="","#",CONCATENATE("ap name AP",'AP-LIST_c9800'!M203," name ",'AP-LIST_c9800'!B203))</f>
        <v>#</v>
      </c>
    </row>
    <row r="204" spans="1:1">
      <c r="A204" s="85" t="str">
        <f>IF('AP-LIST_c9800'!E204="","#",CONCATENATE("ap name AP",'AP-LIST_c9800'!M204," name ",'AP-LIST_c9800'!B204))</f>
        <v>#</v>
      </c>
    </row>
    <row r="205" spans="1:1">
      <c r="A205" s="85" t="str">
        <f>IF('AP-LIST_c9800'!E205="","#",CONCATENATE("ap name AP",'AP-LIST_c9800'!M205," name ",'AP-LIST_c9800'!B205))</f>
        <v>#</v>
      </c>
    </row>
    <row r="206" spans="1:1">
      <c r="A206" s="85" t="str">
        <f>IF('AP-LIST_c9800'!E206="","#",CONCATENATE("ap name AP",'AP-LIST_c9800'!M206," name ",'AP-LIST_c9800'!B206))</f>
        <v>#</v>
      </c>
    </row>
    <row r="207" spans="1:1">
      <c r="A207" s="85" t="str">
        <f>IF('AP-LIST_c9800'!E207="","#",CONCATENATE("ap name AP",'AP-LIST_c9800'!M207," name ",'AP-LIST_c9800'!B207))</f>
        <v>#</v>
      </c>
    </row>
    <row r="208" spans="1:1">
      <c r="A208" s="85" t="str">
        <f>IF('AP-LIST_c9800'!E208="","#",CONCATENATE("ap name AP",'AP-LIST_c9800'!M208," name ",'AP-LIST_c9800'!B208))</f>
        <v>#</v>
      </c>
    </row>
    <row r="209" spans="1:1">
      <c r="A209" s="85" t="str">
        <f>IF('AP-LIST_c9800'!E209="","#",CONCATENATE("ap name AP",'AP-LIST_c9800'!M209," name ",'AP-LIST_c9800'!B209))</f>
        <v>#</v>
      </c>
    </row>
    <row r="210" spans="1:1">
      <c r="A210" s="85" t="str">
        <f>IF('AP-LIST_c9800'!E210="","#",CONCATENATE("ap name AP",'AP-LIST_c9800'!M210," name ",'AP-LIST_c9800'!B210))</f>
        <v>#</v>
      </c>
    </row>
    <row r="211" spans="1:1">
      <c r="A211" s="85" t="str">
        <f>IF('AP-LIST_c9800'!E211="","#",CONCATENATE("ap name AP",'AP-LIST_c9800'!M211," name ",'AP-LIST_c9800'!B211))</f>
        <v>#</v>
      </c>
    </row>
    <row r="212" spans="1:1">
      <c r="A212" s="85" t="str">
        <f>IF('AP-LIST_c9800'!E212="","#",CONCATENATE("ap name AP",'AP-LIST_c9800'!M212," name ",'AP-LIST_c9800'!B212))</f>
        <v>#</v>
      </c>
    </row>
    <row r="213" spans="1:1">
      <c r="A213" s="85" t="str">
        <f>IF('AP-LIST_c9800'!E213="","#",CONCATENATE("ap name AP",'AP-LIST_c9800'!M213," name ",'AP-LIST_c9800'!B213))</f>
        <v>#</v>
      </c>
    </row>
    <row r="214" spans="1:1">
      <c r="A214" s="85" t="str">
        <f>IF('AP-LIST_c9800'!E214="","#",CONCATENATE("ap name AP",'AP-LIST_c9800'!M214," name ",'AP-LIST_c9800'!B214))</f>
        <v>#</v>
      </c>
    </row>
    <row r="215" spans="1:1">
      <c r="A215" s="85" t="str">
        <f>IF('AP-LIST_c9800'!E215="","#",CONCATENATE("ap name AP",'AP-LIST_c9800'!M215," name ",'AP-LIST_c9800'!B215))</f>
        <v>#</v>
      </c>
    </row>
    <row r="216" spans="1:1">
      <c r="A216" s="85" t="str">
        <f>IF('AP-LIST_c9800'!E216="","#",CONCATENATE("ap name AP",'AP-LIST_c9800'!M216," name ",'AP-LIST_c9800'!B216))</f>
        <v>#</v>
      </c>
    </row>
    <row r="217" spans="1:1">
      <c r="A217" s="85" t="str">
        <f>IF('AP-LIST_c9800'!E217="","#",CONCATENATE("ap name AP",'AP-LIST_c9800'!M217," name ",'AP-LIST_c9800'!B217))</f>
        <v>#</v>
      </c>
    </row>
    <row r="218" spans="1:1">
      <c r="A218" s="85" t="str">
        <f>IF('AP-LIST_c9800'!E218="","#",CONCATENATE("ap name AP",'AP-LIST_c9800'!M218," name ",'AP-LIST_c9800'!B218))</f>
        <v>#</v>
      </c>
    </row>
    <row r="219" spans="1:1">
      <c r="A219" s="85" t="str">
        <f>IF('AP-LIST_c9800'!E219="","#",CONCATENATE("ap name AP",'AP-LIST_c9800'!M219," name ",'AP-LIST_c9800'!B219))</f>
        <v>#</v>
      </c>
    </row>
    <row r="220" spans="1:1">
      <c r="A220" s="85" t="str">
        <f>IF('AP-LIST_c9800'!E220="","#",CONCATENATE("ap name AP",'AP-LIST_c9800'!M220," name ",'AP-LIST_c9800'!B220))</f>
        <v>#</v>
      </c>
    </row>
    <row r="221" spans="1:1">
      <c r="A221" s="85" t="str">
        <f>IF('AP-LIST_c9800'!E221="","#",CONCATENATE("ap name AP",'AP-LIST_c9800'!M221," name ",'AP-LIST_c9800'!B221))</f>
        <v>#</v>
      </c>
    </row>
    <row r="222" spans="1:1">
      <c r="A222" s="85" t="str">
        <f>IF('AP-LIST_c9800'!E222="","#",CONCATENATE("ap name AP",'AP-LIST_c9800'!M222," name ",'AP-LIST_c9800'!B222))</f>
        <v>#</v>
      </c>
    </row>
    <row r="223" spans="1:1">
      <c r="A223" s="85" t="str">
        <f>IF('AP-LIST_c9800'!E223="","#",CONCATENATE("ap name AP",'AP-LIST_c9800'!M223," name ",'AP-LIST_c9800'!B223))</f>
        <v>#</v>
      </c>
    </row>
    <row r="224" spans="1:1">
      <c r="A224" s="85" t="str">
        <f>IF('AP-LIST_c9800'!E224="","#",CONCATENATE("ap name AP",'AP-LIST_c9800'!M224," name ",'AP-LIST_c9800'!B224))</f>
        <v>#</v>
      </c>
    </row>
    <row r="225" spans="1:1">
      <c r="A225" s="85" t="str">
        <f>IF('AP-LIST_c9800'!E225="","#",CONCATENATE("ap name AP",'AP-LIST_c9800'!M225," name ",'AP-LIST_c9800'!B225))</f>
        <v>#</v>
      </c>
    </row>
    <row r="226" spans="1:1">
      <c r="A226" s="85" t="str">
        <f>IF('AP-LIST_c9800'!E226="","#",CONCATENATE("ap name AP",'AP-LIST_c9800'!M226," name ",'AP-LIST_c9800'!B226))</f>
        <v>#</v>
      </c>
    </row>
    <row r="227" spans="1:1">
      <c r="A227" s="85" t="str">
        <f>IF('AP-LIST_c9800'!E227="","#",CONCATENATE("ap name AP",'AP-LIST_c9800'!M227," name ",'AP-LIST_c9800'!B227))</f>
        <v>#</v>
      </c>
    </row>
    <row r="228" spans="1:1">
      <c r="A228" s="85" t="str">
        <f>IF('AP-LIST_c9800'!E228="","#",CONCATENATE("ap name AP",'AP-LIST_c9800'!M228," name ",'AP-LIST_c9800'!B228))</f>
        <v>#</v>
      </c>
    </row>
    <row r="229" spans="1:1">
      <c r="A229" s="85" t="str">
        <f>IF('AP-LIST_c9800'!E229="","#",CONCATENATE("ap name AP",'AP-LIST_c9800'!M229," name ",'AP-LIST_c9800'!B229))</f>
        <v>#</v>
      </c>
    </row>
    <row r="230" spans="1:1">
      <c r="A230" s="85" t="str">
        <f>IF('AP-LIST_c9800'!E230="","#",CONCATENATE("ap name AP",'AP-LIST_c9800'!M230," name ",'AP-LIST_c9800'!B230))</f>
        <v>#</v>
      </c>
    </row>
    <row r="231" spans="1:1">
      <c r="A231" s="85" t="str">
        <f>IF('AP-LIST_c9800'!E231="","#",CONCATENATE("ap name AP",'AP-LIST_c9800'!M231," name ",'AP-LIST_c9800'!B231))</f>
        <v>#</v>
      </c>
    </row>
    <row r="232" spans="1:1">
      <c r="A232" s="85" t="str">
        <f>IF('AP-LIST_c9800'!E232="","#",CONCATENATE("ap name AP",'AP-LIST_c9800'!M232," name ",'AP-LIST_c9800'!B232))</f>
        <v>#</v>
      </c>
    </row>
    <row r="233" spans="1:1">
      <c r="A233" s="85" t="str">
        <f>IF('AP-LIST_c9800'!E233="","#",CONCATENATE("ap name AP",'AP-LIST_c9800'!M233," name ",'AP-LIST_c9800'!B233))</f>
        <v>#</v>
      </c>
    </row>
    <row r="234" spans="1:1">
      <c r="A234" s="85" t="str">
        <f>IF('AP-LIST_c9800'!E234="","#",CONCATENATE("ap name AP",'AP-LIST_c9800'!M234," name ",'AP-LIST_c9800'!B234))</f>
        <v>#</v>
      </c>
    </row>
    <row r="235" spans="1:1">
      <c r="A235" s="85" t="str">
        <f>IF('AP-LIST_c9800'!E235="","#",CONCATENATE("ap name AP",'AP-LIST_c9800'!M235," name ",'AP-LIST_c9800'!B235))</f>
        <v>#</v>
      </c>
    </row>
    <row r="236" spans="1:1">
      <c r="A236" s="85" t="str">
        <f>IF('AP-LIST_c9800'!E236="","#",CONCATENATE("ap name AP",'AP-LIST_c9800'!M236," name ",'AP-LIST_c9800'!B236))</f>
        <v>#</v>
      </c>
    </row>
    <row r="237" spans="1:1">
      <c r="A237" s="85" t="str">
        <f>IF('AP-LIST_c9800'!E237="","#",CONCATENATE("ap name AP",'AP-LIST_c9800'!M237," name ",'AP-LIST_c9800'!B237))</f>
        <v>#</v>
      </c>
    </row>
    <row r="238" spans="1:1">
      <c r="A238" s="85" t="str">
        <f>IF('AP-LIST_c9800'!E238="","#",CONCATENATE("ap name AP",'AP-LIST_c9800'!M238," name ",'AP-LIST_c9800'!B238))</f>
        <v>#</v>
      </c>
    </row>
    <row r="239" spans="1:1">
      <c r="A239" s="85" t="str">
        <f>IF('AP-LIST_c9800'!E239="","#",CONCATENATE("ap name AP",'AP-LIST_c9800'!M239," name ",'AP-LIST_c9800'!B239))</f>
        <v>#</v>
      </c>
    </row>
    <row r="240" spans="1:1">
      <c r="A240" s="85" t="str">
        <f>IF('AP-LIST_c9800'!E240="","#",CONCATENATE("ap name AP",'AP-LIST_c9800'!M240," name ",'AP-LIST_c9800'!B240))</f>
        <v>#</v>
      </c>
    </row>
    <row r="241" spans="1:1">
      <c r="A241" s="85" t="str">
        <f>IF('AP-LIST_c9800'!E241="","#",CONCATENATE("ap name AP",'AP-LIST_c9800'!M241," name ",'AP-LIST_c9800'!B241))</f>
        <v>#</v>
      </c>
    </row>
    <row r="242" spans="1:1">
      <c r="A242" s="85" t="str">
        <f>IF('AP-LIST_c9800'!E242="","#",CONCATENATE("ap name AP",'AP-LIST_c9800'!M242," name ",'AP-LIST_c9800'!B242))</f>
        <v>#</v>
      </c>
    </row>
    <row r="243" spans="1:1">
      <c r="A243" s="85" t="str">
        <f>IF('AP-LIST_c9800'!E243="","#",CONCATENATE("ap name AP",'AP-LIST_c9800'!M243," name ",'AP-LIST_c9800'!B243))</f>
        <v>#</v>
      </c>
    </row>
    <row r="244" spans="1:1">
      <c r="A244" s="85" t="str">
        <f>IF('AP-LIST_c9800'!E244="","#",CONCATENATE("ap name AP",'AP-LIST_c9800'!M244," name ",'AP-LIST_c9800'!B244))</f>
        <v>#</v>
      </c>
    </row>
    <row r="245" spans="1:1">
      <c r="A245" s="85" t="str">
        <f>IF('AP-LIST_c9800'!E245="","#",CONCATENATE("ap name AP",'AP-LIST_c9800'!M245," name ",'AP-LIST_c9800'!B245))</f>
        <v>#</v>
      </c>
    </row>
    <row r="246" spans="1:1">
      <c r="A246" s="85" t="str">
        <f>IF('AP-LIST_c9800'!E246="","#",CONCATENATE("ap name AP",'AP-LIST_c9800'!M246," name ",'AP-LIST_c9800'!B246))</f>
        <v>#</v>
      </c>
    </row>
    <row r="247" spans="1:1">
      <c r="A247" s="85" t="str">
        <f>IF('AP-LIST_c9800'!E247="","#",CONCATENATE("ap name AP",'AP-LIST_c9800'!M247," name ",'AP-LIST_c9800'!B247))</f>
        <v>#</v>
      </c>
    </row>
    <row r="248" spans="1:1">
      <c r="A248" s="85" t="str">
        <f>IF('AP-LIST_c9800'!E248="","#",CONCATENATE("ap name AP",'AP-LIST_c9800'!M248," name ",'AP-LIST_c9800'!B248))</f>
        <v>#</v>
      </c>
    </row>
    <row r="249" spans="1:1">
      <c r="A249" s="85" t="str">
        <f>IF('AP-LIST_c9800'!E249="","#",CONCATENATE("ap name AP",'AP-LIST_c9800'!M249," name ",'AP-LIST_c9800'!B249))</f>
        <v>#</v>
      </c>
    </row>
    <row r="250" spans="1:1">
      <c r="A250" s="85" t="str">
        <f>IF('AP-LIST_c9800'!E250="","#",CONCATENATE("ap name AP",'AP-LIST_c9800'!M250," name ",'AP-LIST_c9800'!B250))</f>
        <v>#</v>
      </c>
    </row>
    <row r="251" spans="1:1">
      <c r="A251" s="85" t="str">
        <f>IF('AP-LIST_c9800'!E251="","#",CONCATENATE("ap name AP",'AP-LIST_c9800'!M251," name ",'AP-LIST_c9800'!B251))</f>
        <v>#</v>
      </c>
    </row>
    <row r="252" spans="1:1">
      <c r="A252" s="85" t="str">
        <f>IF('AP-LIST_c9800'!E252="","#",CONCATENATE("ap name AP",'AP-LIST_c9800'!M252," name ",'AP-LIST_c9800'!B252))</f>
        <v>#</v>
      </c>
    </row>
    <row r="253" spans="1:1">
      <c r="A253" s="85" t="str">
        <f>IF('AP-LIST_c9800'!E253="","#",CONCATENATE("ap name AP",'AP-LIST_c9800'!M253," name ",'AP-LIST_c9800'!B253))</f>
        <v>#</v>
      </c>
    </row>
    <row r="254" spans="1:1">
      <c r="A254" s="85" t="str">
        <f>IF('AP-LIST_c9800'!E254="","#",CONCATENATE("ap name AP",'AP-LIST_c9800'!M254," name ",'AP-LIST_c9800'!B254))</f>
        <v>#</v>
      </c>
    </row>
    <row r="255" spans="1:1">
      <c r="A255" s="85" t="str">
        <f>IF('AP-LIST_c9800'!E255="","#",CONCATENATE("ap name AP",'AP-LIST_c9800'!M255," name ",'AP-LIST_c9800'!B255))</f>
        <v>#</v>
      </c>
    </row>
    <row r="256" spans="1:1">
      <c r="A256" s="85" t="str">
        <f>IF('AP-LIST_c9800'!E256="","#",CONCATENATE("ap name AP",'AP-LIST_c9800'!M256," name ",'AP-LIST_c9800'!B256))</f>
        <v>#</v>
      </c>
    </row>
    <row r="257" spans="1:1">
      <c r="A257" s="85" t="str">
        <f>IF('AP-LIST_c9800'!E257="","#",CONCATENATE("ap name AP",'AP-LIST_c9800'!M257," name ",'AP-LIST_c9800'!B257))</f>
        <v>#</v>
      </c>
    </row>
    <row r="258" spans="1:1" ht="15.75" thickBot="1">
      <c r="A258" s="83" t="s">
        <v>1317</v>
      </c>
    </row>
  </sheetData>
  <phoneticPr fontId="5" type="noConversion"/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199"/>
  <sheetViews>
    <sheetView workbookViewId="0">
      <pane ySplit="1" topLeftCell="A101" activePane="bottomLeft" state="frozen"/>
      <selection pane="bottomLeft" activeCell="A45" sqref="A45"/>
    </sheetView>
  </sheetViews>
  <sheetFormatPr baseColWidth="10" defaultRowHeight="15"/>
  <cols>
    <col min="1" max="1" width="92.140625" bestFit="1" customWidth="1"/>
    <col min="3" max="3" width="92.140625" bestFit="1" customWidth="1"/>
  </cols>
  <sheetData>
    <row r="1" spans="1:1" ht="33" customHeight="1">
      <c r="A1" s="64" t="s">
        <v>1487</v>
      </c>
    </row>
    <row r="2" spans="1:1">
      <c r="A2" s="69" t="s">
        <v>1298</v>
      </c>
    </row>
    <row r="3" spans="1:1">
      <c r="A3" s="6" t="s">
        <v>1079</v>
      </c>
    </row>
    <row r="4" spans="1:1">
      <c r="A4" s="6" t="str">
        <f>CONCATENATE("ap name ",'AP-LIST_c9800'!B4," static-ip ip-address ",'AP-LIST_c9800'!G4," netmask ",var_mask_v1," gateway ",var_gw_v1)</f>
        <v>ap name de0614ncap20001 static-ip ip-address 10.251.53.201 netmask 255.255.255.0 gateway 10.251.53.1</v>
      </c>
    </row>
    <row r="5" spans="1:1">
      <c r="A5" s="6" t="s">
        <v>1059</v>
      </c>
    </row>
    <row r="6" spans="1:1">
      <c r="A6" s="68" t="str">
        <f>CONCATENATE("ap name ",'AP-LIST_c9800'!B5," static-ip ip-address ",'AP-LIST_c9800'!G5," netmask ",var_mask_v1," gateway ",var_gw_v1)</f>
        <v>ap name de0614ncap20002 static-ip ip-address 10.251.53.202 netmask 255.255.255.0 gateway 10.251.53.1</v>
      </c>
    </row>
    <row r="7" spans="1:1">
      <c r="A7" s="68" t="s">
        <v>1059</v>
      </c>
    </row>
    <row r="8" spans="1:1">
      <c r="A8" s="68" t="str">
        <f>CONCATENATE("ap name ",'AP-LIST_c9800'!B6," static-ip ip-address ",'AP-LIST_c9800'!G6," netmask ",var_mask_v1," gateway ",var_gw_v1)</f>
        <v>ap name de0614ncap20003 static-ip ip-address 10.251.53.203 netmask 255.255.255.0 gateway 10.251.53.1</v>
      </c>
    </row>
    <row r="9" spans="1:1">
      <c r="A9" s="68" t="s">
        <v>1059</v>
      </c>
    </row>
    <row r="10" spans="1:1">
      <c r="A10" s="68" t="str">
        <f>CONCATENATE("ap name ",'AP-LIST_c9800'!B7," static-ip ip-address ",'AP-LIST_c9800'!G7," netmask ",var_mask_v1," gateway ",var_gw_v1)</f>
        <v>ap name de0614ncap20004 static-ip ip-address 10.251.53.204 netmask 255.255.255.0 gateway 10.251.53.1</v>
      </c>
    </row>
    <row r="11" spans="1:1">
      <c r="A11" s="68" t="s">
        <v>1059</v>
      </c>
    </row>
    <row r="12" spans="1:1">
      <c r="A12" s="68" t="str">
        <f>CONCATENATE("ap name ",'AP-LIST_c9800'!B8," static-ip ip-address ",'AP-LIST_c9800'!G8," netmask ",var_mask_v1," gateway ",var_gw_v1)</f>
        <v>ap name de0614ncap20005 static-ip ip-address 10.251.53.205 netmask 255.255.255.0 gateway 10.251.53.1</v>
      </c>
    </row>
    <row r="13" spans="1:1">
      <c r="A13" s="68" t="s">
        <v>1059</v>
      </c>
    </row>
    <row r="14" spans="1:1">
      <c r="A14" s="68" t="str">
        <f>CONCATENATE("ap name ",'AP-LIST_c9800'!B9," static-ip ip-address ",'AP-LIST_c9800'!G9," netmask ",var_mask_v1," gateway ",var_gw_v1)</f>
        <v>ap name de0614ncap20006 static-ip ip-address 10.251.53.206 netmask 255.255.255.0 gateway 10.251.53.1</v>
      </c>
    </row>
    <row r="15" spans="1:1">
      <c r="A15" s="68" t="s">
        <v>1059</v>
      </c>
    </row>
    <row r="16" spans="1:1">
      <c r="A16" s="68" t="str">
        <f>CONCATENATE("ap name ",'AP-LIST_c9800'!B10," static-ip ip-address ",'AP-LIST_c9800'!G10," netmask ",var_mask_v1," gateway ",var_gw_v1)</f>
        <v>ap name de0614ncap20007 static-ip ip-address 10.251.53.207 netmask 255.255.255.0 gateway 10.251.53.1</v>
      </c>
    </row>
    <row r="17" spans="1:1">
      <c r="A17" s="68" t="s">
        <v>1059</v>
      </c>
    </row>
    <row r="18" spans="1:1">
      <c r="A18" s="68" t="str">
        <f>CONCATENATE("ap name ",'AP-LIST_c9800'!B11," static-ip ip-address ",'AP-LIST_c9800'!G11," netmask ",var_mask_v1," gateway ",var_gw_v1)</f>
        <v>ap name de0614ncap20008 static-ip ip-address 10.251.53.208 netmask 255.255.255.0 gateway 10.251.53.1</v>
      </c>
    </row>
    <row r="19" spans="1:1">
      <c r="A19" s="68" t="s">
        <v>1059</v>
      </c>
    </row>
    <row r="20" spans="1:1">
      <c r="A20" s="68" t="str">
        <f>CONCATENATE("ap name ",'AP-LIST_c9800'!B12," static-ip ip-address ",'AP-LIST_c9800'!G12," netmask ",var_mask_v1," gateway ",var_gw_v1)</f>
        <v>ap name de0614ncap20009 static-ip ip-address 10.251.53.209 netmask 255.255.255.0 gateway 10.251.53.1</v>
      </c>
    </row>
    <row r="21" spans="1:1">
      <c r="A21" s="68" t="s">
        <v>1059</v>
      </c>
    </row>
    <row r="22" spans="1:1">
      <c r="A22" s="68" t="str">
        <f>CONCATENATE("ap name ",'AP-LIST_c9800'!B13," static-ip ip-address ",'AP-LIST_c9800'!G13," netmask ",var_mask_v1," gateway ",var_gw_v1)</f>
        <v>ap name de0614ncap20010 static-ip ip-address 10.251.53.210 netmask 255.255.255.0 gateway 10.251.53.1</v>
      </c>
    </row>
    <row r="23" spans="1:1">
      <c r="A23" s="68" t="s">
        <v>1059</v>
      </c>
    </row>
    <row r="24" spans="1:1">
      <c r="A24" s="68" t="str">
        <f>CONCATENATE("ap name ",'AP-LIST_c9800'!B14," static-ip ip-address ",'AP-LIST_c9800'!G14," netmask ",var_mask_v1," gateway ",var_gw_v1)</f>
        <v>ap name de0614ncap20011 static-ip ip-address 10.251.53.211 netmask 255.255.255.0 gateway 10.251.53.1</v>
      </c>
    </row>
    <row r="25" spans="1:1">
      <c r="A25" s="68" t="s">
        <v>1059</v>
      </c>
    </row>
    <row r="26" spans="1:1">
      <c r="A26" s="68" t="str">
        <f>CONCATENATE("ap name ",'AP-LIST_c9800'!B15," static-ip ip-address ",'AP-LIST_c9800'!G15," netmask ",var_mask_v1," gateway ",var_gw_v1)</f>
        <v>ap name de0614ncap20012 static-ip ip-address 10.251.53.212 netmask 255.255.255.0 gateway 10.251.53.1</v>
      </c>
    </row>
    <row r="27" spans="1:1">
      <c r="A27" s="68" t="s">
        <v>1059</v>
      </c>
    </row>
    <row r="28" spans="1:1">
      <c r="A28" s="6" t="str">
        <f>CONCATENATE("ap name ",'AP-LIST_c9800'!B16," static-ip ip-address ",'AP-LIST_c9800'!G16," netmask ",var_mask_v1," gateway ",var_gw_v1)</f>
        <v>ap name de0614ncap20013 static-ip ip-address 10.251.53.213 netmask 255.255.255.0 gateway 10.251.53.1</v>
      </c>
    </row>
    <row r="29" spans="1:1">
      <c r="A29" s="6" t="s">
        <v>1059</v>
      </c>
    </row>
    <row r="30" spans="1:1">
      <c r="A30" s="6" t="str">
        <f>CONCATENATE("ap name ",'AP-LIST_c9800'!B17," static-ip ip-address ",'AP-LIST_c9800'!G17," netmask ",var_mask_v1," gateway ",var_gw_v1)</f>
        <v>ap name de0614ncap20014 static-ip ip-address 10.251.53.214 netmask 255.255.255.0 gateway 10.251.53.1</v>
      </c>
    </row>
    <row r="31" spans="1:1">
      <c r="A31" s="6" t="s">
        <v>1059</v>
      </c>
    </row>
    <row r="32" spans="1:1">
      <c r="A32" s="6" t="str">
        <f>CONCATENATE("ap name ",'AP-LIST_c9800'!B18," static-ip ip-address ",'AP-LIST_c9800'!G18," netmask ",var_mask_v1," gateway ",var_gw_v1)</f>
        <v>ap name de0614ncap20015 static-ip ip-address 10.251.53.215 netmask 255.255.255.0 gateway 10.251.53.1</v>
      </c>
    </row>
    <row r="33" spans="1:1">
      <c r="A33" s="6" t="s">
        <v>1059</v>
      </c>
    </row>
    <row r="34" spans="1:1">
      <c r="A34" s="6" t="str">
        <f>CONCATENATE("ap name ",'AP-LIST_c9800'!B19," static-ip ip-address ",'AP-LIST_c9800'!G19," netmask ",var_mask_v1," gateway ",var_gw_v1)</f>
        <v>ap name de0614ncap20016 static-ip ip-address 10.251.53.216 netmask 255.255.255.0 gateway 10.251.53.1</v>
      </c>
    </row>
    <row r="35" spans="1:1">
      <c r="A35" s="6" t="s">
        <v>1059</v>
      </c>
    </row>
    <row r="36" spans="1:1">
      <c r="A36" s="6" t="str">
        <f>CONCATENATE("ap name ",'AP-LIST_c9800'!B20," static-ip ip-address ",'AP-LIST_c9800'!G20," netmask ",var_mask_v1," gateway ",var_gw_v1)</f>
        <v>ap name de0614ncap20017 static-ip ip-address 10.251.53.217 netmask 255.255.255.0 gateway 10.251.53.1</v>
      </c>
    </row>
    <row r="37" spans="1:1">
      <c r="A37" s="6" t="s">
        <v>1059</v>
      </c>
    </row>
    <row r="38" spans="1:1">
      <c r="A38" s="6" t="str">
        <f>CONCATENATE("ap name ",'AP-LIST_c9800'!B21," static-ip ip-address ",'AP-LIST_c9800'!G21," netmask ",var_mask_v1," gateway ",var_gw_v1)</f>
        <v>ap name de0614ncap20018 static-ip ip-address 10.251.53.218 netmask 255.255.255.0 gateway 10.251.53.1</v>
      </c>
    </row>
    <row r="39" spans="1:1">
      <c r="A39" s="6" t="s">
        <v>1059</v>
      </c>
    </row>
    <row r="40" spans="1:1">
      <c r="A40" s="6" t="str">
        <f>CONCATENATE("ap name ",'AP-LIST_c9800'!B22," static-ip ip-address ",'AP-LIST_c9800'!G22," netmask ",var_mask_v1," gateway ",var_gw_v1)</f>
        <v>ap name de0614ncap20019 static-ip ip-address 10.251.53.219 netmask 255.255.255.0 gateway 10.251.53.1</v>
      </c>
    </row>
    <row r="41" spans="1:1">
      <c r="A41" s="6" t="s">
        <v>1059</v>
      </c>
    </row>
    <row r="42" spans="1:1">
      <c r="A42" s="6" t="str">
        <f>CONCATENATE("ap name ",'AP-LIST_c9800'!B23," static-ip ip-address ",'AP-LIST_c9800'!G23," netmask ",var_mask_v1," gateway ",var_gw_v1)</f>
        <v>ap name de0614ncap20020 static-ip ip-address 10.251.53.220 netmask 255.255.255.0 gateway 10.251.53.1</v>
      </c>
    </row>
    <row r="43" spans="1:1">
      <c r="A43" s="6" t="s">
        <v>1059</v>
      </c>
    </row>
    <row r="44" spans="1:1">
      <c r="A44" s="6" t="str">
        <f>CONCATENATE("ap name ",'AP-LIST_c9800'!B24," static-ip ip-address ",'AP-LIST_c9800'!G24," netmask ",var_mask_v1," gateway ",var_gw_v1)</f>
        <v>ap name de0614ncap20021 static-ip ip-address 10.251.53.221 netmask 255.255.255.0 gateway 10.251.53.1</v>
      </c>
    </row>
    <row r="45" spans="1:1">
      <c r="A45" s="6" t="s">
        <v>1059</v>
      </c>
    </row>
    <row r="46" spans="1:1">
      <c r="A46" s="6" t="str">
        <f>CONCATENATE("ap name ",'AP-LIST_c9800'!B25," static-ip ip-address ",'AP-LIST_c9800'!G25," netmask ",var_mask_v1," gateway ",var_gw_v1)</f>
        <v>ap name de0614ncap20022 static-ip ip-address 10.251.53.222 netmask 255.255.255.0 gateway 10.251.53.1</v>
      </c>
    </row>
    <row r="47" spans="1:1">
      <c r="A47" s="6" t="s">
        <v>1059</v>
      </c>
    </row>
    <row r="48" spans="1:1">
      <c r="A48" s="6" t="str">
        <f>CONCATENATE("ap name ",'AP-LIST_c9800'!B26," static-ip ip-address ",'AP-LIST_c9800'!G26," netmask ",var_mask_v1," gateway ",var_gw_v1)</f>
        <v>ap name de0614ncap20023 static-ip ip-address 10.251.53.223 netmask 255.255.255.0 gateway 10.251.53.1</v>
      </c>
    </row>
    <row r="49" spans="1:1">
      <c r="A49" s="6" t="s">
        <v>1059</v>
      </c>
    </row>
    <row r="50" spans="1:1">
      <c r="A50" s="6" t="str">
        <f>CONCATENATE("ap name ",'AP-LIST_c9800'!B27," static-ip ip-address ",'AP-LIST_c9800'!G27," netmask ",var_mask_v1," gateway ",var_gw_v1)</f>
        <v>ap name de0614ncap20024 static-ip ip-address 10.251.53.224 netmask 255.255.255.0 gateway 10.251.53.1</v>
      </c>
    </row>
    <row r="51" spans="1:1">
      <c r="A51" s="6" t="s">
        <v>1059</v>
      </c>
    </row>
    <row r="52" spans="1:1">
      <c r="A52" s="6" t="str">
        <f>CONCATENATE("ap name ",'AP-LIST_c9800'!B28," static-ip ip-address ",'AP-LIST_c9800'!G28," netmask ",var_mask_v1," gateway ",var_gw_v1)</f>
        <v>ap name de0614ncap20025 static-ip ip-address 10.251.53.225 netmask 255.255.255.0 gateway 10.251.53.1</v>
      </c>
    </row>
    <row r="53" spans="1:1">
      <c r="A53" s="6" t="s">
        <v>1059</v>
      </c>
    </row>
    <row r="54" spans="1:1">
      <c r="A54" s="6" t="str">
        <f>CONCATENATE("ap name ",'AP-LIST_c9800'!B29," static-ip ip-address ",'AP-LIST_c9800'!G29," netmask ",var_mask_v1," gateway ",var_gw_v1)</f>
        <v>ap name de0614ncap20026 static-ip ip-address 10.251.53.226 netmask 255.255.255.0 gateway 10.251.53.1</v>
      </c>
    </row>
    <row r="55" spans="1:1">
      <c r="A55" s="6" t="s">
        <v>1059</v>
      </c>
    </row>
    <row r="56" spans="1:1">
      <c r="A56" s="6" t="str">
        <f>CONCATENATE("ap name ",'AP-LIST_c9800'!B30," static-ip ip-address ",'AP-LIST_c9800'!G30," netmask ",var_mask_v1," gateway ",var_gw_v1)</f>
        <v>ap name de0614ncap20027 static-ip ip-address 10.251.53.227 netmask 255.255.255.0 gateway 10.251.53.1</v>
      </c>
    </row>
    <row r="57" spans="1:1">
      <c r="A57" s="6" t="s">
        <v>1059</v>
      </c>
    </row>
    <row r="58" spans="1:1">
      <c r="A58" s="6" t="str">
        <f>CONCATENATE("ap name ",'AP-LIST_c9800'!B31," static-ip ip-address ",'AP-LIST_c9800'!G31," netmask ",var_mask_v1," gateway ",var_gw_v1)</f>
        <v>ap name de0614ncap20028 static-ip ip-address 10.251.53.228 netmask 255.255.255.0 gateway 10.251.53.1</v>
      </c>
    </row>
    <row r="59" spans="1:1">
      <c r="A59" s="6" t="s">
        <v>1059</v>
      </c>
    </row>
    <row r="60" spans="1:1">
      <c r="A60" s="6" t="str">
        <f>CONCATENATE("ap name ",'AP-LIST_c9800'!B32," static-ip ip-address ",'AP-LIST_c9800'!G32," netmask ",var_mask_v1," gateway ",var_gw_v1)</f>
        <v>ap name de0614ncap20029 static-ip ip-address 10.251.53.229 netmask 255.255.255.0 gateway 10.251.53.1</v>
      </c>
    </row>
    <row r="61" spans="1:1">
      <c r="A61" s="6" t="s">
        <v>1059</v>
      </c>
    </row>
    <row r="62" spans="1:1">
      <c r="A62" s="6" t="str">
        <f>CONCATENATE("ap name ",'AP-LIST_c9800'!B33," static-ip ip-address ",'AP-LIST_c9800'!G33," netmask ",var_mask_v1," gateway ",var_gw_v1)</f>
        <v>ap name de0614ncap20030 static-ip ip-address 10.251.53.230 netmask 255.255.255.0 gateway 10.251.53.1</v>
      </c>
    </row>
    <row r="63" spans="1:1">
      <c r="A63" s="6" t="s">
        <v>1059</v>
      </c>
    </row>
    <row r="64" spans="1:1">
      <c r="A64" s="6" t="str">
        <f>CONCATENATE("ap name ",'AP-LIST_c9800'!B34," static-ip ip-address ",'AP-LIST_c9800'!G34," netmask ",var_mask_v1," gateway ",var_gw_v1)</f>
        <v>ap name de0614ncap20031 static-ip ip-address 10.251.53.231 netmask 255.255.255.0 gateway 10.251.53.1</v>
      </c>
    </row>
    <row r="65" spans="1:1">
      <c r="A65" s="6" t="s">
        <v>1059</v>
      </c>
    </row>
    <row r="66" spans="1:1">
      <c r="A66" s="6" t="str">
        <f>CONCATENATE("ap name ",'AP-LIST_c9800'!B35," static-ip ip-address ",'AP-LIST_c9800'!G35," netmask ",var_mask_v1," gateway ",var_gw_v1)</f>
        <v>ap name de0614ncap20032 static-ip ip-address 10.251.53.232 netmask 255.255.255.0 gateway 10.251.53.1</v>
      </c>
    </row>
    <row r="67" spans="1:1">
      <c r="A67" s="6" t="s">
        <v>1059</v>
      </c>
    </row>
    <row r="68" spans="1:1">
      <c r="A68" s="6" t="str">
        <f>CONCATENATE("ap name ",'AP-LIST_c9800'!B36," static-ip ip-address ",'AP-LIST_c9800'!G36," netmask ",var_mask_v1," gateway ",var_gw_v1)</f>
        <v>ap name de0614ncap20033 static-ip ip-address 10.251.53.233 netmask 255.255.255.0 gateway 10.251.53.1</v>
      </c>
    </row>
    <row r="69" spans="1:1">
      <c r="A69" s="6" t="s">
        <v>1059</v>
      </c>
    </row>
    <row r="70" spans="1:1">
      <c r="A70" s="6" t="str">
        <f>CONCATENATE("ap name ",'AP-LIST_c9800'!B37," static-ip ip-address ",'AP-LIST_c9800'!G37," netmask ",var_mask_v1," gateway ",var_gw_v1)</f>
        <v>ap name de0614ncap20034 static-ip ip-address 10.251.53.234 netmask 255.255.255.0 gateway 10.251.53.1</v>
      </c>
    </row>
    <row r="71" spans="1:1">
      <c r="A71" s="6" t="s">
        <v>1059</v>
      </c>
    </row>
    <row r="72" spans="1:1">
      <c r="A72" s="6" t="str">
        <f>CONCATENATE("ap name ",'AP-LIST_c9800'!B38," static-ip ip-address ",'AP-LIST_c9800'!G38," netmask ",var_mask_v1," gateway ",var_gw_v1)</f>
        <v>ap name de0614ncap20035 static-ip ip-address 10.251.53.235 netmask 255.255.255.0 gateway 10.251.53.1</v>
      </c>
    </row>
    <row r="73" spans="1:1">
      <c r="A73" s="6" t="s">
        <v>1059</v>
      </c>
    </row>
    <row r="74" spans="1:1">
      <c r="A74" s="6" t="str">
        <f>CONCATENATE("ap name ",'AP-LIST_c9800'!B39," static-ip ip-address ",'AP-LIST_c9800'!G39," netmask ",var_mask_v1," gateway ",var_gw_v1)</f>
        <v>ap name de0614ncap20036 static-ip ip-address 10.251.53.236 netmask 255.255.255.0 gateway 10.251.53.1</v>
      </c>
    </row>
    <row r="75" spans="1:1">
      <c r="A75" s="6" t="s">
        <v>1059</v>
      </c>
    </row>
    <row r="76" spans="1:1">
      <c r="A76" s="6" t="str">
        <f>CONCATENATE("ap name ",'AP-LIST_c9800'!B40," static-ip ip-address ",'AP-LIST_c9800'!G40," netmask ",var_mask_v1," gateway ",var_gw_v1)</f>
        <v>ap name de0614ncap20037 static-ip ip-address 10.251.53.237 netmask 255.255.255.0 gateway 10.251.53.1</v>
      </c>
    </row>
    <row r="77" spans="1:1">
      <c r="A77" s="6" t="s">
        <v>1059</v>
      </c>
    </row>
    <row r="78" spans="1:1">
      <c r="A78" s="6" t="str">
        <f>CONCATENATE("ap name ",'AP-LIST_c9800'!B41," static-ip ip-address ",'AP-LIST_c9800'!G41," netmask ",var_mask_v1," gateway ",var_gw_v1)</f>
        <v>ap name de0614ncap20038 static-ip ip-address 10.251.53.238 netmask 255.255.255.0 gateway 10.251.53.1</v>
      </c>
    </row>
    <row r="79" spans="1:1">
      <c r="A79" s="6" t="s">
        <v>1059</v>
      </c>
    </row>
    <row r="80" spans="1:1">
      <c r="A80" s="6" t="str">
        <f>CONCATENATE("ap name ",'AP-LIST_c9800'!B42," static-ip ip-address ",'AP-LIST_c9800'!G42," netmask ",var_mask_v1," gateway ",var_gw_v1)</f>
        <v>ap name de0614ncap20039 static-ip ip-address 10.251.53.239 netmask 255.255.255.0 gateway 10.251.53.1</v>
      </c>
    </row>
    <row r="81" spans="1:1">
      <c r="A81" s="6" t="s">
        <v>1059</v>
      </c>
    </row>
    <row r="82" spans="1:1">
      <c r="A82" s="6" t="str">
        <f>CONCATENATE("ap name ",'AP-LIST_c9800'!B43," static-ip ip-address ",'AP-LIST_c9800'!G43," netmask ",var_mask_v1," gateway ",var_gw_v1)</f>
        <v>ap name de0614ncap20040 static-ip ip-address 10.251.53.240 netmask 255.255.255.0 gateway 10.251.53.1</v>
      </c>
    </row>
    <row r="83" spans="1:1">
      <c r="A83" s="6" t="s">
        <v>1059</v>
      </c>
    </row>
    <row r="84" spans="1:1">
      <c r="A84" s="6" t="str">
        <f>CONCATENATE("ap name ",'AP-LIST_c9800'!B44," static-ip ip-address ",'AP-LIST_c9800'!G44," netmask ",var_mask_v1," gateway ",var_gw_v1)</f>
        <v>ap name de0614ncap20041 static-ip ip-address 10.251.53.241 netmask 255.255.255.0 gateway 10.251.53.1</v>
      </c>
    </row>
    <row r="85" spans="1:1">
      <c r="A85" s="6" t="s">
        <v>1059</v>
      </c>
    </row>
    <row r="86" spans="1:1">
      <c r="A86" s="6" t="str">
        <f>CONCATENATE("ap name ",'AP-LIST_c9800'!B45," static-ip ip-address ",'AP-LIST_c9800'!G45," netmask ",var_mask_v1," gateway ",var_gw_v1)</f>
        <v>ap name de0614ncap20042 static-ip ip-address 10.251.53.242 netmask 255.255.255.0 gateway 10.251.53.1</v>
      </c>
    </row>
    <row r="87" spans="1:1">
      <c r="A87" s="6" t="s">
        <v>1059</v>
      </c>
    </row>
    <row r="88" spans="1:1">
      <c r="A88" s="6" t="str">
        <f>CONCATENATE("ap name ",'AP-LIST_c9800'!B46," static-ip ip-address ",'AP-LIST_c9800'!G46," netmask ",var_mask_v1," gateway ",var_gw_v1)</f>
        <v>ap name de0614ncap20043 static-ip ip-address 10.251.53.243 netmask 255.255.255.0 gateway 10.251.53.1</v>
      </c>
    </row>
    <row r="89" spans="1:1">
      <c r="A89" s="6" t="s">
        <v>1059</v>
      </c>
    </row>
    <row r="90" spans="1:1">
      <c r="A90" s="6" t="str">
        <f>CONCATENATE("ap name ",'AP-LIST_c9800'!B47," static-ip ip-address ",'AP-LIST_c9800'!G47," netmask ",var_mask_v1," gateway ",var_gw_v1)</f>
        <v>ap name de0614ncap20044 static-ip ip-address 10.251.53.244 netmask 255.255.255.0 gateway 10.251.53.1</v>
      </c>
    </row>
    <row r="91" spans="1:1">
      <c r="A91" s="6" t="s">
        <v>1059</v>
      </c>
    </row>
    <row r="92" spans="1:1">
      <c r="A92" s="6" t="str">
        <f>CONCATENATE("ap name ",'AP-LIST_c9800'!B48," static-ip ip-address ",'AP-LIST_c9800'!G48," netmask ",var_mask_v1," gateway ",var_gw_v1)</f>
        <v>ap name de0614ncap20045 static-ip ip-address 10.251.53.245 netmask 255.255.255.0 gateway 10.251.53.1</v>
      </c>
    </row>
    <row r="93" spans="1:1">
      <c r="A93" s="6" t="s">
        <v>1059</v>
      </c>
    </row>
    <row r="94" spans="1:1">
      <c r="A94" s="6" t="str">
        <f>CONCATENATE("ap name ",'AP-LIST_c9800'!B49," static-ip ip-address ",'AP-LIST_c9800'!G49," netmask ",var_mask_v1," gateway ",var_gw_v1)</f>
        <v>ap name de0614ncap20046 static-ip ip-address 10.251.53.246 netmask 255.255.255.0 gateway 10.251.53.1</v>
      </c>
    </row>
    <row r="95" spans="1:1">
      <c r="A95" s="6" t="s">
        <v>1059</v>
      </c>
    </row>
    <row r="96" spans="1:1">
      <c r="A96" s="6" t="str">
        <f>CONCATENATE("ap name ",'AP-LIST_c9800'!B50," static-ip ip-address ",'AP-LIST_c9800'!G50," netmask ",var_mask_v1," gateway ",var_gw_v1)</f>
        <v>ap name de0614ncap20047 static-ip ip-address 10.251.53.247 netmask 255.255.255.0 gateway 10.251.53.1</v>
      </c>
    </row>
    <row r="97" spans="1:1">
      <c r="A97" s="6" t="s">
        <v>1059</v>
      </c>
    </row>
    <row r="98" spans="1:1">
      <c r="A98" s="6" t="str">
        <f>CONCATENATE("ap name ",'AP-LIST_c9800'!B51," static-ip ip-address ",'AP-LIST_c9800'!G51," netmask ",var_mask_v1," gateway ",var_gw_v1)</f>
        <v>ap name de0614ncap20048 static-ip ip-address 10.251.53.248 netmask 255.255.255.0 gateway 10.251.53.1</v>
      </c>
    </row>
    <row r="99" spans="1:1">
      <c r="A99" s="6" t="s">
        <v>1059</v>
      </c>
    </row>
    <row r="100" spans="1:1">
      <c r="A100" s="6" t="str">
        <f>CONCATENATE("ap name ",'AP-LIST_c9800'!B52," static-ip ip-address ",'AP-LIST_c9800'!G52," netmask ",var_mask_v1," gateway ",var_gw_v1)</f>
        <v>ap name de0614ncap20049 static-ip ip-address 10.251.53.249 netmask 255.255.255.0 gateway 10.251.53.1</v>
      </c>
    </row>
    <row r="101" spans="1:1">
      <c r="A101" s="6" t="s">
        <v>1059</v>
      </c>
    </row>
    <row r="102" spans="1:1">
      <c r="A102" s="6" t="str">
        <f>CONCATENATE("ap name ",'AP-LIST_c9800'!B53," static-ip ip-address ",'AP-LIST_c9800'!G53," netmask ",var_mask_v1," gateway ",var_gw_v1)</f>
        <v>ap name de0614ncap20050 static-ip ip-address 10.251.53.250 netmask 255.255.255.0 gateway 10.251.53.1</v>
      </c>
    </row>
    <row r="103" spans="1:1">
      <c r="A103" s="6" t="s">
        <v>1059</v>
      </c>
    </row>
    <row r="104" spans="1:1">
      <c r="A104" s="6" t="str">
        <f>CONCATENATE("ap name ",'AP-LIST_c9800'!B54," static-ip ip-address ",'AP-LIST_c9800'!G54," netmask ",var_mask_v1," gateway ",var_gw_v1)</f>
        <v>ap name de0614ncap20051 static-ip ip-address 10.251.53.251 netmask 255.255.255.0 gateway 10.251.53.1</v>
      </c>
    </row>
    <row r="105" spans="1:1">
      <c r="A105" s="6" t="s">
        <v>1059</v>
      </c>
    </row>
    <row r="106" spans="1:1">
      <c r="A106" s="6" t="str">
        <f>CONCATENATE("ap name ",'AP-LIST_c9800'!B55," static-ip ip-address ",'AP-LIST_c9800'!G55," netmask ",var_mask_v1," gateway ",var_gw_v1)</f>
        <v>ap name de0614ncap20052 static-ip ip-address 10.251.53.252 netmask 255.255.255.0 gateway 10.251.53.1</v>
      </c>
    </row>
    <row r="107" spans="1:1">
      <c r="A107" s="6" t="s">
        <v>1059</v>
      </c>
    </row>
    <row r="108" spans="1:1">
      <c r="A108" s="6" t="str">
        <f>CONCATENATE("ap name ",'AP-LIST_c9800'!B56," static-ip ip-address ",'AP-LIST_c9800'!G56," netmask ",var_mask_v1," gateway ",var_gw_v1)</f>
        <v>ap name de0614ncap20053 static-ip ip-address 10.251.53.253 netmask 255.255.255.0 gateway 10.251.53.1</v>
      </c>
    </row>
    <row r="109" spans="1:1">
      <c r="A109" s="6" t="s">
        <v>1059</v>
      </c>
    </row>
    <row r="110" spans="1:1">
      <c r="A110" s="6" t="str">
        <f>CONCATENATE("ap name ",'AP-LIST_c9800'!B57," static-ip ip-address ",'AP-LIST_c9800'!G57," netmask ",var_mask_v1," gateway ",var_gw_v1)</f>
        <v>ap name de0614ncap20054 static-ip ip-address 10.251.53.254 netmask 255.255.255.0 gateway 10.251.53.1</v>
      </c>
    </row>
    <row r="111" spans="1:1">
      <c r="A111" s="6" t="s">
        <v>1059</v>
      </c>
    </row>
    <row r="112" spans="1:1">
      <c r="A112" s="6" t="str">
        <f>CONCATENATE("ap name ",'AP-LIST_c9800'!B58," static-ip ip-address ",'AP-LIST_c9800'!G58," netmask ",var_mask_v1," gateway ",var_gw_v1)</f>
        <v>ap name de0614ncap20055 static-ip ip-address 10.251.53.21 netmask 255.255.255.0 gateway 10.251.53.1</v>
      </c>
    </row>
    <row r="113" spans="1:1">
      <c r="A113" s="6" t="s">
        <v>1059</v>
      </c>
    </row>
    <row r="114" spans="1:1">
      <c r="A114" s="6" t="str">
        <f>CONCATENATE("ap name ",'AP-LIST_c9800'!B59," static-ip ip-address ",'AP-LIST_c9800'!G59," netmask ",var_mask_v1," gateway ",var_gw_v1)</f>
        <v>ap name de0614ncap20056 static-ip ip-address 10.251.53.22 netmask 255.255.255.0 gateway 10.251.53.1</v>
      </c>
    </row>
    <row r="115" spans="1:1">
      <c r="A115" s="6" t="s">
        <v>1059</v>
      </c>
    </row>
    <row r="116" spans="1:1">
      <c r="A116" s="6" t="str">
        <f>CONCATENATE("ap name ",'AP-LIST_c9800'!B60," static-ip ip-address ",'AP-LIST_c9800'!G60," netmask ",var_mask_v1," gateway ",var_gw_v1)</f>
        <v>ap name de0614ncap20057 static-ip ip-address 10.251.53.23 netmask 255.255.255.0 gateway 10.251.53.1</v>
      </c>
    </row>
    <row r="117" spans="1:1">
      <c r="A117" s="6" t="s">
        <v>1059</v>
      </c>
    </row>
    <row r="118" spans="1:1">
      <c r="A118" s="6" t="str">
        <f>CONCATENATE("ap name ",'AP-LIST_c9800'!B61," static-ip ip-address ",'AP-LIST_c9800'!G61," netmask ",var_mask_v1," gateway ",var_gw_v1)</f>
        <v>ap name de0614ncap20058 static-ip ip-address 10.251.53.24 netmask 255.255.255.0 gateway 10.251.53.1</v>
      </c>
    </row>
    <row r="119" spans="1:1">
      <c r="A119" s="6" t="s">
        <v>1059</v>
      </c>
    </row>
    <row r="120" spans="1:1">
      <c r="A120" s="6" t="str">
        <f>CONCATENATE("ap name ",'AP-LIST_c9800'!B62," static-ip ip-address ",'AP-LIST_c9800'!G62," netmask ",var_mask_v1," gateway ",var_gw_v1)</f>
        <v>ap name de0614ncap20059 static-ip ip-address 10.251.53.25 netmask 255.255.255.0 gateway 10.251.53.1</v>
      </c>
    </row>
    <row r="121" spans="1:1">
      <c r="A121" s="6" t="s">
        <v>1059</v>
      </c>
    </row>
    <row r="122" spans="1:1">
      <c r="A122" s="6" t="str">
        <f>CONCATENATE("ap name ",'AP-LIST_c9800'!B63," static-ip ip-address ",'AP-LIST_c9800'!G63," netmask ",var_mask_v1," gateway ",var_gw_v1)</f>
        <v>ap name de0614ncap20060 static-ip ip-address 10.251.53.26 netmask 255.255.255.0 gateway 10.251.53.1</v>
      </c>
    </row>
    <row r="123" spans="1:1">
      <c r="A123" s="6" t="s">
        <v>1059</v>
      </c>
    </row>
    <row r="124" spans="1:1">
      <c r="A124" s="6" t="str">
        <f>CONCATENATE("ap name ",'AP-LIST_c9800'!B64," static-ip ip-address ",'AP-LIST_c9800'!G64," netmask ",var_mask_v1," gateway ",var_gw_v1)</f>
        <v>ap name de0614ncap20061 static-ip ip-address 10.251.53.27 netmask 255.255.255.0 gateway 10.251.53.1</v>
      </c>
    </row>
    <row r="125" spans="1:1">
      <c r="A125" s="6" t="s">
        <v>1059</v>
      </c>
    </row>
    <row r="126" spans="1:1">
      <c r="A126" s="6" t="str">
        <f>CONCATENATE("ap name ",'AP-LIST_c9800'!B65," static-ip ip-address ",'AP-LIST_c9800'!G65," netmask ",var_mask_v1," gateway ",var_gw_v1)</f>
        <v>ap name de0614ncap20062 static-ip ip-address 10.251.53.28 netmask 255.255.255.0 gateway 10.251.53.1</v>
      </c>
    </row>
    <row r="127" spans="1:1">
      <c r="A127" s="6" t="s">
        <v>1059</v>
      </c>
    </row>
    <row r="128" spans="1:1">
      <c r="A128" s="6" t="str">
        <f>CONCATENATE("ap name ",'AP-LIST_c9800'!B66," static-ip ip-address ",'AP-LIST_c9800'!G66," netmask ",var_mask_v1," gateway ",var_gw_v1)</f>
        <v>ap name de0614ncap20063 static-ip ip-address 10.251.53.29 netmask 255.255.255.0 gateway 10.251.53.1</v>
      </c>
    </row>
    <row r="129" spans="1:1">
      <c r="A129" s="6" t="s">
        <v>1059</v>
      </c>
    </row>
    <row r="130" spans="1:1">
      <c r="A130" s="6" t="str">
        <f>CONCATENATE("ap name ",'AP-LIST_c9800'!B67," static-ip ip-address ",'AP-LIST_c9800'!G67," netmask ",var_mask_v1," gateway ",var_gw_v1)</f>
        <v>ap name de0614ncap20064 static-ip ip-address 10.251.53.30 netmask 255.255.255.0 gateway 10.251.53.1</v>
      </c>
    </row>
    <row r="131" spans="1:1">
      <c r="A131" s="6" t="s">
        <v>1059</v>
      </c>
    </row>
    <row r="132" spans="1:1">
      <c r="A132" s="6" t="str">
        <f>CONCATENATE("ap name ",'AP-LIST_c9800'!B68," static-ip ip-address ",'AP-LIST_c9800'!G68," netmask ",var_mask_v1," gateway ",var_gw_v1)</f>
        <v>ap name de0614ncap20065 static-ip ip-address 10.251.53.31 netmask 255.255.255.0 gateway 10.251.53.1</v>
      </c>
    </row>
    <row r="133" spans="1:1">
      <c r="A133" s="6" t="s">
        <v>1059</v>
      </c>
    </row>
    <row r="134" spans="1:1">
      <c r="A134" s="6" t="str">
        <f>CONCATENATE("ap name ",'AP-LIST_c9800'!B69," static-ip ip-address ",'AP-LIST_c9800'!G69," netmask ",var_mask_v1," gateway ",var_gw_v1)</f>
        <v>ap name de0614ncap20066 static-ip ip-address 10.251.53.32 netmask 255.255.255.0 gateway 10.251.53.1</v>
      </c>
    </row>
    <row r="135" spans="1:1">
      <c r="A135" s="6" t="s">
        <v>1059</v>
      </c>
    </row>
    <row r="136" spans="1:1">
      <c r="A136" s="6" t="str">
        <f>CONCATENATE("ap name ",'AP-LIST_c9800'!B70," static-ip ip-address ",'AP-LIST_c9800'!G70," netmask ",var_mask_v1," gateway ",var_gw_v1)</f>
        <v>ap name de0614ncap20067 static-ip ip-address 10.251.53.33 netmask 255.255.255.0 gateway 10.251.53.1</v>
      </c>
    </row>
    <row r="137" spans="1:1">
      <c r="A137" s="6" t="s">
        <v>1059</v>
      </c>
    </row>
    <row r="138" spans="1:1">
      <c r="A138" s="6" t="str">
        <f>CONCATENATE("ap name ",'AP-LIST_c9800'!B71," static-ip ip-address ",'AP-LIST_c9800'!G71," netmask ",var_mask_v1," gateway ",var_gw_v1)</f>
        <v>ap name de0614ncap20068 static-ip ip-address 10.251.53.34 netmask 255.255.255.0 gateway 10.251.53.1</v>
      </c>
    </row>
    <row r="139" spans="1:1">
      <c r="A139" s="6" t="s">
        <v>1059</v>
      </c>
    </row>
    <row r="140" spans="1:1">
      <c r="A140" s="6" t="str">
        <f>CONCATENATE("ap name ",'AP-LIST_c9800'!B72," static-ip ip-address ",'AP-LIST_c9800'!G72," netmask ",var_mask_v1," gateway ",var_gw_v1)</f>
        <v>ap name de0614ncap20069 static-ip ip-address 10.251.53.35 netmask 255.255.255.0 gateway 10.251.53.1</v>
      </c>
    </row>
    <row r="141" spans="1:1">
      <c r="A141" s="6" t="s">
        <v>1059</v>
      </c>
    </row>
    <row r="142" spans="1:1">
      <c r="A142" s="6" t="str">
        <f>CONCATENATE("ap name ",'AP-LIST_c9800'!B73," static-ip ip-address ",'AP-LIST_c9800'!G73," netmask ",var_mask_v1," gateway ",var_gw_v1)</f>
        <v>ap name de0614ncap20070 static-ip ip-address 10.251.53.36 netmask 255.255.255.0 gateway 10.251.53.1</v>
      </c>
    </row>
    <row r="143" spans="1:1">
      <c r="A143" s="6" t="s">
        <v>1059</v>
      </c>
    </row>
    <row r="144" spans="1:1">
      <c r="A144" s="6" t="str">
        <f>CONCATENATE("ap name ",'AP-LIST_c9800'!B74," static-ip ip-address ",'AP-LIST_c9800'!G74," netmask ",var_mask_v1," gateway ",var_gw_v1)</f>
        <v>ap name de0614ncap20071 static-ip ip-address 10.251.53.37 netmask 255.255.255.0 gateway 10.251.53.1</v>
      </c>
    </row>
    <row r="145" spans="1:1">
      <c r="A145" s="6" t="s">
        <v>1059</v>
      </c>
    </row>
    <row r="146" spans="1:1">
      <c r="A146" s="6" t="str">
        <f>CONCATENATE("ap name ",'AP-LIST_c9800'!B75," static-ip ip-address ",'AP-LIST_c9800'!G75," netmask ",var_mask_v1," gateway ",var_gw_v1)</f>
        <v>ap name de0614ncap20072 static-ip ip-address 10.251.53.38 netmask 255.255.255.0 gateway 10.251.53.1</v>
      </c>
    </row>
    <row r="147" spans="1:1">
      <c r="A147" s="6" t="s">
        <v>1059</v>
      </c>
    </row>
    <row r="148" spans="1:1">
      <c r="A148" s="6" t="str">
        <f>CONCATENATE("ap name ",'AP-LIST_c9800'!B76," static-ip ip-address ",'AP-LIST_c9800'!G76," netmask ",var_mask_v1," gateway ",var_gw_v1)</f>
        <v>ap name de0614ncap20073 static-ip ip-address 10.251.53.39 netmask 255.255.255.0 gateway 10.251.53.1</v>
      </c>
    </row>
    <row r="149" spans="1:1">
      <c r="A149" s="6" t="s">
        <v>1059</v>
      </c>
    </row>
    <row r="150" spans="1:1">
      <c r="A150" s="6" t="str">
        <f>CONCATENATE("ap name ",'AP-LIST_c9800'!B77," static-ip ip-address ",'AP-LIST_c9800'!G77," netmask ",var_mask_v1," gateway ",var_gw_v1)</f>
        <v>ap name de0614ncap20074 static-ip ip-address 10.251.53.40 netmask 255.255.255.0 gateway 10.251.53.1</v>
      </c>
    </row>
    <row r="151" spans="1:1">
      <c r="A151" s="6" t="s">
        <v>1059</v>
      </c>
    </row>
    <row r="152" spans="1:1">
      <c r="A152" s="6" t="str">
        <f>CONCATENATE("ap name ",'AP-LIST_c9800'!B78," static-ip ip-address ",'AP-LIST_c9800'!G78," netmask ",var_mask_v1," gateway ",var_gw_v1)</f>
        <v>ap name de0614ncap20075 static-ip ip-address 10.251.53.41 netmask 255.255.255.0 gateway 10.251.53.1</v>
      </c>
    </row>
    <row r="153" spans="1:1">
      <c r="A153" s="6" t="s">
        <v>1059</v>
      </c>
    </row>
    <row r="154" spans="1:1">
      <c r="A154" s="6" t="str">
        <f>CONCATENATE("ap name ",'AP-LIST_c9800'!B79," static-ip ip-address ",'AP-LIST_c9800'!G79," netmask ",var_mask_v1," gateway ",var_gw_v1)</f>
        <v>ap name de0614ncap20076 static-ip ip-address 10.251.53.42 netmask 255.255.255.0 gateway 10.251.53.1</v>
      </c>
    </row>
    <row r="155" spans="1:1">
      <c r="A155" s="6" t="s">
        <v>1059</v>
      </c>
    </row>
    <row r="156" spans="1:1">
      <c r="A156" s="6" t="str">
        <f>CONCATENATE("ap name ",'AP-LIST_c9800'!B80," static-ip ip-address ",'AP-LIST_c9800'!G80," netmask ",var_mask_v1," gateway ",var_gw_v1)</f>
        <v>ap name de0614ncap20077 static-ip ip-address 10.251.53.43 netmask 255.255.255.0 gateway 10.251.53.1</v>
      </c>
    </row>
    <row r="157" spans="1:1">
      <c r="A157" s="6" t="s">
        <v>1059</v>
      </c>
    </row>
    <row r="158" spans="1:1">
      <c r="A158" s="6" t="str">
        <f>CONCATENATE("ap name ",'AP-LIST_c9800'!B81," static-ip ip-address ",'AP-LIST_c9800'!G81," netmask ",var_mask_v1," gateway ",var_gw_v1)</f>
        <v>ap name de0614ncap20078 static-ip ip-address 10.251.53.44 netmask 255.255.255.0 gateway 10.251.53.1</v>
      </c>
    </row>
    <row r="159" spans="1:1">
      <c r="A159" s="6" t="s">
        <v>1059</v>
      </c>
    </row>
    <row r="160" spans="1:1">
      <c r="A160" s="6" t="str">
        <f>CONCATENATE("ap name ",'AP-LIST_c9800'!B82," static-ip ip-address ",'AP-LIST_c9800'!G82," netmask ",var_mask_v1," gateway ",var_gw_v1)</f>
        <v>ap name de0614ncap20079 static-ip ip-address 10.251.53.45 netmask 255.255.255.0 gateway 10.251.53.1</v>
      </c>
    </row>
    <row r="161" spans="1:1">
      <c r="A161" s="6" t="s">
        <v>1059</v>
      </c>
    </row>
    <row r="162" spans="1:1">
      <c r="A162" s="6" t="str">
        <f>CONCATENATE("ap name ",'AP-LIST_c9800'!B83," static-ip ip-address ",'AP-LIST_c9800'!G83," netmask ",var_mask_v1," gateway ",var_gw_v1)</f>
        <v>ap name de0614ncap20080 static-ip ip-address 10.251.53.46 netmask 255.255.255.0 gateway 10.251.53.1</v>
      </c>
    </row>
    <row r="163" spans="1:1">
      <c r="A163" s="6" t="s">
        <v>1059</v>
      </c>
    </row>
    <row r="164" spans="1:1">
      <c r="A164" s="6" t="str">
        <f>CONCATENATE("ap name ",'AP-LIST_c9800'!B84," static-ip ip-address ",'AP-LIST_c9800'!G84," netmask ",var_mask_v1," gateway ",var_gw_v1)</f>
        <v>ap name de0614ncap20081 static-ip ip-address 10.251.53.47 netmask 255.255.255.0 gateway 10.251.53.1</v>
      </c>
    </row>
    <row r="165" spans="1:1">
      <c r="A165" s="6" t="s">
        <v>1059</v>
      </c>
    </row>
    <row r="166" spans="1:1">
      <c r="A166" s="6" t="str">
        <f>CONCATENATE("ap name ",'AP-LIST_c9800'!B85," static-ip ip-address ",'AP-LIST_c9800'!G85," netmask ",var_mask_v1," gateway ",var_gw_v1)</f>
        <v>ap name de0614ncap20082 static-ip ip-address 10.251.53.48 netmask 255.255.255.0 gateway 10.251.53.1</v>
      </c>
    </row>
    <row r="167" spans="1:1">
      <c r="A167" s="6" t="s">
        <v>1059</v>
      </c>
    </row>
    <row r="168" spans="1:1">
      <c r="A168" s="6" t="str">
        <f>CONCATENATE("ap name ",'AP-LIST_c9800'!B86," static-ip ip-address ",'AP-LIST_c9800'!G86," netmask ",var_mask_v1," gateway ",var_gw_v1)</f>
        <v>ap name de0614ncap20083 static-ip ip-address 10.251.53.49 netmask 255.255.255.0 gateway 10.251.53.1</v>
      </c>
    </row>
    <row r="169" spans="1:1">
      <c r="A169" s="6" t="s">
        <v>1059</v>
      </c>
    </row>
    <row r="170" spans="1:1">
      <c r="A170" s="6" t="str">
        <f>CONCATENATE("ap name ",'AP-LIST_c9800'!B87," static-ip ip-address ",'AP-LIST_c9800'!G87," netmask ",var_mask_v1," gateway ",var_gw_v1)</f>
        <v>ap name de0614ncap20084 static-ip ip-address 10.251.53.50 netmask 255.255.255.0 gateway 10.251.53.1</v>
      </c>
    </row>
    <row r="171" spans="1:1">
      <c r="A171" s="6" t="s">
        <v>1059</v>
      </c>
    </row>
    <row r="172" spans="1:1">
      <c r="A172" s="6" t="str">
        <f>CONCATENATE("ap name ",'AP-LIST_c9800'!B88," static-ip ip-address ",'AP-LIST_c9800'!G88," netmask ",var_mask_v1," gateway ",var_gw_v1)</f>
        <v>ap name de0614ncap20085 static-ip ip-address 10.251.53.51 netmask 255.255.255.0 gateway 10.251.53.1</v>
      </c>
    </row>
    <row r="173" spans="1:1">
      <c r="A173" s="6" t="s">
        <v>1059</v>
      </c>
    </row>
    <row r="174" spans="1:1">
      <c r="A174" s="6" t="str">
        <f>CONCATENATE("ap name ",'AP-LIST_c9800'!B89," static-ip ip-address ",'AP-LIST_c9800'!G89," netmask ",var_mask_v1," gateway ",var_gw_v1)</f>
        <v>ap name de0614ncap20086 static-ip ip-address 10.251.53.52 netmask 255.255.255.0 gateway 10.251.53.1</v>
      </c>
    </row>
    <row r="175" spans="1:1">
      <c r="A175" s="6" t="s">
        <v>1059</v>
      </c>
    </row>
    <row r="176" spans="1:1">
      <c r="A176" s="6" t="str">
        <f>CONCATENATE("ap name ",'AP-LIST_c9800'!B90," static-ip ip-address ",'AP-LIST_c9800'!G90," netmask ",var_mask_v1," gateway ",var_gw_v1)</f>
        <v>ap name de0614ncap20087 static-ip ip-address 10.251.53.53 netmask 255.255.255.0 gateway 10.251.53.1</v>
      </c>
    </row>
    <row r="177" spans="1:1">
      <c r="A177" s="6" t="s">
        <v>1059</v>
      </c>
    </row>
    <row r="178" spans="1:1">
      <c r="A178" s="6" t="str">
        <f>CONCATENATE("ap name ",'AP-LIST_c9800'!B91," static-ip ip-address ",'AP-LIST_c9800'!G91," netmask ",var_mask_v1," gateway ",var_gw_v1)</f>
        <v>ap name de0614ncap20088 static-ip ip-address 10.251.53.54 netmask 255.255.255.0 gateway 10.251.53.1</v>
      </c>
    </row>
    <row r="179" spans="1:1">
      <c r="A179" s="6" t="s">
        <v>1059</v>
      </c>
    </row>
    <row r="180" spans="1:1">
      <c r="A180" s="6" t="str">
        <f>CONCATENATE("ap name ",'AP-LIST_c9800'!B92," static-ip ip-address ",'AP-LIST_c9800'!G92," netmask ",var_mask_v1," gateway ",var_gw_v1)</f>
        <v>ap name de0614ncap20089 static-ip ip-address 10.251.53.55 netmask 255.255.255.0 gateway 10.251.53.1</v>
      </c>
    </row>
    <row r="181" spans="1:1">
      <c r="A181" s="6" t="s">
        <v>1059</v>
      </c>
    </row>
    <row r="182" spans="1:1">
      <c r="A182" s="6" t="str">
        <f>CONCATENATE("ap name ",'AP-LIST_c9800'!B93," static-ip ip-address ",'AP-LIST_c9800'!G93," netmask ",var_mask_v1," gateway ",var_gw_v1)</f>
        <v>ap name de0614ncap20090 static-ip ip-address 10.251.53.56 netmask 255.255.255.0 gateway 10.251.53.1</v>
      </c>
    </row>
    <row r="183" spans="1:1">
      <c r="A183" s="6" t="s">
        <v>1059</v>
      </c>
    </row>
    <row r="184" spans="1:1">
      <c r="A184" s="6" t="str">
        <f>CONCATENATE("ap name ",'AP-LIST_c9800'!B94," static-ip ip-address ",'AP-LIST_c9800'!G94," netmask ",var_mask_v1," gateway ",var_gw_v1)</f>
        <v>ap name de0614ncap20091 static-ip ip-address 10.251.53.57 netmask 255.255.255.0 gateway 10.251.53.1</v>
      </c>
    </row>
    <row r="185" spans="1:1">
      <c r="A185" s="6" t="s">
        <v>1059</v>
      </c>
    </row>
    <row r="186" spans="1:1">
      <c r="A186" s="6" t="str">
        <f>CONCATENATE("ap name ",'AP-LIST_c9800'!B95," static-ip ip-address ",'AP-LIST_c9800'!G95," netmask ",var_mask_v1," gateway ",var_gw_v1)</f>
        <v>ap name de0614ncap20092 static-ip ip-address 10.251.53.58 netmask 255.255.255.0 gateway 10.251.53.1</v>
      </c>
    </row>
    <row r="187" spans="1:1">
      <c r="A187" s="6" t="s">
        <v>1059</v>
      </c>
    </row>
    <row r="188" spans="1:1">
      <c r="A188" s="6" t="str">
        <f>CONCATENATE("ap name ",'AP-LIST_c9800'!B96," static-ip ip-address ",'AP-LIST_c9800'!G96," netmask ",var_mask_v1," gateway ",var_gw_v1)</f>
        <v>ap name de0614ncap20093 static-ip ip-address 10.251.53.59 netmask 255.255.255.0 gateway 10.251.53.1</v>
      </c>
    </row>
    <row r="189" spans="1:1">
      <c r="A189" s="6" t="s">
        <v>1059</v>
      </c>
    </row>
    <row r="190" spans="1:1">
      <c r="A190" s="6" t="str">
        <f>CONCATENATE("ap name ",'AP-LIST_c9800'!B97," static-ip ip-address ",'AP-LIST_c9800'!G97," netmask ",var_mask_v1," gateway ",var_gw_v1)</f>
        <v>ap name de0614ncap20094 static-ip ip-address 10.251.53.60 netmask 255.255.255.0 gateway 10.251.53.1</v>
      </c>
    </row>
    <row r="191" spans="1:1">
      <c r="A191" s="6" t="s">
        <v>1059</v>
      </c>
    </row>
    <row r="192" spans="1:1">
      <c r="A192" s="6" t="str">
        <f>CONCATENATE("ap name ",'AP-LIST_c9800'!B98," static-ip ip-address ",'AP-LIST_c9800'!G98," netmask ",var_mask_v1," gateway ",var_gw_v1)</f>
        <v>ap name de0614ncap20095 static-ip ip-address 10.251.53.61 netmask 255.255.255.0 gateway 10.251.53.1</v>
      </c>
    </row>
    <row r="193" spans="1:1">
      <c r="A193" s="6" t="s">
        <v>1059</v>
      </c>
    </row>
    <row r="194" spans="1:1">
      <c r="A194" s="6" t="str">
        <f>CONCATENATE("ap name ",'AP-LIST_c9800'!B99," static-ip ip-address ",'AP-LIST_c9800'!G99," netmask ",var_mask_v1," gateway ",var_gw_v1)</f>
        <v>ap name de0614ncap20096 static-ip ip-address 10.251.53.62 netmask 255.255.255.0 gateway 10.251.53.1</v>
      </c>
    </row>
    <row r="195" spans="1:1">
      <c r="A195" s="6" t="s">
        <v>1059</v>
      </c>
    </row>
    <row r="196" spans="1:1">
      <c r="A196" s="6" t="str">
        <f>CONCATENATE("ap name ",'AP-LIST_c9800'!B100," static-ip ip-address ",'AP-LIST_c9800'!G100," netmask ",var_mask_v1," gateway ",var_gw_v1)</f>
        <v>ap name de0614ncap20097 static-ip ip-address 10.251.53.63 netmask 255.255.255.0 gateway 10.251.53.1</v>
      </c>
    </row>
    <row r="197" spans="1:1">
      <c r="A197" s="6" t="s">
        <v>1059</v>
      </c>
    </row>
    <row r="198" spans="1:1">
      <c r="A198" s="6" t="str">
        <f>CONCATENATE("ap name ",'AP-LIST_c9800'!B101," static-ip ip-address ",'AP-LIST_c9800'!G101," netmask ",var_mask_v1," gateway ",var_gw_v1)</f>
        <v>ap name de0614ncap20098 static-ip ip-address 10.251.53.64 netmask 255.255.255.0 gateway 10.251.53.1</v>
      </c>
    </row>
    <row r="199" spans="1:1">
      <c r="A199" s="69" t="s">
        <v>1108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A116"/>
  <sheetViews>
    <sheetView workbookViewId="0">
      <selection activeCell="A3" sqref="A3:A63"/>
    </sheetView>
  </sheetViews>
  <sheetFormatPr baseColWidth="10" defaultRowHeight="15"/>
  <cols>
    <col min="1" max="2" width="69.140625" bestFit="1" customWidth="1"/>
  </cols>
  <sheetData>
    <row r="1" spans="1:1" ht="33" customHeight="1">
      <c r="A1" s="64" t="s">
        <v>1488</v>
      </c>
    </row>
    <row r="2" spans="1:1">
      <c r="A2" s="69" t="s">
        <v>1298</v>
      </c>
    </row>
    <row r="3" spans="1:1">
      <c r="A3" s="6" t="s">
        <v>1079</v>
      </c>
    </row>
    <row r="4" spans="1:1">
      <c r="A4" s="6" t="str">
        <f>CONCATENATE("ap name ",'AP-LIST_c9800'!B4," controller primary ",var_dns_wlc2," ",var_ip_wlc2)</f>
        <v>ap name de0614ncap20001 controller primary de0614swlc20002 10.251.53.195</v>
      </c>
    </row>
    <row r="5" spans="1:1">
      <c r="A5" s="6" t="str">
        <f>CONCATENATE("ap name ",'AP-LIST_c9800'!B5," controller primary ",var_dns_wlc2," ",var_ip_wlc2)</f>
        <v>ap name de0614ncap20002 controller primary de0614swlc20002 10.251.53.195</v>
      </c>
    </row>
    <row r="6" spans="1:1">
      <c r="A6" s="6" t="str">
        <f>CONCATENATE("ap name ",'AP-LIST_c9800'!B6," controller primary ",var_dns_wlc2," ",var_ip_wlc2)</f>
        <v>ap name de0614ncap20003 controller primary de0614swlc20002 10.251.53.195</v>
      </c>
    </row>
    <row r="7" spans="1:1">
      <c r="A7" s="6" t="str">
        <f>CONCATENATE("ap name ",'AP-LIST_c9800'!B7," controller primary ",var_dns_wlc2," ",var_ip_wlc2)</f>
        <v>ap name de0614ncap20004 controller primary de0614swlc20002 10.251.53.195</v>
      </c>
    </row>
    <row r="8" spans="1:1">
      <c r="A8" s="6" t="str">
        <f>CONCATENATE("ap name ",'AP-LIST_c9800'!B8," controller primary ",var_dns_wlc2," ",var_ip_wlc2)</f>
        <v>ap name de0614ncap20005 controller primary de0614swlc20002 10.251.53.195</v>
      </c>
    </row>
    <row r="9" spans="1:1">
      <c r="A9" s="6" t="str">
        <f>CONCATENATE("ap name ",'AP-LIST_c9800'!B9," controller primary ",var_dns_wlc2," ",var_ip_wlc2)</f>
        <v>ap name de0614ncap20006 controller primary de0614swlc20002 10.251.53.195</v>
      </c>
    </row>
    <row r="10" spans="1:1">
      <c r="A10" s="6" t="str">
        <f>CONCATENATE("ap name ",'AP-LIST_c9800'!B10," controller primary ",var_dns_wlc2," ",var_ip_wlc2)</f>
        <v>ap name de0614ncap20007 controller primary de0614swlc20002 10.251.53.195</v>
      </c>
    </row>
    <row r="11" spans="1:1">
      <c r="A11" s="6" t="str">
        <f>CONCATENATE("ap name ",'AP-LIST_c9800'!B11," controller primary ",var_dns_wlc2," ",var_ip_wlc2)</f>
        <v>ap name de0614ncap20008 controller primary de0614swlc20002 10.251.53.195</v>
      </c>
    </row>
    <row r="12" spans="1:1">
      <c r="A12" s="6" t="str">
        <f>CONCATENATE("ap name ",'AP-LIST_c9800'!B12," controller primary ",var_dns_wlc2," ",var_ip_wlc2)</f>
        <v>ap name de0614ncap20009 controller primary de0614swlc20002 10.251.53.195</v>
      </c>
    </row>
    <row r="13" spans="1:1">
      <c r="A13" s="6" t="str">
        <f>CONCATENATE("ap name ",'AP-LIST_c9800'!B13," controller primary ",var_dns_wlc2," ",var_ip_wlc2)</f>
        <v>ap name de0614ncap20010 controller primary de0614swlc20002 10.251.53.195</v>
      </c>
    </row>
    <row r="14" spans="1:1">
      <c r="A14" s="6" t="str">
        <f>CONCATENATE("ap name ",'AP-LIST_c9800'!B14," controller primary ",var_dns_wlc2," ",var_ip_wlc2)</f>
        <v>ap name de0614ncap20011 controller primary de0614swlc20002 10.251.53.195</v>
      </c>
    </row>
    <row r="15" spans="1:1">
      <c r="A15" s="6" t="str">
        <f>CONCATENATE("ap name ",'AP-LIST_c9800'!B15," controller primary ",var_dns_wlc2," ",var_ip_wlc2)</f>
        <v>ap name de0614ncap20012 controller primary de0614swlc20002 10.251.53.195</v>
      </c>
    </row>
    <row r="16" spans="1:1">
      <c r="A16" s="6" t="str">
        <f>CONCATENATE("ap name ",'AP-LIST_c9800'!B16," controller primary ",var_dns_wlc2," ",var_ip_wlc2)</f>
        <v>ap name de0614ncap20013 controller primary de0614swlc20002 10.251.53.195</v>
      </c>
    </row>
    <row r="17" spans="1:1">
      <c r="A17" s="6" t="str">
        <f>CONCATENATE("ap name ",'AP-LIST_c9800'!B17," controller primary ",var_dns_wlc2," ",var_ip_wlc2)</f>
        <v>ap name de0614ncap20014 controller primary de0614swlc20002 10.251.53.195</v>
      </c>
    </row>
    <row r="18" spans="1:1">
      <c r="A18" s="6" t="str">
        <f>CONCATENATE("ap name ",'AP-LIST_c9800'!B18," controller primary ",var_dns_wlc2," ",var_ip_wlc2)</f>
        <v>ap name de0614ncap20015 controller primary de0614swlc20002 10.251.53.195</v>
      </c>
    </row>
    <row r="19" spans="1:1">
      <c r="A19" s="6" t="str">
        <f>CONCATENATE("ap name ",'AP-LIST_c9800'!B19," controller primary ",var_dns_wlc2," ",var_ip_wlc2)</f>
        <v>ap name de0614ncap20016 controller primary de0614swlc20002 10.251.53.195</v>
      </c>
    </row>
    <row r="20" spans="1:1">
      <c r="A20" s="6" t="str">
        <f>CONCATENATE("ap name ",'AP-LIST_c9800'!B20," controller primary ",var_dns_wlc2," ",var_ip_wlc2)</f>
        <v>ap name de0614ncap20017 controller primary de0614swlc20002 10.251.53.195</v>
      </c>
    </row>
    <row r="21" spans="1:1">
      <c r="A21" s="6" t="str">
        <f>CONCATENATE("ap name ",'AP-LIST_c9800'!B21," controller primary ",var_dns_wlc2," ",var_ip_wlc2)</f>
        <v>ap name de0614ncap20018 controller primary de0614swlc20002 10.251.53.195</v>
      </c>
    </row>
    <row r="22" spans="1:1">
      <c r="A22" s="6" t="str">
        <f>CONCATENATE("ap name ",'AP-LIST_c9800'!B22," controller primary ",var_dns_wlc2," ",var_ip_wlc2)</f>
        <v>ap name de0614ncap20019 controller primary de0614swlc20002 10.251.53.195</v>
      </c>
    </row>
    <row r="23" spans="1:1">
      <c r="A23" s="6" t="str">
        <f>CONCATENATE("ap name ",'AP-LIST_c9800'!B23," controller primary ",var_dns_wlc2," ",var_ip_wlc2)</f>
        <v>ap name de0614ncap20020 controller primary de0614swlc20002 10.251.53.195</v>
      </c>
    </row>
    <row r="24" spans="1:1">
      <c r="A24" s="6" t="str">
        <f>CONCATENATE("ap name ",'AP-LIST_c9800'!B24," controller primary ",var_dns_wlc2," ",var_ip_wlc2)</f>
        <v>ap name de0614ncap20021 controller primary de0614swlc20002 10.251.53.195</v>
      </c>
    </row>
    <row r="25" spans="1:1">
      <c r="A25" s="6" t="str">
        <f>CONCATENATE("ap name ",'AP-LIST_c9800'!B25," controller primary ",var_dns_wlc2," ",var_ip_wlc2)</f>
        <v>ap name de0614ncap20022 controller primary de0614swlc20002 10.251.53.195</v>
      </c>
    </row>
    <row r="26" spans="1:1">
      <c r="A26" s="6" t="str">
        <f>CONCATENATE("ap name ",'AP-LIST_c9800'!B26," controller primary ",var_dns_wlc2," ",var_ip_wlc2)</f>
        <v>ap name de0614ncap20023 controller primary de0614swlc20002 10.251.53.195</v>
      </c>
    </row>
    <row r="27" spans="1:1">
      <c r="A27" s="6" t="str">
        <f>CONCATENATE("ap name ",'AP-LIST_c9800'!B27," controller primary ",var_dns_wlc2," ",var_ip_wlc2)</f>
        <v>ap name de0614ncap20024 controller primary de0614swlc20002 10.251.53.195</v>
      </c>
    </row>
    <row r="28" spans="1:1">
      <c r="A28" s="6" t="str">
        <f>CONCATENATE("ap name ",'AP-LIST_c9800'!B28," controller primary ",var_dns_wlc2," ",var_ip_wlc2)</f>
        <v>ap name de0614ncap20025 controller primary de0614swlc20002 10.251.53.195</v>
      </c>
    </row>
    <row r="29" spans="1:1">
      <c r="A29" s="6" t="str">
        <f>CONCATENATE("ap name ",'AP-LIST_c9800'!B29," controller primary ",var_dns_wlc2," ",var_ip_wlc2)</f>
        <v>ap name de0614ncap20026 controller primary de0614swlc20002 10.251.53.195</v>
      </c>
    </row>
    <row r="30" spans="1:1">
      <c r="A30" s="6" t="str">
        <f>CONCATENATE("ap name ",'AP-LIST_c9800'!B30," controller primary ",var_dns_wlc2," ",var_ip_wlc2)</f>
        <v>ap name de0614ncap20027 controller primary de0614swlc20002 10.251.53.195</v>
      </c>
    </row>
    <row r="31" spans="1:1">
      <c r="A31" s="6" t="str">
        <f>CONCATENATE("ap name ",'AP-LIST_c9800'!B31," controller primary ",var_dns_wlc2," ",var_ip_wlc2)</f>
        <v>ap name de0614ncap20028 controller primary de0614swlc20002 10.251.53.195</v>
      </c>
    </row>
    <row r="32" spans="1:1">
      <c r="A32" s="6" t="str">
        <f>CONCATENATE("ap name ",'AP-LIST_c9800'!B32," controller primary ",var_dns_wlc2," ",var_ip_wlc2)</f>
        <v>ap name de0614ncap20029 controller primary de0614swlc20002 10.251.53.195</v>
      </c>
    </row>
    <row r="33" spans="1:1">
      <c r="A33" s="6" t="str">
        <f>CONCATENATE("ap name ",'AP-LIST_c9800'!B33," controller primary ",var_dns_wlc2," ",var_ip_wlc2)</f>
        <v>ap name de0614ncap20030 controller primary de0614swlc20002 10.251.53.195</v>
      </c>
    </row>
    <row r="34" spans="1:1">
      <c r="A34" s="6" t="str">
        <f>CONCATENATE("ap name ",'AP-LIST_c9800'!B34," controller primary ",var_dns_wlc2," ",var_ip_wlc2)</f>
        <v>ap name de0614ncap20031 controller primary de0614swlc20002 10.251.53.195</v>
      </c>
    </row>
    <row r="35" spans="1:1">
      <c r="A35" s="6" t="str">
        <f>CONCATENATE("ap name ",'AP-LIST_c9800'!B35," controller primary ",var_dns_wlc2," ",var_ip_wlc2)</f>
        <v>ap name de0614ncap20032 controller primary de0614swlc20002 10.251.53.195</v>
      </c>
    </row>
    <row r="36" spans="1:1">
      <c r="A36" s="6" t="str">
        <f>CONCATENATE("ap name ",'AP-LIST_c9800'!B36," controller primary ",var_dns_wlc2," ",var_ip_wlc2)</f>
        <v>ap name de0614ncap20033 controller primary de0614swlc20002 10.251.53.195</v>
      </c>
    </row>
    <row r="37" spans="1:1">
      <c r="A37" s="6" t="str">
        <f>CONCATENATE("ap name ",'AP-LIST_c9800'!B37," controller primary ",var_dns_wlc2," ",var_ip_wlc2)</f>
        <v>ap name de0614ncap20034 controller primary de0614swlc20002 10.251.53.195</v>
      </c>
    </row>
    <row r="38" spans="1:1">
      <c r="A38" s="6" t="str">
        <f>CONCATENATE("ap name ",'AP-LIST_c9800'!B38," controller primary ",var_dns_wlc2," ",var_ip_wlc2)</f>
        <v>ap name de0614ncap20035 controller primary de0614swlc20002 10.251.53.195</v>
      </c>
    </row>
    <row r="39" spans="1:1">
      <c r="A39" s="6" t="str">
        <f>CONCATENATE("ap name ",'AP-LIST_c9800'!B39," controller primary ",var_dns_wlc2," ",var_ip_wlc2)</f>
        <v>ap name de0614ncap20036 controller primary de0614swlc20002 10.251.53.195</v>
      </c>
    </row>
    <row r="40" spans="1:1">
      <c r="A40" s="6" t="str">
        <f>CONCATENATE("ap name ",'AP-LIST_c9800'!B40," controller primary ",var_dns_wlc2," ",var_ip_wlc2)</f>
        <v>ap name de0614ncap20037 controller primary de0614swlc20002 10.251.53.195</v>
      </c>
    </row>
    <row r="41" spans="1:1">
      <c r="A41" s="6" t="str">
        <f>CONCATENATE("ap name ",'AP-LIST_c9800'!B41," controller primary ",var_dns_wlc2," ",var_ip_wlc2)</f>
        <v>ap name de0614ncap20038 controller primary de0614swlc20002 10.251.53.195</v>
      </c>
    </row>
    <row r="42" spans="1:1">
      <c r="A42" s="6" t="str">
        <f>CONCATENATE("ap name ",'AP-LIST_c9800'!B42," controller primary ",var_dns_wlc2," ",var_ip_wlc2)</f>
        <v>ap name de0614ncap20039 controller primary de0614swlc20002 10.251.53.195</v>
      </c>
    </row>
    <row r="43" spans="1:1">
      <c r="A43" s="6" t="str">
        <f>CONCATENATE("ap name ",'AP-LIST_c9800'!B43," controller primary ",var_dns_wlc2," ",var_ip_wlc2)</f>
        <v>ap name de0614ncap20040 controller primary de0614swlc20002 10.251.53.195</v>
      </c>
    </row>
    <row r="44" spans="1:1">
      <c r="A44" s="6" t="str">
        <f>CONCATENATE("ap name ",'AP-LIST_c9800'!B44," controller primary ",var_dns_wlc2," ",var_ip_wlc2)</f>
        <v>ap name de0614ncap20041 controller primary de0614swlc20002 10.251.53.195</v>
      </c>
    </row>
    <row r="45" spans="1:1">
      <c r="A45" s="6" t="str">
        <f>CONCATENATE("ap name ",'AP-LIST_c9800'!B45," controller primary ",var_dns_wlc2," ",var_ip_wlc2)</f>
        <v>ap name de0614ncap20042 controller primary de0614swlc20002 10.251.53.195</v>
      </c>
    </row>
    <row r="46" spans="1:1">
      <c r="A46" s="6" t="str">
        <f>CONCATENATE("ap name ",'AP-LIST_c9800'!B46," controller primary ",var_dns_wlc2," ",var_ip_wlc2)</f>
        <v>ap name de0614ncap20043 controller primary de0614swlc20002 10.251.53.195</v>
      </c>
    </row>
    <row r="47" spans="1:1">
      <c r="A47" s="6" t="str">
        <f>CONCATENATE("ap name ",'AP-LIST_c9800'!B47," controller primary ",var_dns_wlc2," ",var_ip_wlc2)</f>
        <v>ap name de0614ncap20044 controller primary de0614swlc20002 10.251.53.195</v>
      </c>
    </row>
    <row r="48" spans="1:1">
      <c r="A48" s="6" t="str">
        <f>CONCATENATE("ap name ",'AP-LIST_c9800'!B48," controller primary ",var_dns_wlc2," ",var_ip_wlc2)</f>
        <v>ap name de0614ncap20045 controller primary de0614swlc20002 10.251.53.195</v>
      </c>
    </row>
    <row r="49" spans="1:1">
      <c r="A49" s="6" t="str">
        <f>CONCATENATE("ap name ",'AP-LIST_c9800'!B49," controller primary ",var_dns_wlc2," ",var_ip_wlc2)</f>
        <v>ap name de0614ncap20046 controller primary de0614swlc20002 10.251.53.195</v>
      </c>
    </row>
    <row r="50" spans="1:1">
      <c r="A50" s="6" t="str">
        <f>CONCATENATE("ap name ",'AP-LIST_c9800'!B50," controller primary ",var_dns_wlc2," ",var_ip_wlc2)</f>
        <v>ap name de0614ncap20047 controller primary de0614swlc20002 10.251.53.195</v>
      </c>
    </row>
    <row r="51" spans="1:1">
      <c r="A51" s="6" t="str">
        <f>CONCATENATE("ap name ",'AP-LIST_c9800'!B51," controller primary ",var_dns_wlc2," ",var_ip_wlc2)</f>
        <v>ap name de0614ncap20048 controller primary de0614swlc20002 10.251.53.195</v>
      </c>
    </row>
    <row r="52" spans="1:1">
      <c r="A52" s="6" t="str">
        <f>CONCATENATE("ap name ",'AP-LIST_c9800'!B52," controller primary ",var_dns_wlc2," ",var_ip_wlc2)</f>
        <v>ap name de0614ncap20049 controller primary de0614swlc20002 10.251.53.195</v>
      </c>
    </row>
    <row r="53" spans="1:1">
      <c r="A53" s="6" t="str">
        <f>CONCATENATE("ap name ",'AP-LIST_c9800'!B53," controller primary ",var_dns_wlc2," ",var_ip_wlc2)</f>
        <v>ap name de0614ncap20050 controller primary de0614swlc20002 10.251.53.195</v>
      </c>
    </row>
    <row r="54" spans="1:1">
      <c r="A54" s="6" t="str">
        <f>CONCATENATE("ap name ",'AP-LIST_c9800'!B54," controller primary ",var_dns_wlc2," ",var_ip_wlc2)</f>
        <v>ap name de0614ncap20051 controller primary de0614swlc20002 10.251.53.195</v>
      </c>
    </row>
    <row r="55" spans="1:1">
      <c r="A55" s="6" t="str">
        <f>CONCATENATE("ap name ",'AP-LIST_c9800'!B55," controller primary ",var_dns_wlc2," ",var_ip_wlc2)</f>
        <v>ap name de0614ncap20052 controller primary de0614swlc20002 10.251.53.195</v>
      </c>
    </row>
    <row r="56" spans="1:1">
      <c r="A56" s="6" t="str">
        <f>CONCATENATE("ap name ",'AP-LIST_c9800'!B56," controller primary ",var_dns_wlc2," ",var_ip_wlc2)</f>
        <v>ap name de0614ncap20053 controller primary de0614swlc20002 10.251.53.195</v>
      </c>
    </row>
    <row r="57" spans="1:1">
      <c r="A57" s="6" t="str">
        <f>CONCATENATE("ap name ",'AP-LIST_c9800'!B57," controller primary ",var_dns_wlc2," ",var_ip_wlc2)</f>
        <v>ap name de0614ncap20054 controller primary de0614swlc20002 10.251.53.195</v>
      </c>
    </row>
    <row r="58" spans="1:1">
      <c r="A58" s="6" t="str">
        <f>CONCATENATE("ap name ",'AP-LIST_c9800'!B58," controller primary ",var_dns_wlc2," ",var_ip_wlc2)</f>
        <v>ap name de0614ncap20055 controller primary de0614swlc20002 10.251.53.195</v>
      </c>
    </row>
    <row r="59" spans="1:1">
      <c r="A59" s="6" t="str">
        <f>CONCATENATE("ap name ",'AP-LIST_c9800'!B59," controller primary ",var_dns_wlc2," ",var_ip_wlc2)</f>
        <v>ap name de0614ncap20056 controller primary de0614swlc20002 10.251.53.195</v>
      </c>
    </row>
    <row r="60" spans="1:1">
      <c r="A60" s="6" t="str">
        <f>CONCATENATE("ap name ",'AP-LIST_c9800'!B60," controller primary ",var_dns_wlc2," ",var_ip_wlc2)</f>
        <v>ap name de0614ncap20057 controller primary de0614swlc20002 10.251.53.195</v>
      </c>
    </row>
    <row r="61" spans="1:1">
      <c r="A61" s="6" t="str">
        <f>CONCATENATE("ap name ",'AP-LIST_c9800'!B61," controller primary ",var_dns_wlc2," ",var_ip_wlc2)</f>
        <v>ap name de0614ncap20058 controller primary de0614swlc20002 10.251.53.195</v>
      </c>
    </row>
    <row r="62" spans="1:1">
      <c r="A62" s="6" t="str">
        <f>CONCATENATE("ap name ",'AP-LIST_c9800'!B62," controller primary ",var_dns_wlc2," ",var_ip_wlc2)</f>
        <v>ap name de0614ncap20059 controller primary de0614swlc20002 10.251.53.195</v>
      </c>
    </row>
    <row r="63" spans="1:1">
      <c r="A63" s="6" t="str">
        <f>CONCATENATE("ap name ",'AP-LIST_c9800'!B63," controller primary ",var_dns_wlc2," ",var_ip_wlc2)</f>
        <v>ap name de0614ncap20060 controller primary de0614swlc20002 10.251.53.195</v>
      </c>
    </row>
    <row r="64" spans="1:1">
      <c r="A64" s="6" t="str">
        <f>CONCATENATE("ap name ",'AP-LIST_c9800'!B64," controller primary ",var_dns_wlc2," ",var_ip_wlc2)</f>
        <v>ap name de0614ncap20061 controller primary de0614swlc20002 10.251.53.195</v>
      </c>
    </row>
    <row r="65" spans="1:1">
      <c r="A65" s="6" t="str">
        <f>CONCATENATE("ap name ",'AP-LIST_c9800'!B65," controller primary ",var_dns_wlc2," ",var_ip_wlc2)</f>
        <v>ap name de0614ncap20062 controller primary de0614swlc20002 10.251.53.195</v>
      </c>
    </row>
    <row r="66" spans="1:1">
      <c r="A66" s="6" t="str">
        <f>CONCATENATE("ap name ",'AP-LIST_c9800'!B66," controller primary ",var_dns_wlc2," ",var_ip_wlc2)</f>
        <v>ap name de0614ncap20063 controller primary de0614swlc20002 10.251.53.195</v>
      </c>
    </row>
    <row r="67" spans="1:1">
      <c r="A67" s="6" t="str">
        <f>CONCATENATE("ap name ",'AP-LIST_c9800'!B67," controller primary ",var_dns_wlc2," ",var_ip_wlc2)</f>
        <v>ap name de0614ncap20064 controller primary de0614swlc20002 10.251.53.195</v>
      </c>
    </row>
    <row r="68" spans="1:1">
      <c r="A68" s="6" t="str">
        <f>CONCATENATE("ap name ",'AP-LIST_c9800'!B68," controller primary ",var_dns_wlc2," ",var_ip_wlc2)</f>
        <v>ap name de0614ncap20065 controller primary de0614swlc20002 10.251.53.195</v>
      </c>
    </row>
    <row r="69" spans="1:1">
      <c r="A69" s="6" t="str">
        <f>CONCATENATE("ap name ",'AP-LIST_c9800'!B69," controller primary ",var_dns_wlc2," ",var_ip_wlc2)</f>
        <v>ap name de0614ncap20066 controller primary de0614swlc20002 10.251.53.195</v>
      </c>
    </row>
    <row r="70" spans="1:1">
      <c r="A70" s="6" t="str">
        <f>CONCATENATE("ap name ",'AP-LIST_c9800'!B70," controller primary ",var_dns_wlc2," ",var_ip_wlc2)</f>
        <v>ap name de0614ncap20067 controller primary de0614swlc20002 10.251.53.195</v>
      </c>
    </row>
    <row r="71" spans="1:1">
      <c r="A71" s="6" t="str">
        <f>CONCATENATE("ap name ",'AP-LIST_c9800'!B71," controller primary ",var_dns_wlc2," ",var_ip_wlc2)</f>
        <v>ap name de0614ncap20068 controller primary de0614swlc20002 10.251.53.195</v>
      </c>
    </row>
    <row r="72" spans="1:1">
      <c r="A72" s="6" t="str">
        <f>CONCATENATE("ap name ",'AP-LIST_c9800'!B72," controller primary ",var_dns_wlc2," ",var_ip_wlc2)</f>
        <v>ap name de0614ncap20069 controller primary de0614swlc20002 10.251.53.195</v>
      </c>
    </row>
    <row r="73" spans="1:1">
      <c r="A73" s="6" t="str">
        <f>CONCATENATE("ap name ",'AP-LIST_c9800'!B73," controller primary ",var_dns_wlc2," ",var_ip_wlc2)</f>
        <v>ap name de0614ncap20070 controller primary de0614swlc20002 10.251.53.195</v>
      </c>
    </row>
    <row r="74" spans="1:1">
      <c r="A74" s="6" t="str">
        <f>CONCATENATE("ap name ",'AP-LIST_c9800'!B74," controller primary ",var_dns_wlc2," ",var_ip_wlc2)</f>
        <v>ap name de0614ncap20071 controller primary de0614swlc20002 10.251.53.195</v>
      </c>
    </row>
    <row r="75" spans="1:1">
      <c r="A75" s="6" t="str">
        <f>CONCATENATE("ap name ",'AP-LIST_c9800'!B75," controller primary ",var_dns_wlc2," ",var_ip_wlc2)</f>
        <v>ap name de0614ncap20072 controller primary de0614swlc20002 10.251.53.195</v>
      </c>
    </row>
    <row r="76" spans="1:1">
      <c r="A76" s="6" t="str">
        <f>CONCATENATE("ap name ",'AP-LIST_c9800'!B76," controller primary ",var_dns_wlc2," ",var_ip_wlc2)</f>
        <v>ap name de0614ncap20073 controller primary de0614swlc20002 10.251.53.195</v>
      </c>
    </row>
    <row r="77" spans="1:1">
      <c r="A77" s="6" t="str">
        <f>CONCATENATE("ap name ",'AP-LIST_c9800'!B77," controller primary ",var_dns_wlc2," ",var_ip_wlc2)</f>
        <v>ap name de0614ncap20074 controller primary de0614swlc20002 10.251.53.195</v>
      </c>
    </row>
    <row r="78" spans="1:1">
      <c r="A78" s="6" t="str">
        <f>CONCATENATE("ap name ",'AP-LIST_c9800'!B78," controller primary ",var_dns_wlc2," ",var_ip_wlc2)</f>
        <v>ap name de0614ncap20075 controller primary de0614swlc20002 10.251.53.195</v>
      </c>
    </row>
    <row r="79" spans="1:1">
      <c r="A79" s="6" t="str">
        <f>CONCATENATE("ap name ",'AP-LIST_c9800'!B79," controller primary ",var_dns_wlc2," ",var_ip_wlc2)</f>
        <v>ap name de0614ncap20076 controller primary de0614swlc20002 10.251.53.195</v>
      </c>
    </row>
    <row r="80" spans="1:1">
      <c r="A80" s="6" t="str">
        <f>CONCATENATE("ap name ",'AP-LIST_c9800'!B80," controller primary ",var_dns_wlc2," ",var_ip_wlc2)</f>
        <v>ap name de0614ncap20077 controller primary de0614swlc20002 10.251.53.195</v>
      </c>
    </row>
    <row r="81" spans="1:1">
      <c r="A81" s="6" t="str">
        <f>CONCATENATE("ap name ",'AP-LIST_c9800'!B81," controller primary ",var_dns_wlc2," ",var_ip_wlc2)</f>
        <v>ap name de0614ncap20078 controller primary de0614swlc20002 10.251.53.195</v>
      </c>
    </row>
    <row r="82" spans="1:1">
      <c r="A82" s="6" t="str">
        <f>CONCATENATE("ap name ",'AP-LIST_c9800'!B82," controller primary ",var_dns_wlc2," ",var_ip_wlc2)</f>
        <v>ap name de0614ncap20079 controller primary de0614swlc20002 10.251.53.195</v>
      </c>
    </row>
    <row r="83" spans="1:1">
      <c r="A83" s="6" t="str">
        <f>CONCATENATE("ap name ",'AP-LIST_c9800'!B83," controller primary ",var_dns_wlc2," ",var_ip_wlc2)</f>
        <v>ap name de0614ncap20080 controller primary de0614swlc20002 10.251.53.195</v>
      </c>
    </row>
    <row r="84" spans="1:1">
      <c r="A84" s="6" t="str">
        <f>CONCATENATE("ap name ",'AP-LIST_c9800'!B84," controller primary ",var_dns_wlc2," ",var_ip_wlc2)</f>
        <v>ap name de0614ncap20081 controller primary de0614swlc20002 10.251.53.195</v>
      </c>
    </row>
    <row r="85" spans="1:1">
      <c r="A85" s="6" t="str">
        <f>CONCATENATE("ap name ",'AP-LIST_c9800'!B85," controller primary ",var_dns_wlc2," ",var_ip_wlc2)</f>
        <v>ap name de0614ncap20082 controller primary de0614swlc20002 10.251.53.195</v>
      </c>
    </row>
    <row r="86" spans="1:1">
      <c r="A86" s="6" t="str">
        <f>CONCATENATE("ap name ",'AP-LIST_c9800'!B86," controller primary ",var_dns_wlc2," ",var_ip_wlc2)</f>
        <v>ap name de0614ncap20083 controller primary de0614swlc20002 10.251.53.195</v>
      </c>
    </row>
    <row r="87" spans="1:1">
      <c r="A87" s="6" t="str">
        <f>CONCATENATE("ap name ",'AP-LIST_c9800'!B87," controller primary ",var_dns_wlc2," ",var_ip_wlc2)</f>
        <v>ap name de0614ncap20084 controller primary de0614swlc20002 10.251.53.195</v>
      </c>
    </row>
    <row r="88" spans="1:1">
      <c r="A88" s="6" t="str">
        <f>CONCATENATE("ap name ",'AP-LIST_c9800'!B88," controller primary ",var_dns_wlc2," ",var_ip_wlc2)</f>
        <v>ap name de0614ncap20085 controller primary de0614swlc20002 10.251.53.195</v>
      </c>
    </row>
    <row r="89" spans="1:1">
      <c r="A89" s="6" t="str">
        <f>CONCATENATE("ap name ",'AP-LIST_c9800'!B89," controller primary ",var_dns_wlc2," ",var_ip_wlc2)</f>
        <v>ap name de0614ncap20086 controller primary de0614swlc20002 10.251.53.195</v>
      </c>
    </row>
    <row r="90" spans="1:1">
      <c r="A90" s="6" t="str">
        <f>CONCATENATE("ap name ",'AP-LIST_c9800'!B90," controller primary ",var_dns_wlc2," ",var_ip_wlc2)</f>
        <v>ap name de0614ncap20087 controller primary de0614swlc20002 10.251.53.195</v>
      </c>
    </row>
    <row r="91" spans="1:1">
      <c r="A91" s="6" t="str">
        <f>CONCATENATE("ap name ",'AP-LIST_c9800'!B91," controller primary ",var_dns_wlc2," ",var_ip_wlc2)</f>
        <v>ap name de0614ncap20088 controller primary de0614swlc20002 10.251.53.195</v>
      </c>
    </row>
    <row r="92" spans="1:1">
      <c r="A92" s="6" t="str">
        <f>CONCATENATE("ap name ",'AP-LIST_c9800'!B92," controller primary ",var_dns_wlc2," ",var_ip_wlc2)</f>
        <v>ap name de0614ncap20089 controller primary de0614swlc20002 10.251.53.195</v>
      </c>
    </row>
    <row r="93" spans="1:1">
      <c r="A93" s="6" t="str">
        <f>CONCATENATE("ap name ",'AP-LIST_c9800'!B93," controller primary ",var_dns_wlc2," ",var_ip_wlc2)</f>
        <v>ap name de0614ncap20090 controller primary de0614swlc20002 10.251.53.195</v>
      </c>
    </row>
    <row r="94" spans="1:1">
      <c r="A94" s="6" t="str">
        <f>CONCATENATE("ap name ",'AP-LIST_c9800'!B94," controller primary ",var_dns_wlc2," ",var_ip_wlc2)</f>
        <v>ap name de0614ncap20091 controller primary de0614swlc20002 10.251.53.195</v>
      </c>
    </row>
    <row r="95" spans="1:1">
      <c r="A95" s="6" t="str">
        <f>CONCATENATE("ap name ",'AP-LIST_c9800'!B95," controller primary ",var_dns_wlc2," ",var_ip_wlc2)</f>
        <v>ap name de0614ncap20092 controller primary de0614swlc20002 10.251.53.195</v>
      </c>
    </row>
    <row r="96" spans="1:1">
      <c r="A96" s="6" t="str">
        <f>CONCATENATE("ap name ",'AP-LIST_c9800'!B96," controller primary ",var_dns_wlc2," ",var_ip_wlc2)</f>
        <v>ap name de0614ncap20093 controller primary de0614swlc20002 10.251.53.195</v>
      </c>
    </row>
    <row r="97" spans="1:1">
      <c r="A97" s="6" t="str">
        <f>CONCATENATE("ap name ",'AP-LIST_c9800'!B97," controller primary ",var_dns_wlc2," ",var_ip_wlc2)</f>
        <v>ap name de0614ncap20094 controller primary de0614swlc20002 10.251.53.195</v>
      </c>
    </row>
    <row r="98" spans="1:1">
      <c r="A98" s="6" t="str">
        <f>CONCATENATE("ap name ",'AP-LIST_c9800'!B98," controller primary ",var_dns_wlc2," ",var_ip_wlc2)</f>
        <v>ap name de0614ncap20095 controller primary de0614swlc20002 10.251.53.195</v>
      </c>
    </row>
    <row r="99" spans="1:1">
      <c r="A99" s="6" t="str">
        <f>CONCATENATE("ap name ",'AP-LIST_c9800'!B99," controller primary ",var_dns_wlc2," ",var_ip_wlc2)</f>
        <v>ap name de0614ncap20096 controller primary de0614swlc20002 10.251.53.195</v>
      </c>
    </row>
    <row r="100" spans="1:1">
      <c r="A100" s="6" t="str">
        <f>CONCATENATE("ap name ",'AP-LIST_c9800'!B100," controller primary ",var_dns_wlc2," ",var_ip_wlc2)</f>
        <v>ap name de0614ncap20097 controller primary de0614swlc20002 10.251.53.195</v>
      </c>
    </row>
    <row r="101" spans="1:1">
      <c r="A101" s="6" t="str">
        <f>CONCATENATE("ap name ",'AP-LIST_c9800'!B101," controller primary ",var_dns_wlc2," ",var_ip_wlc2)</f>
        <v>ap name de0614ncap20098 controller primary de0614swlc20002 10.251.53.195</v>
      </c>
    </row>
    <row r="102" spans="1:1">
      <c r="A102" s="6" t="str">
        <f>CONCATENATE("ap name ",'AP-LIST_c9800'!B102," controller primary ",var_dns_wlc2," ",var_ip_wlc2)</f>
        <v>ap name de0614ncap20099 controller primary de0614swlc20002 10.251.53.195</v>
      </c>
    </row>
    <row r="103" spans="1:1">
      <c r="A103" s="6" t="str">
        <f>CONCATENATE("ap name ",'AP-LIST_c9800'!B103," controller primary ",var_dns_wlc2," ",var_ip_wlc2)</f>
        <v>ap name de0614ncap20100 controller primary de0614swlc20002 10.251.53.195</v>
      </c>
    </row>
    <row r="104" spans="1:1">
      <c r="A104" s="6" t="str">
        <f>CONCATENATE("ap name ",'AP-LIST_c9800'!B104," controller primary ",var_dns_wlc2," ",var_ip_wlc2)</f>
        <v>ap name de0614ncap20101 controller primary de0614swlc20002 10.251.53.195</v>
      </c>
    </row>
    <row r="105" spans="1:1">
      <c r="A105" s="6" t="str">
        <f>CONCATENATE("ap name ",'AP-LIST_c9800'!B105," controller primary ",var_dns_wlc2," ",var_ip_wlc2)</f>
        <v>ap name de0614ncap20102 controller primary de0614swlc20002 10.251.53.195</v>
      </c>
    </row>
    <row r="106" spans="1:1">
      <c r="A106" s="6" t="str">
        <f>CONCATENATE("ap name ",'AP-LIST_c9800'!B106," controller primary ",var_dns_wlc2," ",var_ip_wlc2)</f>
        <v>ap name de0614ncap20103 controller primary de0614swlc20002 10.251.53.195</v>
      </c>
    </row>
    <row r="107" spans="1:1">
      <c r="A107" s="6" t="str">
        <f>CONCATENATE("ap name ",'AP-LIST_c9800'!B107," controller primary ",var_dns_wlc2," ",var_ip_wlc2)</f>
        <v>ap name # no free IP controller primary de0614swlc20002 10.251.53.195</v>
      </c>
    </row>
    <row r="108" spans="1:1">
      <c r="A108" s="6" t="str">
        <f>CONCATENATE("ap name ",'AP-LIST_c9800'!B108," controller primary ",var_dns_wlc2," ",var_ip_wlc2)</f>
        <v>ap name # no free IP controller primary de0614swlc20002 10.251.53.195</v>
      </c>
    </row>
    <row r="109" spans="1:1">
      <c r="A109" s="6" t="str">
        <f>CONCATENATE("ap name ",'AP-LIST_c9800'!B109," controller primary ",var_dns_wlc2," ",var_ip_wlc2)</f>
        <v>ap name # no free IP controller primary de0614swlc20002 10.251.53.195</v>
      </c>
    </row>
    <row r="110" spans="1:1">
      <c r="A110" s="6" t="str">
        <f>CONCATENATE("ap name ",'AP-LIST_c9800'!B110," controller primary ",var_dns_wlc2," ",var_ip_wlc2)</f>
        <v>ap name # no free IP controller primary de0614swlc20002 10.251.53.195</v>
      </c>
    </row>
    <row r="111" spans="1:1">
      <c r="A111" s="6" t="str">
        <f>CONCATENATE("ap name ",'AP-LIST_c9800'!B111," controller primary ",var_dns_wlc2," ",var_ip_wlc2)</f>
        <v>ap name # no free IP controller primary de0614swlc20002 10.251.53.195</v>
      </c>
    </row>
    <row r="112" spans="1:1">
      <c r="A112" s="6" t="str">
        <f>CONCATENATE("ap name ",'AP-LIST_c9800'!B112," controller primary ",var_dns_wlc2," ",var_ip_wlc2)</f>
        <v>ap name # no free IP controller primary de0614swlc20002 10.251.53.195</v>
      </c>
    </row>
    <row r="113" spans="1:1">
      <c r="A113" s="6" t="str">
        <f>CONCATENATE("ap name ",'AP-LIST_c9800'!B113," controller primary ",var_dns_wlc2," ",var_ip_wlc2)</f>
        <v>ap name # no free IP controller primary de0614swlc20002 10.251.53.195</v>
      </c>
    </row>
    <row r="114" spans="1:1">
      <c r="A114" s="6" t="str">
        <f>CONCATENATE("ap name ",'AP-LIST_c9800'!B114," controller primary ",var_dns_wlc2," ",var_ip_wlc2)</f>
        <v>ap name # no free IP controller primary de0614swlc20002 10.251.53.195</v>
      </c>
    </row>
    <row r="115" spans="1:1">
      <c r="A115" s="6" t="str">
        <f>CONCATENATE("ap name ",'AP-LIST_c9800'!B115," controller primary ",var_dns_wlc2," ",var_ip_wlc2)</f>
        <v>ap name # no free IP controller primary de0614swlc20002 10.251.53.195</v>
      </c>
    </row>
    <row r="116" spans="1:1">
      <c r="A116" s="69" t="s">
        <v>1317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BAA4-A04D-4458-B536-6F8EA5A2DEDE}">
  <sheetPr>
    <tabColor rgb="FF92D050"/>
  </sheetPr>
  <dimension ref="A1:A102"/>
  <sheetViews>
    <sheetView workbookViewId="0">
      <selection activeCell="A3" sqref="A3:A63"/>
    </sheetView>
  </sheetViews>
  <sheetFormatPr baseColWidth="10" defaultRowHeight="15"/>
  <cols>
    <col min="1" max="1" width="58" bestFit="1" customWidth="1"/>
  </cols>
  <sheetData>
    <row r="1" spans="1:1" ht="34.5" customHeight="1">
      <c r="A1" s="64" t="s">
        <v>1489</v>
      </c>
    </row>
    <row r="2" spans="1:1">
      <c r="A2" s="70" t="s">
        <v>1298</v>
      </c>
    </row>
    <row r="3" spans="1:1">
      <c r="A3" s="6" t="s">
        <v>1079</v>
      </c>
    </row>
    <row r="4" spans="1:1">
      <c r="A4" s="6" t="str">
        <f>CONCATENATE("ap name ",'AP-LIST_c9800'!B4," static-ip domain ",var_domain_nl)</f>
        <v>ap name de0614ncap20001 static-ip domain fc.de.bauhaus.intra</v>
      </c>
    </row>
    <row r="5" spans="1:1">
      <c r="A5" s="6" t="str">
        <f>CONCATENATE("ap name ",'AP-LIST_c9800'!B5," static-ip domain ",var_domain_nl)</f>
        <v>ap name de0614ncap20002 static-ip domain fc.de.bauhaus.intra</v>
      </c>
    </row>
    <row r="6" spans="1:1">
      <c r="A6" s="6" t="str">
        <f>CONCATENATE("ap name ",'AP-LIST_c9800'!B6," static-ip domain ",var_domain_nl)</f>
        <v>ap name de0614ncap20003 static-ip domain fc.de.bauhaus.intra</v>
      </c>
    </row>
    <row r="7" spans="1:1">
      <c r="A7" s="6" t="str">
        <f>CONCATENATE("ap name ",'AP-LIST_c9800'!B7," static-ip domain ",var_domain_nl)</f>
        <v>ap name de0614ncap20004 static-ip domain fc.de.bauhaus.intra</v>
      </c>
    </row>
    <row r="8" spans="1:1">
      <c r="A8" s="6" t="str">
        <f>CONCATENATE("ap name ",'AP-LIST_c9800'!B8," static-ip domain ",var_domain_nl)</f>
        <v>ap name de0614ncap20005 static-ip domain fc.de.bauhaus.intra</v>
      </c>
    </row>
    <row r="9" spans="1:1">
      <c r="A9" s="6" t="str">
        <f>CONCATENATE("ap name ",'AP-LIST_c9800'!B9," static-ip domain ",var_domain_nl)</f>
        <v>ap name de0614ncap20006 static-ip domain fc.de.bauhaus.intra</v>
      </c>
    </row>
    <row r="10" spans="1:1">
      <c r="A10" s="6" t="str">
        <f>CONCATENATE("ap name ",'AP-LIST_c9800'!B10," static-ip domain ",var_domain_nl)</f>
        <v>ap name de0614ncap20007 static-ip domain fc.de.bauhaus.intra</v>
      </c>
    </row>
    <row r="11" spans="1:1">
      <c r="A11" s="6" t="str">
        <f>CONCATENATE("ap name ",'AP-LIST_c9800'!B11," static-ip domain ",var_domain_nl)</f>
        <v>ap name de0614ncap20008 static-ip domain fc.de.bauhaus.intra</v>
      </c>
    </row>
    <row r="12" spans="1:1">
      <c r="A12" s="6" t="str">
        <f>CONCATENATE("ap name ",'AP-LIST_c9800'!B12," static-ip domain ",var_domain_nl)</f>
        <v>ap name de0614ncap20009 static-ip domain fc.de.bauhaus.intra</v>
      </c>
    </row>
    <row r="13" spans="1:1">
      <c r="A13" s="6" t="str">
        <f>CONCATENATE("ap name ",'AP-LIST_c9800'!B13," static-ip domain ",var_domain_nl)</f>
        <v>ap name de0614ncap20010 static-ip domain fc.de.bauhaus.intra</v>
      </c>
    </row>
    <row r="14" spans="1:1">
      <c r="A14" s="6" t="str">
        <f>CONCATENATE("ap name ",'AP-LIST_c9800'!B14," static-ip domain ",var_domain_nl)</f>
        <v>ap name de0614ncap20011 static-ip domain fc.de.bauhaus.intra</v>
      </c>
    </row>
    <row r="15" spans="1:1">
      <c r="A15" s="6" t="str">
        <f>CONCATENATE("ap name ",'AP-LIST_c9800'!B15," static-ip domain ",var_domain_nl)</f>
        <v>ap name de0614ncap20012 static-ip domain fc.de.bauhaus.intra</v>
      </c>
    </row>
    <row r="16" spans="1:1">
      <c r="A16" s="6" t="str">
        <f>CONCATENATE("ap name ",'AP-LIST_c9800'!B16," static-ip domain ",var_domain_nl)</f>
        <v>ap name de0614ncap20013 static-ip domain fc.de.bauhaus.intra</v>
      </c>
    </row>
    <row r="17" spans="1:1">
      <c r="A17" s="6" t="str">
        <f>CONCATENATE("ap name ",'AP-LIST_c9800'!B17," static-ip domain ",var_domain_nl)</f>
        <v>ap name de0614ncap20014 static-ip domain fc.de.bauhaus.intra</v>
      </c>
    </row>
    <row r="18" spans="1:1">
      <c r="A18" s="6" t="str">
        <f>CONCATENATE("ap name ",'AP-LIST_c9800'!B18," static-ip domain ",var_domain_nl)</f>
        <v>ap name de0614ncap20015 static-ip domain fc.de.bauhaus.intra</v>
      </c>
    </row>
    <row r="19" spans="1:1">
      <c r="A19" s="6" t="str">
        <f>CONCATENATE("ap name ",'AP-LIST_c9800'!B19," static-ip domain ",var_domain_nl)</f>
        <v>ap name de0614ncap20016 static-ip domain fc.de.bauhaus.intra</v>
      </c>
    </row>
    <row r="20" spans="1:1">
      <c r="A20" s="6" t="str">
        <f>CONCATENATE("ap name ",'AP-LIST_c9800'!B20," static-ip domain ",var_domain_nl)</f>
        <v>ap name de0614ncap20017 static-ip domain fc.de.bauhaus.intra</v>
      </c>
    </row>
    <row r="21" spans="1:1">
      <c r="A21" s="6" t="str">
        <f>CONCATENATE("ap name ",'AP-LIST_c9800'!B21," static-ip domain ",var_domain_nl)</f>
        <v>ap name de0614ncap20018 static-ip domain fc.de.bauhaus.intra</v>
      </c>
    </row>
    <row r="22" spans="1:1">
      <c r="A22" s="6" t="str">
        <f>CONCATENATE("ap name ",'AP-LIST_c9800'!B22," static-ip domain ",var_domain_nl)</f>
        <v>ap name de0614ncap20019 static-ip domain fc.de.bauhaus.intra</v>
      </c>
    </row>
    <row r="23" spans="1:1">
      <c r="A23" s="6" t="str">
        <f>CONCATENATE("ap name ",'AP-LIST_c9800'!B23," static-ip domain ",var_domain_nl)</f>
        <v>ap name de0614ncap20020 static-ip domain fc.de.bauhaus.intra</v>
      </c>
    </row>
    <row r="24" spans="1:1">
      <c r="A24" s="6" t="str">
        <f>CONCATENATE("ap name ",'AP-LIST_c9800'!B24," static-ip domain ",var_domain_nl)</f>
        <v>ap name de0614ncap20021 static-ip domain fc.de.bauhaus.intra</v>
      </c>
    </row>
    <row r="25" spans="1:1">
      <c r="A25" s="6" t="str">
        <f>CONCATENATE("ap name ",'AP-LIST_c9800'!B25," static-ip domain ",var_domain_nl)</f>
        <v>ap name de0614ncap20022 static-ip domain fc.de.bauhaus.intra</v>
      </c>
    </row>
    <row r="26" spans="1:1">
      <c r="A26" s="6" t="str">
        <f>CONCATENATE("ap name ",'AP-LIST_c9800'!B26," static-ip domain ",var_domain_nl)</f>
        <v>ap name de0614ncap20023 static-ip domain fc.de.bauhaus.intra</v>
      </c>
    </row>
    <row r="27" spans="1:1">
      <c r="A27" s="6" t="str">
        <f>CONCATENATE("ap name ",'AP-LIST_c9800'!B27," static-ip domain ",var_domain_nl)</f>
        <v>ap name de0614ncap20024 static-ip domain fc.de.bauhaus.intra</v>
      </c>
    </row>
    <row r="28" spans="1:1">
      <c r="A28" s="6" t="str">
        <f>CONCATENATE("ap name ",'AP-LIST_c9800'!B28," static-ip domain ",var_domain_nl)</f>
        <v>ap name de0614ncap20025 static-ip domain fc.de.bauhaus.intra</v>
      </c>
    </row>
    <row r="29" spans="1:1">
      <c r="A29" s="6" t="str">
        <f>CONCATENATE("ap name ",'AP-LIST_c9800'!B29," static-ip domain ",var_domain_nl)</f>
        <v>ap name de0614ncap20026 static-ip domain fc.de.bauhaus.intra</v>
      </c>
    </row>
    <row r="30" spans="1:1">
      <c r="A30" s="6" t="str">
        <f>CONCATENATE("ap name ",'AP-LIST_c9800'!B30," static-ip domain ",var_domain_nl)</f>
        <v>ap name de0614ncap20027 static-ip domain fc.de.bauhaus.intra</v>
      </c>
    </row>
    <row r="31" spans="1:1">
      <c r="A31" s="6" t="str">
        <f>CONCATENATE("ap name ",'AP-LIST_c9800'!B31," static-ip domain ",var_domain_nl)</f>
        <v>ap name de0614ncap20028 static-ip domain fc.de.bauhaus.intra</v>
      </c>
    </row>
    <row r="32" spans="1:1">
      <c r="A32" s="6" t="str">
        <f>CONCATENATE("ap name ",'AP-LIST_c9800'!B32," static-ip domain ",var_domain_nl)</f>
        <v>ap name de0614ncap20029 static-ip domain fc.de.bauhaus.intra</v>
      </c>
    </row>
    <row r="33" spans="1:1">
      <c r="A33" s="6" t="str">
        <f>CONCATENATE("ap name ",'AP-LIST_c9800'!B33," static-ip domain ",var_domain_nl)</f>
        <v>ap name de0614ncap20030 static-ip domain fc.de.bauhaus.intra</v>
      </c>
    </row>
    <row r="34" spans="1:1">
      <c r="A34" s="6" t="str">
        <f>CONCATENATE("ap name ",'AP-LIST_c9800'!B34," static-ip domain ",var_domain_nl)</f>
        <v>ap name de0614ncap20031 static-ip domain fc.de.bauhaus.intra</v>
      </c>
    </row>
    <row r="35" spans="1:1">
      <c r="A35" s="6" t="str">
        <f>CONCATENATE("ap name ",'AP-LIST_c9800'!B35," static-ip domain ",var_domain_nl)</f>
        <v>ap name de0614ncap20032 static-ip domain fc.de.bauhaus.intra</v>
      </c>
    </row>
    <row r="36" spans="1:1">
      <c r="A36" s="6" t="str">
        <f>CONCATENATE("ap name ",'AP-LIST_c9800'!B36," static-ip domain ",var_domain_nl)</f>
        <v>ap name de0614ncap20033 static-ip domain fc.de.bauhaus.intra</v>
      </c>
    </row>
    <row r="37" spans="1:1">
      <c r="A37" s="6" t="str">
        <f>CONCATENATE("ap name ",'AP-LIST_c9800'!B37," static-ip domain ",var_domain_nl)</f>
        <v>ap name de0614ncap20034 static-ip domain fc.de.bauhaus.intra</v>
      </c>
    </row>
    <row r="38" spans="1:1">
      <c r="A38" s="6" t="str">
        <f>CONCATENATE("ap name ",'AP-LIST_c9800'!B38," static-ip domain ",var_domain_nl)</f>
        <v>ap name de0614ncap20035 static-ip domain fc.de.bauhaus.intra</v>
      </c>
    </row>
    <row r="39" spans="1:1">
      <c r="A39" s="6" t="str">
        <f>CONCATENATE("ap name ",'AP-LIST_c9800'!B39," static-ip domain ",var_domain_nl)</f>
        <v>ap name de0614ncap20036 static-ip domain fc.de.bauhaus.intra</v>
      </c>
    </row>
    <row r="40" spans="1:1">
      <c r="A40" s="6" t="str">
        <f>CONCATENATE("ap name ",'AP-LIST_c9800'!B40," static-ip domain ",var_domain_nl)</f>
        <v>ap name de0614ncap20037 static-ip domain fc.de.bauhaus.intra</v>
      </c>
    </row>
    <row r="41" spans="1:1">
      <c r="A41" s="6" t="str">
        <f>CONCATENATE("ap name ",'AP-LIST_c9800'!B41," static-ip domain ",var_domain_nl)</f>
        <v>ap name de0614ncap20038 static-ip domain fc.de.bauhaus.intra</v>
      </c>
    </row>
    <row r="42" spans="1:1">
      <c r="A42" s="6" t="str">
        <f>CONCATENATE("ap name ",'AP-LIST_c9800'!B42," static-ip domain ",var_domain_nl)</f>
        <v>ap name de0614ncap20039 static-ip domain fc.de.bauhaus.intra</v>
      </c>
    </row>
    <row r="43" spans="1:1">
      <c r="A43" s="6" t="str">
        <f>CONCATENATE("ap name ",'AP-LIST_c9800'!B43," static-ip domain ",var_domain_nl)</f>
        <v>ap name de0614ncap20040 static-ip domain fc.de.bauhaus.intra</v>
      </c>
    </row>
    <row r="44" spans="1:1">
      <c r="A44" s="6" t="str">
        <f>CONCATENATE("ap name ",'AP-LIST_c9800'!B44," static-ip domain ",var_domain_nl)</f>
        <v>ap name de0614ncap20041 static-ip domain fc.de.bauhaus.intra</v>
      </c>
    </row>
    <row r="45" spans="1:1">
      <c r="A45" s="6" t="str">
        <f>CONCATENATE("ap name ",'AP-LIST_c9800'!B45," static-ip domain ",var_domain_nl)</f>
        <v>ap name de0614ncap20042 static-ip domain fc.de.bauhaus.intra</v>
      </c>
    </row>
    <row r="46" spans="1:1">
      <c r="A46" s="6" t="str">
        <f>CONCATENATE("ap name ",'AP-LIST_c9800'!B46," static-ip domain ",var_domain_nl)</f>
        <v>ap name de0614ncap20043 static-ip domain fc.de.bauhaus.intra</v>
      </c>
    </row>
    <row r="47" spans="1:1">
      <c r="A47" s="6" t="str">
        <f>CONCATENATE("ap name ",'AP-LIST_c9800'!B47," static-ip domain ",var_domain_nl)</f>
        <v>ap name de0614ncap20044 static-ip domain fc.de.bauhaus.intra</v>
      </c>
    </row>
    <row r="48" spans="1:1">
      <c r="A48" s="6" t="str">
        <f>CONCATENATE("ap name ",'AP-LIST_c9800'!B48," static-ip domain ",var_domain_nl)</f>
        <v>ap name de0614ncap20045 static-ip domain fc.de.bauhaus.intra</v>
      </c>
    </row>
    <row r="49" spans="1:1">
      <c r="A49" s="6" t="str">
        <f>CONCATENATE("ap name ",'AP-LIST_c9800'!B49," static-ip domain ",var_domain_nl)</f>
        <v>ap name de0614ncap20046 static-ip domain fc.de.bauhaus.intra</v>
      </c>
    </row>
    <row r="50" spans="1:1">
      <c r="A50" s="6" t="str">
        <f>CONCATENATE("ap name ",'AP-LIST_c9800'!B50," static-ip domain ",var_domain_nl)</f>
        <v>ap name de0614ncap20047 static-ip domain fc.de.bauhaus.intra</v>
      </c>
    </row>
    <row r="51" spans="1:1">
      <c r="A51" s="6" t="str">
        <f>CONCATENATE("ap name ",'AP-LIST_c9800'!B51," static-ip domain ",var_domain_nl)</f>
        <v>ap name de0614ncap20048 static-ip domain fc.de.bauhaus.intra</v>
      </c>
    </row>
    <row r="52" spans="1:1">
      <c r="A52" s="6" t="str">
        <f>CONCATENATE("ap name ",'AP-LIST_c9800'!B52," static-ip domain ",var_domain_nl)</f>
        <v>ap name de0614ncap20049 static-ip domain fc.de.bauhaus.intra</v>
      </c>
    </row>
    <row r="53" spans="1:1">
      <c r="A53" s="6" t="str">
        <f>CONCATENATE("ap name ",'AP-LIST_c9800'!B53," static-ip domain ",var_domain_nl)</f>
        <v>ap name de0614ncap20050 static-ip domain fc.de.bauhaus.intra</v>
      </c>
    </row>
    <row r="54" spans="1:1">
      <c r="A54" s="6" t="str">
        <f>CONCATENATE("ap name ",'AP-LIST_c9800'!B54," static-ip domain ",var_domain_nl)</f>
        <v>ap name de0614ncap20051 static-ip domain fc.de.bauhaus.intra</v>
      </c>
    </row>
    <row r="55" spans="1:1">
      <c r="A55" s="6" t="str">
        <f>CONCATENATE("ap name ",'AP-LIST_c9800'!B55," static-ip domain ",var_domain_nl)</f>
        <v>ap name de0614ncap20052 static-ip domain fc.de.bauhaus.intra</v>
      </c>
    </row>
    <row r="56" spans="1:1">
      <c r="A56" s="6" t="str">
        <f>CONCATENATE("ap name ",'AP-LIST_c9800'!B56," static-ip domain ",var_domain_nl)</f>
        <v>ap name de0614ncap20053 static-ip domain fc.de.bauhaus.intra</v>
      </c>
    </row>
    <row r="57" spans="1:1">
      <c r="A57" s="6" t="str">
        <f>CONCATENATE("ap name ",'AP-LIST_c9800'!B57," static-ip domain ",var_domain_nl)</f>
        <v>ap name de0614ncap20054 static-ip domain fc.de.bauhaus.intra</v>
      </c>
    </row>
    <row r="58" spans="1:1">
      <c r="A58" s="6" t="str">
        <f>CONCATENATE("ap name ",'AP-LIST_c9800'!B58," static-ip domain ",var_domain_nl)</f>
        <v>ap name de0614ncap20055 static-ip domain fc.de.bauhaus.intra</v>
      </c>
    </row>
    <row r="59" spans="1:1">
      <c r="A59" s="6" t="str">
        <f>CONCATENATE("ap name ",'AP-LIST_c9800'!B59," static-ip domain ",var_domain_nl)</f>
        <v>ap name de0614ncap20056 static-ip domain fc.de.bauhaus.intra</v>
      </c>
    </row>
    <row r="60" spans="1:1">
      <c r="A60" s="6" t="str">
        <f>CONCATENATE("ap name ",'AP-LIST_c9800'!B60," static-ip domain ",var_domain_nl)</f>
        <v>ap name de0614ncap20057 static-ip domain fc.de.bauhaus.intra</v>
      </c>
    </row>
    <row r="61" spans="1:1">
      <c r="A61" s="6" t="str">
        <f>CONCATENATE("ap name ",'AP-LIST_c9800'!B61," static-ip domain ",var_domain_nl)</f>
        <v>ap name de0614ncap20058 static-ip domain fc.de.bauhaus.intra</v>
      </c>
    </row>
    <row r="62" spans="1:1">
      <c r="A62" s="6" t="str">
        <f>CONCATENATE("ap name ",'AP-LIST_c9800'!B62," static-ip domain ",var_domain_nl)</f>
        <v>ap name de0614ncap20059 static-ip domain fc.de.bauhaus.intra</v>
      </c>
    </row>
    <row r="63" spans="1:1">
      <c r="A63" s="6" t="str">
        <f>CONCATENATE("ap name ",'AP-LIST_c9800'!B63," static-ip domain ",var_domain_nl)</f>
        <v>ap name de0614ncap20060 static-ip domain fc.de.bauhaus.intra</v>
      </c>
    </row>
    <row r="64" spans="1:1">
      <c r="A64" s="6" t="str">
        <f>CONCATENATE("ap name ",'AP-LIST_c9800'!B64," static-ip domain ",var_domain_nl)</f>
        <v>ap name de0614ncap20061 static-ip domain fc.de.bauhaus.intra</v>
      </c>
    </row>
    <row r="65" spans="1:1">
      <c r="A65" s="6" t="str">
        <f>CONCATENATE("ap name ",'AP-LIST_c9800'!B65," static-ip domain ",var_domain_nl)</f>
        <v>ap name de0614ncap20062 static-ip domain fc.de.bauhaus.intra</v>
      </c>
    </row>
    <row r="66" spans="1:1">
      <c r="A66" s="6" t="str">
        <f>CONCATENATE("ap name ",'AP-LIST_c9800'!B66," static-ip domain ",var_domain_nl)</f>
        <v>ap name de0614ncap20063 static-ip domain fc.de.bauhaus.intra</v>
      </c>
    </row>
    <row r="67" spans="1:1">
      <c r="A67" s="6" t="str">
        <f>CONCATENATE("ap name ",'AP-LIST_c9800'!B67," static-ip domain ",var_domain_nl)</f>
        <v>ap name de0614ncap20064 static-ip domain fc.de.bauhaus.intra</v>
      </c>
    </row>
    <row r="68" spans="1:1">
      <c r="A68" s="6" t="str">
        <f>CONCATENATE("ap name ",'AP-LIST_c9800'!B68," static-ip domain ",var_domain_nl)</f>
        <v>ap name de0614ncap20065 static-ip domain fc.de.bauhaus.intra</v>
      </c>
    </row>
    <row r="69" spans="1:1">
      <c r="A69" s="6" t="str">
        <f>CONCATENATE("ap name ",'AP-LIST_c9800'!B69," static-ip domain ",var_domain_nl)</f>
        <v>ap name de0614ncap20066 static-ip domain fc.de.bauhaus.intra</v>
      </c>
    </row>
    <row r="70" spans="1:1">
      <c r="A70" s="6" t="str">
        <f>CONCATENATE("ap name ",'AP-LIST_c9800'!B70," static-ip domain ",var_domain_nl)</f>
        <v>ap name de0614ncap20067 static-ip domain fc.de.bauhaus.intra</v>
      </c>
    </row>
    <row r="71" spans="1:1">
      <c r="A71" s="6" t="str">
        <f>CONCATENATE("ap name ",'AP-LIST_c9800'!B71," static-ip domain ",var_domain_nl)</f>
        <v>ap name de0614ncap20068 static-ip domain fc.de.bauhaus.intra</v>
      </c>
    </row>
    <row r="72" spans="1:1">
      <c r="A72" s="6" t="str">
        <f>CONCATENATE("ap name ",'AP-LIST_c9800'!B72," static-ip domain ",var_domain_nl)</f>
        <v>ap name de0614ncap20069 static-ip domain fc.de.bauhaus.intra</v>
      </c>
    </row>
    <row r="73" spans="1:1">
      <c r="A73" s="6" t="str">
        <f>CONCATENATE("ap name ",'AP-LIST_c9800'!B73," static-ip domain ",var_domain_nl)</f>
        <v>ap name de0614ncap20070 static-ip domain fc.de.bauhaus.intra</v>
      </c>
    </row>
    <row r="74" spans="1:1">
      <c r="A74" s="6" t="str">
        <f>CONCATENATE("ap name ",'AP-LIST_c9800'!B74," static-ip domain ",var_domain_nl)</f>
        <v>ap name de0614ncap20071 static-ip domain fc.de.bauhaus.intra</v>
      </c>
    </row>
    <row r="75" spans="1:1">
      <c r="A75" s="6" t="str">
        <f>CONCATENATE("ap name ",'AP-LIST_c9800'!B75," static-ip domain ",var_domain_nl)</f>
        <v>ap name de0614ncap20072 static-ip domain fc.de.bauhaus.intra</v>
      </c>
    </row>
    <row r="76" spans="1:1">
      <c r="A76" s="6" t="str">
        <f>CONCATENATE("ap name ",'AP-LIST_c9800'!B76," static-ip domain ",var_domain_nl)</f>
        <v>ap name de0614ncap20073 static-ip domain fc.de.bauhaus.intra</v>
      </c>
    </row>
    <row r="77" spans="1:1">
      <c r="A77" s="6" t="str">
        <f>CONCATENATE("ap name ",'AP-LIST_c9800'!B77," static-ip domain ",var_domain_nl)</f>
        <v>ap name de0614ncap20074 static-ip domain fc.de.bauhaus.intra</v>
      </c>
    </row>
    <row r="78" spans="1:1">
      <c r="A78" s="6" t="str">
        <f>CONCATENATE("ap name ",'AP-LIST_c9800'!B78," static-ip domain ",var_domain_nl)</f>
        <v>ap name de0614ncap20075 static-ip domain fc.de.bauhaus.intra</v>
      </c>
    </row>
    <row r="79" spans="1:1">
      <c r="A79" s="6" t="str">
        <f>CONCATENATE("ap name ",'AP-LIST_c9800'!B79," static-ip domain ",var_domain_nl)</f>
        <v>ap name de0614ncap20076 static-ip domain fc.de.bauhaus.intra</v>
      </c>
    </row>
    <row r="80" spans="1:1">
      <c r="A80" s="6" t="str">
        <f>CONCATENATE("ap name ",'AP-LIST_c9800'!B80," static-ip domain ",var_domain_nl)</f>
        <v>ap name de0614ncap20077 static-ip domain fc.de.bauhaus.intra</v>
      </c>
    </row>
    <row r="81" spans="1:1">
      <c r="A81" s="6" t="str">
        <f>CONCATENATE("ap name ",'AP-LIST_c9800'!B81," static-ip domain ",var_domain_nl)</f>
        <v>ap name de0614ncap20078 static-ip domain fc.de.bauhaus.intra</v>
      </c>
    </row>
    <row r="82" spans="1:1">
      <c r="A82" s="6" t="str">
        <f>CONCATENATE("ap name ",'AP-LIST_c9800'!B82," static-ip domain ",var_domain_nl)</f>
        <v>ap name de0614ncap20079 static-ip domain fc.de.bauhaus.intra</v>
      </c>
    </row>
    <row r="83" spans="1:1">
      <c r="A83" s="6" t="str">
        <f>CONCATENATE("ap name ",'AP-LIST_c9800'!B83," static-ip domain ",var_domain_nl)</f>
        <v>ap name de0614ncap20080 static-ip domain fc.de.bauhaus.intra</v>
      </c>
    </row>
    <row r="84" spans="1:1">
      <c r="A84" s="6" t="str">
        <f>CONCATENATE("ap name ",'AP-LIST_c9800'!B84," static-ip domain ",var_domain_nl)</f>
        <v>ap name de0614ncap20081 static-ip domain fc.de.bauhaus.intra</v>
      </c>
    </row>
    <row r="85" spans="1:1">
      <c r="A85" s="6" t="str">
        <f>CONCATENATE("ap name ",'AP-LIST_c9800'!B85," static-ip domain ",var_domain_nl)</f>
        <v>ap name de0614ncap20082 static-ip domain fc.de.bauhaus.intra</v>
      </c>
    </row>
    <row r="86" spans="1:1">
      <c r="A86" s="6" t="str">
        <f>CONCATENATE("ap name ",'AP-LIST_c9800'!B86," static-ip domain ",var_domain_nl)</f>
        <v>ap name de0614ncap20083 static-ip domain fc.de.bauhaus.intra</v>
      </c>
    </row>
    <row r="87" spans="1:1">
      <c r="A87" s="6" t="str">
        <f>CONCATENATE("ap name ",'AP-LIST_c9800'!B87," static-ip domain ",var_domain_nl)</f>
        <v>ap name de0614ncap20084 static-ip domain fc.de.bauhaus.intra</v>
      </c>
    </row>
    <row r="88" spans="1:1">
      <c r="A88" s="6" t="str">
        <f>CONCATENATE("ap name ",'AP-LIST_c9800'!B88," static-ip domain ",var_domain_nl)</f>
        <v>ap name de0614ncap20085 static-ip domain fc.de.bauhaus.intra</v>
      </c>
    </row>
    <row r="89" spans="1:1">
      <c r="A89" s="6" t="str">
        <f>CONCATENATE("ap name ",'AP-LIST_c9800'!B89," static-ip domain ",var_domain_nl)</f>
        <v>ap name de0614ncap20086 static-ip domain fc.de.bauhaus.intra</v>
      </c>
    </row>
    <row r="90" spans="1:1">
      <c r="A90" s="6" t="str">
        <f>CONCATENATE("ap name ",'AP-LIST_c9800'!B90," static-ip domain ",var_domain_nl)</f>
        <v>ap name de0614ncap20087 static-ip domain fc.de.bauhaus.intra</v>
      </c>
    </row>
    <row r="91" spans="1:1">
      <c r="A91" s="6" t="str">
        <f>CONCATENATE("ap name ",'AP-LIST_c9800'!B91," static-ip domain ",var_domain_nl)</f>
        <v>ap name de0614ncap20088 static-ip domain fc.de.bauhaus.intra</v>
      </c>
    </row>
    <row r="92" spans="1:1">
      <c r="A92" s="6" t="str">
        <f>CONCATENATE("ap name ",'AP-LIST_c9800'!B92," static-ip domain ",var_domain_nl)</f>
        <v>ap name de0614ncap20089 static-ip domain fc.de.bauhaus.intra</v>
      </c>
    </row>
    <row r="93" spans="1:1">
      <c r="A93" s="6" t="str">
        <f>CONCATENATE("ap name ",'AP-LIST_c9800'!B93," static-ip domain ",var_domain_nl)</f>
        <v>ap name de0614ncap20090 static-ip domain fc.de.bauhaus.intra</v>
      </c>
    </row>
    <row r="94" spans="1:1">
      <c r="A94" s="6" t="str">
        <f>CONCATENATE("ap name ",'AP-LIST_c9800'!B94," static-ip domain ",var_domain_nl)</f>
        <v>ap name de0614ncap20091 static-ip domain fc.de.bauhaus.intra</v>
      </c>
    </row>
    <row r="95" spans="1:1">
      <c r="A95" s="6" t="str">
        <f>CONCATENATE("ap name ",'AP-LIST_c9800'!B95," static-ip domain ",var_domain_nl)</f>
        <v>ap name de0614ncap20092 static-ip domain fc.de.bauhaus.intra</v>
      </c>
    </row>
    <row r="96" spans="1:1">
      <c r="A96" s="6" t="str">
        <f>CONCATENATE("ap name ",'AP-LIST_c9800'!B96," static-ip domain ",var_domain_nl)</f>
        <v>ap name de0614ncap20093 static-ip domain fc.de.bauhaus.intra</v>
      </c>
    </row>
    <row r="97" spans="1:1">
      <c r="A97" s="6" t="str">
        <f>CONCATENATE("ap name ",'AP-LIST_c9800'!B97," static-ip domain ",var_domain_nl)</f>
        <v>ap name de0614ncap20094 static-ip domain fc.de.bauhaus.intra</v>
      </c>
    </row>
    <row r="98" spans="1:1">
      <c r="A98" s="6" t="str">
        <f>CONCATENATE("ap name ",'AP-LIST_c9800'!B98," static-ip domain ",var_domain_nl)</f>
        <v>ap name de0614ncap20095 static-ip domain fc.de.bauhaus.intra</v>
      </c>
    </row>
    <row r="99" spans="1:1">
      <c r="A99" s="6" t="str">
        <f>CONCATENATE("ap name ",'AP-LIST_c9800'!B99," static-ip domain ",var_domain_nl)</f>
        <v>ap name de0614ncap20096 static-ip domain fc.de.bauhaus.intra</v>
      </c>
    </row>
    <row r="100" spans="1:1">
      <c r="A100" s="6" t="str">
        <f>CONCATENATE("ap name ",'AP-LIST_c9800'!B100," static-ip domain ",var_domain_nl)</f>
        <v>ap name de0614ncap20097 static-ip domain fc.de.bauhaus.intra</v>
      </c>
    </row>
    <row r="101" spans="1:1">
      <c r="A101" s="6" t="str">
        <f>CONCATENATE("ap name ",'AP-LIST_c9800'!B101," static-ip domain ",var_domain_nl)</f>
        <v>ap name de0614ncap20098 static-ip domain fc.de.bauhaus.intra</v>
      </c>
    </row>
    <row r="102" spans="1:1">
      <c r="A102" s="69" t="s">
        <v>1317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898A-9E68-4877-96DD-E2AF70C55896}">
  <sheetPr>
    <tabColor rgb="FF92D050"/>
  </sheetPr>
  <dimension ref="A1:A102"/>
  <sheetViews>
    <sheetView workbookViewId="0">
      <selection activeCell="A3" sqref="A3:A63"/>
    </sheetView>
  </sheetViews>
  <sheetFormatPr baseColWidth="10" defaultRowHeight="15"/>
  <cols>
    <col min="1" max="1" width="54.28515625" bestFit="1" customWidth="1"/>
  </cols>
  <sheetData>
    <row r="1" spans="1:1" ht="33" customHeight="1">
      <c r="A1" s="64" t="s">
        <v>1490</v>
      </c>
    </row>
    <row r="2" spans="1:1">
      <c r="A2" s="69" t="s">
        <v>1298</v>
      </c>
    </row>
    <row r="3" spans="1:1">
      <c r="A3" s="6" t="s">
        <v>1079</v>
      </c>
    </row>
    <row r="4" spans="1:1">
      <c r="A4" s="6" t="str">
        <f>CONCATENATE("ap name ",'AP-LIST_c9800'!B4," static-ip nameserver ",var_ip_dns1)</f>
        <v>ap name de0614ncap20001 static-ip nameserver 172.16.53.11</v>
      </c>
    </row>
    <row r="5" spans="1:1">
      <c r="A5" s="6" t="str">
        <f>CONCATENATE("ap name ",'AP-LIST_c9800'!B5," static-ip nameserver ",var_ip_dns1)</f>
        <v>ap name de0614ncap20002 static-ip nameserver 172.16.53.11</v>
      </c>
    </row>
    <row r="6" spans="1:1">
      <c r="A6" s="6" t="str">
        <f>CONCATENATE("ap name ",'AP-LIST_c9800'!B6," static-ip nameserver ",var_ip_dns1)</f>
        <v>ap name de0614ncap20003 static-ip nameserver 172.16.53.11</v>
      </c>
    </row>
    <row r="7" spans="1:1">
      <c r="A7" s="6" t="str">
        <f>CONCATENATE("ap name ",'AP-LIST_c9800'!B7," static-ip nameserver ",var_ip_dns1)</f>
        <v>ap name de0614ncap20004 static-ip nameserver 172.16.53.11</v>
      </c>
    </row>
    <row r="8" spans="1:1">
      <c r="A8" s="6" t="str">
        <f>CONCATENATE("ap name ",'AP-LIST_c9800'!B8," static-ip nameserver ",var_ip_dns1)</f>
        <v>ap name de0614ncap20005 static-ip nameserver 172.16.53.11</v>
      </c>
    </row>
    <row r="9" spans="1:1">
      <c r="A9" s="6" t="str">
        <f>CONCATENATE("ap name ",'AP-LIST_c9800'!B9," static-ip nameserver ",var_ip_dns1)</f>
        <v>ap name de0614ncap20006 static-ip nameserver 172.16.53.11</v>
      </c>
    </row>
    <row r="10" spans="1:1">
      <c r="A10" s="6" t="str">
        <f>CONCATENATE("ap name ",'AP-LIST_c9800'!B10," static-ip nameserver ",var_ip_dns1)</f>
        <v>ap name de0614ncap20007 static-ip nameserver 172.16.53.11</v>
      </c>
    </row>
    <row r="11" spans="1:1">
      <c r="A11" s="6" t="str">
        <f>CONCATENATE("ap name ",'AP-LIST_c9800'!B11," static-ip nameserver ",var_ip_dns1)</f>
        <v>ap name de0614ncap20008 static-ip nameserver 172.16.53.11</v>
      </c>
    </row>
    <row r="12" spans="1:1">
      <c r="A12" s="6" t="str">
        <f>CONCATENATE("ap name ",'AP-LIST_c9800'!B12," static-ip nameserver ",var_ip_dns1)</f>
        <v>ap name de0614ncap20009 static-ip nameserver 172.16.53.11</v>
      </c>
    </row>
    <row r="13" spans="1:1">
      <c r="A13" s="6" t="str">
        <f>CONCATENATE("ap name ",'AP-LIST_c9800'!B13," static-ip nameserver ",var_ip_dns1)</f>
        <v>ap name de0614ncap20010 static-ip nameserver 172.16.53.11</v>
      </c>
    </row>
    <row r="14" spans="1:1">
      <c r="A14" s="6" t="str">
        <f>CONCATENATE("ap name ",'AP-LIST_c9800'!B14," static-ip nameserver ",var_ip_dns1)</f>
        <v>ap name de0614ncap20011 static-ip nameserver 172.16.53.11</v>
      </c>
    </row>
    <row r="15" spans="1:1">
      <c r="A15" s="6" t="str">
        <f>CONCATENATE("ap name ",'AP-LIST_c9800'!B15," static-ip nameserver ",var_ip_dns1)</f>
        <v>ap name de0614ncap20012 static-ip nameserver 172.16.53.11</v>
      </c>
    </row>
    <row r="16" spans="1:1">
      <c r="A16" s="6" t="str">
        <f>CONCATENATE("ap name ",'AP-LIST_c9800'!B16," static-ip nameserver ",var_ip_dns1)</f>
        <v>ap name de0614ncap20013 static-ip nameserver 172.16.53.11</v>
      </c>
    </row>
    <row r="17" spans="1:1">
      <c r="A17" s="6" t="str">
        <f>CONCATENATE("ap name ",'AP-LIST_c9800'!B17," static-ip nameserver ",var_ip_dns1)</f>
        <v>ap name de0614ncap20014 static-ip nameserver 172.16.53.11</v>
      </c>
    </row>
    <row r="18" spans="1:1">
      <c r="A18" s="6" t="str">
        <f>CONCATENATE("ap name ",'AP-LIST_c9800'!B18," static-ip nameserver ",var_ip_dns1)</f>
        <v>ap name de0614ncap20015 static-ip nameserver 172.16.53.11</v>
      </c>
    </row>
    <row r="19" spans="1:1">
      <c r="A19" s="6" t="str">
        <f>CONCATENATE("ap name ",'AP-LIST_c9800'!B19," static-ip nameserver ",var_ip_dns1)</f>
        <v>ap name de0614ncap20016 static-ip nameserver 172.16.53.11</v>
      </c>
    </row>
    <row r="20" spans="1:1">
      <c r="A20" s="6" t="str">
        <f>CONCATENATE("ap name ",'AP-LIST_c9800'!B20," static-ip nameserver ",var_ip_dns1)</f>
        <v>ap name de0614ncap20017 static-ip nameserver 172.16.53.11</v>
      </c>
    </row>
    <row r="21" spans="1:1">
      <c r="A21" s="6" t="str">
        <f>CONCATENATE("ap name ",'AP-LIST_c9800'!B21," static-ip nameserver ",var_ip_dns1)</f>
        <v>ap name de0614ncap20018 static-ip nameserver 172.16.53.11</v>
      </c>
    </row>
    <row r="22" spans="1:1">
      <c r="A22" s="6" t="str">
        <f>CONCATENATE("ap name ",'AP-LIST_c9800'!B22," static-ip nameserver ",var_ip_dns1)</f>
        <v>ap name de0614ncap20019 static-ip nameserver 172.16.53.11</v>
      </c>
    </row>
    <row r="23" spans="1:1">
      <c r="A23" s="6" t="str">
        <f>CONCATENATE("ap name ",'AP-LIST_c9800'!B23," static-ip nameserver ",var_ip_dns1)</f>
        <v>ap name de0614ncap20020 static-ip nameserver 172.16.53.11</v>
      </c>
    </row>
    <row r="24" spans="1:1">
      <c r="A24" s="6" t="str">
        <f>CONCATENATE("ap name ",'AP-LIST_c9800'!B24," static-ip nameserver ",var_ip_dns1)</f>
        <v>ap name de0614ncap20021 static-ip nameserver 172.16.53.11</v>
      </c>
    </row>
    <row r="25" spans="1:1">
      <c r="A25" s="6" t="str">
        <f>CONCATENATE("ap name ",'AP-LIST_c9800'!B25," static-ip nameserver ",var_ip_dns1)</f>
        <v>ap name de0614ncap20022 static-ip nameserver 172.16.53.11</v>
      </c>
    </row>
    <row r="26" spans="1:1">
      <c r="A26" s="6" t="str">
        <f>CONCATENATE("ap name ",'AP-LIST_c9800'!B26," static-ip nameserver ",var_ip_dns1)</f>
        <v>ap name de0614ncap20023 static-ip nameserver 172.16.53.11</v>
      </c>
    </row>
    <row r="27" spans="1:1">
      <c r="A27" s="6" t="str">
        <f>CONCATENATE("ap name ",'AP-LIST_c9800'!B27," static-ip nameserver ",var_ip_dns1)</f>
        <v>ap name de0614ncap20024 static-ip nameserver 172.16.53.11</v>
      </c>
    </row>
    <row r="28" spans="1:1">
      <c r="A28" s="6" t="str">
        <f>CONCATENATE("ap name ",'AP-LIST_c9800'!B28," static-ip nameserver ",var_ip_dns1)</f>
        <v>ap name de0614ncap20025 static-ip nameserver 172.16.53.11</v>
      </c>
    </row>
    <row r="29" spans="1:1">
      <c r="A29" s="6" t="str">
        <f>CONCATENATE("ap name ",'AP-LIST_c9800'!B29," static-ip nameserver ",var_ip_dns1)</f>
        <v>ap name de0614ncap20026 static-ip nameserver 172.16.53.11</v>
      </c>
    </row>
    <row r="30" spans="1:1">
      <c r="A30" s="6" t="str">
        <f>CONCATENATE("ap name ",'AP-LIST_c9800'!B30," static-ip nameserver ",var_ip_dns1)</f>
        <v>ap name de0614ncap20027 static-ip nameserver 172.16.53.11</v>
      </c>
    </row>
    <row r="31" spans="1:1">
      <c r="A31" s="6" t="str">
        <f>CONCATENATE("ap name ",'AP-LIST_c9800'!B31," static-ip nameserver ",var_ip_dns1)</f>
        <v>ap name de0614ncap20028 static-ip nameserver 172.16.53.11</v>
      </c>
    </row>
    <row r="32" spans="1:1">
      <c r="A32" s="6" t="str">
        <f>CONCATENATE("ap name ",'AP-LIST_c9800'!B32," static-ip nameserver ",var_ip_dns1)</f>
        <v>ap name de0614ncap20029 static-ip nameserver 172.16.53.11</v>
      </c>
    </row>
    <row r="33" spans="1:1">
      <c r="A33" s="6" t="str">
        <f>CONCATENATE("ap name ",'AP-LIST_c9800'!B33," static-ip nameserver ",var_ip_dns1)</f>
        <v>ap name de0614ncap20030 static-ip nameserver 172.16.53.11</v>
      </c>
    </row>
    <row r="34" spans="1:1">
      <c r="A34" s="6" t="str">
        <f>CONCATENATE("ap name ",'AP-LIST_c9800'!B34," static-ip nameserver ",var_ip_dns1)</f>
        <v>ap name de0614ncap20031 static-ip nameserver 172.16.53.11</v>
      </c>
    </row>
    <row r="35" spans="1:1">
      <c r="A35" s="6" t="str">
        <f>CONCATENATE("ap name ",'AP-LIST_c9800'!B35," static-ip nameserver ",var_ip_dns1)</f>
        <v>ap name de0614ncap20032 static-ip nameserver 172.16.53.11</v>
      </c>
    </row>
    <row r="36" spans="1:1">
      <c r="A36" s="6" t="str">
        <f>CONCATENATE("ap name ",'AP-LIST_c9800'!B36," static-ip nameserver ",var_ip_dns1)</f>
        <v>ap name de0614ncap20033 static-ip nameserver 172.16.53.11</v>
      </c>
    </row>
    <row r="37" spans="1:1">
      <c r="A37" s="6" t="str">
        <f>CONCATENATE("ap name ",'AP-LIST_c9800'!B37," static-ip nameserver ",var_ip_dns1)</f>
        <v>ap name de0614ncap20034 static-ip nameserver 172.16.53.11</v>
      </c>
    </row>
    <row r="38" spans="1:1">
      <c r="A38" s="6" t="str">
        <f>CONCATENATE("ap name ",'AP-LIST_c9800'!B38," static-ip nameserver ",var_ip_dns1)</f>
        <v>ap name de0614ncap20035 static-ip nameserver 172.16.53.11</v>
      </c>
    </row>
    <row r="39" spans="1:1">
      <c r="A39" s="6" t="str">
        <f>CONCATENATE("ap name ",'AP-LIST_c9800'!B39," static-ip nameserver ",var_ip_dns1)</f>
        <v>ap name de0614ncap20036 static-ip nameserver 172.16.53.11</v>
      </c>
    </row>
    <row r="40" spans="1:1">
      <c r="A40" s="6" t="str">
        <f>CONCATENATE("ap name ",'AP-LIST_c9800'!B40," static-ip nameserver ",var_ip_dns1)</f>
        <v>ap name de0614ncap20037 static-ip nameserver 172.16.53.11</v>
      </c>
    </row>
    <row r="41" spans="1:1">
      <c r="A41" s="6" t="str">
        <f>CONCATENATE("ap name ",'AP-LIST_c9800'!B41," static-ip nameserver ",var_ip_dns1)</f>
        <v>ap name de0614ncap20038 static-ip nameserver 172.16.53.11</v>
      </c>
    </row>
    <row r="42" spans="1:1">
      <c r="A42" s="6" t="str">
        <f>CONCATENATE("ap name ",'AP-LIST_c9800'!B42," static-ip nameserver ",var_ip_dns1)</f>
        <v>ap name de0614ncap20039 static-ip nameserver 172.16.53.11</v>
      </c>
    </row>
    <row r="43" spans="1:1">
      <c r="A43" s="6" t="str">
        <f>CONCATENATE("ap name ",'AP-LIST_c9800'!B43," static-ip nameserver ",var_ip_dns1)</f>
        <v>ap name de0614ncap20040 static-ip nameserver 172.16.53.11</v>
      </c>
    </row>
    <row r="44" spans="1:1">
      <c r="A44" s="6" t="str">
        <f>CONCATENATE("ap name ",'AP-LIST_c9800'!B44," static-ip nameserver ",var_ip_dns1)</f>
        <v>ap name de0614ncap20041 static-ip nameserver 172.16.53.11</v>
      </c>
    </row>
    <row r="45" spans="1:1">
      <c r="A45" s="6" t="str">
        <f>CONCATENATE("ap name ",'AP-LIST_c9800'!B45," static-ip nameserver ",var_ip_dns1)</f>
        <v>ap name de0614ncap20042 static-ip nameserver 172.16.53.11</v>
      </c>
    </row>
    <row r="46" spans="1:1">
      <c r="A46" s="6" t="str">
        <f>CONCATENATE("ap name ",'AP-LIST_c9800'!B46," static-ip nameserver ",var_ip_dns1)</f>
        <v>ap name de0614ncap20043 static-ip nameserver 172.16.53.11</v>
      </c>
    </row>
    <row r="47" spans="1:1">
      <c r="A47" s="6" t="str">
        <f>CONCATENATE("ap name ",'AP-LIST_c9800'!B47," static-ip nameserver ",var_ip_dns1)</f>
        <v>ap name de0614ncap20044 static-ip nameserver 172.16.53.11</v>
      </c>
    </row>
    <row r="48" spans="1:1">
      <c r="A48" s="6" t="str">
        <f>CONCATENATE("ap name ",'AP-LIST_c9800'!B48," static-ip nameserver ",var_ip_dns1)</f>
        <v>ap name de0614ncap20045 static-ip nameserver 172.16.53.11</v>
      </c>
    </row>
    <row r="49" spans="1:1">
      <c r="A49" s="6" t="str">
        <f>CONCATENATE("ap name ",'AP-LIST_c9800'!B49," static-ip nameserver ",var_ip_dns1)</f>
        <v>ap name de0614ncap20046 static-ip nameserver 172.16.53.11</v>
      </c>
    </row>
    <row r="50" spans="1:1">
      <c r="A50" s="6" t="str">
        <f>CONCATENATE("ap name ",'AP-LIST_c9800'!B50," static-ip nameserver ",var_ip_dns1)</f>
        <v>ap name de0614ncap20047 static-ip nameserver 172.16.53.11</v>
      </c>
    </row>
    <row r="51" spans="1:1">
      <c r="A51" s="6" t="str">
        <f>CONCATENATE("ap name ",'AP-LIST_c9800'!B51," static-ip nameserver ",var_ip_dns1)</f>
        <v>ap name de0614ncap20048 static-ip nameserver 172.16.53.11</v>
      </c>
    </row>
    <row r="52" spans="1:1">
      <c r="A52" s="6" t="str">
        <f>CONCATENATE("ap name ",'AP-LIST_c9800'!B52," static-ip nameserver ",var_ip_dns1)</f>
        <v>ap name de0614ncap20049 static-ip nameserver 172.16.53.11</v>
      </c>
    </row>
    <row r="53" spans="1:1">
      <c r="A53" s="6" t="str">
        <f>CONCATENATE("ap name ",'AP-LIST_c9800'!B53," static-ip nameserver ",var_ip_dns1)</f>
        <v>ap name de0614ncap20050 static-ip nameserver 172.16.53.11</v>
      </c>
    </row>
    <row r="54" spans="1:1">
      <c r="A54" s="6" t="str">
        <f>CONCATENATE("ap name ",'AP-LIST_c9800'!B54," static-ip nameserver ",var_ip_dns1)</f>
        <v>ap name de0614ncap20051 static-ip nameserver 172.16.53.11</v>
      </c>
    </row>
    <row r="55" spans="1:1">
      <c r="A55" s="6" t="str">
        <f>CONCATENATE("ap name ",'AP-LIST_c9800'!B55," static-ip nameserver ",var_ip_dns1)</f>
        <v>ap name de0614ncap20052 static-ip nameserver 172.16.53.11</v>
      </c>
    </row>
    <row r="56" spans="1:1">
      <c r="A56" s="6" t="str">
        <f>CONCATENATE("ap name ",'AP-LIST_c9800'!B56," static-ip nameserver ",var_ip_dns1)</f>
        <v>ap name de0614ncap20053 static-ip nameserver 172.16.53.11</v>
      </c>
    </row>
    <row r="57" spans="1:1">
      <c r="A57" s="6" t="str">
        <f>CONCATENATE("ap name ",'AP-LIST_c9800'!B57," static-ip nameserver ",var_ip_dns1)</f>
        <v>ap name de0614ncap20054 static-ip nameserver 172.16.53.11</v>
      </c>
    </row>
    <row r="58" spans="1:1">
      <c r="A58" s="6" t="str">
        <f>CONCATENATE("ap name ",'AP-LIST_c9800'!B58," static-ip nameserver ",var_ip_dns1)</f>
        <v>ap name de0614ncap20055 static-ip nameserver 172.16.53.11</v>
      </c>
    </row>
    <row r="59" spans="1:1">
      <c r="A59" s="6" t="str">
        <f>CONCATENATE("ap name ",'AP-LIST_c9800'!B59," static-ip nameserver ",var_ip_dns1)</f>
        <v>ap name de0614ncap20056 static-ip nameserver 172.16.53.11</v>
      </c>
    </row>
    <row r="60" spans="1:1">
      <c r="A60" s="6" t="str">
        <f>CONCATENATE("ap name ",'AP-LIST_c9800'!B60," static-ip nameserver ",var_ip_dns1)</f>
        <v>ap name de0614ncap20057 static-ip nameserver 172.16.53.11</v>
      </c>
    </row>
    <row r="61" spans="1:1">
      <c r="A61" s="6" t="str">
        <f>CONCATENATE("ap name ",'AP-LIST_c9800'!B61," static-ip nameserver ",var_ip_dns1)</f>
        <v>ap name de0614ncap20058 static-ip nameserver 172.16.53.11</v>
      </c>
    </row>
    <row r="62" spans="1:1">
      <c r="A62" s="6" t="str">
        <f>CONCATENATE("ap name ",'AP-LIST_c9800'!B62," static-ip nameserver ",var_ip_dns1)</f>
        <v>ap name de0614ncap20059 static-ip nameserver 172.16.53.11</v>
      </c>
    </row>
    <row r="63" spans="1:1">
      <c r="A63" s="6" t="str">
        <f>CONCATENATE("ap name ",'AP-LIST_c9800'!B63," static-ip nameserver ",var_ip_dns1)</f>
        <v>ap name de0614ncap20060 static-ip nameserver 172.16.53.11</v>
      </c>
    </row>
    <row r="64" spans="1:1">
      <c r="A64" s="6" t="str">
        <f>CONCATENATE("ap name ",'AP-LIST_c9800'!B64," static-ip nameserver ",var_ip_dns1)</f>
        <v>ap name de0614ncap20061 static-ip nameserver 172.16.53.11</v>
      </c>
    </row>
    <row r="65" spans="1:1">
      <c r="A65" s="6" t="str">
        <f>CONCATENATE("ap name ",'AP-LIST_c9800'!B65," static-ip nameserver ",var_ip_dns1)</f>
        <v>ap name de0614ncap20062 static-ip nameserver 172.16.53.11</v>
      </c>
    </row>
    <row r="66" spans="1:1">
      <c r="A66" s="6" t="str">
        <f>CONCATENATE("ap name ",'AP-LIST_c9800'!B66," static-ip nameserver ",var_ip_dns1)</f>
        <v>ap name de0614ncap20063 static-ip nameserver 172.16.53.11</v>
      </c>
    </row>
    <row r="67" spans="1:1">
      <c r="A67" s="6" t="str">
        <f>CONCATENATE("ap name ",'AP-LIST_c9800'!B67," static-ip nameserver ",var_ip_dns1)</f>
        <v>ap name de0614ncap20064 static-ip nameserver 172.16.53.11</v>
      </c>
    </row>
    <row r="68" spans="1:1">
      <c r="A68" s="6" t="str">
        <f>CONCATENATE("ap name ",'AP-LIST_c9800'!B68," static-ip nameserver ",var_ip_dns1)</f>
        <v>ap name de0614ncap20065 static-ip nameserver 172.16.53.11</v>
      </c>
    </row>
    <row r="69" spans="1:1">
      <c r="A69" s="6" t="str">
        <f>CONCATENATE("ap name ",'AP-LIST_c9800'!B69," static-ip nameserver ",var_ip_dns1)</f>
        <v>ap name de0614ncap20066 static-ip nameserver 172.16.53.11</v>
      </c>
    </row>
    <row r="70" spans="1:1">
      <c r="A70" s="6" t="str">
        <f>CONCATENATE("ap name ",'AP-LIST_c9800'!B70," static-ip nameserver ",var_ip_dns1)</f>
        <v>ap name de0614ncap20067 static-ip nameserver 172.16.53.11</v>
      </c>
    </row>
    <row r="71" spans="1:1">
      <c r="A71" s="6" t="str">
        <f>CONCATENATE("ap name ",'AP-LIST_c9800'!B71," static-ip nameserver ",var_ip_dns1)</f>
        <v>ap name de0614ncap20068 static-ip nameserver 172.16.53.11</v>
      </c>
    </row>
    <row r="72" spans="1:1">
      <c r="A72" s="6" t="str">
        <f>CONCATENATE("ap name ",'AP-LIST_c9800'!B72," static-ip nameserver ",var_ip_dns1)</f>
        <v>ap name de0614ncap20069 static-ip nameserver 172.16.53.11</v>
      </c>
    </row>
    <row r="73" spans="1:1">
      <c r="A73" s="6" t="str">
        <f>CONCATENATE("ap name ",'AP-LIST_c9800'!B73," static-ip nameserver ",var_ip_dns1)</f>
        <v>ap name de0614ncap20070 static-ip nameserver 172.16.53.11</v>
      </c>
    </row>
    <row r="74" spans="1:1">
      <c r="A74" s="6" t="str">
        <f>CONCATENATE("ap name ",'AP-LIST_c9800'!B74," static-ip nameserver ",var_ip_dns1)</f>
        <v>ap name de0614ncap20071 static-ip nameserver 172.16.53.11</v>
      </c>
    </row>
    <row r="75" spans="1:1">
      <c r="A75" s="6" t="str">
        <f>CONCATENATE("ap name ",'AP-LIST_c9800'!B75," static-ip nameserver ",var_ip_dns1)</f>
        <v>ap name de0614ncap20072 static-ip nameserver 172.16.53.11</v>
      </c>
    </row>
    <row r="76" spans="1:1">
      <c r="A76" s="6" t="str">
        <f>CONCATENATE("ap name ",'AP-LIST_c9800'!B76," static-ip nameserver ",var_ip_dns1)</f>
        <v>ap name de0614ncap20073 static-ip nameserver 172.16.53.11</v>
      </c>
    </row>
    <row r="77" spans="1:1">
      <c r="A77" s="6" t="str">
        <f>CONCATENATE("ap name ",'AP-LIST_c9800'!B77," static-ip nameserver ",var_ip_dns1)</f>
        <v>ap name de0614ncap20074 static-ip nameserver 172.16.53.11</v>
      </c>
    </row>
    <row r="78" spans="1:1">
      <c r="A78" s="6" t="str">
        <f>CONCATENATE("ap name ",'AP-LIST_c9800'!B78," static-ip nameserver ",var_ip_dns1)</f>
        <v>ap name de0614ncap20075 static-ip nameserver 172.16.53.11</v>
      </c>
    </row>
    <row r="79" spans="1:1">
      <c r="A79" s="6" t="str">
        <f>CONCATENATE("ap name ",'AP-LIST_c9800'!B79," static-ip nameserver ",var_ip_dns1)</f>
        <v>ap name de0614ncap20076 static-ip nameserver 172.16.53.11</v>
      </c>
    </row>
    <row r="80" spans="1:1">
      <c r="A80" s="6" t="str">
        <f>CONCATENATE("ap name ",'AP-LIST_c9800'!B80," static-ip nameserver ",var_ip_dns1)</f>
        <v>ap name de0614ncap20077 static-ip nameserver 172.16.53.11</v>
      </c>
    </row>
    <row r="81" spans="1:1">
      <c r="A81" s="6" t="str">
        <f>CONCATENATE("ap name ",'AP-LIST_c9800'!B81," static-ip nameserver ",var_ip_dns1)</f>
        <v>ap name de0614ncap20078 static-ip nameserver 172.16.53.11</v>
      </c>
    </row>
    <row r="82" spans="1:1">
      <c r="A82" s="6" t="str">
        <f>CONCATENATE("ap name ",'AP-LIST_c9800'!B82," static-ip nameserver ",var_ip_dns1)</f>
        <v>ap name de0614ncap20079 static-ip nameserver 172.16.53.11</v>
      </c>
    </row>
    <row r="83" spans="1:1">
      <c r="A83" s="6" t="str">
        <f>CONCATENATE("ap name ",'AP-LIST_c9800'!B83," static-ip nameserver ",var_ip_dns1)</f>
        <v>ap name de0614ncap20080 static-ip nameserver 172.16.53.11</v>
      </c>
    </row>
    <row r="84" spans="1:1">
      <c r="A84" s="6" t="str">
        <f>CONCATENATE("ap name ",'AP-LIST_c9800'!B84," static-ip nameserver ",var_ip_dns1)</f>
        <v>ap name de0614ncap20081 static-ip nameserver 172.16.53.11</v>
      </c>
    </row>
    <row r="85" spans="1:1">
      <c r="A85" s="6" t="str">
        <f>CONCATENATE("ap name ",'AP-LIST_c9800'!B85," static-ip nameserver ",var_ip_dns1)</f>
        <v>ap name de0614ncap20082 static-ip nameserver 172.16.53.11</v>
      </c>
    </row>
    <row r="86" spans="1:1">
      <c r="A86" s="6" t="str">
        <f>CONCATENATE("ap name ",'AP-LIST_c9800'!B86," static-ip nameserver ",var_ip_dns1)</f>
        <v>ap name de0614ncap20083 static-ip nameserver 172.16.53.11</v>
      </c>
    </row>
    <row r="87" spans="1:1">
      <c r="A87" s="6" t="str">
        <f>CONCATENATE("ap name ",'AP-LIST_c9800'!B87," static-ip nameserver ",var_ip_dns1)</f>
        <v>ap name de0614ncap20084 static-ip nameserver 172.16.53.11</v>
      </c>
    </row>
    <row r="88" spans="1:1">
      <c r="A88" s="6" t="str">
        <f>CONCATENATE("ap name ",'AP-LIST_c9800'!B88," static-ip nameserver ",var_ip_dns1)</f>
        <v>ap name de0614ncap20085 static-ip nameserver 172.16.53.11</v>
      </c>
    </row>
    <row r="89" spans="1:1">
      <c r="A89" s="6" t="str">
        <f>CONCATENATE("ap name ",'AP-LIST_c9800'!B89," static-ip nameserver ",var_ip_dns1)</f>
        <v>ap name de0614ncap20086 static-ip nameserver 172.16.53.11</v>
      </c>
    </row>
    <row r="90" spans="1:1">
      <c r="A90" s="6" t="str">
        <f>CONCATENATE("ap name ",'AP-LIST_c9800'!B90," static-ip nameserver ",var_ip_dns1)</f>
        <v>ap name de0614ncap20087 static-ip nameserver 172.16.53.11</v>
      </c>
    </row>
    <row r="91" spans="1:1">
      <c r="A91" s="6" t="str">
        <f>CONCATENATE("ap name ",'AP-LIST_c9800'!B91," static-ip nameserver ",var_ip_dns1)</f>
        <v>ap name de0614ncap20088 static-ip nameserver 172.16.53.11</v>
      </c>
    </row>
    <row r="92" spans="1:1">
      <c r="A92" s="6" t="str">
        <f>CONCATENATE("ap name ",'AP-LIST_c9800'!B92," static-ip nameserver ",var_ip_dns1)</f>
        <v>ap name de0614ncap20089 static-ip nameserver 172.16.53.11</v>
      </c>
    </row>
    <row r="93" spans="1:1">
      <c r="A93" s="6" t="str">
        <f>CONCATENATE("ap name ",'AP-LIST_c9800'!B93," static-ip nameserver ",var_ip_dns1)</f>
        <v>ap name de0614ncap20090 static-ip nameserver 172.16.53.11</v>
      </c>
    </row>
    <row r="94" spans="1:1">
      <c r="A94" s="6" t="str">
        <f>CONCATENATE("ap name ",'AP-LIST_c9800'!B94," static-ip nameserver ",var_ip_dns1)</f>
        <v>ap name de0614ncap20091 static-ip nameserver 172.16.53.11</v>
      </c>
    </row>
    <row r="95" spans="1:1">
      <c r="A95" s="6" t="str">
        <f>CONCATENATE("ap name ",'AP-LIST_c9800'!B95," static-ip nameserver ",var_ip_dns1)</f>
        <v>ap name de0614ncap20092 static-ip nameserver 172.16.53.11</v>
      </c>
    </row>
    <row r="96" spans="1:1">
      <c r="A96" s="6" t="str">
        <f>CONCATENATE("ap name ",'AP-LIST_c9800'!B96," static-ip nameserver ",var_ip_dns1)</f>
        <v>ap name de0614ncap20093 static-ip nameserver 172.16.53.11</v>
      </c>
    </row>
    <row r="97" spans="1:1">
      <c r="A97" s="6" t="str">
        <f>CONCATENATE("ap name ",'AP-LIST_c9800'!B97," static-ip nameserver ",var_ip_dns1)</f>
        <v>ap name de0614ncap20094 static-ip nameserver 172.16.53.11</v>
      </c>
    </row>
    <row r="98" spans="1:1">
      <c r="A98" s="6" t="str">
        <f>CONCATENATE("ap name ",'AP-LIST_c9800'!B98," static-ip nameserver ",var_ip_dns1)</f>
        <v>ap name de0614ncap20095 static-ip nameserver 172.16.53.11</v>
      </c>
    </row>
    <row r="99" spans="1:1">
      <c r="A99" s="6" t="str">
        <f>CONCATENATE("ap name ",'AP-LIST_c9800'!B99," static-ip nameserver ",var_ip_dns1)</f>
        <v>ap name de0614ncap20096 static-ip nameserver 172.16.53.11</v>
      </c>
    </row>
    <row r="100" spans="1:1">
      <c r="A100" s="6" t="str">
        <f>CONCATENATE("ap name ",'AP-LIST_c9800'!B100," static-ip nameserver ",var_ip_dns1)</f>
        <v>ap name de0614ncap20097 static-ip nameserver 172.16.53.11</v>
      </c>
    </row>
    <row r="101" spans="1:1">
      <c r="A101" s="6" t="str">
        <f>CONCATENATE("ap name ",'AP-LIST_c9800'!B101," static-ip nameserver ",var_ip_dns1)</f>
        <v>ap name de0614ncap20098 static-ip nameserver 172.16.53.11</v>
      </c>
    </row>
    <row r="102" spans="1:1">
      <c r="A102" s="69" t="s">
        <v>1317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A26A-80D8-46B2-8BEB-52ED0D15BA11}">
  <dimension ref="A1:A260"/>
  <sheetViews>
    <sheetView workbookViewId="0">
      <selection activeCell="A260" sqref="A2:A260"/>
    </sheetView>
  </sheetViews>
  <sheetFormatPr baseColWidth="10" defaultColWidth="11.42578125" defaultRowHeight="15"/>
  <cols>
    <col min="1" max="1" width="65.140625" style="99" bestFit="1" customWidth="1"/>
    <col min="2" max="16384" width="11.42578125" style="1"/>
  </cols>
  <sheetData>
    <row r="1" spans="1:1" ht="33.75" customHeight="1">
      <c r="A1" s="64" t="s">
        <v>1496</v>
      </c>
    </row>
    <row r="2" spans="1:1">
      <c r="A2" s="70" t="s">
        <v>1298</v>
      </c>
    </row>
    <row r="3" spans="1:1">
      <c r="A3" s="103" t="s">
        <v>1057</v>
      </c>
    </row>
    <row r="4" spans="1:1">
      <c r="A4" s="100" t="s">
        <v>1380</v>
      </c>
    </row>
    <row r="5" spans="1:1">
      <c r="A5" s="103" t="str">
        <f>CONCATENATE("config ap primary-base ",var_dns_wlc2," ",'AP-LIST_c9800'!B4," ",var_ip_wlc2)</f>
        <v>config ap primary-base de0614swlc20002 de0614ncap20001 10.251.53.195</v>
      </c>
    </row>
    <row r="6" spans="1:1">
      <c r="A6" s="103" t="str">
        <f>CONCATENATE("config ap primary-base ",var_dns_wlc2," ",'AP-LIST_c9800'!B5," ",var_ip_wlc2)</f>
        <v>config ap primary-base de0614swlc20002 de0614ncap20002 10.251.53.195</v>
      </c>
    </row>
    <row r="7" spans="1:1">
      <c r="A7" s="103" t="str">
        <f>CONCATENATE("config ap primary-base ",var_dns_wlc2," ",'AP-LIST_c9800'!B6," ",var_ip_wlc2)</f>
        <v>config ap primary-base de0614swlc20002 de0614ncap20003 10.251.53.195</v>
      </c>
    </row>
    <row r="8" spans="1:1">
      <c r="A8" s="103" t="str">
        <f>CONCATENATE("config ap primary-base ",var_dns_wlc2," ",'AP-LIST_c9800'!B7," ",var_ip_wlc2)</f>
        <v>config ap primary-base de0614swlc20002 de0614ncap20004 10.251.53.195</v>
      </c>
    </row>
    <row r="9" spans="1:1">
      <c r="A9" s="103" t="str">
        <f>CONCATENATE("config ap primary-base ",var_dns_wlc2," ",'AP-LIST_c9800'!B8," ",var_ip_wlc2)</f>
        <v>config ap primary-base de0614swlc20002 de0614ncap20005 10.251.53.195</v>
      </c>
    </row>
    <row r="10" spans="1:1">
      <c r="A10" s="103" t="str">
        <f>CONCATENATE("config ap primary-base ",var_dns_wlc2," ",'AP-LIST_c9800'!B9," ",var_ip_wlc2)</f>
        <v>config ap primary-base de0614swlc20002 de0614ncap20006 10.251.53.195</v>
      </c>
    </row>
    <row r="11" spans="1:1">
      <c r="A11" s="103" t="str">
        <f>CONCATENATE("config ap primary-base ",var_dns_wlc2," ",'AP-LIST_c9800'!B10," ",var_ip_wlc2)</f>
        <v>config ap primary-base de0614swlc20002 de0614ncap20007 10.251.53.195</v>
      </c>
    </row>
    <row r="12" spans="1:1">
      <c r="A12" s="103" t="str">
        <f>CONCATENATE("config ap primary-base ",var_dns_wlc2," ",'AP-LIST_c9800'!B11," ",var_ip_wlc2)</f>
        <v>config ap primary-base de0614swlc20002 de0614ncap20008 10.251.53.195</v>
      </c>
    </row>
    <row r="13" spans="1:1">
      <c r="A13" s="103" t="str">
        <f>CONCATENATE("config ap primary-base ",var_dns_wlc2," ",'AP-LIST_c9800'!B12," ",var_ip_wlc2)</f>
        <v>config ap primary-base de0614swlc20002 de0614ncap20009 10.251.53.195</v>
      </c>
    </row>
    <row r="14" spans="1:1">
      <c r="A14" s="103" t="str">
        <f>CONCATENATE("config ap primary-base ",var_dns_wlc2," ",'AP-LIST_c9800'!B13," ",var_ip_wlc2)</f>
        <v>config ap primary-base de0614swlc20002 de0614ncap20010 10.251.53.195</v>
      </c>
    </row>
    <row r="15" spans="1:1">
      <c r="A15" s="103" t="str">
        <f>CONCATENATE("config ap primary-base ",var_dns_wlc2," ",'AP-LIST_c9800'!B14," ",var_ip_wlc2)</f>
        <v>config ap primary-base de0614swlc20002 de0614ncap20011 10.251.53.195</v>
      </c>
    </row>
    <row r="16" spans="1:1">
      <c r="A16" s="103" t="str">
        <f>CONCATENATE("config ap primary-base ",var_dns_wlc2," ",'AP-LIST_c9800'!B15," ",var_ip_wlc2)</f>
        <v>config ap primary-base de0614swlc20002 de0614ncap20012 10.251.53.195</v>
      </c>
    </row>
    <row r="17" spans="1:1">
      <c r="A17" s="103" t="str">
        <f>CONCATENATE("config ap primary-base ",var_dns_wlc2," ",'AP-LIST_c9800'!B16," ",var_ip_wlc2)</f>
        <v>config ap primary-base de0614swlc20002 de0614ncap20013 10.251.53.195</v>
      </c>
    </row>
    <row r="18" spans="1:1">
      <c r="A18" s="103" t="str">
        <f>CONCATENATE("config ap primary-base ",var_dns_wlc2," ",'AP-LIST_c9800'!B17," ",var_ip_wlc2)</f>
        <v>config ap primary-base de0614swlc20002 de0614ncap20014 10.251.53.195</v>
      </c>
    </row>
    <row r="19" spans="1:1">
      <c r="A19" s="103" t="str">
        <f>CONCATENATE("config ap primary-base ",var_dns_wlc2," ",'AP-LIST_c9800'!B18," ",var_ip_wlc2)</f>
        <v>config ap primary-base de0614swlc20002 de0614ncap20015 10.251.53.195</v>
      </c>
    </row>
    <row r="20" spans="1:1">
      <c r="A20" s="103" t="str">
        <f>CONCATENATE("config ap primary-base ",var_dns_wlc2," ",'AP-LIST_c9800'!B19," ",var_ip_wlc2)</f>
        <v>config ap primary-base de0614swlc20002 de0614ncap20016 10.251.53.195</v>
      </c>
    </row>
    <row r="21" spans="1:1">
      <c r="A21" s="103" t="str">
        <f>CONCATENATE("config ap primary-base ",var_dns_wlc2," ",'AP-LIST_c9800'!B20," ",var_ip_wlc2)</f>
        <v>config ap primary-base de0614swlc20002 de0614ncap20017 10.251.53.195</v>
      </c>
    </row>
    <row r="22" spans="1:1">
      <c r="A22" s="103" t="str">
        <f>CONCATENATE("config ap primary-base ",var_dns_wlc2," ",'AP-LIST_c9800'!B21," ",var_ip_wlc2)</f>
        <v>config ap primary-base de0614swlc20002 de0614ncap20018 10.251.53.195</v>
      </c>
    </row>
    <row r="23" spans="1:1">
      <c r="A23" s="103" t="str">
        <f>CONCATENATE("config ap primary-base ",var_dns_wlc2," ",'AP-LIST_c9800'!B22," ",var_ip_wlc2)</f>
        <v>config ap primary-base de0614swlc20002 de0614ncap20019 10.251.53.195</v>
      </c>
    </row>
    <row r="24" spans="1:1">
      <c r="A24" s="103" t="str">
        <f>CONCATENATE("config ap primary-base ",var_dns_wlc2," ",'AP-LIST_c9800'!B23," ",var_ip_wlc2)</f>
        <v>config ap primary-base de0614swlc20002 de0614ncap20020 10.251.53.195</v>
      </c>
    </row>
    <row r="25" spans="1:1">
      <c r="A25" s="103" t="str">
        <f>CONCATENATE("config ap primary-base ",var_dns_wlc2," ",'AP-LIST_c9800'!B24," ",var_ip_wlc2)</f>
        <v>config ap primary-base de0614swlc20002 de0614ncap20021 10.251.53.195</v>
      </c>
    </row>
    <row r="26" spans="1:1">
      <c r="A26" s="103" t="str">
        <f>CONCATENATE("config ap primary-base ",var_dns_wlc2," ",'AP-LIST_c9800'!B25," ",var_ip_wlc2)</f>
        <v>config ap primary-base de0614swlc20002 de0614ncap20022 10.251.53.195</v>
      </c>
    </row>
    <row r="27" spans="1:1">
      <c r="A27" s="103" t="str">
        <f>CONCATENATE("config ap primary-base ",var_dns_wlc2," ",'AP-LIST_c9800'!B26," ",var_ip_wlc2)</f>
        <v>config ap primary-base de0614swlc20002 de0614ncap20023 10.251.53.195</v>
      </c>
    </row>
    <row r="28" spans="1:1">
      <c r="A28" s="103" t="str">
        <f>CONCATENATE("config ap primary-base ",var_dns_wlc2," ",'AP-LIST_c9800'!B27," ",var_ip_wlc2)</f>
        <v>config ap primary-base de0614swlc20002 de0614ncap20024 10.251.53.195</v>
      </c>
    </row>
    <row r="29" spans="1:1">
      <c r="A29" s="103" t="str">
        <f>CONCATENATE("config ap primary-base ",var_dns_wlc2," ",'AP-LIST_c9800'!B28," ",var_ip_wlc2)</f>
        <v>config ap primary-base de0614swlc20002 de0614ncap20025 10.251.53.195</v>
      </c>
    </row>
    <row r="30" spans="1:1">
      <c r="A30" s="103" t="str">
        <f>CONCATENATE("config ap primary-base ",var_dns_wlc2," ",'AP-LIST_c9800'!B29," ",var_ip_wlc2)</f>
        <v>config ap primary-base de0614swlc20002 de0614ncap20026 10.251.53.195</v>
      </c>
    </row>
    <row r="31" spans="1:1">
      <c r="A31" s="103" t="str">
        <f>CONCATENATE("config ap primary-base ",var_dns_wlc2," ",'AP-LIST_c9800'!B30," ",var_ip_wlc2)</f>
        <v>config ap primary-base de0614swlc20002 de0614ncap20027 10.251.53.195</v>
      </c>
    </row>
    <row r="32" spans="1:1">
      <c r="A32" s="103" t="str">
        <f>CONCATENATE("config ap primary-base ",var_dns_wlc2," ",'AP-LIST_c9800'!B31," ",var_ip_wlc2)</f>
        <v>config ap primary-base de0614swlc20002 de0614ncap20028 10.251.53.195</v>
      </c>
    </row>
    <row r="33" spans="1:1">
      <c r="A33" s="103" t="str">
        <f>CONCATENATE("config ap primary-base ",var_dns_wlc2," ",'AP-LIST_c9800'!B32," ",var_ip_wlc2)</f>
        <v>config ap primary-base de0614swlc20002 de0614ncap20029 10.251.53.195</v>
      </c>
    </row>
    <row r="34" spans="1:1">
      <c r="A34" s="103" t="str">
        <f>CONCATENATE("config ap primary-base ",var_dns_wlc2," ",'AP-LIST_c9800'!B33," ",var_ip_wlc2)</f>
        <v>config ap primary-base de0614swlc20002 de0614ncap20030 10.251.53.195</v>
      </c>
    </row>
    <row r="35" spans="1:1">
      <c r="A35" s="103" t="str">
        <f>CONCATENATE("config ap primary-base ",var_dns_wlc2," ",'AP-LIST_c9800'!B34," ",var_ip_wlc2)</f>
        <v>config ap primary-base de0614swlc20002 de0614ncap20031 10.251.53.195</v>
      </c>
    </row>
    <row r="36" spans="1:1">
      <c r="A36" s="103" t="str">
        <f>CONCATENATE("config ap primary-base ",var_dns_wlc2," ",'AP-LIST_c9800'!B35," ",var_ip_wlc2)</f>
        <v>config ap primary-base de0614swlc20002 de0614ncap20032 10.251.53.195</v>
      </c>
    </row>
    <row r="37" spans="1:1">
      <c r="A37" s="103" t="str">
        <f>CONCATENATE("config ap primary-base ",var_dns_wlc2," ",'AP-LIST_c9800'!B36," ",var_ip_wlc2)</f>
        <v>config ap primary-base de0614swlc20002 de0614ncap20033 10.251.53.195</v>
      </c>
    </row>
    <row r="38" spans="1:1">
      <c r="A38" s="103" t="str">
        <f>CONCATENATE("config ap primary-base ",var_dns_wlc2," ",'AP-LIST_c9800'!B37," ",var_ip_wlc2)</f>
        <v>config ap primary-base de0614swlc20002 de0614ncap20034 10.251.53.195</v>
      </c>
    </row>
    <row r="39" spans="1:1">
      <c r="A39" s="103" t="str">
        <f>CONCATENATE("config ap primary-base ",var_dns_wlc2," ",'AP-LIST_c9800'!B38," ",var_ip_wlc2)</f>
        <v>config ap primary-base de0614swlc20002 de0614ncap20035 10.251.53.195</v>
      </c>
    </row>
    <row r="40" spans="1:1">
      <c r="A40" s="103" t="str">
        <f>CONCATENATE("config ap primary-base ",var_dns_wlc2," ",'AP-LIST_c9800'!B39," ",var_ip_wlc2)</f>
        <v>config ap primary-base de0614swlc20002 de0614ncap20036 10.251.53.195</v>
      </c>
    </row>
    <row r="41" spans="1:1">
      <c r="A41" s="103" t="str">
        <f>CONCATENATE("config ap primary-base ",var_dns_wlc2," ",'AP-LIST_c9800'!B40," ",var_ip_wlc2)</f>
        <v>config ap primary-base de0614swlc20002 de0614ncap20037 10.251.53.195</v>
      </c>
    </row>
    <row r="42" spans="1:1">
      <c r="A42" s="103" t="str">
        <f>CONCATENATE("config ap primary-base ",var_dns_wlc2," ",'AP-LIST_c9800'!B41," ",var_ip_wlc2)</f>
        <v>config ap primary-base de0614swlc20002 de0614ncap20038 10.251.53.195</v>
      </c>
    </row>
    <row r="43" spans="1:1">
      <c r="A43" s="103" t="str">
        <f>CONCATENATE("config ap primary-base ",var_dns_wlc2," ",'AP-LIST_c9800'!B42," ",var_ip_wlc2)</f>
        <v>config ap primary-base de0614swlc20002 de0614ncap20039 10.251.53.195</v>
      </c>
    </row>
    <row r="44" spans="1:1">
      <c r="A44" s="103" t="str">
        <f>CONCATENATE("config ap primary-base ",var_dns_wlc2," ",'AP-LIST_c9800'!B43," ",var_ip_wlc2)</f>
        <v>config ap primary-base de0614swlc20002 de0614ncap20040 10.251.53.195</v>
      </c>
    </row>
    <row r="45" spans="1:1">
      <c r="A45" s="103" t="str">
        <f>CONCATENATE("config ap primary-base ",var_dns_wlc2," ",'AP-LIST_c9800'!B44," ",var_ip_wlc2)</f>
        <v>config ap primary-base de0614swlc20002 de0614ncap20041 10.251.53.195</v>
      </c>
    </row>
    <row r="46" spans="1:1">
      <c r="A46" s="103" t="str">
        <f>CONCATENATE("config ap primary-base ",var_dns_wlc2," ",'AP-LIST_c9800'!B45," ",var_ip_wlc2)</f>
        <v>config ap primary-base de0614swlc20002 de0614ncap20042 10.251.53.195</v>
      </c>
    </row>
    <row r="47" spans="1:1">
      <c r="A47" s="103" t="str">
        <f>CONCATENATE("config ap primary-base ",var_dns_wlc2," ",'AP-LIST_c9800'!B46," ",var_ip_wlc2)</f>
        <v>config ap primary-base de0614swlc20002 de0614ncap20043 10.251.53.195</v>
      </c>
    </row>
    <row r="48" spans="1:1">
      <c r="A48" s="103" t="str">
        <f>CONCATENATE("config ap primary-base ",var_dns_wlc2," ",'AP-LIST_c9800'!B47," ",var_ip_wlc2)</f>
        <v>config ap primary-base de0614swlc20002 de0614ncap20044 10.251.53.195</v>
      </c>
    </row>
    <row r="49" spans="1:1">
      <c r="A49" s="103" t="str">
        <f>CONCATENATE("config ap primary-base ",var_dns_wlc2," ",'AP-LIST_c9800'!B48," ",var_ip_wlc2)</f>
        <v>config ap primary-base de0614swlc20002 de0614ncap20045 10.251.53.195</v>
      </c>
    </row>
    <row r="50" spans="1:1">
      <c r="A50" s="103" t="str">
        <f>CONCATENATE("config ap primary-base ",var_dns_wlc2," ",'AP-LIST_c9800'!B49," ",var_ip_wlc2)</f>
        <v>config ap primary-base de0614swlc20002 de0614ncap20046 10.251.53.195</v>
      </c>
    </row>
    <row r="51" spans="1:1">
      <c r="A51" s="103" t="str">
        <f>CONCATENATE("config ap primary-base ",var_dns_wlc2," ",'AP-LIST_c9800'!B50," ",var_ip_wlc2)</f>
        <v>config ap primary-base de0614swlc20002 de0614ncap20047 10.251.53.195</v>
      </c>
    </row>
    <row r="52" spans="1:1">
      <c r="A52" s="103" t="str">
        <f>CONCATENATE("config ap primary-base ",var_dns_wlc2," ",'AP-LIST_c9800'!B51," ",var_ip_wlc2)</f>
        <v>config ap primary-base de0614swlc20002 de0614ncap20048 10.251.53.195</v>
      </c>
    </row>
    <row r="53" spans="1:1">
      <c r="A53" s="103" t="str">
        <f>CONCATENATE("config ap primary-base ",var_dns_wlc2," ",'AP-LIST_c9800'!B52," ",var_ip_wlc2)</f>
        <v>config ap primary-base de0614swlc20002 de0614ncap20049 10.251.53.195</v>
      </c>
    </row>
    <row r="54" spans="1:1">
      <c r="A54" s="103" t="str">
        <f>CONCATENATE("config ap primary-base ",var_dns_wlc2," ",'AP-LIST_c9800'!B53," ",var_ip_wlc2)</f>
        <v>config ap primary-base de0614swlc20002 de0614ncap20050 10.251.53.195</v>
      </c>
    </row>
    <row r="55" spans="1:1">
      <c r="A55" s="103" t="str">
        <f>CONCATENATE("config ap primary-base ",var_dns_wlc2," ",'AP-LIST_c9800'!B54," ",var_ip_wlc2)</f>
        <v>config ap primary-base de0614swlc20002 de0614ncap20051 10.251.53.195</v>
      </c>
    </row>
    <row r="56" spans="1:1">
      <c r="A56" s="103" t="str">
        <f>CONCATENATE("config ap primary-base ",var_dns_wlc2," ",'AP-LIST_c9800'!B55," ",var_ip_wlc2)</f>
        <v>config ap primary-base de0614swlc20002 de0614ncap20052 10.251.53.195</v>
      </c>
    </row>
    <row r="57" spans="1:1">
      <c r="A57" s="103" t="str">
        <f>CONCATENATE("config ap primary-base ",var_dns_wlc2," ",'AP-LIST_c9800'!B56," ",var_ip_wlc2)</f>
        <v>config ap primary-base de0614swlc20002 de0614ncap20053 10.251.53.195</v>
      </c>
    </row>
    <row r="58" spans="1:1">
      <c r="A58" s="103" t="str">
        <f>CONCATENATE("config ap primary-base ",var_dns_wlc2," ",'AP-LIST_c9800'!B57," ",var_ip_wlc2)</f>
        <v>config ap primary-base de0614swlc20002 de0614ncap20054 10.251.53.195</v>
      </c>
    </row>
    <row r="59" spans="1:1">
      <c r="A59" s="103" t="str">
        <f>CONCATENATE("config ap primary-base ",var_dns_wlc2," ",'AP-LIST_c9800'!B58," ",var_ip_wlc2)</f>
        <v>config ap primary-base de0614swlc20002 de0614ncap20055 10.251.53.195</v>
      </c>
    </row>
    <row r="60" spans="1:1">
      <c r="A60" s="103" t="str">
        <f>CONCATENATE("config ap primary-base ",var_dns_wlc2," ",'AP-LIST_c9800'!B59," ",var_ip_wlc2)</f>
        <v>config ap primary-base de0614swlc20002 de0614ncap20056 10.251.53.195</v>
      </c>
    </row>
    <row r="61" spans="1:1">
      <c r="A61" s="103" t="str">
        <f>CONCATENATE("config ap primary-base ",var_dns_wlc2," ",'AP-LIST_c9800'!B60," ",var_ip_wlc2)</f>
        <v>config ap primary-base de0614swlc20002 de0614ncap20057 10.251.53.195</v>
      </c>
    </row>
    <row r="62" spans="1:1">
      <c r="A62" s="103" t="str">
        <f>CONCATENATE("config ap primary-base ",var_dns_wlc2," ",'AP-LIST_c9800'!B61," ",var_ip_wlc2)</f>
        <v>config ap primary-base de0614swlc20002 de0614ncap20058 10.251.53.195</v>
      </c>
    </row>
    <row r="63" spans="1:1">
      <c r="A63" s="103" t="str">
        <f>CONCATENATE("config ap primary-base ",var_dns_wlc2," ",'AP-LIST_c9800'!B62," ",var_ip_wlc2)</f>
        <v>config ap primary-base de0614swlc20002 de0614ncap20059 10.251.53.195</v>
      </c>
    </row>
    <row r="64" spans="1:1">
      <c r="A64" s="103" t="str">
        <f>CONCATENATE("config ap primary-base ",var_dns_wlc2," ",'AP-LIST_c9800'!B63," ",var_ip_wlc2)</f>
        <v>config ap primary-base de0614swlc20002 de0614ncap20060 10.251.53.195</v>
      </c>
    </row>
    <row r="65" spans="1:1">
      <c r="A65" s="103" t="str">
        <f>CONCATENATE("config ap primary-base ",var_dns_wlc2," ",'AP-LIST_c9800'!B64," ",var_ip_wlc2)</f>
        <v>config ap primary-base de0614swlc20002 de0614ncap20061 10.251.53.195</v>
      </c>
    </row>
    <row r="66" spans="1:1">
      <c r="A66" s="103" t="str">
        <f>CONCATENATE("config ap primary-base ",var_dns_wlc2," ",'AP-LIST_c9800'!B65," ",var_ip_wlc2)</f>
        <v>config ap primary-base de0614swlc20002 de0614ncap20062 10.251.53.195</v>
      </c>
    </row>
    <row r="67" spans="1:1">
      <c r="A67" s="103" t="str">
        <f>CONCATENATE("config ap primary-base ",var_dns_wlc2," ",'AP-LIST_c9800'!B66," ",var_ip_wlc2)</f>
        <v>config ap primary-base de0614swlc20002 de0614ncap20063 10.251.53.195</v>
      </c>
    </row>
    <row r="68" spans="1:1">
      <c r="A68" s="103" t="str">
        <f>CONCATENATE("config ap primary-base ",var_dns_wlc2," ",'AP-LIST_c9800'!B67," ",var_ip_wlc2)</f>
        <v>config ap primary-base de0614swlc20002 de0614ncap20064 10.251.53.195</v>
      </c>
    </row>
    <row r="69" spans="1:1">
      <c r="A69" s="103" t="str">
        <f>CONCATENATE("config ap primary-base ",var_dns_wlc2," ",'AP-LIST_c9800'!B68," ",var_ip_wlc2)</f>
        <v>config ap primary-base de0614swlc20002 de0614ncap20065 10.251.53.195</v>
      </c>
    </row>
    <row r="70" spans="1:1">
      <c r="A70" s="103" t="str">
        <f>CONCATENATE("config ap primary-base ",var_dns_wlc2," ",'AP-LIST_c9800'!B69," ",var_ip_wlc2)</f>
        <v>config ap primary-base de0614swlc20002 de0614ncap20066 10.251.53.195</v>
      </c>
    </row>
    <row r="71" spans="1:1">
      <c r="A71" s="103" t="str">
        <f>CONCATENATE("config ap primary-base ",var_dns_wlc2," ",'AP-LIST_c9800'!B70," ",var_ip_wlc2)</f>
        <v>config ap primary-base de0614swlc20002 de0614ncap20067 10.251.53.195</v>
      </c>
    </row>
    <row r="72" spans="1:1">
      <c r="A72" s="103" t="str">
        <f>CONCATENATE("config ap primary-base ",var_dns_wlc2," ",'AP-LIST_c9800'!B71," ",var_ip_wlc2)</f>
        <v>config ap primary-base de0614swlc20002 de0614ncap20068 10.251.53.195</v>
      </c>
    </row>
    <row r="73" spans="1:1">
      <c r="A73" s="103" t="str">
        <f>CONCATENATE("config ap primary-base ",var_dns_wlc2," ",'AP-LIST_c9800'!B72," ",var_ip_wlc2)</f>
        <v>config ap primary-base de0614swlc20002 de0614ncap20069 10.251.53.195</v>
      </c>
    </row>
    <row r="74" spans="1:1">
      <c r="A74" s="103" t="str">
        <f>CONCATENATE("config ap primary-base ",var_dns_wlc2," ",'AP-LIST_c9800'!B73," ",var_ip_wlc2)</f>
        <v>config ap primary-base de0614swlc20002 de0614ncap20070 10.251.53.195</v>
      </c>
    </row>
    <row r="75" spans="1:1">
      <c r="A75" s="103" t="str">
        <f>CONCATENATE("config ap primary-base ",var_dns_wlc2," ",'AP-LIST_c9800'!B74," ",var_ip_wlc2)</f>
        <v>config ap primary-base de0614swlc20002 de0614ncap20071 10.251.53.195</v>
      </c>
    </row>
    <row r="76" spans="1:1">
      <c r="A76" s="103" t="str">
        <f>CONCATENATE("config ap primary-base ",var_dns_wlc2," ",'AP-LIST_c9800'!B75," ",var_ip_wlc2)</f>
        <v>config ap primary-base de0614swlc20002 de0614ncap20072 10.251.53.195</v>
      </c>
    </row>
    <row r="77" spans="1:1">
      <c r="A77" s="103" t="str">
        <f>CONCATENATE("config ap primary-base ",var_dns_wlc2," ",'AP-LIST_c9800'!B76," ",var_ip_wlc2)</f>
        <v>config ap primary-base de0614swlc20002 de0614ncap20073 10.251.53.195</v>
      </c>
    </row>
    <row r="78" spans="1:1">
      <c r="A78" s="103" t="str">
        <f>CONCATENATE("config ap primary-base ",var_dns_wlc2," ",'AP-LIST_c9800'!B77," ",var_ip_wlc2)</f>
        <v>config ap primary-base de0614swlc20002 de0614ncap20074 10.251.53.195</v>
      </c>
    </row>
    <row r="79" spans="1:1">
      <c r="A79" s="103" t="str">
        <f>CONCATENATE("config ap primary-base ",var_dns_wlc2," ",'AP-LIST_c9800'!B78," ",var_ip_wlc2)</f>
        <v>config ap primary-base de0614swlc20002 de0614ncap20075 10.251.53.195</v>
      </c>
    </row>
    <row r="80" spans="1:1">
      <c r="A80" s="103" t="str">
        <f>CONCATENATE("config ap primary-base ",var_dns_wlc2," ",'AP-LIST_c9800'!B79," ",var_ip_wlc2)</f>
        <v>config ap primary-base de0614swlc20002 de0614ncap20076 10.251.53.195</v>
      </c>
    </row>
    <row r="81" spans="1:1">
      <c r="A81" s="103" t="str">
        <f>CONCATENATE("config ap primary-base ",var_dns_wlc2," ",'AP-LIST_c9800'!B80," ",var_ip_wlc2)</f>
        <v>config ap primary-base de0614swlc20002 de0614ncap20077 10.251.53.195</v>
      </c>
    </row>
    <row r="82" spans="1:1">
      <c r="A82" s="103" t="str">
        <f>CONCATENATE("config ap primary-base ",var_dns_wlc2," ",'AP-LIST_c9800'!B81," ",var_ip_wlc2)</f>
        <v>config ap primary-base de0614swlc20002 de0614ncap20078 10.251.53.195</v>
      </c>
    </row>
    <row r="83" spans="1:1">
      <c r="A83" s="103" t="str">
        <f>CONCATENATE("config ap primary-base ",var_dns_wlc2," ",'AP-LIST_c9800'!B82," ",var_ip_wlc2)</f>
        <v>config ap primary-base de0614swlc20002 de0614ncap20079 10.251.53.195</v>
      </c>
    </row>
    <row r="84" spans="1:1">
      <c r="A84" s="103" t="str">
        <f>CONCATENATE("config ap primary-base ",var_dns_wlc2," ",'AP-LIST_c9800'!B83," ",var_ip_wlc2)</f>
        <v>config ap primary-base de0614swlc20002 de0614ncap20080 10.251.53.195</v>
      </c>
    </row>
    <row r="85" spans="1:1">
      <c r="A85" s="103" t="str">
        <f>CONCATENATE("config ap primary-base ",var_dns_wlc2," ",'AP-LIST_c9800'!B84," ",var_ip_wlc2)</f>
        <v>config ap primary-base de0614swlc20002 de0614ncap20081 10.251.53.195</v>
      </c>
    </row>
    <row r="86" spans="1:1">
      <c r="A86" s="103" t="str">
        <f>CONCATENATE("config ap primary-base ",var_dns_wlc2," ",'AP-LIST_c9800'!B85," ",var_ip_wlc2)</f>
        <v>config ap primary-base de0614swlc20002 de0614ncap20082 10.251.53.195</v>
      </c>
    </row>
    <row r="87" spans="1:1">
      <c r="A87" s="103" t="str">
        <f>CONCATENATE("config ap primary-base ",var_dns_wlc2," ",'AP-LIST_c9800'!B86," ",var_ip_wlc2)</f>
        <v>config ap primary-base de0614swlc20002 de0614ncap20083 10.251.53.195</v>
      </c>
    </row>
    <row r="88" spans="1:1">
      <c r="A88" s="103" t="str">
        <f>CONCATENATE("config ap primary-base ",var_dns_wlc2," ",'AP-LIST_c9800'!B87," ",var_ip_wlc2)</f>
        <v>config ap primary-base de0614swlc20002 de0614ncap20084 10.251.53.195</v>
      </c>
    </row>
    <row r="89" spans="1:1">
      <c r="A89" s="103" t="str">
        <f>CONCATENATE("config ap primary-base ",var_dns_wlc2," ",'AP-LIST_c9800'!B88," ",var_ip_wlc2)</f>
        <v>config ap primary-base de0614swlc20002 de0614ncap20085 10.251.53.195</v>
      </c>
    </row>
    <row r="90" spans="1:1">
      <c r="A90" s="103" t="str">
        <f>CONCATENATE("config ap primary-base ",var_dns_wlc2," ",'AP-LIST_c9800'!B89," ",var_ip_wlc2)</f>
        <v>config ap primary-base de0614swlc20002 de0614ncap20086 10.251.53.195</v>
      </c>
    </row>
    <row r="91" spans="1:1">
      <c r="A91" s="103" t="str">
        <f>CONCATENATE("config ap primary-base ",var_dns_wlc2," ",'AP-LIST_c9800'!B90," ",var_ip_wlc2)</f>
        <v>config ap primary-base de0614swlc20002 de0614ncap20087 10.251.53.195</v>
      </c>
    </row>
    <row r="92" spans="1:1">
      <c r="A92" s="103" t="str">
        <f>CONCATENATE("config ap primary-base ",var_dns_wlc2," ",'AP-LIST_c9800'!B91," ",var_ip_wlc2)</f>
        <v>config ap primary-base de0614swlc20002 de0614ncap20088 10.251.53.195</v>
      </c>
    </row>
    <row r="93" spans="1:1">
      <c r="A93" s="103" t="str">
        <f>CONCATENATE("config ap primary-base ",var_dns_wlc2," ",'AP-LIST_c9800'!B92," ",var_ip_wlc2)</f>
        <v>config ap primary-base de0614swlc20002 de0614ncap20089 10.251.53.195</v>
      </c>
    </row>
    <row r="94" spans="1:1">
      <c r="A94" s="103" t="str">
        <f>CONCATENATE("config ap primary-base ",var_dns_wlc2," ",'AP-LIST_c9800'!B93," ",var_ip_wlc2)</f>
        <v>config ap primary-base de0614swlc20002 de0614ncap20090 10.251.53.195</v>
      </c>
    </row>
    <row r="95" spans="1:1">
      <c r="A95" s="103" t="str">
        <f>CONCATENATE("config ap primary-base ",var_dns_wlc2," ",'AP-LIST_c9800'!B94," ",var_ip_wlc2)</f>
        <v>config ap primary-base de0614swlc20002 de0614ncap20091 10.251.53.195</v>
      </c>
    </row>
    <row r="96" spans="1:1">
      <c r="A96" s="103" t="str">
        <f>CONCATENATE("config ap primary-base ",var_dns_wlc2," ",'AP-LIST_c9800'!B95," ",var_ip_wlc2)</f>
        <v>config ap primary-base de0614swlc20002 de0614ncap20092 10.251.53.195</v>
      </c>
    </row>
    <row r="97" spans="1:1">
      <c r="A97" s="103" t="str">
        <f>CONCATENATE("config ap primary-base ",var_dns_wlc2," ",'AP-LIST_c9800'!B96," ",var_ip_wlc2)</f>
        <v>config ap primary-base de0614swlc20002 de0614ncap20093 10.251.53.195</v>
      </c>
    </row>
    <row r="98" spans="1:1">
      <c r="A98" s="103" t="str">
        <f>CONCATENATE("config ap primary-base ",var_dns_wlc2," ",'AP-LIST_c9800'!B97," ",var_ip_wlc2)</f>
        <v>config ap primary-base de0614swlc20002 de0614ncap20094 10.251.53.195</v>
      </c>
    </row>
    <row r="99" spans="1:1">
      <c r="A99" s="103" t="str">
        <f>CONCATENATE("config ap primary-base ",var_dns_wlc2," ",'AP-LIST_c9800'!B98," ",var_ip_wlc2)</f>
        <v>config ap primary-base de0614swlc20002 de0614ncap20095 10.251.53.195</v>
      </c>
    </row>
    <row r="100" spans="1:1">
      <c r="A100" s="103" t="str">
        <f>CONCATENATE("config ap primary-base ",var_dns_wlc2," ",'AP-LIST_c9800'!B99," ",var_ip_wlc2)</f>
        <v>config ap primary-base de0614swlc20002 de0614ncap20096 10.251.53.195</v>
      </c>
    </row>
    <row r="101" spans="1:1">
      <c r="A101" s="103" t="str">
        <f>CONCATENATE("config ap primary-base ",var_dns_wlc2," ",'AP-LIST_c9800'!B100," ",var_ip_wlc2)</f>
        <v>config ap primary-base de0614swlc20002 de0614ncap20097 10.251.53.195</v>
      </c>
    </row>
    <row r="102" spans="1:1">
      <c r="A102" s="103" t="str">
        <f>CONCATENATE("config ap primary-base ",var_dns_wlc2," ",'AP-LIST_c9800'!B101," ",var_ip_wlc2)</f>
        <v>config ap primary-base de0614swlc20002 de0614ncap20098 10.251.53.195</v>
      </c>
    </row>
    <row r="103" spans="1:1">
      <c r="A103" s="103" t="str">
        <f>CONCATENATE("config ap primary-base ",var_dns_wlc2," ",'AP-LIST_c9800'!B102," ",var_ip_wlc2)</f>
        <v>config ap primary-base de0614swlc20002 de0614ncap20099 10.251.53.195</v>
      </c>
    </row>
    <row r="104" spans="1:1">
      <c r="A104" s="103" t="str">
        <f>CONCATENATE("config ap primary-base ",var_dns_wlc2," ",'AP-LIST_c9800'!B103," ",var_ip_wlc2)</f>
        <v>config ap primary-base de0614swlc20002 de0614ncap20100 10.251.53.195</v>
      </c>
    </row>
    <row r="105" spans="1:1">
      <c r="A105" s="103" t="str">
        <f>CONCATENATE("config ap primary-base ",var_dns_wlc2," ",'AP-LIST_c9800'!B104," ",var_ip_wlc2)</f>
        <v>config ap primary-base de0614swlc20002 de0614ncap20101 10.251.53.195</v>
      </c>
    </row>
    <row r="106" spans="1:1">
      <c r="A106" s="103" t="str">
        <f>CONCATENATE("config ap primary-base ",var_dns_wlc2," ",'AP-LIST_c9800'!B105," ",var_ip_wlc2)</f>
        <v>config ap primary-base de0614swlc20002 de0614ncap20102 10.251.53.195</v>
      </c>
    </row>
    <row r="107" spans="1:1">
      <c r="A107" s="103" t="str">
        <f>CONCATENATE("config ap primary-base ",var_dns_wlc2," ",'AP-LIST_c9800'!B106," ",var_ip_wlc2)</f>
        <v>config ap primary-base de0614swlc20002 de0614ncap20103 10.251.53.195</v>
      </c>
    </row>
    <row r="108" spans="1:1">
      <c r="A108" s="103" t="str">
        <f>CONCATENATE("config ap primary-base ",var_dns_wlc2," ",'AP-LIST_c9800'!B107," ",var_ip_wlc2)</f>
        <v>config ap primary-base de0614swlc20002 # no free IP 10.251.53.195</v>
      </c>
    </row>
    <row r="109" spans="1:1">
      <c r="A109" s="103" t="str">
        <f>CONCATENATE("config ap primary-base ",var_dns_wlc2," ",'AP-LIST_c9800'!B108," ",var_ip_wlc2)</f>
        <v>config ap primary-base de0614swlc20002 # no free IP 10.251.53.195</v>
      </c>
    </row>
    <row r="110" spans="1:1">
      <c r="A110" s="103" t="str">
        <f>CONCATENATE("config ap primary-base ",var_dns_wlc2," ",'AP-LIST_c9800'!B109," ",var_ip_wlc2)</f>
        <v>config ap primary-base de0614swlc20002 # no free IP 10.251.53.195</v>
      </c>
    </row>
    <row r="111" spans="1:1">
      <c r="A111" s="103" t="str">
        <f>CONCATENATE("config ap primary-base ",var_dns_wlc2," ",'AP-LIST_c9800'!B110," ",var_ip_wlc2)</f>
        <v>config ap primary-base de0614swlc20002 # no free IP 10.251.53.195</v>
      </c>
    </row>
    <row r="112" spans="1:1">
      <c r="A112" s="103" t="str">
        <f>CONCATENATE("config ap primary-base ",var_dns_wlc2," ",'AP-LIST_c9800'!B111," ",var_ip_wlc2)</f>
        <v>config ap primary-base de0614swlc20002 # no free IP 10.251.53.195</v>
      </c>
    </row>
    <row r="113" spans="1:1">
      <c r="A113" s="103" t="str">
        <f>CONCATENATE("config ap primary-base ",var_dns_wlc2," ",'AP-LIST_c9800'!B112," ",var_ip_wlc2)</f>
        <v>config ap primary-base de0614swlc20002 # no free IP 10.251.53.195</v>
      </c>
    </row>
    <row r="114" spans="1:1">
      <c r="A114" s="103" t="str">
        <f>CONCATENATE("config ap primary-base ",var_dns_wlc2," ",'AP-LIST_c9800'!B113," ",var_ip_wlc2)</f>
        <v>config ap primary-base de0614swlc20002 # no free IP 10.251.53.195</v>
      </c>
    </row>
    <row r="115" spans="1:1">
      <c r="A115" s="103" t="str">
        <f>CONCATENATE("config ap primary-base ",var_dns_wlc2," ",'AP-LIST_c9800'!B114," ",var_ip_wlc2)</f>
        <v>config ap primary-base de0614swlc20002 # no free IP 10.251.53.195</v>
      </c>
    </row>
    <row r="116" spans="1:1">
      <c r="A116" s="103" t="str">
        <f>CONCATENATE("config ap primary-base ",var_dns_wlc2," ",'AP-LIST_c9800'!B115," ",var_ip_wlc2)</f>
        <v>config ap primary-base de0614swlc20002 # no free IP 10.251.53.195</v>
      </c>
    </row>
    <row r="117" spans="1:1">
      <c r="A117" s="103" t="str">
        <f>CONCATENATE("config ap primary-base ",var_dns_wlc2," ",'AP-LIST_c9800'!B116," ",var_ip_wlc2)</f>
        <v>config ap primary-base de0614swlc20002 # no free IP 10.251.53.195</v>
      </c>
    </row>
    <row r="118" spans="1:1">
      <c r="A118" s="103" t="str">
        <f>CONCATENATE("config ap primary-base ",var_dns_wlc2," ",'AP-LIST_c9800'!B117," ",var_ip_wlc2)</f>
        <v>config ap primary-base de0614swlc20002 # no free IP 10.251.53.195</v>
      </c>
    </row>
    <row r="119" spans="1:1">
      <c r="A119" s="103" t="str">
        <f>CONCATENATE("config ap primary-base ",var_dns_wlc2," ",'AP-LIST_c9800'!B118," ",var_ip_wlc2)</f>
        <v>config ap primary-base de0614swlc20002 # no free IP 10.251.53.195</v>
      </c>
    </row>
    <row r="120" spans="1:1">
      <c r="A120" s="103" t="str">
        <f>CONCATENATE("config ap primary-base ",var_dns_wlc2," ",'AP-LIST_c9800'!B119," ",var_ip_wlc2)</f>
        <v>config ap primary-base de0614swlc20002 # no free IP 10.251.53.195</v>
      </c>
    </row>
    <row r="121" spans="1:1">
      <c r="A121" s="103" t="str">
        <f>CONCATENATE("config ap primary-base ",var_dns_wlc2," ",'AP-LIST_c9800'!B120," ",var_ip_wlc2)</f>
        <v>config ap primary-base de0614swlc20002 # no free IP 10.251.53.195</v>
      </c>
    </row>
    <row r="122" spans="1:1">
      <c r="A122" s="103" t="str">
        <f>CONCATENATE("config ap primary-base ",var_dns_wlc2," ",'AP-LIST_c9800'!B121," ",var_ip_wlc2)</f>
        <v>config ap primary-base de0614swlc20002 # no free IP 10.251.53.195</v>
      </c>
    </row>
    <row r="123" spans="1:1">
      <c r="A123" s="103" t="str">
        <f>CONCATENATE("config ap primary-base ",var_dns_wlc2," ",'AP-LIST_c9800'!B122," ",var_ip_wlc2)</f>
        <v>config ap primary-base de0614swlc20002 # no free IP 10.251.53.195</v>
      </c>
    </row>
    <row r="124" spans="1:1">
      <c r="A124" s="103" t="str">
        <f>CONCATENATE("config ap primary-base ",var_dns_wlc2," ",'AP-LIST_c9800'!B123," ",var_ip_wlc2)</f>
        <v>config ap primary-base de0614swlc20002 # no free IP 10.251.53.195</v>
      </c>
    </row>
    <row r="125" spans="1:1">
      <c r="A125" s="103" t="str">
        <f>CONCATENATE("config ap primary-base ",var_dns_wlc2," ",'AP-LIST_c9800'!B124," ",var_ip_wlc2)</f>
        <v>config ap primary-base de0614swlc20002 # no free IP 10.251.53.195</v>
      </c>
    </row>
    <row r="126" spans="1:1">
      <c r="A126" s="103" t="str">
        <f>CONCATENATE("config ap primary-base ",var_dns_wlc2," ",'AP-LIST_c9800'!B125," ",var_ip_wlc2)</f>
        <v>config ap primary-base de0614swlc20002 # no free IP 10.251.53.195</v>
      </c>
    </row>
    <row r="127" spans="1:1">
      <c r="A127" s="103" t="str">
        <f>CONCATENATE("config ap primary-base ",var_dns_wlc2," ",'AP-LIST_c9800'!B126," ",var_ip_wlc2)</f>
        <v>config ap primary-base de0614swlc20002 # no free IP 10.251.53.195</v>
      </c>
    </row>
    <row r="128" spans="1:1">
      <c r="A128" s="103" t="str">
        <f>CONCATENATE("config ap primary-base ",var_dns_wlc2," ",'AP-LIST_c9800'!B127," ",var_ip_wlc2)</f>
        <v>config ap primary-base de0614swlc20002 # no free IP 10.251.53.195</v>
      </c>
    </row>
    <row r="129" spans="1:1">
      <c r="A129" s="103" t="str">
        <f>CONCATENATE("config ap primary-base ",var_dns_wlc2," ",'AP-LIST_c9800'!B128," ",var_ip_wlc2)</f>
        <v>config ap primary-base de0614swlc20002 # no free IP 10.251.53.195</v>
      </c>
    </row>
    <row r="130" spans="1:1">
      <c r="A130" s="103" t="str">
        <f>CONCATENATE("config ap primary-base ",var_dns_wlc2," ",'AP-LIST_c9800'!B129," ",var_ip_wlc2)</f>
        <v>config ap primary-base de0614swlc20002 # no free IP 10.251.53.195</v>
      </c>
    </row>
    <row r="131" spans="1:1">
      <c r="A131" s="103" t="str">
        <f>CONCATENATE("config ap primary-base ",var_dns_wlc2," ",'AP-LIST_c9800'!B130," ",var_ip_wlc2)</f>
        <v>config ap primary-base de0614swlc20002 # no free IP 10.251.53.195</v>
      </c>
    </row>
    <row r="132" spans="1:1">
      <c r="A132" s="103" t="str">
        <f>CONCATENATE("config ap primary-base ",var_dns_wlc2," ",'AP-LIST_c9800'!B131," ",var_ip_wlc2)</f>
        <v>config ap primary-base de0614swlc20002 # no free IP 10.251.53.195</v>
      </c>
    </row>
    <row r="133" spans="1:1">
      <c r="A133" s="103" t="str">
        <f>CONCATENATE("config ap primary-base ",var_dns_wlc2," ",'AP-LIST_c9800'!B132," ",var_ip_wlc2)</f>
        <v>config ap primary-base de0614swlc20002 # no free IP 10.251.53.195</v>
      </c>
    </row>
    <row r="134" spans="1:1">
      <c r="A134" s="103" t="str">
        <f>CONCATENATE("config ap primary-base ",var_dns_wlc2," ",'AP-LIST_c9800'!B133," ",var_ip_wlc2)</f>
        <v>config ap primary-base de0614swlc20002 # no free IP 10.251.53.195</v>
      </c>
    </row>
    <row r="135" spans="1:1">
      <c r="A135" s="103" t="str">
        <f>CONCATENATE("config ap primary-base ",var_dns_wlc2," ",'AP-LIST_c9800'!B134," ",var_ip_wlc2)</f>
        <v>config ap primary-base de0614swlc20002 # no free IP 10.251.53.195</v>
      </c>
    </row>
    <row r="136" spans="1:1">
      <c r="A136" s="103" t="str">
        <f>CONCATENATE("config ap primary-base ",var_dns_wlc2," ",'AP-LIST_c9800'!B135," ",var_ip_wlc2)</f>
        <v>config ap primary-base de0614swlc20002 # no free IP 10.251.53.195</v>
      </c>
    </row>
    <row r="137" spans="1:1">
      <c r="A137" s="103" t="str">
        <f>CONCATENATE("config ap primary-base ",var_dns_wlc2," ",'AP-LIST_c9800'!B136," ",var_ip_wlc2)</f>
        <v>config ap primary-base de0614swlc20002 # no free IP 10.251.53.195</v>
      </c>
    </row>
    <row r="138" spans="1:1">
      <c r="A138" s="103" t="str">
        <f>CONCATENATE("config ap primary-base ",var_dns_wlc2," ",'AP-LIST_c9800'!B137," ",var_ip_wlc2)</f>
        <v>config ap primary-base de0614swlc20002 # no free IP 10.251.53.195</v>
      </c>
    </row>
    <row r="139" spans="1:1">
      <c r="A139" s="103" t="str">
        <f>CONCATENATE("config ap primary-base ",var_dns_wlc2," ",'AP-LIST_c9800'!B138," ",var_ip_wlc2)</f>
        <v>config ap primary-base de0614swlc20002 # no free IP 10.251.53.195</v>
      </c>
    </row>
    <row r="140" spans="1:1">
      <c r="A140" s="103" t="str">
        <f>CONCATENATE("config ap primary-base ",var_dns_wlc2," ",'AP-LIST_c9800'!B139," ",var_ip_wlc2)</f>
        <v>config ap primary-base de0614swlc20002 # no free IP 10.251.53.195</v>
      </c>
    </row>
    <row r="141" spans="1:1">
      <c r="A141" s="103" t="str">
        <f>CONCATENATE("config ap primary-base ",var_dns_wlc2," ",'AP-LIST_c9800'!B140," ",var_ip_wlc2)</f>
        <v>config ap primary-base de0614swlc20002 # no free IP 10.251.53.195</v>
      </c>
    </row>
    <row r="142" spans="1:1">
      <c r="A142" s="103" t="str">
        <f>CONCATENATE("config ap primary-base ",var_dns_wlc2," ",'AP-LIST_c9800'!B141," ",var_ip_wlc2)</f>
        <v>config ap primary-base de0614swlc20002 # no free IP 10.251.53.195</v>
      </c>
    </row>
    <row r="143" spans="1:1">
      <c r="A143" s="103" t="str">
        <f>CONCATENATE("config ap primary-base ",var_dns_wlc2," ",'AP-LIST_c9800'!B142," ",var_ip_wlc2)</f>
        <v>config ap primary-base de0614swlc20002 # no free IP 10.251.53.195</v>
      </c>
    </row>
    <row r="144" spans="1:1">
      <c r="A144" s="103" t="str">
        <f>CONCATENATE("config ap primary-base ",var_dns_wlc2," ",'AP-LIST_c9800'!B143," ",var_ip_wlc2)</f>
        <v>config ap primary-base de0614swlc20002 # no free IP 10.251.53.195</v>
      </c>
    </row>
    <row r="145" spans="1:1">
      <c r="A145" s="103" t="str">
        <f>CONCATENATE("config ap primary-base ",var_dns_wlc2," ",'AP-LIST_c9800'!B144," ",var_ip_wlc2)</f>
        <v>config ap primary-base de0614swlc20002 # no free IP 10.251.53.195</v>
      </c>
    </row>
    <row r="146" spans="1:1">
      <c r="A146" s="103" t="str">
        <f>CONCATENATE("config ap primary-base ",var_dns_wlc2," ",'AP-LIST_c9800'!B145," ",var_ip_wlc2)</f>
        <v>config ap primary-base de0614swlc20002 # no free IP 10.251.53.195</v>
      </c>
    </row>
    <row r="147" spans="1:1">
      <c r="A147" s="103" t="str">
        <f>CONCATENATE("config ap primary-base ",var_dns_wlc2," ",'AP-LIST_c9800'!B146," ",var_ip_wlc2)</f>
        <v>config ap primary-base de0614swlc20002 # no free IP 10.251.53.195</v>
      </c>
    </row>
    <row r="148" spans="1:1">
      <c r="A148" s="103" t="str">
        <f>CONCATENATE("config ap primary-base ",var_dns_wlc2," ",'AP-LIST_c9800'!B147," ",var_ip_wlc2)</f>
        <v>config ap primary-base de0614swlc20002 # no free IP 10.251.53.195</v>
      </c>
    </row>
    <row r="149" spans="1:1">
      <c r="A149" s="103" t="str">
        <f>CONCATENATE("config ap primary-base ",var_dns_wlc2," ",'AP-LIST_c9800'!B148," ",var_ip_wlc2)</f>
        <v>config ap primary-base de0614swlc20002 # no free IP 10.251.53.195</v>
      </c>
    </row>
    <row r="150" spans="1:1">
      <c r="A150" s="103" t="str">
        <f>CONCATENATE("config ap primary-base ",var_dns_wlc2," ",'AP-LIST_c9800'!B149," ",var_ip_wlc2)</f>
        <v>config ap primary-base de0614swlc20002 # no free IP 10.251.53.195</v>
      </c>
    </row>
    <row r="151" spans="1:1">
      <c r="A151" s="103" t="str">
        <f>CONCATENATE("config ap primary-base ",var_dns_wlc2," ",'AP-LIST_c9800'!B150," ",var_ip_wlc2)</f>
        <v>config ap primary-base de0614swlc20002 # no free IP 10.251.53.195</v>
      </c>
    </row>
    <row r="152" spans="1:1">
      <c r="A152" s="103" t="str">
        <f>CONCATENATE("config ap primary-base ",var_dns_wlc2," ",'AP-LIST_c9800'!B151," ",var_ip_wlc2)</f>
        <v>config ap primary-base de0614swlc20002 # no free IP 10.251.53.195</v>
      </c>
    </row>
    <row r="153" spans="1:1">
      <c r="A153" s="103" t="str">
        <f>CONCATENATE("config ap primary-base ",var_dns_wlc2," ",'AP-LIST_c9800'!B152," ",var_ip_wlc2)</f>
        <v>config ap primary-base de0614swlc20002 # no free IP 10.251.53.195</v>
      </c>
    </row>
    <row r="154" spans="1:1">
      <c r="A154" s="103" t="str">
        <f>CONCATENATE("config ap primary-base ",var_dns_wlc2," ",'AP-LIST_c9800'!B153," ",var_ip_wlc2)</f>
        <v>config ap primary-base de0614swlc20002 # no free IP 10.251.53.195</v>
      </c>
    </row>
    <row r="155" spans="1:1">
      <c r="A155" s="103" t="str">
        <f>CONCATENATE("config ap primary-base ",var_dns_wlc2," ",'AP-LIST_c9800'!B154," ",var_ip_wlc2)</f>
        <v>config ap primary-base de0614swlc20002 # no free IP 10.251.53.195</v>
      </c>
    </row>
    <row r="156" spans="1:1">
      <c r="A156" s="103" t="str">
        <f>CONCATENATE("config ap primary-base ",var_dns_wlc2," ",'AP-LIST_c9800'!B155," ",var_ip_wlc2)</f>
        <v>config ap primary-base de0614swlc20002 # no free IP 10.251.53.195</v>
      </c>
    </row>
    <row r="157" spans="1:1">
      <c r="A157" s="103" t="str">
        <f>CONCATENATE("config ap primary-base ",var_dns_wlc2," ",'AP-LIST_c9800'!B156," ",var_ip_wlc2)</f>
        <v>config ap primary-base de0614swlc20002 # no free IP 10.251.53.195</v>
      </c>
    </row>
    <row r="158" spans="1:1">
      <c r="A158" s="103" t="str">
        <f>CONCATENATE("config ap primary-base ",var_dns_wlc2," ",'AP-LIST_c9800'!B157," ",var_ip_wlc2)</f>
        <v>config ap primary-base de0614swlc20002 # no free IP 10.251.53.195</v>
      </c>
    </row>
    <row r="159" spans="1:1">
      <c r="A159" s="103" t="str">
        <f>CONCATENATE("config ap primary-base ",var_dns_wlc2," ",'AP-LIST_c9800'!B158," ",var_ip_wlc2)</f>
        <v>config ap primary-base de0614swlc20002 # no free IP 10.251.53.195</v>
      </c>
    </row>
    <row r="160" spans="1:1">
      <c r="A160" s="103" t="str">
        <f>CONCATENATE("config ap primary-base ",var_dns_wlc2," ",'AP-LIST_c9800'!B159," ",var_ip_wlc2)</f>
        <v>config ap primary-base de0614swlc20002 # no free IP 10.251.53.195</v>
      </c>
    </row>
    <row r="161" spans="1:1">
      <c r="A161" s="103" t="str">
        <f>CONCATENATE("config ap primary-base ",var_dns_wlc2," ",'AP-LIST_c9800'!B160," ",var_ip_wlc2)</f>
        <v>config ap primary-base de0614swlc20002 # no free IP 10.251.53.195</v>
      </c>
    </row>
    <row r="162" spans="1:1">
      <c r="A162" s="103" t="str">
        <f>CONCATENATE("config ap primary-base ",var_dns_wlc2," ",'AP-LIST_c9800'!B161," ",var_ip_wlc2)</f>
        <v>config ap primary-base de0614swlc20002 # no free IP 10.251.53.195</v>
      </c>
    </row>
    <row r="163" spans="1:1">
      <c r="A163" s="103" t="str">
        <f>CONCATENATE("config ap primary-base ",var_dns_wlc2," ",'AP-LIST_c9800'!B162," ",var_ip_wlc2)</f>
        <v>config ap primary-base de0614swlc20002 # no free IP 10.251.53.195</v>
      </c>
    </row>
    <row r="164" spans="1:1">
      <c r="A164" s="103" t="str">
        <f>CONCATENATE("config ap primary-base ",var_dns_wlc2," ",'AP-LIST_c9800'!B163," ",var_ip_wlc2)</f>
        <v>config ap primary-base de0614swlc20002 # no free IP 10.251.53.195</v>
      </c>
    </row>
    <row r="165" spans="1:1">
      <c r="A165" s="103" t="str">
        <f>CONCATENATE("config ap primary-base ",var_dns_wlc2," ",'AP-LIST_c9800'!B164," ",var_ip_wlc2)</f>
        <v>config ap primary-base de0614swlc20002 # no free IP 10.251.53.195</v>
      </c>
    </row>
    <row r="166" spans="1:1">
      <c r="A166" s="103" t="str">
        <f>CONCATENATE("config ap primary-base ",var_dns_wlc2," ",'AP-LIST_c9800'!B165," ",var_ip_wlc2)</f>
        <v>config ap primary-base de0614swlc20002 # no free IP 10.251.53.195</v>
      </c>
    </row>
    <row r="167" spans="1:1">
      <c r="A167" s="103" t="str">
        <f>CONCATENATE("config ap primary-base ",var_dns_wlc2," ",'AP-LIST_c9800'!B166," ",var_ip_wlc2)</f>
        <v>config ap primary-base de0614swlc20002 # no free IP 10.251.53.195</v>
      </c>
    </row>
    <row r="168" spans="1:1">
      <c r="A168" s="103" t="str">
        <f>CONCATENATE("config ap primary-base ",var_dns_wlc2," ",'AP-LIST_c9800'!B167," ",var_ip_wlc2)</f>
        <v>config ap primary-base de0614swlc20002 # no free IP 10.251.53.195</v>
      </c>
    </row>
    <row r="169" spans="1:1">
      <c r="A169" s="103" t="str">
        <f>CONCATENATE("config ap primary-base ",var_dns_wlc2," ",'AP-LIST_c9800'!B168," ",var_ip_wlc2)</f>
        <v>config ap primary-base de0614swlc20002 # no free IP 10.251.53.195</v>
      </c>
    </row>
    <row r="170" spans="1:1">
      <c r="A170" s="103" t="str">
        <f>CONCATENATE("config ap primary-base ",var_dns_wlc2," ",'AP-LIST_c9800'!B169," ",var_ip_wlc2)</f>
        <v>config ap primary-base de0614swlc20002 # no free IP 10.251.53.195</v>
      </c>
    </row>
    <row r="171" spans="1:1">
      <c r="A171" s="103" t="str">
        <f>CONCATENATE("config ap primary-base ",var_dns_wlc2," ",'AP-LIST_c9800'!B170," ",var_ip_wlc2)</f>
        <v>config ap primary-base de0614swlc20002 # no free IP 10.251.53.195</v>
      </c>
    </row>
    <row r="172" spans="1:1">
      <c r="A172" s="103" t="str">
        <f>CONCATENATE("config ap primary-base ",var_dns_wlc2," ",'AP-LIST_c9800'!B171," ",var_ip_wlc2)</f>
        <v>config ap primary-base de0614swlc20002 # no free IP 10.251.53.195</v>
      </c>
    </row>
    <row r="173" spans="1:1">
      <c r="A173" s="103" t="str">
        <f>CONCATENATE("config ap primary-base ",var_dns_wlc2," ",'AP-LIST_c9800'!B172," ",var_ip_wlc2)</f>
        <v>config ap primary-base de0614swlc20002 # no free IP 10.251.53.195</v>
      </c>
    </row>
    <row r="174" spans="1:1">
      <c r="A174" s="103" t="str">
        <f>CONCATENATE("config ap primary-base ",var_dns_wlc2," ",'AP-LIST_c9800'!B173," ",var_ip_wlc2)</f>
        <v>config ap primary-base de0614swlc20002 # no free IP 10.251.53.195</v>
      </c>
    </row>
    <row r="175" spans="1:1">
      <c r="A175" s="103" t="str">
        <f>CONCATENATE("config ap primary-base ",var_dns_wlc2," ",'AP-LIST_c9800'!B174," ",var_ip_wlc2)</f>
        <v>config ap primary-base de0614swlc20002 # no free IP 10.251.53.195</v>
      </c>
    </row>
    <row r="176" spans="1:1">
      <c r="A176" s="103" t="str">
        <f>CONCATENATE("config ap primary-base ",var_dns_wlc2," ",'AP-LIST_c9800'!B175," ",var_ip_wlc2)</f>
        <v>config ap primary-base de0614swlc20002 # no free IP 10.251.53.195</v>
      </c>
    </row>
    <row r="177" spans="1:1">
      <c r="A177" s="103" t="str">
        <f>CONCATENATE("config ap primary-base ",var_dns_wlc2," ",'AP-LIST_c9800'!B176," ",var_ip_wlc2)</f>
        <v>config ap primary-base de0614swlc20002 # no free IP 10.251.53.195</v>
      </c>
    </row>
    <row r="178" spans="1:1">
      <c r="A178" s="103" t="str">
        <f>CONCATENATE("config ap primary-base ",var_dns_wlc2," ",'AP-LIST_c9800'!B177," ",var_ip_wlc2)</f>
        <v>config ap primary-base de0614swlc20002 # no free IP 10.251.53.195</v>
      </c>
    </row>
    <row r="179" spans="1:1">
      <c r="A179" s="103" t="str">
        <f>CONCATENATE("config ap primary-base ",var_dns_wlc2," ",'AP-LIST_c9800'!B178," ",var_ip_wlc2)</f>
        <v>config ap primary-base de0614swlc20002 # no free IP 10.251.53.195</v>
      </c>
    </row>
    <row r="180" spans="1:1">
      <c r="A180" s="103" t="str">
        <f>CONCATENATE("config ap primary-base ",var_dns_wlc2," ",'AP-LIST_c9800'!B179," ",var_ip_wlc2)</f>
        <v>config ap primary-base de0614swlc20002 # no free IP 10.251.53.195</v>
      </c>
    </row>
    <row r="181" spans="1:1">
      <c r="A181" s="103" t="str">
        <f>CONCATENATE("config ap primary-base ",var_dns_wlc2," ",'AP-LIST_c9800'!B180," ",var_ip_wlc2)</f>
        <v>config ap primary-base de0614swlc20002 # no free IP 10.251.53.195</v>
      </c>
    </row>
    <row r="182" spans="1:1">
      <c r="A182" s="103" t="str">
        <f>CONCATENATE("config ap primary-base ",var_dns_wlc2," ",'AP-LIST_c9800'!B181," ",var_ip_wlc2)</f>
        <v>config ap primary-base de0614swlc20002 # no free IP 10.251.53.195</v>
      </c>
    </row>
    <row r="183" spans="1:1">
      <c r="A183" s="103" t="str">
        <f>CONCATENATE("config ap primary-base ",var_dns_wlc2," ",'AP-LIST_c9800'!B182," ",var_ip_wlc2)</f>
        <v>config ap primary-base de0614swlc20002 # no free IP 10.251.53.195</v>
      </c>
    </row>
    <row r="184" spans="1:1">
      <c r="A184" s="103" t="str">
        <f>CONCATENATE("config ap primary-base ",var_dns_wlc2," ",'AP-LIST_c9800'!B183," ",var_ip_wlc2)</f>
        <v>config ap primary-base de0614swlc20002 # no free IP 10.251.53.195</v>
      </c>
    </row>
    <row r="185" spans="1:1">
      <c r="A185" s="103" t="str">
        <f>CONCATENATE("config ap primary-base ",var_dns_wlc2," ",'AP-LIST_c9800'!B184," ",var_ip_wlc2)</f>
        <v>config ap primary-base de0614swlc20002 # no free IP 10.251.53.195</v>
      </c>
    </row>
    <row r="186" spans="1:1">
      <c r="A186" s="103" t="str">
        <f>CONCATENATE("config ap primary-base ",var_dns_wlc2," ",'AP-LIST_c9800'!B185," ",var_ip_wlc2)</f>
        <v>config ap primary-base de0614swlc20002 # no free IP 10.251.53.195</v>
      </c>
    </row>
    <row r="187" spans="1:1">
      <c r="A187" s="103" t="str">
        <f>CONCATENATE("config ap primary-base ",var_dns_wlc2," ",'AP-LIST_c9800'!B186," ",var_ip_wlc2)</f>
        <v>config ap primary-base de0614swlc20002 # no free IP 10.251.53.195</v>
      </c>
    </row>
    <row r="188" spans="1:1">
      <c r="A188" s="103" t="str">
        <f>CONCATENATE("config ap primary-base ",var_dns_wlc2," ",'AP-LIST_c9800'!B187," ",var_ip_wlc2)</f>
        <v>config ap primary-base de0614swlc20002 # no free IP 10.251.53.195</v>
      </c>
    </row>
    <row r="189" spans="1:1">
      <c r="A189" s="103" t="str">
        <f>CONCATENATE("config ap primary-base ",var_dns_wlc2," ",'AP-LIST_c9800'!B188," ",var_ip_wlc2)</f>
        <v>config ap primary-base de0614swlc20002 # no free IP 10.251.53.195</v>
      </c>
    </row>
    <row r="190" spans="1:1">
      <c r="A190" s="103" t="str">
        <f>CONCATENATE("config ap primary-base ",var_dns_wlc2," ",'AP-LIST_c9800'!B189," ",var_ip_wlc2)</f>
        <v>config ap primary-base de0614swlc20002 # no free IP 10.251.53.195</v>
      </c>
    </row>
    <row r="191" spans="1:1">
      <c r="A191" s="103" t="str">
        <f>CONCATENATE("config ap primary-base ",var_dns_wlc2," ",'AP-LIST_c9800'!B190," ",var_ip_wlc2)</f>
        <v>config ap primary-base de0614swlc20002 # no free IP 10.251.53.195</v>
      </c>
    </row>
    <row r="192" spans="1:1">
      <c r="A192" s="103" t="str">
        <f>CONCATENATE("config ap primary-base ",var_dns_wlc2," ",'AP-LIST_c9800'!B191," ",var_ip_wlc2)</f>
        <v>config ap primary-base de0614swlc20002 # no free IP 10.251.53.195</v>
      </c>
    </row>
    <row r="193" spans="1:1">
      <c r="A193" s="103" t="str">
        <f>CONCATENATE("config ap primary-base ",var_dns_wlc2," ",'AP-LIST_c9800'!B192," ",var_ip_wlc2)</f>
        <v>config ap primary-base de0614swlc20002 # no free IP 10.251.53.195</v>
      </c>
    </row>
    <row r="194" spans="1:1">
      <c r="A194" s="103" t="str">
        <f>CONCATENATE("config ap primary-base ",var_dns_wlc2," ",'AP-LIST_c9800'!B193," ",var_ip_wlc2)</f>
        <v>config ap primary-base de0614swlc20002 # no free IP 10.251.53.195</v>
      </c>
    </row>
    <row r="195" spans="1:1">
      <c r="A195" s="103" t="str">
        <f>CONCATENATE("config ap primary-base ",var_dns_wlc2," ",'AP-LIST_c9800'!B194," ",var_ip_wlc2)</f>
        <v>config ap primary-base de0614swlc20002 # no free IP 10.251.53.195</v>
      </c>
    </row>
    <row r="196" spans="1:1">
      <c r="A196" s="103" t="str">
        <f>CONCATENATE("config ap primary-base ",var_dns_wlc2," ",'AP-LIST_c9800'!B195," ",var_ip_wlc2)</f>
        <v>config ap primary-base de0614swlc20002 # no free IP 10.251.53.195</v>
      </c>
    </row>
    <row r="197" spans="1:1">
      <c r="A197" s="103" t="str">
        <f>CONCATENATE("config ap primary-base ",var_dns_wlc2," ",'AP-LIST_c9800'!B196," ",var_ip_wlc2)</f>
        <v>config ap primary-base de0614swlc20002 # no free IP 10.251.53.195</v>
      </c>
    </row>
    <row r="198" spans="1:1">
      <c r="A198" s="103" t="str">
        <f>CONCATENATE("config ap primary-base ",var_dns_wlc2," ",'AP-LIST_c9800'!B197," ",var_ip_wlc2)</f>
        <v>config ap primary-base de0614swlc20002 # no free IP 10.251.53.195</v>
      </c>
    </row>
    <row r="199" spans="1:1">
      <c r="A199" s="103" t="str">
        <f>CONCATENATE("config ap primary-base ",var_dns_wlc2," ",'AP-LIST_c9800'!B198," ",var_ip_wlc2)</f>
        <v>config ap primary-base de0614swlc20002 # no free IP 10.251.53.195</v>
      </c>
    </row>
    <row r="200" spans="1:1">
      <c r="A200" s="103" t="str">
        <f>CONCATENATE("config ap primary-base ",var_dns_wlc2," ",'AP-LIST_c9800'!B199," ",var_ip_wlc2)</f>
        <v>config ap primary-base de0614swlc20002 # no free IP 10.251.53.195</v>
      </c>
    </row>
    <row r="201" spans="1:1">
      <c r="A201" s="103" t="str">
        <f>CONCATENATE("config ap primary-base ",var_dns_wlc2," ",'AP-LIST_c9800'!B200," ",var_ip_wlc2)</f>
        <v>config ap primary-base de0614swlc20002 # no free IP 10.251.53.195</v>
      </c>
    </row>
    <row r="202" spans="1:1">
      <c r="A202" s="103" t="str">
        <f>CONCATENATE("config ap primary-base ",var_dns_wlc2," ",'AP-LIST_c9800'!B201," ",var_ip_wlc2)</f>
        <v>config ap primary-base de0614swlc20002 # no free IP 10.251.53.195</v>
      </c>
    </row>
    <row r="203" spans="1:1">
      <c r="A203" s="103" t="str">
        <f>CONCATENATE("config ap primary-base ",var_dns_wlc2," ",'AP-LIST_c9800'!B202," ",var_ip_wlc2)</f>
        <v>config ap primary-base de0614swlc20002 # no free IP 10.251.53.195</v>
      </c>
    </row>
    <row r="204" spans="1:1">
      <c r="A204" s="103" t="str">
        <f>CONCATENATE("config ap primary-base ",var_dns_wlc2," ",'AP-LIST_c9800'!B203," ",var_ip_wlc2)</f>
        <v>config ap primary-base de0614swlc20002 # no free IP 10.251.53.195</v>
      </c>
    </row>
    <row r="205" spans="1:1">
      <c r="A205" s="103" t="str">
        <f>CONCATENATE("config ap primary-base ",var_dns_wlc2," ",'AP-LIST_c9800'!B204," ",var_ip_wlc2)</f>
        <v>config ap primary-base de0614swlc20002 # no free IP 10.251.53.195</v>
      </c>
    </row>
    <row r="206" spans="1:1">
      <c r="A206" s="103" t="str">
        <f>CONCATENATE("config ap primary-base ",var_dns_wlc2," ",'AP-LIST_c9800'!B205," ",var_ip_wlc2)</f>
        <v>config ap primary-base de0614swlc20002 # no free IP 10.251.53.195</v>
      </c>
    </row>
    <row r="207" spans="1:1">
      <c r="A207" s="103" t="str">
        <f>CONCATENATE("config ap primary-base ",var_dns_wlc2," ",'AP-LIST_c9800'!B206," ",var_ip_wlc2)</f>
        <v>config ap primary-base de0614swlc20002 # no free IP 10.251.53.195</v>
      </c>
    </row>
    <row r="208" spans="1:1">
      <c r="A208" s="103" t="str">
        <f>CONCATENATE("config ap primary-base ",var_dns_wlc2," ",'AP-LIST_c9800'!B207," ",var_ip_wlc2)</f>
        <v>config ap primary-base de0614swlc20002 # no free IP 10.251.53.195</v>
      </c>
    </row>
    <row r="209" spans="1:1">
      <c r="A209" s="103" t="str">
        <f>CONCATENATE("config ap primary-base ",var_dns_wlc2," ",'AP-LIST_c9800'!B208," ",var_ip_wlc2)</f>
        <v>config ap primary-base de0614swlc20002 # no free IP 10.251.53.195</v>
      </c>
    </row>
    <row r="210" spans="1:1">
      <c r="A210" s="103" t="str">
        <f>CONCATENATE("config ap primary-base ",var_dns_wlc2," ",'AP-LIST_c9800'!B209," ",var_ip_wlc2)</f>
        <v>config ap primary-base de0614swlc20002 # no free IP 10.251.53.195</v>
      </c>
    </row>
    <row r="211" spans="1:1">
      <c r="A211" s="103" t="str">
        <f>CONCATENATE("config ap primary-base ",var_dns_wlc2," ",'AP-LIST_c9800'!B210," ",var_ip_wlc2)</f>
        <v>config ap primary-base de0614swlc20002 # no free IP 10.251.53.195</v>
      </c>
    </row>
    <row r="212" spans="1:1">
      <c r="A212" s="103" t="str">
        <f>CONCATENATE("config ap primary-base ",var_dns_wlc2," ",'AP-LIST_c9800'!B211," ",var_ip_wlc2)</f>
        <v>config ap primary-base de0614swlc20002 # no free IP 10.251.53.195</v>
      </c>
    </row>
    <row r="213" spans="1:1">
      <c r="A213" s="103" t="str">
        <f>CONCATENATE("config ap primary-base ",var_dns_wlc2," ",'AP-LIST_c9800'!B212," ",var_ip_wlc2)</f>
        <v>config ap primary-base de0614swlc20002 # no free IP 10.251.53.195</v>
      </c>
    </row>
    <row r="214" spans="1:1">
      <c r="A214" s="103" t="str">
        <f>CONCATENATE("config ap primary-base ",var_dns_wlc2," ",'AP-LIST_c9800'!B213," ",var_ip_wlc2)</f>
        <v>config ap primary-base de0614swlc20002 # no free IP 10.251.53.195</v>
      </c>
    </row>
    <row r="215" spans="1:1">
      <c r="A215" s="103" t="str">
        <f>CONCATENATE("config ap primary-base ",var_dns_wlc2," ",'AP-LIST_c9800'!B214," ",var_ip_wlc2)</f>
        <v>config ap primary-base de0614swlc20002 # no free IP 10.251.53.195</v>
      </c>
    </row>
    <row r="216" spans="1:1">
      <c r="A216" s="103" t="str">
        <f>CONCATENATE("config ap primary-base ",var_dns_wlc2," ",'AP-LIST_c9800'!B215," ",var_ip_wlc2)</f>
        <v>config ap primary-base de0614swlc20002 # no free IP 10.251.53.195</v>
      </c>
    </row>
    <row r="217" spans="1:1">
      <c r="A217" s="103" t="str">
        <f>CONCATENATE("config ap primary-base ",var_dns_wlc2," ",'AP-LIST_c9800'!B216," ",var_ip_wlc2)</f>
        <v>config ap primary-base de0614swlc20002 # no free IP 10.251.53.195</v>
      </c>
    </row>
    <row r="218" spans="1:1">
      <c r="A218" s="103" t="str">
        <f>CONCATENATE("config ap primary-base ",var_dns_wlc2," ",'AP-LIST_c9800'!B217," ",var_ip_wlc2)</f>
        <v>config ap primary-base de0614swlc20002 # no free IP 10.251.53.195</v>
      </c>
    </row>
    <row r="219" spans="1:1">
      <c r="A219" s="103" t="str">
        <f>CONCATENATE("config ap primary-base ",var_dns_wlc2," ",'AP-LIST_c9800'!B218," ",var_ip_wlc2)</f>
        <v>config ap primary-base de0614swlc20002 # no free IP 10.251.53.195</v>
      </c>
    </row>
    <row r="220" spans="1:1">
      <c r="A220" s="103" t="str">
        <f>CONCATENATE("config ap primary-base ",var_dns_wlc2," ",'AP-LIST_c9800'!B219," ",var_ip_wlc2)</f>
        <v>config ap primary-base de0614swlc20002 # no free IP 10.251.53.195</v>
      </c>
    </row>
    <row r="221" spans="1:1">
      <c r="A221" s="103" t="str">
        <f>CONCATENATE("config ap primary-base ",var_dns_wlc2," ",'AP-LIST_c9800'!B220," ",var_ip_wlc2)</f>
        <v>config ap primary-base de0614swlc20002 # no free IP 10.251.53.195</v>
      </c>
    </row>
    <row r="222" spans="1:1">
      <c r="A222" s="103" t="str">
        <f>CONCATENATE("config ap primary-base ",var_dns_wlc2," ",'AP-LIST_c9800'!B221," ",var_ip_wlc2)</f>
        <v>config ap primary-base de0614swlc20002 # no free IP 10.251.53.195</v>
      </c>
    </row>
    <row r="223" spans="1:1">
      <c r="A223" s="103" t="str">
        <f>CONCATENATE("config ap primary-base ",var_dns_wlc2," ",'AP-LIST_c9800'!B222," ",var_ip_wlc2)</f>
        <v>config ap primary-base de0614swlc20002 # no free IP 10.251.53.195</v>
      </c>
    </row>
    <row r="224" spans="1:1">
      <c r="A224" s="103" t="str">
        <f>CONCATENATE("config ap primary-base ",var_dns_wlc2," ",'AP-LIST_c9800'!B223," ",var_ip_wlc2)</f>
        <v>config ap primary-base de0614swlc20002 # no free IP 10.251.53.195</v>
      </c>
    </row>
    <row r="225" spans="1:1">
      <c r="A225" s="103" t="str">
        <f>CONCATENATE("config ap primary-base ",var_dns_wlc2," ",'AP-LIST_c9800'!B224," ",var_ip_wlc2)</f>
        <v>config ap primary-base de0614swlc20002 # no free IP 10.251.53.195</v>
      </c>
    </row>
    <row r="226" spans="1:1">
      <c r="A226" s="103" t="str">
        <f>CONCATENATE("config ap primary-base ",var_dns_wlc2," ",'AP-LIST_c9800'!B225," ",var_ip_wlc2)</f>
        <v>config ap primary-base de0614swlc20002 # no free IP 10.251.53.195</v>
      </c>
    </row>
    <row r="227" spans="1:1">
      <c r="A227" s="103" t="str">
        <f>CONCATENATE("config ap primary-base ",var_dns_wlc2," ",'AP-LIST_c9800'!B226," ",var_ip_wlc2)</f>
        <v>config ap primary-base de0614swlc20002 # no free IP 10.251.53.195</v>
      </c>
    </row>
    <row r="228" spans="1:1">
      <c r="A228" s="103" t="str">
        <f>CONCATENATE("config ap primary-base ",var_dns_wlc2," ",'AP-LIST_c9800'!B227," ",var_ip_wlc2)</f>
        <v>config ap primary-base de0614swlc20002 # no free IP 10.251.53.195</v>
      </c>
    </row>
    <row r="229" spans="1:1">
      <c r="A229" s="103" t="str">
        <f>CONCATENATE("config ap primary-base ",var_dns_wlc2," ",'AP-LIST_c9800'!B228," ",var_ip_wlc2)</f>
        <v>config ap primary-base de0614swlc20002 # no free IP 10.251.53.195</v>
      </c>
    </row>
    <row r="230" spans="1:1">
      <c r="A230" s="103" t="str">
        <f>CONCATENATE("config ap primary-base ",var_dns_wlc2," ",'AP-LIST_c9800'!B229," ",var_ip_wlc2)</f>
        <v>config ap primary-base de0614swlc20002 # no free IP 10.251.53.195</v>
      </c>
    </row>
    <row r="231" spans="1:1">
      <c r="A231" s="103" t="str">
        <f>CONCATENATE("config ap primary-base ",var_dns_wlc2," ",'AP-LIST_c9800'!B230," ",var_ip_wlc2)</f>
        <v>config ap primary-base de0614swlc20002 # no free IP 10.251.53.195</v>
      </c>
    </row>
    <row r="232" spans="1:1">
      <c r="A232" s="103" t="str">
        <f>CONCATENATE("config ap primary-base ",var_dns_wlc2," ",'AP-LIST_c9800'!B231," ",var_ip_wlc2)</f>
        <v>config ap primary-base de0614swlc20002 # no free IP 10.251.53.195</v>
      </c>
    </row>
    <row r="233" spans="1:1">
      <c r="A233" s="103" t="str">
        <f>CONCATENATE("config ap primary-base ",var_dns_wlc2," ",'AP-LIST_c9800'!B232," ",var_ip_wlc2)</f>
        <v>config ap primary-base de0614swlc20002 # no free IP 10.251.53.195</v>
      </c>
    </row>
    <row r="234" spans="1:1">
      <c r="A234" s="103" t="str">
        <f>CONCATENATE("config ap primary-base ",var_dns_wlc2," ",'AP-LIST_c9800'!B233," ",var_ip_wlc2)</f>
        <v>config ap primary-base de0614swlc20002 # no free IP 10.251.53.195</v>
      </c>
    </row>
    <row r="235" spans="1:1">
      <c r="A235" s="103" t="str">
        <f>CONCATENATE("config ap primary-base ",var_dns_wlc2," ",'AP-LIST_c9800'!B234," ",var_ip_wlc2)</f>
        <v>config ap primary-base de0614swlc20002 # no free IP 10.251.53.195</v>
      </c>
    </row>
    <row r="236" spans="1:1">
      <c r="A236" s="103" t="str">
        <f>CONCATENATE("config ap primary-base ",var_dns_wlc2," ",'AP-LIST_c9800'!B235," ",var_ip_wlc2)</f>
        <v>config ap primary-base de0614swlc20002 # no free IP 10.251.53.195</v>
      </c>
    </row>
    <row r="237" spans="1:1">
      <c r="A237" s="103" t="str">
        <f>CONCATENATE("config ap primary-base ",var_dns_wlc2," ",'AP-LIST_c9800'!B236," ",var_ip_wlc2)</f>
        <v>config ap primary-base de0614swlc20002 # no free IP 10.251.53.195</v>
      </c>
    </row>
    <row r="238" spans="1:1">
      <c r="A238" s="103" t="str">
        <f>CONCATENATE("config ap primary-base ",var_dns_wlc2," ",'AP-LIST_c9800'!B237," ",var_ip_wlc2)</f>
        <v>config ap primary-base de0614swlc20002 # no free IP 10.251.53.195</v>
      </c>
    </row>
    <row r="239" spans="1:1">
      <c r="A239" s="103" t="str">
        <f>CONCATENATE("config ap primary-base ",var_dns_wlc2," ",'AP-LIST_c9800'!B238," ",var_ip_wlc2)</f>
        <v>config ap primary-base de0614swlc20002 # no free IP 10.251.53.195</v>
      </c>
    </row>
    <row r="240" spans="1:1">
      <c r="A240" s="103" t="str">
        <f>CONCATENATE("config ap primary-base ",var_dns_wlc2," ",'AP-LIST_c9800'!B239," ",var_ip_wlc2)</f>
        <v>config ap primary-base de0614swlc20002 # no free IP 10.251.53.195</v>
      </c>
    </row>
    <row r="241" spans="1:1">
      <c r="A241" s="103" t="str">
        <f>CONCATENATE("config ap primary-base ",var_dns_wlc2," ",'AP-LIST_c9800'!B240," ",var_ip_wlc2)</f>
        <v>config ap primary-base de0614swlc20002 # no free IP 10.251.53.195</v>
      </c>
    </row>
    <row r="242" spans="1:1">
      <c r="A242" s="103" t="str">
        <f>CONCATENATE("config ap primary-base ",var_dns_wlc2," ",'AP-LIST_c9800'!B241," ",var_ip_wlc2)</f>
        <v>config ap primary-base de0614swlc20002 # no free IP 10.251.53.195</v>
      </c>
    </row>
    <row r="243" spans="1:1">
      <c r="A243" s="103" t="str">
        <f>CONCATENATE("config ap primary-base ",var_dns_wlc2," ",'AP-LIST_c9800'!B242," ",var_ip_wlc2)</f>
        <v>config ap primary-base de0614swlc20002 # no free IP 10.251.53.195</v>
      </c>
    </row>
    <row r="244" spans="1:1">
      <c r="A244" s="103" t="str">
        <f>CONCATENATE("config ap primary-base ",var_dns_wlc2," ",'AP-LIST_c9800'!B243," ",var_ip_wlc2)</f>
        <v>config ap primary-base de0614swlc20002 # no free IP 10.251.53.195</v>
      </c>
    </row>
    <row r="245" spans="1:1">
      <c r="A245" s="103" t="str">
        <f>CONCATENATE("config ap primary-base ",var_dns_wlc2," ",'AP-LIST_c9800'!B244," ",var_ip_wlc2)</f>
        <v>config ap primary-base de0614swlc20002 # no free IP 10.251.53.195</v>
      </c>
    </row>
    <row r="246" spans="1:1">
      <c r="A246" s="103" t="str">
        <f>CONCATENATE("config ap primary-base ",var_dns_wlc2," ",'AP-LIST_c9800'!B245," ",var_ip_wlc2)</f>
        <v>config ap primary-base de0614swlc20002 # no free IP 10.251.53.195</v>
      </c>
    </row>
    <row r="247" spans="1:1">
      <c r="A247" s="103" t="str">
        <f>CONCATENATE("config ap primary-base ",var_dns_wlc2," ",'AP-LIST_c9800'!B246," ",var_ip_wlc2)</f>
        <v>config ap primary-base de0614swlc20002 # no free IP 10.251.53.195</v>
      </c>
    </row>
    <row r="248" spans="1:1">
      <c r="A248" s="103" t="str">
        <f>CONCATENATE("config ap primary-base ",var_dns_wlc2," ",'AP-LIST_c9800'!B247," ",var_ip_wlc2)</f>
        <v>config ap primary-base de0614swlc20002 # no free IP 10.251.53.195</v>
      </c>
    </row>
    <row r="249" spans="1:1">
      <c r="A249" s="103" t="str">
        <f>CONCATENATE("config ap primary-base ",var_dns_wlc2," ",'AP-LIST_c9800'!B248," ",var_ip_wlc2)</f>
        <v>config ap primary-base de0614swlc20002 # no free IP 10.251.53.195</v>
      </c>
    </row>
    <row r="250" spans="1:1">
      <c r="A250" s="103" t="str">
        <f>CONCATENATE("config ap primary-base ",var_dns_wlc2," ",'AP-LIST_c9800'!B249," ",var_ip_wlc2)</f>
        <v>config ap primary-base de0614swlc20002 # no free IP 10.251.53.195</v>
      </c>
    </row>
    <row r="251" spans="1:1">
      <c r="A251" s="103" t="str">
        <f>CONCATENATE("config ap primary-base ",var_dns_wlc2," ",'AP-LIST_c9800'!B250," ",var_ip_wlc2)</f>
        <v>config ap primary-base de0614swlc20002 # no free IP 10.251.53.195</v>
      </c>
    </row>
    <row r="252" spans="1:1">
      <c r="A252" s="103" t="str">
        <f>CONCATENATE("config ap primary-base ",var_dns_wlc2," ",'AP-LIST_c9800'!B251," ",var_ip_wlc2)</f>
        <v>config ap primary-base de0614swlc20002 # no free IP 10.251.53.195</v>
      </c>
    </row>
    <row r="253" spans="1:1">
      <c r="A253" s="103" t="str">
        <f>CONCATENATE("config ap primary-base ",var_dns_wlc2," ",'AP-LIST_c9800'!B252," ",var_ip_wlc2)</f>
        <v>config ap primary-base de0614swlc20002 # no free IP 10.251.53.195</v>
      </c>
    </row>
    <row r="254" spans="1:1">
      <c r="A254" s="103" t="str">
        <f>CONCATENATE("config ap primary-base ",var_dns_wlc2," ",'AP-LIST_c9800'!B253," ",var_ip_wlc2)</f>
        <v>config ap primary-base de0614swlc20002 # no free IP 10.251.53.195</v>
      </c>
    </row>
    <row r="255" spans="1:1">
      <c r="A255" s="103" t="str">
        <f>CONCATENATE("config ap primary-base ",var_dns_wlc2," ",'AP-LIST_c9800'!B254," ",var_ip_wlc2)</f>
        <v>config ap primary-base de0614swlc20002 # no free IP 10.251.53.195</v>
      </c>
    </row>
    <row r="256" spans="1:1">
      <c r="A256" s="103" t="str">
        <f>CONCATENATE("config ap primary-base ",var_dns_wlc2," ",'AP-LIST_c9800'!B255," ",var_ip_wlc2)</f>
        <v>config ap primary-base de0614swlc20002 # no free IP 10.251.53.195</v>
      </c>
    </row>
    <row r="257" spans="1:1">
      <c r="A257" s="103" t="str">
        <f>CONCATENATE("config ap primary-base ",var_dns_wlc2," ",'AP-LIST_c9800'!B256," ",var_ip_wlc2)</f>
        <v>config ap primary-base de0614swlc20002 # no free IP 10.251.53.195</v>
      </c>
    </row>
    <row r="258" spans="1:1">
      <c r="A258" s="103" t="str">
        <f>CONCATENATE("config ap primary-base ",var_dns_wlc2," ",'AP-LIST_c9800'!B257," ",var_ip_wlc2)</f>
        <v>config ap primary-base de0614swlc20002 # no free IP 10.251.53.195</v>
      </c>
    </row>
    <row r="259" spans="1:1">
      <c r="A259" s="100" t="s">
        <v>1381</v>
      </c>
    </row>
    <row r="260" spans="1:1">
      <c r="A260" s="70" t="s">
        <v>1317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25</vt:i4>
      </vt:variant>
      <vt:variant>
        <vt:lpstr>Benannte Bereiche</vt:lpstr>
      </vt:variant>
      <vt:variant>
        <vt:i4>61</vt:i4>
      </vt:variant>
    </vt:vector>
  </HeadingPairs>
  <TitlesOfParts>
    <vt:vector size="86" baseType="lpstr">
      <vt:lpstr>Release Notes</vt:lpstr>
      <vt:lpstr>SCRIPT_DB</vt:lpstr>
      <vt:lpstr>DATA</vt:lpstr>
      <vt:lpstr>AP-LIST_ctvm</vt:lpstr>
      <vt:lpstr>AP-LIST_c9800</vt:lpstr>
      <vt:lpstr>AP-LIST_FINAL</vt:lpstr>
      <vt:lpstr>0.1_c9800_live-wlc_init</vt:lpstr>
      <vt:lpstr>1.0_sw-route01</vt:lpstr>
      <vt:lpstr>1.1_c9800_autoconf_01</vt:lpstr>
      <vt:lpstr>2.2_c9800_autoconf_02</vt:lpstr>
      <vt:lpstr>3.1_c9800_live-wlc</vt:lpstr>
      <vt:lpstr>3.2_c9800_live-wlc</vt:lpstr>
      <vt:lpstr>4.1_c9800_ap-auth</vt:lpstr>
      <vt:lpstr>4.2_c9800_ap-tags</vt:lpstr>
      <vt:lpstr>3.3_c9800_live-wlc_license</vt:lpstr>
      <vt:lpstr>3.4_c9800_live-wlc</vt:lpstr>
      <vt:lpstr>5.1_c9800_rollout-wlc</vt:lpstr>
      <vt:lpstr>5.2_c9800_rollout-wlc</vt:lpstr>
      <vt:lpstr>5.3_c9800_rollout-wlc</vt:lpstr>
      <vt:lpstr>6.1_c9800_ap-name</vt:lpstr>
      <vt:lpstr>6.2_c9800_ap-ip</vt:lpstr>
      <vt:lpstr>6.3_c9800_ap-ha</vt:lpstr>
      <vt:lpstr>6.4_c9800_ap-domain</vt:lpstr>
      <vt:lpstr>6.5_c9800_ap-dns</vt:lpstr>
      <vt:lpstr>7.1_live-ctvm_ap-ha</vt:lpstr>
      <vt:lpstr>list_ap_ant_type</vt:lpstr>
      <vt:lpstr>list_ap_mount</vt:lpstr>
      <vt:lpstr>list_ap_type_c9800</vt:lpstr>
      <vt:lpstr>list_ap_type_ctvm</vt:lpstr>
      <vt:lpstr>list_net_oct2_v1</vt:lpstr>
      <vt:lpstr>list_net_oct2_v512</vt:lpstr>
      <vt:lpstr>list_net_oct3</vt:lpstr>
      <vt:lpstr>list_nl</vt:lpstr>
      <vt:lpstr>list_note</vt:lpstr>
      <vt:lpstr>list_on_off</vt:lpstr>
      <vt:lpstr>list_vlans</vt:lpstr>
      <vt:lpstr>list_wlc_c9800_version</vt:lpstr>
      <vt:lpstr>list_wlc_ctvm_version</vt:lpstr>
      <vt:lpstr>list_wlc_type</vt:lpstr>
      <vt:lpstr>range_ap1_end</vt:lpstr>
      <vt:lpstr>range_ap1_start</vt:lpstr>
      <vt:lpstr>range_ap2_end</vt:lpstr>
      <vt:lpstr>range_ap2_start</vt:lpstr>
      <vt:lpstr>var_domain_hq</vt:lpstr>
      <vt:lpstr>var_ip_dns2</vt:lpstr>
      <vt:lpstr>var_name_v1</vt:lpstr>
      <vt:lpstr>var_name_v222</vt:lpstr>
      <vt:lpstr>var_name_v333</vt:lpstr>
      <vt:lpstr>var_name_v511</vt:lpstr>
      <vt:lpstr>var_name_v512</vt:lpstr>
      <vt:lpstr>var_name_v513</vt:lpstr>
      <vt:lpstr>var_name_v514</vt:lpstr>
      <vt:lpstr>var_nl</vt:lpstr>
      <vt:lpstr>var_pw_guest</vt:lpstr>
      <vt:lpstr>var_tftp_ip_rollout</vt:lpstr>
      <vt:lpstr>var_tftp_ip_vdi</vt:lpstr>
      <vt:lpstr>var_tftp_path_base</vt:lpstr>
      <vt:lpstr>var_version_wlc</vt:lpstr>
      <vt:lpstr>var_vlan_mgmt</vt:lpstr>
      <vt:lpstr>var_wlc_type</vt:lpstr>
      <vt:lpstr>var_wlc_version</vt:lpstr>
      <vt:lpstr>wlan_id17_descript</vt:lpstr>
      <vt:lpstr>wlan_id17_profile_wlan</vt:lpstr>
      <vt:lpstr>wlan_id17_ssid</vt:lpstr>
      <vt:lpstr>wlan_id17_state</vt:lpstr>
      <vt:lpstr>wlan_id17_vlan</vt:lpstr>
      <vt:lpstr>wlan_id18_descript</vt:lpstr>
      <vt:lpstr>wlan_id18_profile_wlan</vt:lpstr>
      <vt:lpstr>wlan_id18_ssid</vt:lpstr>
      <vt:lpstr>wlan_id18_state</vt:lpstr>
      <vt:lpstr>wlan_id18_vlan</vt:lpstr>
      <vt:lpstr>wlan_id19_descript</vt:lpstr>
      <vt:lpstr>wlan_id19_profile_wlan</vt:lpstr>
      <vt:lpstr>wlan_id19_ssid</vt:lpstr>
      <vt:lpstr>wlan_id19_state</vt:lpstr>
      <vt:lpstr>wlan_id19_vlan</vt:lpstr>
      <vt:lpstr>wlan_id20_descript</vt:lpstr>
      <vt:lpstr>wlan_id20_profile_wlan</vt:lpstr>
      <vt:lpstr>wlan_id20_ssid</vt:lpstr>
      <vt:lpstr>wlan_id20_state</vt:lpstr>
      <vt:lpstr>wlan_id20_vlan</vt:lpstr>
      <vt:lpstr>wlan_id33_descript</vt:lpstr>
      <vt:lpstr>wlan_id33_profile_wlan</vt:lpstr>
      <vt:lpstr>wlan_id33_ssid</vt:lpstr>
      <vt:lpstr>wlan_id33_state</vt:lpstr>
      <vt:lpstr>wlan_id33_vlan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phollmann</dc:creator>
  <cp:lastModifiedBy>hhitalani</cp:lastModifiedBy>
  <cp:lastPrinted>2022-09-14T12:04:59Z</cp:lastPrinted>
  <dcterms:created xsi:type="dcterms:W3CDTF">2016-03-24T13:40:09Z</dcterms:created>
  <dcterms:modified xsi:type="dcterms:W3CDTF">2023-08-29T11:29:14Z</dcterms:modified>
</cp:coreProperties>
</file>