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Z:\Kunden\BAUHAUS - Luxemburg\_14 Umstellung 9120 + 9124\930 Capellen Luxemburg\"/>
    </mc:Choice>
  </mc:AlternateContent>
  <xr:revisionPtr revIDLastSave="0" documentId="13_ncr:1_{B3623737-2B46-47AF-9BF5-E39670A98E76}" xr6:coauthVersionLast="47" xr6:coauthVersionMax="47" xr10:uidLastSave="{00000000-0000-0000-0000-000000000000}"/>
  <bookViews>
    <workbookView xWindow="-28920" yWindow="-1860" windowWidth="29040" windowHeight="17640" tabRatio="838" firstSheet="4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CONCATENATE("lu0",var_nl,"ncap")</definedName>
    <definedName name="var_dns_dc">CONCATENATE("lu0",var_nl,"sadc20001")</definedName>
    <definedName name="var_dns_radius">CONCATENATE("lu0",var_nl,"srad20001")</definedName>
    <definedName name="var_dns_wlc1">CONCATENATE("lu0",var_nl,"swlc20001")</definedName>
    <definedName name="var_dns_wlc2">CONCATENATE("lu0",var_nl,"swlc20002")</definedName>
    <definedName name="var_dns_wws">CONCATENATE("lu0",var_nl,"swws20001")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3" i="30" l="1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7" i="34"/>
  <c r="A18" i="36"/>
  <c r="A20" i="50"/>
  <c r="A19" i="50"/>
  <c r="A20" i="33"/>
  <c r="A41" i="9"/>
  <c r="G12" i="3"/>
  <c r="A40" i="9"/>
  <c r="A175" i="30" l="1"/>
  <c r="A183" i="30"/>
  <c r="A199" i="30"/>
  <c r="A191" i="30"/>
  <c r="A43" i="9"/>
  <c r="A8" i="9"/>
  <c r="A19" i="9"/>
  <c r="A20" i="9"/>
  <c r="A178" i="30"/>
  <c r="A186" i="30"/>
  <c r="A194" i="30"/>
  <c r="A202" i="30"/>
  <c r="A179" i="30"/>
  <c r="A187" i="30"/>
  <c r="A195" i="30"/>
  <c r="A203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M7" i="44" s="1"/>
  <c r="N7" i="44" s="1"/>
  <c r="F7" i="44"/>
  <c r="E8" i="44"/>
  <c r="F8" i="44"/>
  <c r="E9" i="44"/>
  <c r="F9" i="44"/>
  <c r="E10" i="44"/>
  <c r="F10" i="44"/>
  <c r="E11" i="44"/>
  <c r="L11" i="44" s="1"/>
  <c r="F11" i="44"/>
  <c r="E12" i="44"/>
  <c r="M12" i="44" s="1"/>
  <c r="N12" i="44" s="1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M27" i="44" s="1"/>
  <c r="N27" i="44" s="1"/>
  <c r="F27" i="44"/>
  <c r="E28" i="44"/>
  <c r="L28" i="44" s="1"/>
  <c r="F28" i="44"/>
  <c r="E29" i="44"/>
  <c r="M29" i="44" s="1"/>
  <c r="N29" i="44" s="1"/>
  <c r="F29" i="44"/>
  <c r="E30" i="44"/>
  <c r="F30" i="44"/>
  <c r="E31" i="44"/>
  <c r="L31" i="44" s="1"/>
  <c r="F31" i="44"/>
  <c r="E32" i="44"/>
  <c r="F32" i="44"/>
  <c r="E33" i="44"/>
  <c r="L33" i="44" s="1"/>
  <c r="F33" i="44"/>
  <c r="E34" i="44"/>
  <c r="F34" i="44"/>
  <c r="E35" i="44"/>
  <c r="L35" i="44" s="1"/>
  <c r="F35" i="44"/>
  <c r="E36" i="44"/>
  <c r="F36" i="44"/>
  <c r="E37" i="44"/>
  <c r="L37" i="44" s="1"/>
  <c r="F37" i="44"/>
  <c r="E38" i="44"/>
  <c r="F38" i="44"/>
  <c r="E39" i="44"/>
  <c r="M39" i="44" s="1"/>
  <c r="N39" i="44" s="1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M45" i="44" s="1"/>
  <c r="N45" i="44" s="1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C25" i="44"/>
  <c r="C26" i="44"/>
  <c r="C27" i="44"/>
  <c r="I27" i="44" s="1"/>
  <c r="C28" i="44"/>
  <c r="I28" i="44" s="1"/>
  <c r="C29" i="44"/>
  <c r="C30" i="44"/>
  <c r="I30" i="44" s="1"/>
  <c r="C31" i="44"/>
  <c r="I31" i="44" s="1"/>
  <c r="C32" i="44"/>
  <c r="C33" i="44"/>
  <c r="C34" i="44"/>
  <c r="C35" i="44"/>
  <c r="I35" i="44" s="1"/>
  <c r="C36" i="44"/>
  <c r="C37" i="44"/>
  <c r="C38" i="44"/>
  <c r="I38" i="44" s="1"/>
  <c r="C39" i="44"/>
  <c r="C40" i="44"/>
  <c r="I40" i="44" s="1"/>
  <c r="C41" i="44"/>
  <c r="C42" i="44"/>
  <c r="C43" i="44"/>
  <c r="I43" i="44" s="1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H40" i="44"/>
  <c r="G40" i="44"/>
  <c r="B40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H31" i="44"/>
  <c r="G31" i="44"/>
  <c r="B31" i="44"/>
  <c r="M30" i="44"/>
  <c r="N30" i="44" s="1"/>
  <c r="L30" i="44"/>
  <c r="H30" i="44"/>
  <c r="G30" i="44"/>
  <c r="B30" i="44"/>
  <c r="I29" i="44"/>
  <c r="H29" i="44"/>
  <c r="G29" i="44"/>
  <c r="B29" i="44"/>
  <c r="M28" i="44"/>
  <c r="N28" i="44" s="1"/>
  <c r="H28" i="44"/>
  <c r="G28" i="44"/>
  <c r="B28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I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L12" i="44"/>
  <c r="H12" i="44"/>
  <c r="G12" i="44"/>
  <c r="B12" i="44"/>
  <c r="M11" i="44"/>
  <c r="N11" i="44" s="1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50"/>
  <c r="A314" i="50"/>
  <c r="E21" i="3"/>
  <c r="E23" i="3"/>
  <c r="A318" i="50"/>
  <c r="A318" i="33"/>
  <c r="A314" i="33"/>
  <c r="A320" i="50"/>
  <c r="E25" i="3"/>
  <c r="A312" i="33"/>
  <c r="A320" i="33"/>
  <c r="E22" i="3"/>
  <c r="A316" i="50"/>
  <c r="A316" i="33"/>
  <c r="L45" i="44" l="1"/>
  <c r="L29" i="44"/>
  <c r="L27" i="44"/>
  <c r="L39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C14" i="3"/>
  <c r="C15" i="3" s="1"/>
  <c r="G13" i="3"/>
  <c r="G14" i="3" s="1"/>
  <c r="G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72" i="30" l="1"/>
  <c r="A170" i="30"/>
  <c r="A171" i="30"/>
  <c r="A92" i="30"/>
  <c r="A90" i="30"/>
  <c r="A91" i="30"/>
  <c r="A88" i="30"/>
  <c r="A86" i="30"/>
  <c r="A87" i="30"/>
  <c r="A84" i="30"/>
  <c r="A82" i="30"/>
  <c r="A83" i="30"/>
  <c r="A80" i="30"/>
  <c r="A78" i="30"/>
  <c r="A79" i="30"/>
  <c r="A76" i="30"/>
  <c r="A74" i="30"/>
  <c r="A75" i="30"/>
  <c r="A72" i="30"/>
  <c r="A71" i="30"/>
  <c r="A68" i="30"/>
  <c r="A66" i="30"/>
  <c r="A70" i="30" s="1"/>
  <c r="A67" i="30"/>
  <c r="A64" i="30"/>
  <c r="A62" i="30"/>
  <c r="A63" i="30"/>
  <c r="A60" i="30"/>
  <c r="A58" i="30"/>
  <c r="A59" i="30"/>
  <c r="A56" i="30"/>
  <c r="A54" i="30"/>
  <c r="A55" i="30"/>
  <c r="A48" i="30"/>
  <c r="A46" i="30"/>
  <c r="A47" i="30"/>
  <c r="A44" i="30"/>
  <c r="A42" i="30"/>
  <c r="A43" i="30"/>
  <c r="A40" i="30"/>
  <c r="A38" i="30"/>
  <c r="A39" i="30"/>
  <c r="A36" i="30"/>
  <c r="A34" i="30"/>
  <c r="A35" i="30"/>
  <c r="A32" i="30"/>
  <c r="A30" i="30"/>
  <c r="A31" i="30"/>
  <c r="A28" i="30"/>
  <c r="A26" i="30"/>
  <c r="A27" i="30"/>
  <c r="A24" i="30"/>
  <c r="A23" i="30"/>
  <c r="A22" i="30"/>
  <c r="A20" i="30"/>
  <c r="A18" i="30"/>
  <c r="A19" i="30"/>
  <c r="A16" i="30"/>
  <c r="A14" i="30"/>
  <c r="A15" i="30"/>
  <c r="A52" i="30"/>
  <c r="A50" i="30"/>
  <c r="A51" i="30"/>
  <c r="A12" i="30"/>
  <c r="A10" i="30"/>
  <c r="A11" i="30"/>
  <c r="A168" i="30"/>
  <c r="A167" i="30"/>
  <c r="A166" i="30"/>
  <c r="A164" i="30"/>
  <c r="A162" i="30"/>
  <c r="A163" i="30"/>
  <c r="A160" i="30"/>
  <c r="A158" i="30"/>
  <c r="A159" i="30"/>
  <c r="A154" i="30"/>
  <c r="A156" i="30"/>
  <c r="A155" i="30"/>
  <c r="A152" i="30"/>
  <c r="A151" i="30"/>
  <c r="A150" i="30"/>
  <c r="A148" i="30"/>
  <c r="A147" i="30"/>
  <c r="A146" i="30"/>
  <c r="A144" i="30"/>
  <c r="A143" i="30"/>
  <c r="A142" i="30"/>
  <c r="A140" i="30"/>
  <c r="A138" i="30"/>
  <c r="A139" i="30"/>
  <c r="A136" i="30"/>
  <c r="A134" i="30"/>
  <c r="A135" i="30"/>
  <c r="A132" i="30"/>
  <c r="A130" i="30"/>
  <c r="A131" i="30"/>
  <c r="A128" i="30"/>
  <c r="A127" i="30"/>
  <c r="A126" i="30"/>
  <c r="A124" i="30"/>
  <c r="A122" i="30"/>
  <c r="A123" i="30"/>
  <c r="A120" i="30"/>
  <c r="A118" i="30"/>
  <c r="A119" i="30"/>
  <c r="A116" i="30"/>
  <c r="A114" i="30"/>
  <c r="A115" i="30"/>
  <c r="A112" i="30"/>
  <c r="A110" i="30"/>
  <c r="A111" i="30"/>
  <c r="A108" i="30"/>
  <c r="A106" i="30"/>
  <c r="A107" i="30"/>
  <c r="A104" i="30"/>
  <c r="A102" i="30"/>
  <c r="A103" i="30"/>
  <c r="A100" i="30"/>
  <c r="A98" i="30"/>
  <c r="A99" i="30"/>
  <c r="A96" i="30"/>
  <c r="A95" i="30"/>
  <c r="A94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<sst xmlns="http://schemas.openxmlformats.org/spreadsheetml/2006/main" count="2469" uniqueCount="1630">
  <si>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</si>
  <si>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</si>
  <si>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</si>
  <si>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</si>
  <si>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</si>
  <si>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</si>
  <si>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</si>
  <si>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</si>
  <si>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</si>
  <si>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</si>
  <si>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</si>
  <si>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</si>
  <si>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</si>
  <si>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</si>
  <si>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</si>
  <si>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</si>
  <si>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</si>
  <si>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</si>
  <si>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</si>
  <si>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</si>
  <si>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</si>
  <si>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</si>
  <si>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</si>
  <si>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</si>
  <si>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</si>
  <si>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</si>
  <si>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</si>
  <si>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</si>
  <si>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</si>
  <si>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</si>
  <si>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</si>
  <si>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</si>
  <si>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</si>
  <si>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</si>
  <si>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</si>
  <si>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</si>
  <si>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</si>
  <si>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</si>
  <si>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</si>
  <si>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</si>
  <si>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</si>
  <si>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</si>
  <si>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</si>
  <si>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</si>
  <si>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</si>
  <si>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</si>
  <si>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</si>
  <si>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</si>
  <si>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</si>
  <si>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</si>
  <si>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</si>
  <si>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</si>
  <si>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</si>
  <si>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</si>
  <si>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</si>
  <si>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</si>
  <si>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</si>
  <si>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</si>
  <si>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</si>
  <si>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</si>
  <si>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</si>
  <si>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</si>
  <si>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</si>
  <si>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</si>
  <si>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</si>
  <si>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</si>
  <si>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</si>
  <si>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</si>
  <si>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</si>
  <si>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</si>
  <si>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</si>
  <si>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</si>
  <si>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</si>
  <si>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</si>
  <si>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</si>
  <si>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</si>
  <si>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</si>
  <si>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</si>
  <si>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</si>
  <si>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</si>
  <si>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</si>
  <si>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</si>
  <si>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</si>
  <si>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</si>
  <si>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</si>
  <si>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</si>
  <si>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</si>
  <si>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</si>
  <si>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</si>
  <si>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</si>
  <si>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</si>
  <si>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</si>
  <si>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</si>
  <si>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</si>
  <si>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</si>
  <si>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</si>
  <si>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</si>
  <si>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</si>
  <si>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</si>
  <si>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</si>
  <si>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</si>
  <si>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</si>
  <si>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</si>
  <si>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</si>
  <si>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</si>
  <si>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</si>
  <si>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</si>
  <si>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</si>
  <si>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</si>
  <si>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</si>
  <si>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</si>
  <si>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</si>
  <si>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</si>
  <si>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</si>
  <si>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</si>
  <si>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</si>
  <si>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</si>
  <si>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</si>
  <si>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</si>
  <si>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</si>
  <si>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</si>
  <si>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</si>
  <si>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</si>
  <si>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</si>
  <si>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</si>
  <si>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</si>
  <si>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</si>
  <si>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</si>
  <si>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</si>
  <si>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</si>
  <si>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</si>
  <si>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</si>
  <si>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</si>
  <si>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</si>
  <si>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</si>
  <si>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</si>
  <si>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</si>
  <si>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</si>
  <si>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</si>
  <si>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</si>
  <si>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</si>
  <si>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</si>
  <si>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</si>
  <si>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</si>
  <si>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</si>
  <si>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</si>
  <si>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</si>
  <si>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</si>
  <si>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</si>
  <si>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</si>
  <si>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</si>
  <si>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</si>
  <si>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</si>
  <si>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</si>
  <si>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</si>
  <si>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</si>
  <si>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</si>
  <si>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</si>
  <si>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</si>
  <si>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</si>
  <si>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</si>
  <si>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</si>
  <si>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</si>
  <si>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</si>
  <si>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</si>
  <si>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</si>
  <si>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</si>
  <si>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</si>
  <si>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</si>
  <si>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</si>
  <si>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</si>
  <si>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</si>
  <si>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</si>
  <si>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</si>
  <si>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</si>
  <si>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</si>
  <si>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</si>
  <si>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</si>
  <si>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</si>
  <si>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</si>
  <si>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</si>
  <si>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</si>
  <si>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</si>
  <si>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</si>
  <si>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</si>
  <si>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</si>
  <si>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</si>
  <si>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</si>
  <si>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</si>
  <si>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</si>
  <si>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</si>
  <si>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</si>
  <si>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</si>
  <si>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</si>
  <si>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</si>
  <si>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</si>
  <si>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</si>
  <si>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</si>
  <si>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</si>
  <si>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</si>
  <si>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</si>
  <si>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</si>
  <si>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</si>
  <si>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</si>
  <si>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</si>
  <si>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</si>
  <si>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</si>
  <si>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</si>
  <si>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</si>
  <si>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</si>
  <si>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</si>
  <si>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</si>
  <si>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</si>
  <si>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</si>
  <si>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</si>
  <si>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</si>
  <si>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</si>
  <si>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</si>
  <si>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</si>
  <si>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</si>
  <si>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</si>
  <si>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</si>
  <si>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</si>
  <si>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</si>
  <si>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</si>
  <si>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</si>
  <si>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</si>
  <si>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</si>
  <si>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</si>
  <si>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</si>
  <si>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</si>
  <si>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</si>
  <si>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</si>
  <si>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</si>
  <si>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</si>
  <si>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</si>
  <si>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</si>
  <si>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</si>
  <si>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</si>
  <si>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</si>
  <si>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</si>
  <si>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</si>
  <si>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</si>
  <si>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</si>
  <si>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</si>
  <si>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</si>
  <si>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</si>
  <si>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</si>
  <si>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</si>
  <si>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</si>
  <si>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</si>
  <si>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</si>
  <si>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</si>
  <si>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</si>
  <si>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</si>
  <si>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</si>
  <si>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</si>
  <si>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</si>
  <si>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</si>
  <si>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</si>
  <si>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</si>
  <si>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</si>
  <si>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</si>
  <si>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</si>
  <si>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</si>
  <si>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</si>
  <si>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</si>
  <si>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</si>
  <si>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</si>
  <si>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</si>
  <si>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</si>
  <si>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</si>
  <si>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</si>
  <si>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</si>
  <si>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</si>
  <si>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</si>
  <si>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</si>
  <si>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</si>
  <si>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</si>
  <si>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</si>
  <si>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</si>
  <si>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</si>
  <si>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</si>
  <si>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</si>
  <si>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</si>
  <si>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</si>
  <si>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</si>
  <si>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</si>
  <si>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</si>
  <si>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</si>
  <si>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</si>
  <si>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</si>
  <si>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</si>
  <si>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</si>
  <si>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</si>
  <si>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</si>
  <si>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</si>
  <si>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</si>
  <si>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</si>
  <si>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</si>
  <si>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</si>
  <si>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</si>
  <si>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</si>
  <si>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</si>
  <si>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</si>
  <si>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</si>
  <si>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</si>
  <si>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</si>
  <si>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</si>
  <si>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</si>
  <si>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</si>
  <si>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</si>
  <si>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</si>
  <si>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</si>
  <si>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</si>
  <si>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</si>
  <si>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</si>
  <si>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</si>
  <si>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</si>
  <si>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</si>
  <si>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</si>
  <si>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</si>
  <si>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</si>
  <si>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</si>
  <si>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</si>
  <si>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</si>
  <si>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</si>
  <si>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</si>
  <si>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</si>
  <si>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</si>
  <si>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</si>
  <si>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</si>
  <si>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</si>
  <si>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</si>
  <si>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</si>
  <si>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</si>
  <si>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</si>
  <si>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</si>
  <si>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</si>
  <si>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</si>
  <si>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</si>
  <si>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</si>
  <si>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</si>
  <si>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</si>
  <si>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</si>
  <si>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</si>
  <si>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</si>
  <si>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</si>
  <si>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</si>
  <si>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</si>
  <si>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</si>
  <si>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</si>
  <si>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</si>
  <si>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</si>
  <si>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</si>
  <si>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</si>
  <si>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</si>
  <si>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</si>
  <si>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</si>
  <si>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</si>
  <si>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</si>
  <si>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</si>
  <si>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</si>
  <si>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</si>
  <si>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</si>
  <si>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</si>
  <si>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</si>
  <si>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</si>
  <si>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</si>
  <si>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</si>
  <si>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</si>
  <si>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</si>
  <si>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</si>
  <si>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</si>
  <si>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</si>
  <si>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</si>
  <si>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</si>
  <si>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</si>
  <si>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</si>
  <si>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</si>
  <si>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</si>
  <si>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</si>
  <si>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</si>
  <si>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</si>
  <si>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</si>
  <si>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</si>
  <si>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</si>
  <si>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</si>
  <si>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</si>
  <si>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</si>
  <si>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</si>
  <si>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</si>
  <si>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</si>
  <si>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</si>
  <si>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</si>
  <si>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</si>
  <si>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</si>
  <si>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</si>
  <si>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</si>
  <si>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</si>
  <si>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</si>
  <si>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</si>
  <si>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</si>
  <si>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</si>
  <si>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</si>
  <si>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</si>
  <si>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</si>
  <si>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</si>
  <si>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</si>
  <si>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</si>
  <si>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</si>
  <si>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</si>
  <si>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</si>
  <si>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</si>
  <si>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</si>
  <si>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</si>
  <si>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</si>
  <si>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</si>
  <si>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</si>
  <si>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</si>
  <si>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</si>
  <si>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</si>
  <si>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</si>
  <si>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</si>
  <si>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</si>
  <si>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</si>
  <si>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</si>
  <si>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</si>
  <si>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</si>
  <si>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</si>
  <si>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</si>
  <si>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</si>
  <si>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</si>
  <si>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</si>
  <si>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</si>
  <si>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</si>
  <si>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</si>
  <si>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</si>
  <si>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</si>
  <si>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</si>
  <si>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</si>
  <si>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</si>
  <si>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</si>
  <si>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</si>
  <si>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</si>
  <si>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</si>
  <si>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</si>
  <si>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</si>
  <si>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</si>
  <si>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</si>
  <si>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</si>
  <si>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</si>
  <si>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</si>
  <si>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</si>
  <si>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</si>
  <si>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</si>
  <si>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</si>
  <si>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</si>
  <si>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</si>
  <si>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</si>
  <si>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</si>
  <si>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</si>
  <si>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</si>
  <si>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</si>
  <si>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</si>
  <si>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</si>
  <si>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</si>
  <si>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</si>
  <si>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</si>
  <si>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</si>
  <si>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</si>
  <si>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</si>
  <si>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</si>
  <si>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</si>
  <si>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</si>
  <si>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</si>
  <si>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</si>
  <si>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</si>
  <si>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</si>
  <si>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</si>
  <si>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</si>
  <si>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</si>
  <si>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</si>
  <si>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</si>
  <si>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</si>
  <si>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</si>
  <si>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</si>
  <si>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</si>
  <si>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</si>
  <si>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</si>
  <si>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</si>
  <si>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</si>
  <si>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</si>
  <si>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</si>
  <si>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</si>
  <si>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</si>
  <si>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</si>
  <si>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</si>
  <si>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</si>
  <si>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</si>
  <si>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</si>
  <si>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</si>
  <si>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</si>
  <si>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</si>
  <si>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</si>
  <si>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</si>
  <si>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</si>
  <si>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</si>
  <si>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</si>
  <si>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</si>
  <si>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</si>
  <si>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</si>
  <si>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</si>
  <si>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</si>
  <si>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</si>
  <si>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</si>
  <si>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</si>
  <si>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</si>
  <si>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</si>
  <si>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</si>
  <si>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</si>
  <si>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</si>
  <si>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</si>
  <si>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</si>
  <si>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</si>
  <si>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</si>
  <si>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</si>
  <si>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</si>
  <si>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</si>
  <si>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</si>
  <si>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</si>
  <si>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</si>
  <si>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</si>
  <si>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</si>
  <si>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</si>
  <si>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</si>
  <si>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</si>
  <si>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</si>
  <si>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</si>
  <si>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</si>
  <si>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</si>
  <si>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</si>
  <si>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</si>
  <si>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</si>
  <si>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</si>
  <si>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</si>
  <si>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</si>
  <si>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</si>
  <si>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</si>
  <si>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</si>
  <si>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</si>
  <si>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</si>
  <si>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</si>
  <si>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</si>
  <si>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</si>
  <si>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</si>
  <si>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</si>
  <si>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</si>
  <si>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</si>
  <si>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</si>
  <si>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</si>
  <si>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</si>
  <si>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</si>
  <si>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</si>
  <si>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</si>
  <si>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</si>
  <si>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</si>
  <si>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</si>
  <si>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</si>
  <si>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</si>
  <si>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</si>
  <si>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</si>
  <si>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</si>
  <si>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</si>
  <si>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</si>
  <si>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</si>
  <si>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</si>
  <si>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</si>
  <si>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</si>
  <si>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</si>
  <si>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</si>
  <si>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</si>
  <si>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</si>
  <si>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</si>
  <si>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</si>
  <si>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</si>
  <si>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</si>
  <si>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</si>
  <si>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</si>
  <si>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</si>
  <si>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</si>
  <si>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</si>
  <si>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</si>
  <si>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</si>
  <si>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</si>
  <si>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</si>
  <si>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</si>
  <si>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</si>
  <si>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</si>
  <si>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</si>
  <si>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</si>
  <si>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</si>
  <si>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</si>
  <si>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</si>
  <si>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</si>
  <si>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</si>
  <si>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</si>
  <si>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</si>
  <si>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</si>
  <si>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</si>
  <si>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</si>
  <si>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</si>
  <si>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</si>
  <si>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</si>
  <si>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</si>
  <si>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</si>
  <si>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</si>
  <si>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</si>
  <si>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</si>
  <si>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</si>
  <si>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</si>
  <si>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</si>
  <si>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</si>
  <si>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</si>
  <si>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</si>
  <si>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</si>
  <si>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</si>
  <si>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</si>
  <si>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</si>
  <si>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</si>
  <si>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</si>
  <si>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</si>
  <si>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</si>
  <si>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</si>
  <si>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</si>
  <si>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</si>
  <si>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</si>
  <si>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</si>
  <si>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</si>
  <si>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</si>
  <si>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</si>
  <si>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</si>
  <si>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</si>
  <si>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</si>
  <si>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</si>
  <si>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</si>
  <si>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</si>
  <si>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</si>
  <si>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</si>
  <si>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</si>
  <si>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</si>
  <si>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</si>
  <si>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</si>
  <si>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</si>
  <si>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</si>
  <si>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</si>
  <si>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</si>
  <si>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</si>
  <si>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</si>
  <si>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</si>
  <si>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</si>
  <si>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</si>
  <si>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</si>
  <si>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</si>
  <si>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</si>
  <si>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</si>
  <si>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</si>
  <si>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</si>
  <si>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</si>
  <si>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</si>
  <si>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</si>
  <si>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</si>
  <si>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</si>
  <si>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</si>
  <si>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</si>
  <si>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</si>
  <si>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</si>
  <si>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</si>
  <si>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</si>
  <si>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</si>
  <si>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</si>
  <si>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</si>
  <si>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</si>
  <si>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</si>
  <si>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</si>
  <si>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</si>
  <si>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</si>
  <si>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</si>
  <si>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</si>
  <si>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</si>
  <si>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</si>
  <si>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</si>
  <si>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</si>
  <si>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</si>
  <si>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</si>
  <si>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</si>
  <si>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</si>
  <si>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</si>
  <si>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</si>
  <si>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</si>
  <si>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</si>
  <si>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</si>
  <si>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</si>
  <si>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</si>
  <si>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</si>
  <si>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</si>
  <si>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</si>
  <si>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</si>
  <si>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</si>
  <si>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</si>
  <si>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</si>
  <si>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</si>
  <si>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</si>
  <si>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</si>
  <si>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</si>
  <si>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</si>
  <si>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</si>
  <si>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</si>
  <si>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</si>
  <si>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</si>
  <si>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</si>
  <si>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</si>
  <si>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</si>
  <si>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</si>
  <si>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</si>
  <si>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</si>
  <si>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</si>
  <si>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</si>
  <si>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</si>
  <si>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</si>
  <si>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</si>
  <si>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</si>
  <si>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</si>
  <si>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</si>
  <si>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</si>
  <si>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</si>
  <si>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</si>
  <si>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</si>
  <si>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</si>
  <si>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</si>
  <si>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</si>
  <si>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</si>
  <si>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</si>
  <si>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</si>
  <si>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</si>
  <si>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</si>
  <si>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</si>
  <si>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</si>
  <si>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</si>
  <si>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</si>
  <si>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</si>
  <si>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</si>
  <si>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</si>
  <si>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</si>
  <si>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</si>
  <si>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</si>
  <si>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</si>
  <si>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</si>
  <si>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</si>
  <si>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</si>
  <si>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</si>
  <si>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</si>
  <si>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</si>
  <si>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</si>
  <si>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</si>
  <si>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</si>
  <si>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</si>
  <si>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</si>
  <si>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</si>
  <si>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</si>
  <si>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</si>
  <si>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</si>
  <si>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</si>
  <si>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</si>
  <si>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</si>
  <si>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</si>
  <si>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</si>
  <si>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</si>
  <si>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</si>
  <si>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</si>
  <si>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</si>
  <si>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</si>
  <si>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</si>
  <si>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</si>
  <si>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</si>
  <si>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</si>
  <si>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</si>
  <si>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</si>
  <si>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</si>
  <si>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</si>
  <si>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</si>
  <si>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</si>
  <si>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</si>
  <si>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</si>
  <si>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</si>
  <si>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</si>
  <si>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</si>
  <si>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</si>
  <si>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</si>
  <si>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</si>
  <si>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</si>
  <si>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</si>
  <si>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</si>
  <si>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</si>
  <si>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</si>
  <si>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</si>
  <si>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</si>
  <si>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</si>
  <si>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</si>
  <si>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</si>
  <si>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</si>
  <si>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</si>
  <si>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</si>
  <si>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</si>
  <si>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</si>
  <si>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</si>
  <si>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</si>
  <si>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</si>
  <si>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</si>
  <si>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</si>
  <si>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</si>
  <si>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</si>
  <si>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</si>
  <si>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</si>
  <si>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</si>
  <si>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</si>
  <si>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</si>
  <si>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</si>
  <si>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</si>
  <si>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</si>
  <si>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</si>
  <si>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</si>
  <si>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</si>
  <si>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</si>
  <si>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</si>
  <si>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</si>
  <si>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</si>
  <si>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</si>
  <si>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</si>
  <si>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</si>
  <si>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</si>
  <si>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</si>
  <si>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</si>
  <si>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</si>
  <si>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</si>
  <si>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</si>
  <si>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</si>
  <si>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</si>
  <si>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</si>
  <si>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</si>
  <si>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</si>
  <si>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</si>
  <si>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</si>
  <si>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</si>
  <si>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</si>
  <si>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</si>
  <si>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</si>
  <si>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</si>
  <si>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</si>
  <si>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</si>
  <si>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</si>
  <si>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</si>
  <si>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</si>
  <si>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</si>
  <si>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</si>
  <si>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</si>
  <si>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</si>
  <si>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</si>
  <si>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</si>
  <si>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</si>
  <si>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</si>
  <si>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</si>
  <si>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</si>
  <si>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</si>
  <si>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</si>
  <si>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</si>
  <si>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</si>
  <si>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</si>
  <si>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</si>
  <si>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</si>
  <si>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</si>
  <si>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</si>
  <si>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</si>
  <si>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</si>
  <si>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</si>
  <si>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</si>
  <si>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</si>
  <si>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</si>
  <si>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</si>
  <si>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</si>
  <si>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</si>
  <si>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</si>
  <si>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</si>
  <si>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</si>
  <si>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</si>
  <si>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</si>
  <si>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</si>
  <si>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</si>
  <si>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</si>
  <si>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</si>
  <si>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</si>
  <si>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</si>
  <si>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</si>
  <si>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</si>
  <si>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</si>
  <si>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</si>
  <si>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</si>
  <si>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</si>
  <si>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</si>
  <si>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</si>
  <si>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</si>
  <si>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</si>
  <si>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</si>
  <si>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</si>
  <si>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</si>
  <si>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</si>
  <si>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</si>
  <si>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</si>
  <si>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</si>
  <si>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</si>
  <si>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</si>
  <si>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</si>
  <si>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</si>
  <si>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</si>
  <si>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</si>
  <si>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</si>
  <si>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</si>
  <si>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</si>
  <si>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</si>
  <si>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</si>
  <si>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</si>
  <si>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</si>
  <si>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</si>
  <si>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</si>
  <si>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</si>
  <si>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</si>
  <si>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</si>
  <si>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</si>
  <si>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</si>
  <si>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</si>
  <si>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</si>
  <si>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</si>
  <si>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</si>
  <si>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</si>
  <si>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</si>
  <si>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</si>
  <si>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</si>
  <si>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</si>
  <si>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</si>
  <si>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</si>
  <si>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</si>
  <si>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</si>
  <si>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</si>
  <si>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</si>
  <si>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</si>
  <si>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</si>
  <si>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</si>
  <si>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</si>
  <si>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</si>
  <si>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</si>
  <si>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</si>
  <si>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</si>
  <si>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</si>
  <si>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</si>
  <si>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</si>
  <si>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</si>
  <si>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</si>
  <si>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</si>
  <si>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</si>
  <si>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</si>
  <si>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</si>
  <si>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</si>
  <si>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</si>
  <si>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</si>
  <si>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</si>
  <si>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</si>
  <si>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</si>
  <si>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</si>
  <si>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</si>
  <si>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</si>
  <si>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</si>
  <si>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</si>
  <si>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</si>
  <si>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</si>
  <si>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</si>
  <si>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</si>
  <si>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</si>
  <si>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</si>
  <si>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</si>
  <si>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</si>
  <si>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</si>
  <si>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</si>
  <si>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</si>
  <si>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</si>
  <si>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</si>
  <si>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</si>
  <si>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</si>
  <si>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</si>
  <si>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</si>
  <si>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</si>
  <si>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</si>
  <si>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</si>
  <si>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</si>
  <si>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</si>
  <si>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</si>
  <si>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</si>
  <si>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</si>
  <si>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</si>
  <si>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</si>
  <si>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</si>
  <si>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</si>
  <si>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</si>
  <si>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</si>
  <si>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</si>
  <si>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</si>
  <si>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</si>
  <si>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</si>
  <si>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</si>
  <si>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</si>
  <si>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</si>
  <si>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</si>
  <si>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</si>
  <si>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</si>
  <si>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</si>
  <si>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</si>
  <si>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</si>
  <si>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</si>
  <si>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</si>
  <si>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</si>
  <si>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</si>
  <si>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</si>
  <si>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</si>
  <si>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</si>
  <si>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</si>
  <si>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</si>
  <si>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</si>
  <si>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</si>
  <si>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</si>
  <si>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</si>
  <si>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</si>
  <si>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</si>
  <si>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</si>
  <si>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</si>
  <si>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</si>
  <si>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</si>
  <si>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</si>
  <si>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</si>
  <si>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</si>
  <si>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</si>
  <si>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</si>
  <si>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</si>
  <si>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</si>
  <si>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</si>
  <si>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</si>
  <si>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</si>
  <si>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</si>
  <si>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</si>
  <si>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</si>
  <si>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</si>
  <si>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</si>
  <si>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</si>
  <si>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</si>
  <si>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</si>
  <si>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</si>
  <si>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</si>
  <si>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</si>
  <si>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</si>
  <si>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</si>
  <si>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</si>
  <si>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</si>
  <si>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</si>
  <si>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</si>
  <si>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</si>
  <si>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</si>
  <si>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</si>
  <si>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</si>
  <si>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</si>
  <si>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</si>
  <si>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</si>
  <si>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</si>
  <si>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</si>
  <si>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</si>
  <si>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</si>
  <si>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</si>
  <si>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</si>
  <si>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</si>
  <si>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</si>
  <si>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</si>
  <si>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</si>
  <si>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</si>
  <si>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</si>
  <si>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</si>
  <si>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</si>
  <si>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</si>
  <si>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</si>
  <si>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</si>
  <si>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</si>
  <si>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</si>
  <si>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</si>
  <si>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</si>
  <si>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</si>
  <si>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</si>
  <si>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</si>
  <si>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</si>
  <si>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</si>
  <si>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</si>
  <si>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</si>
  <si>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</si>
  <si>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</si>
  <si>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</si>
  <si>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</si>
  <si>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</si>
  <si>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</si>
  <si>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</si>
  <si>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</si>
  <si>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</si>
  <si>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</si>
  <si>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</si>
  <si>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</si>
  <si>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</si>
  <si>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</si>
  <si>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</si>
  <si>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</si>
  <si>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</si>
  <si>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</si>
  <si>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</si>
  <si>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</si>
  <si>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</si>
  <si>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</si>
  <si>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</si>
  <si>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</si>
  <si>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</si>
  <si>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</si>
  <si>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</si>
  <si>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</si>
  <si>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</si>
  <si>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</si>
  <si>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</si>
  <si>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</si>
  <si>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</si>
  <si>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</si>
  <si>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</si>
  <si>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</si>
  <si>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</si>
  <si>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</si>
  <si>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</si>
  <si>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</si>
  <si>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</si>
  <si>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</si>
  <si>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</si>
  <si>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</si>
  <si>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</si>
  <si>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</si>
  <si>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</si>
  <si>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</si>
  <si>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</si>
  <si>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</si>
  <si>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</si>
  <si>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</si>
  <si>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</si>
  <si>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</si>
  <si>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</si>
  <si>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</si>
  <si>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</si>
  <si>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</si>
  <si>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</si>
  <si>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</si>
  <si>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</si>
  <si>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</si>
  <si>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</si>
  <si>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</si>
  <si>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</si>
  <si>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</si>
  <si>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</si>
  <si>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</si>
  <si>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</si>
  <si>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</si>
  <si>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</si>
  <si>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</si>
  <si>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</si>
  <si>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</si>
  <si>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</si>
  <si>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</si>
  <si>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</si>
  <si>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</si>
  <si>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</si>
  <si>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</si>
  <si>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</si>
  <si>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</si>
  <si>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</si>
  <si>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</si>
  <si>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</si>
  <si>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</si>
  <si>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</si>
  <si>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</si>
  <si>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</si>
  <si>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</si>
  <si>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</si>
  <si>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</si>
  <si>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</si>
  <si>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</si>
  <si>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</si>
  <si>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</si>
  <si>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</si>
  <si>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</si>
  <si>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</si>
  <si>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</si>
  <si>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</si>
  <si>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</si>
  <si>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</si>
  <si>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</si>
  <si>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</si>
  <si>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</si>
  <si>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</si>
  <si>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</si>
  <si>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</si>
  <si>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</si>
  <si>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</si>
  <si>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</si>
  <si>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</si>
  <si>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</si>
  <si>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</si>
  <si>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</si>
  <si>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</si>
  <si>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</si>
  <si>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</si>
  <si>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</si>
  <si>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</si>
  <si>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</si>
  <si>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</si>
  <si>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</si>
  <si>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</si>
  <si>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</si>
  <si>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</si>
  <si>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</si>
  <si>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10.49.150.68</t>
  </si>
  <si>
    <t>WWS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</si>
  <si>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</si>
  <si>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</si>
  <si>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</si>
  <si>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</si>
  <si>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</si>
  <si>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</si>
  <si>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</si>
  <si>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</si>
  <si>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</si>
  <si>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</si>
  <si>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</si>
  <si>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</si>
  <si>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</si>
  <si>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</si>
  <si>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</si>
  <si>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</si>
  <si>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</si>
  <si>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</si>
  <si>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</si>
  <si>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</si>
  <si>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</si>
  <si>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</si>
  <si>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</si>
  <si>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</si>
  <si>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</si>
  <si>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</si>
  <si>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</si>
  <si>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</si>
  <si>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</si>
  <si>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</si>
  <si>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</si>
  <si>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</si>
  <si>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</si>
  <si>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</si>
  <si>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</si>
  <si>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</si>
  <si>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</si>
  <si>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</si>
  <si>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</si>
  <si>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</si>
  <si>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</si>
  <si>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</si>
  <si>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</si>
  <si>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</si>
  <si>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</si>
  <si>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</si>
  <si>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</si>
  <si>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</si>
  <si>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</si>
  <si>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</si>
  <si>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</si>
  <si>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</si>
  <si>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</si>
  <si>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</si>
  <si>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</si>
  <si>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</si>
  <si>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</si>
  <si>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</si>
  <si>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</si>
  <si>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</si>
  <si>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</si>
  <si>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</si>
  <si>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</si>
  <si>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</si>
  <si>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</si>
  <si>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</si>
  <si>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</si>
  <si>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</si>
  <si>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</si>
  <si>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</si>
  <si>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</si>
  <si>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</si>
  <si>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</si>
  <si>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</si>
  <si>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</si>
  <si>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</si>
  <si>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</si>
  <si>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</si>
  <si>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</si>
  <si>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</si>
  <si>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</si>
  <si>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</si>
  <si>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</si>
  <si>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</si>
  <si>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</si>
  <si>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</si>
  <si>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</si>
  <si>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</si>
  <si>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</si>
  <si>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</si>
  <si>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</si>
  <si>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</si>
  <si>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</si>
  <si>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</si>
  <si>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</si>
  <si>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</si>
  <si>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</si>
  <si>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</si>
  <si>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</si>
  <si>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</si>
  <si>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</si>
  <si>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</si>
  <si>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</si>
  <si>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</si>
  <si>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</si>
  <si>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</si>
  <si>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</si>
  <si>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</si>
  <si>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</si>
  <si>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</si>
  <si>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</si>
  <si>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</si>
  <si>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</si>
  <si>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</si>
  <si>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</si>
  <si>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</si>
  <si>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</si>
  <si>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</si>
  <si>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</si>
  <si>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</si>
  <si>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</si>
  <si>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</si>
  <si>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</si>
  <si>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</si>
  <si>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</si>
  <si>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</si>
  <si>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</si>
  <si>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</si>
  <si>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</si>
  <si>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</si>
  <si>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</si>
  <si>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</si>
  <si>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</si>
  <si>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</si>
  <si>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</si>
  <si>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</si>
  <si>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</si>
  <si>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</si>
  <si>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</si>
  <si>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</si>
  <si>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</si>
  <si>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</si>
  <si>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</si>
  <si>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</si>
  <si>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</si>
  <si>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</si>
  <si>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</si>
  <si>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</si>
  <si>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</si>
  <si>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</si>
  <si>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</si>
  <si>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</si>
  <si>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</si>
  <si>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</si>
  <si>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</si>
  <si>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</si>
  <si>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</si>
  <si>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</si>
  <si>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</si>
  <si>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</si>
  <si>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</si>
  <si>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</si>
  <si>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</si>
  <si>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</si>
  <si>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</si>
  <si>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</si>
  <si>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</si>
  <si>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</si>
  <si>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</si>
  <si>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</si>
  <si>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</si>
  <si>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</si>
  <si>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</si>
  <si>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</si>
  <si>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</si>
  <si>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</si>
  <si>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</si>
  <si>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</si>
  <si>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</si>
  <si>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</si>
  <si>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</si>
  <si>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</si>
  <si>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</si>
  <si>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</si>
  <si>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</si>
  <si>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</si>
  <si>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</si>
  <si>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</si>
  <si>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</si>
  <si>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</si>
  <si>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</si>
  <si>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</si>
  <si>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</si>
  <si>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</si>
  <si>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</si>
  <si>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</si>
  <si>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</si>
  <si>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</si>
  <si>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</si>
  <si>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</si>
  <si>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</si>
  <si>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</si>
  <si>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</si>
  <si>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</si>
  <si>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</si>
  <si>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</si>
  <si>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</si>
  <si>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</si>
  <si>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</si>
  <si>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</si>
  <si>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</si>
  <si>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</si>
  <si>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</si>
  <si>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</si>
  <si>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</si>
  <si>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</si>
  <si>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</si>
  <si>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</si>
  <si>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</si>
  <si>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</si>
  <si>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</si>
  <si>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</si>
  <si>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</si>
  <si>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</si>
  <si>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</si>
  <si>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</si>
  <si>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</si>
  <si>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</si>
  <si>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</si>
  <si>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</si>
  <si>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</si>
  <si>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</si>
  <si>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</si>
  <si>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</si>
  <si>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</si>
  <si>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</si>
  <si>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</si>
  <si>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</si>
  <si>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</si>
  <si>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</si>
  <si>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</si>
  <si>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</si>
  <si>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</si>
  <si>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</si>
  <si>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</si>
  <si>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</si>
  <si>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</si>
  <si>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</si>
  <si>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</si>
  <si>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</si>
  <si>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</si>
  <si>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</si>
  <si>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</si>
  <si>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</si>
  <si>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</si>
  <si>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</si>
  <si>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</si>
  <si>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</si>
  <si>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</si>
  <si>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</si>
  <si>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</si>
  <si>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</si>
  <si>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</si>
  <si>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</si>
  <si>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</si>
  <si>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</si>
  <si>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</si>
  <si>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</si>
  <si>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</si>
  <si>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</si>
  <si>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</si>
  <si>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</si>
  <si>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</si>
  <si>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</si>
  <si>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</si>
  <si>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</si>
  <si>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</si>
  <si>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</si>
  <si>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</si>
  <si>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</si>
  <si>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</si>
  <si>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</si>
  <si>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</si>
  <si>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</si>
  <si>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</si>
  <si>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</si>
  <si>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</si>
  <si>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</si>
  <si>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</si>
  <si>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</si>
  <si>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</si>
  <si>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</si>
  <si>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</si>
  <si>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</si>
  <si>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</si>
  <si>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lu.bauhaus.intra</t>
  </si>
  <si>
    <t>"LUwlanGuest1x"</t>
  </si>
  <si>
    <t>"LUwlan802dot1x"</t>
  </si>
  <si>
    <t>"LUwlanORGdot1x"</t>
  </si>
  <si>
    <t>ap country LU</t>
  </si>
  <si>
    <t>wireless country LU</t>
  </si>
  <si>
    <t>country LU</t>
  </si>
  <si>
    <t>Skript-Gen-Version 1.05 (SPEZIAL)</t>
  </si>
  <si>
    <t>v1.05 (SPEZIAL! / Nur NL930)</t>
  </si>
  <si>
    <t>Tab: "DATA": Domain-Name / IP-Net / SSID</t>
  </si>
  <si>
    <t>Vars &amp; Scripts: Change "DE" to "LU" / "de" to "lu"</t>
  </si>
  <si>
    <t>DMzZTBmZDk1YTU4ZmQyNzBk</t>
  </si>
  <si>
    <t>10.33.93.112</t>
  </si>
  <si>
    <t>SFCW2549Y0HN</t>
  </si>
  <si>
    <t>SFCW2549Y0LL</t>
  </si>
  <si>
    <t>SFCW2550Y13N</t>
  </si>
  <si>
    <t>SFCW2550Y18Z</t>
  </si>
  <si>
    <t>SFCW2550Y18P</t>
  </si>
  <si>
    <t>SFCW2550Y15V</t>
  </si>
  <si>
    <t>SFCW2550Y16W</t>
  </si>
  <si>
    <t>SFCW2550Y6W2</t>
  </si>
  <si>
    <t>SFCW2550Y6VU</t>
  </si>
  <si>
    <t>SFCW2550Y6S0</t>
  </si>
  <si>
    <t>SFCW2550Y6VY</t>
  </si>
  <si>
    <t>SFCW2550Y6V0</t>
  </si>
  <si>
    <t>SFCW2549YB60</t>
  </si>
  <si>
    <t>SFCW2549YB0T</t>
  </si>
  <si>
    <t>SFCW2549YB62</t>
  </si>
  <si>
    <t>SFCW2549YB2L</t>
  </si>
  <si>
    <t>SFCW2549YB2D</t>
  </si>
  <si>
    <t>SFCW2550Y19T</t>
  </si>
  <si>
    <t>SFCW2550Y16D</t>
  </si>
  <si>
    <t>9CD57D1DD6A0</t>
  </si>
  <si>
    <t>9CD57D1DE138</t>
  </si>
  <si>
    <t>9CD57D1DE6DC</t>
  </si>
  <si>
    <t>9CD57D1DE23C</t>
  </si>
  <si>
    <t>9CD57D1DC258</t>
  </si>
  <si>
    <t>9CD57D81A680</t>
  </si>
  <si>
    <t>9CD57D81914C</t>
  </si>
  <si>
    <t>9CD57D81C270</t>
  </si>
  <si>
    <t>9CD57D819AC0</t>
  </si>
  <si>
    <t>9CD57D81AA20</t>
  </si>
  <si>
    <t>2C1A05E3E51C</t>
  </si>
  <si>
    <t>9CD57DC062AC</t>
  </si>
  <si>
    <t>9CD57DC07344</t>
  </si>
  <si>
    <t>9CD57DC0778C</t>
  </si>
  <si>
    <t>9CD57DC07990</t>
  </si>
  <si>
    <t>9CD57D1DEDCC</t>
  </si>
  <si>
    <t>9CD57D808100</t>
  </si>
  <si>
    <t>9CD57D8096C8</t>
  </si>
  <si>
    <t>9CD57D1DF688</t>
  </si>
  <si>
    <t>9CD57D809700</t>
  </si>
  <si>
    <t>9CD57D81B67C</t>
  </si>
  <si>
    <t>9CD57D81ACD4</t>
  </si>
  <si>
    <t>SFCW2549Y0HH</t>
  </si>
  <si>
    <t>SFCW2549Y0HE</t>
  </si>
  <si>
    <t>SFCW2549Y0HR</t>
  </si>
  <si>
    <t>SFGL2649LKFD</t>
  </si>
  <si>
    <t>34B883150160</t>
  </si>
  <si>
    <t>SFGL2649LJTP</t>
  </si>
  <si>
    <t>34B88314ECCC</t>
  </si>
  <si>
    <t>SFGL2649LK7W</t>
  </si>
  <si>
    <t>34B88314FFB0</t>
  </si>
  <si>
    <t>SFGL2649LKMU</t>
  </si>
  <si>
    <t>34B883150CD8</t>
  </si>
  <si>
    <t>SFGL2649LKUD</t>
  </si>
  <si>
    <t>34B883150554</t>
  </si>
  <si>
    <t>SFGL2649LKEL</t>
  </si>
  <si>
    <t>34B883150088</t>
  </si>
  <si>
    <t>SFGL2649LJHW</t>
  </si>
  <si>
    <t>34B88314794C</t>
  </si>
  <si>
    <t>SFGL2649LKS7</t>
  </si>
  <si>
    <t>34B88314FFA8</t>
  </si>
  <si>
    <t>SFGL2649LK9T</t>
  </si>
  <si>
    <t>34B8831511A8</t>
  </si>
  <si>
    <t>SFGL2649LKU3</t>
  </si>
  <si>
    <t>34B88315066C</t>
  </si>
  <si>
    <t>SFGL2649LJP8</t>
  </si>
  <si>
    <t>34B88314F308</t>
  </si>
  <si>
    <t>SFGL2649LKNG</t>
  </si>
  <si>
    <t>34B883151018</t>
  </si>
  <si>
    <t>SFGL2649LKNN</t>
  </si>
  <si>
    <t>34B883150BBC</t>
  </si>
  <si>
    <t>SFGL2649LKYK</t>
  </si>
  <si>
    <t>34B88314FC10</t>
  </si>
  <si>
    <t>SFGL2649LKDX</t>
  </si>
  <si>
    <t>34B88315026C</t>
  </si>
  <si>
    <t>SFGL2649LJRP</t>
  </si>
  <si>
    <t>34B88314F394</t>
  </si>
  <si>
    <t>SFGL2649LKL6</t>
  </si>
  <si>
    <t>34B883146A5C</t>
  </si>
  <si>
    <t>SFGL2649LJLE</t>
  </si>
  <si>
    <t>34B88314F268</t>
  </si>
  <si>
    <t>SFGL2649LJVU</t>
  </si>
  <si>
    <t>34B8831471E8</t>
  </si>
  <si>
    <t>SFGL2647L1EC</t>
  </si>
  <si>
    <t>34B88314115C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</si>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</sst>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8" borderId="16" xfId="0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8" borderId="31" xfId="0" applyFill="1" applyBorder="1"/>
    <xf numFmtId="0" fontId="0" fillId="8" borderId="31" xfId="0" applyFill="1" applyBorder="1" applyAlignment="1">
      <alignment vertical="center"/>
    </xf>
    <xf numFmtId="0" fontId="0" fillId="8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8" borderId="3" xfId="0" applyFill="1" applyBorder="1" applyAlignment="1">
      <alignment horizontal="left" vertical="center"/>
    </xf>
    <xf numFmtId="0" fontId="0" fillId="8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5"/>
  <sheetViews>
    <sheetView workbookViewId="0">
      <pane ySplit="8" topLeftCell="A9" activePane="bottomLeft" state="frozen"/>
      <selection pane="bottomLeft" sqref="A1:B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7" t="s">
        <v>1501</v>
      </c>
      <c r="B1" s="127"/>
    </row>
    <row r="2" spans="1:2">
      <c r="A2" s="16" t="s">
        <v>1337</v>
      </c>
      <c r="B2" s="103" t="s">
        <v>1522</v>
      </c>
    </row>
    <row r="3" spans="1:2">
      <c r="A3" s="16"/>
      <c r="B3" s="104"/>
    </row>
    <row r="4" spans="1:2">
      <c r="A4" s="16"/>
      <c r="B4" s="104"/>
    </row>
    <row r="5" spans="1:2">
      <c r="A5" s="16"/>
      <c r="B5" s="104"/>
    </row>
    <row r="6" spans="1:2">
      <c r="A6" s="16"/>
      <c r="B6" s="104"/>
    </row>
    <row r="7" spans="1:2">
      <c r="A7" s="16"/>
      <c r="B7" s="104"/>
    </row>
    <row r="8" spans="1:2">
      <c r="A8" s="16"/>
      <c r="B8" s="104"/>
    </row>
    <row r="9" spans="1:2" ht="18.75">
      <c r="A9" s="126" t="s">
        <v>1540</v>
      </c>
      <c r="B9" s="126"/>
    </row>
    <row r="10" spans="1:2">
      <c r="A10" s="100" t="s">
        <v>1338</v>
      </c>
      <c r="B10" s="101" t="s">
        <v>1541</v>
      </c>
    </row>
    <row r="11" spans="1:2">
      <c r="A11" s="100" t="s">
        <v>1338</v>
      </c>
      <c r="B11" s="108" t="s">
        <v>1542</v>
      </c>
    </row>
    <row r="12" spans="1:2">
      <c r="A12" s="100"/>
      <c r="B12" s="101"/>
    </row>
    <row r="13" spans="1:2">
      <c r="A13" s="100"/>
      <c r="B13" s="108"/>
    </row>
    <row r="14" spans="1:2">
      <c r="A14" s="100"/>
      <c r="B14" s="108"/>
    </row>
    <row r="15" spans="1:2">
      <c r="A15" s="100"/>
      <c r="B15" s="108"/>
    </row>
    <row r="16" spans="1:2">
      <c r="A16" s="100"/>
      <c r="B16" s="108"/>
    </row>
    <row r="17" spans="1:2">
      <c r="A17" s="100"/>
      <c r="B17" s="108"/>
    </row>
    <row r="18" spans="1:2" ht="18.75">
      <c r="A18" s="126" t="s">
        <v>1524</v>
      </c>
      <c r="B18" s="126"/>
    </row>
    <row r="19" spans="1:2">
      <c r="A19" s="100" t="s">
        <v>1339</v>
      </c>
      <c r="B19" s="101" t="s">
        <v>1525</v>
      </c>
    </row>
    <row r="20" spans="1:2">
      <c r="A20" s="100" t="s">
        <v>1338</v>
      </c>
      <c r="B20" s="108" t="s">
        <v>1528</v>
      </c>
    </row>
    <row r="21" spans="1:2">
      <c r="A21" s="100" t="s">
        <v>1337</v>
      </c>
      <c r="B21" s="101" t="s">
        <v>1526</v>
      </c>
    </row>
    <row r="22" spans="1:2">
      <c r="A22" s="100" t="s">
        <v>1337</v>
      </c>
      <c r="B22" s="108" t="s">
        <v>1529</v>
      </c>
    </row>
    <row r="23" spans="1:2">
      <c r="A23" s="100" t="s">
        <v>1337</v>
      </c>
      <c r="B23" s="108" t="s">
        <v>1530</v>
      </c>
    </row>
    <row r="24" spans="1:2">
      <c r="A24" s="100" t="s">
        <v>1337</v>
      </c>
      <c r="B24" s="108" t="s">
        <v>1531</v>
      </c>
    </row>
    <row r="25" spans="1:2">
      <c r="A25" s="100"/>
      <c r="B25" s="108"/>
    </row>
    <row r="26" spans="1:2">
      <c r="A26" s="100"/>
      <c r="B26" s="108"/>
    </row>
    <row r="27" spans="1:2" ht="18.75">
      <c r="A27" s="126" t="s">
        <v>1516</v>
      </c>
      <c r="B27" s="126"/>
    </row>
    <row r="28" spans="1:2">
      <c r="A28" s="100" t="s">
        <v>1339</v>
      </c>
      <c r="B28" s="101" t="s">
        <v>1517</v>
      </c>
    </row>
    <row r="29" spans="1:2">
      <c r="A29" s="100" t="s">
        <v>1337</v>
      </c>
      <c r="B29" s="108" t="s">
        <v>1521</v>
      </c>
    </row>
    <row r="30" spans="1:2">
      <c r="A30" s="100"/>
      <c r="B30" s="108"/>
    </row>
    <row r="32" spans="1:2">
      <c r="A32" s="100"/>
      <c r="B32" s="108"/>
    </row>
    <row r="33" spans="1:2" ht="18.75">
      <c r="A33" s="126" t="s">
        <v>1511</v>
      </c>
      <c r="B33" s="126"/>
    </row>
    <row r="34" spans="1:2">
      <c r="A34" s="100" t="s">
        <v>1339</v>
      </c>
      <c r="B34" s="101" t="s">
        <v>1512</v>
      </c>
    </row>
    <row r="35" spans="1:2">
      <c r="A35" s="100" t="s">
        <v>1337</v>
      </c>
      <c r="B35" s="108" t="s">
        <v>1515</v>
      </c>
    </row>
    <row r="36" spans="1:2">
      <c r="A36" s="100"/>
      <c r="B36" s="108"/>
    </row>
    <row r="37" spans="1:2" ht="18.75">
      <c r="A37" s="126" t="s">
        <v>1507</v>
      </c>
      <c r="B37" s="126"/>
    </row>
    <row r="38" spans="1:2">
      <c r="A38" s="100" t="s">
        <v>1337</v>
      </c>
      <c r="B38" s="101" t="s">
        <v>1508</v>
      </c>
    </row>
    <row r="40" spans="1:2" ht="18.75">
      <c r="A40" s="126" t="s">
        <v>1509</v>
      </c>
      <c r="B40" s="126"/>
    </row>
    <row r="41" spans="1:2">
      <c r="A41" s="100"/>
      <c r="B41" s="101"/>
    </row>
    <row r="43" spans="1:2" ht="18.75">
      <c r="A43" s="126" t="s">
        <v>1453</v>
      </c>
      <c r="B43" s="126"/>
    </row>
    <row r="44" spans="1:2">
      <c r="A44" s="100" t="s">
        <v>1337</v>
      </c>
      <c r="B44" s="101" t="s">
        <v>1493</v>
      </c>
    </row>
    <row r="45" spans="1:2">
      <c r="A45" s="100" t="s">
        <v>1338</v>
      </c>
      <c r="B45" s="101" t="s">
        <v>1498</v>
      </c>
    </row>
    <row r="46" spans="1:2">
      <c r="A46" s="100" t="s">
        <v>1337</v>
      </c>
      <c r="B46" s="101" t="s">
        <v>1491</v>
      </c>
    </row>
    <row r="47" spans="1:2">
      <c r="A47" s="100" t="s">
        <v>1338</v>
      </c>
      <c r="B47" s="101" t="s">
        <v>1492</v>
      </c>
    </row>
    <row r="48" spans="1:2">
      <c r="A48" s="100" t="s">
        <v>1499</v>
      </c>
      <c r="B48" s="101" t="s">
        <v>1500</v>
      </c>
    </row>
    <row r="49" spans="1:2">
      <c r="A49" s="100" t="s">
        <v>1499</v>
      </c>
      <c r="B49" s="101" t="s">
        <v>1502</v>
      </c>
    </row>
    <row r="50" spans="1:2">
      <c r="A50" s="100" t="s">
        <v>1338</v>
      </c>
      <c r="B50" s="101" t="s">
        <v>1503</v>
      </c>
    </row>
    <row r="51" spans="1:2">
      <c r="A51" s="100" t="s">
        <v>1338</v>
      </c>
      <c r="B51" s="101" t="s">
        <v>1506</v>
      </c>
    </row>
    <row r="52" spans="1:2">
      <c r="A52" s="100" t="s">
        <v>1337</v>
      </c>
      <c r="B52" s="101" t="s">
        <v>1505</v>
      </c>
    </row>
    <row r="54" spans="1:2" ht="18.75">
      <c r="A54" s="126" t="s">
        <v>1383</v>
      </c>
      <c r="B54" s="126"/>
    </row>
    <row r="55" spans="1:2">
      <c r="A55" s="100" t="s">
        <v>1377</v>
      </c>
      <c r="B55" s="101" t="s">
        <v>1385</v>
      </c>
    </row>
    <row r="56" spans="1:2">
      <c r="A56" s="100" t="s">
        <v>1337</v>
      </c>
      <c r="B56" s="101" t="s">
        <v>1384</v>
      </c>
    </row>
    <row r="57" spans="1:2">
      <c r="A57" s="100" t="s">
        <v>1451</v>
      </c>
      <c r="B57" s="101" t="s">
        <v>1452</v>
      </c>
    </row>
    <row r="59" spans="1:2" ht="18.75">
      <c r="A59" s="126" t="s">
        <v>1336</v>
      </c>
      <c r="B59" s="126"/>
    </row>
    <row r="60" spans="1:2">
      <c r="A60" s="100" t="s">
        <v>1337</v>
      </c>
      <c r="B60" s="101" t="s">
        <v>1371</v>
      </c>
    </row>
    <row r="61" spans="1:2">
      <c r="A61" s="100" t="s">
        <v>1338</v>
      </c>
      <c r="B61" s="101" t="s">
        <v>1359</v>
      </c>
    </row>
    <row r="62" spans="1:2">
      <c r="A62" s="100" t="s">
        <v>1339</v>
      </c>
      <c r="B62" s="101" t="s">
        <v>1348</v>
      </c>
    </row>
    <row r="63" spans="1:2">
      <c r="A63" s="100" t="s">
        <v>1338</v>
      </c>
      <c r="B63" s="101" t="s">
        <v>1365</v>
      </c>
    </row>
    <row r="64" spans="1:2">
      <c r="A64" s="100" t="s">
        <v>1338</v>
      </c>
      <c r="B64" s="101" t="s">
        <v>1366</v>
      </c>
    </row>
    <row r="65" spans="1:2">
      <c r="A65" s="100" t="s">
        <v>1337</v>
      </c>
      <c r="B65" s="101" t="s">
        <v>1370</v>
      </c>
    </row>
    <row r="66" spans="1:2">
      <c r="A66" s="100" t="s">
        <v>1337</v>
      </c>
      <c r="B66" s="101" t="s">
        <v>1373</v>
      </c>
    </row>
    <row r="67" spans="1:2">
      <c r="A67" s="100" t="s">
        <v>1337</v>
      </c>
      <c r="B67" s="101" t="s">
        <v>1376</v>
      </c>
    </row>
    <row r="68" spans="1:2">
      <c r="A68" s="100" t="s">
        <v>1337</v>
      </c>
      <c r="B68" s="102" t="s">
        <v>1382</v>
      </c>
    </row>
    <row r="69" spans="1:2">
      <c r="A69" s="100" t="s">
        <v>1377</v>
      </c>
      <c r="B69" s="101" t="s">
        <v>1378</v>
      </c>
    </row>
    <row r="70" spans="1:2">
      <c r="A70" s="100" t="s">
        <v>1377</v>
      </c>
      <c r="B70" s="101" t="s">
        <v>1379</v>
      </c>
    </row>
    <row r="71" spans="1:2">
      <c r="A71" s="100" t="s">
        <v>1377</v>
      </c>
      <c r="B71" s="101" t="s">
        <v>1380</v>
      </c>
    </row>
    <row r="72" spans="1:2">
      <c r="A72" s="100" t="s">
        <v>1377</v>
      </c>
      <c r="B72" s="101" t="s">
        <v>1381</v>
      </c>
    </row>
    <row r="73" spans="1:2">
      <c r="A73" s="121"/>
      <c r="B73" s="121"/>
    </row>
    <row r="74" spans="1:2" ht="18.75">
      <c r="A74" s="126" t="s">
        <v>1496</v>
      </c>
      <c r="B74" s="126"/>
    </row>
    <row r="75" spans="1:2">
      <c r="A75" s="100" t="s">
        <v>1339</v>
      </c>
      <c r="B75" s="101" t="s">
        <v>1335</v>
      </c>
    </row>
    <row r="76" spans="1:2">
      <c r="A76" s="123" t="s">
        <v>1337</v>
      </c>
      <c r="B76" s="101" t="s">
        <v>1349</v>
      </c>
    </row>
    <row r="77" spans="1:2">
      <c r="A77" s="124"/>
      <c r="B77" s="101" t="s">
        <v>1342</v>
      </c>
    </row>
    <row r="78" spans="1:2">
      <c r="A78" s="124"/>
      <c r="B78" s="101" t="s">
        <v>1343</v>
      </c>
    </row>
    <row r="79" spans="1:2">
      <c r="A79" s="124"/>
      <c r="B79" s="101" t="s">
        <v>1344</v>
      </c>
    </row>
    <row r="80" spans="1:2">
      <c r="A80" s="124"/>
      <c r="B80" s="102" t="s">
        <v>1351</v>
      </c>
    </row>
    <row r="81" spans="1:2">
      <c r="A81" s="124"/>
      <c r="B81" s="101" t="s">
        <v>1347</v>
      </c>
    </row>
    <row r="82" spans="1:2">
      <c r="A82" s="124"/>
      <c r="B82" s="101" t="s">
        <v>1348</v>
      </c>
    </row>
    <row r="83" spans="1:2">
      <c r="A83" s="124"/>
      <c r="B83" s="101" t="s">
        <v>1345</v>
      </c>
    </row>
    <row r="84" spans="1:2">
      <c r="A84" s="124"/>
      <c r="B84" s="101" t="s">
        <v>1346</v>
      </c>
    </row>
    <row r="85" spans="1:2">
      <c r="A85" s="124"/>
      <c r="B85" s="101" t="s">
        <v>1340</v>
      </c>
    </row>
    <row r="86" spans="1:2">
      <c r="A86" s="125"/>
      <c r="B86" s="101" t="s">
        <v>1341</v>
      </c>
    </row>
    <row r="87" spans="1:2">
      <c r="A87" s="100" t="s">
        <v>1338</v>
      </c>
      <c r="B87" s="101" t="s">
        <v>1350</v>
      </c>
    </row>
    <row r="89" spans="1:2" ht="18.75">
      <c r="A89" s="126" t="s">
        <v>1497</v>
      </c>
      <c r="B89" s="126"/>
    </row>
    <row r="90" spans="1:2">
      <c r="A90" s="123" t="s">
        <v>1338</v>
      </c>
      <c r="B90" s="101" t="s">
        <v>1292</v>
      </c>
    </row>
    <row r="91" spans="1:2">
      <c r="A91" s="124"/>
      <c r="B91" s="101" t="s">
        <v>1293</v>
      </c>
    </row>
    <row r="92" spans="1:2">
      <c r="A92" s="125"/>
      <c r="B92" s="101" t="s">
        <v>1294</v>
      </c>
    </row>
    <row r="93" spans="1:2">
      <c r="A93" s="122"/>
      <c r="B93" s="122"/>
    </row>
    <row r="94" spans="1:2">
      <c r="A94" s="121"/>
      <c r="B94" s="121"/>
    </row>
    <row r="98" spans="1:2">
      <c r="A98" s="122"/>
      <c r="B98" s="122"/>
    </row>
    <row r="99" spans="1:2">
      <c r="A99" s="121"/>
      <c r="B99" s="121"/>
    </row>
    <row r="100" spans="1:2">
      <c r="A100" s="121"/>
      <c r="B100" s="121"/>
    </row>
    <row r="101" spans="1:2">
      <c r="A101" s="121"/>
      <c r="B101" s="121"/>
    </row>
    <row r="102" spans="1:2">
      <c r="B102" s="95"/>
    </row>
    <row r="104" spans="1:2">
      <c r="A104" s="122"/>
      <c r="B104" s="122"/>
    </row>
    <row r="105" spans="1:2">
      <c r="A105" s="121"/>
      <c r="B105" s="121"/>
    </row>
    <row r="106" spans="1:2">
      <c r="B106" s="95"/>
    </row>
    <row r="107" spans="1:2">
      <c r="B107" s="95"/>
    </row>
    <row r="108" spans="1:2">
      <c r="B108" s="95"/>
    </row>
    <row r="109" spans="1:2">
      <c r="A109" s="121"/>
      <c r="B109" s="121"/>
    </row>
    <row r="110" spans="1:2">
      <c r="A110" s="121"/>
      <c r="B110" s="121"/>
    </row>
    <row r="111" spans="1:2">
      <c r="A111" s="121"/>
      <c r="B111" s="121"/>
    </row>
    <row r="112" spans="1:2">
      <c r="A112" s="121"/>
      <c r="B112" s="121"/>
    </row>
    <row r="115" spans="1:1">
      <c r="A115" s="1" t="s">
        <v>1063</v>
      </c>
    </row>
  </sheetData>
  <mergeCells count="27">
    <mergeCell ref="A76:A86"/>
    <mergeCell ref="A90:A92"/>
    <mergeCell ref="A89:B89"/>
    <mergeCell ref="A59:B59"/>
    <mergeCell ref="A1:B1"/>
    <mergeCell ref="A74:B74"/>
    <mergeCell ref="A54:B54"/>
    <mergeCell ref="A43:B43"/>
    <mergeCell ref="A73:B73"/>
    <mergeCell ref="A40:B40"/>
    <mergeCell ref="A37:B37"/>
    <mergeCell ref="A33:B33"/>
    <mergeCell ref="A27:B27"/>
    <mergeCell ref="A18:B18"/>
    <mergeCell ref="A9:B9"/>
    <mergeCell ref="A112:B112"/>
    <mergeCell ref="A104:B104"/>
    <mergeCell ref="A105:B105"/>
    <mergeCell ref="A109:B109"/>
    <mergeCell ref="A110:B110"/>
    <mergeCell ref="A111:B111"/>
    <mergeCell ref="A101:B101"/>
    <mergeCell ref="A93:B93"/>
    <mergeCell ref="A98:B98"/>
    <mergeCell ref="A94:B94"/>
    <mergeCell ref="A99:B99"/>
    <mergeCell ref="A100:B100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'c9800_init_930-confg'</v>
      </c>
    </row>
    <row r="2" spans="1:1">
      <c r="A2" s="65" t="s">
        <v>1295</v>
      </c>
    </row>
    <row r="3" spans="1:1">
      <c r="A3" s="57" t="str">
        <f>CONCATENATE("hostname c9800_rollout_",var_nl)</f>
        <v>hostname c9800_rollout_930</v>
      </c>
    </row>
    <row r="4" spans="1:1">
      <c r="A4" s="6" t="s">
        <v>1393</v>
      </c>
    </row>
    <row r="5" spans="1:1">
      <c r="A5" s="6" t="str">
        <f>CONCATENATE("interface ",var_if_wlc_mgmt)</f>
        <v>interface gigabitEthernet 2</v>
      </c>
    </row>
    <row r="6" spans="1:1">
      <c r="A6" s="6" t="s">
        <v>1430</v>
      </c>
    </row>
    <row r="7" spans="1:1">
      <c r="A7" s="6" t="s">
        <v>1431</v>
      </c>
    </row>
    <row r="8" spans="1:1">
      <c r="A8" s="6" t="str">
        <f>CONCATENATE(" ip address ",var_ip_wlc2," ",var_mask_v1)</f>
        <v xml:space="preserve"> ip address 10.52.9.195 255.255.255.0</v>
      </c>
    </row>
    <row r="9" spans="1:1">
      <c r="A9" s="6" t="s">
        <v>1426</v>
      </c>
    </row>
    <row r="10" spans="1:1">
      <c r="A10" s="6" t="s">
        <v>1427</v>
      </c>
    </row>
    <row r="11" spans="1:1">
      <c r="A11" s="6" t="s">
        <v>1428</v>
      </c>
    </row>
    <row r="12" spans="1:1">
      <c r="A12" s="6" t="s">
        <v>1393</v>
      </c>
    </row>
    <row r="13" spans="1:1">
      <c r="A13" s="6" t="str">
        <f>CONCATENATE("ip default-gateway ",var_gw_v1)</f>
        <v>ip default-gateway 10.52.9.1</v>
      </c>
    </row>
    <row r="14" spans="1:1">
      <c r="A14" s="6" t="str">
        <f>CONCATENATE("ip route 0.0.0.0 0.0.0.0 ",var_gw_v1)</f>
        <v>ip route 0.0.0.0 0.0.0.0 10.52.9.1</v>
      </c>
    </row>
    <row r="15" spans="1:1">
      <c r="A15" s="6" t="s">
        <v>1450</v>
      </c>
    </row>
    <row r="16" spans="1:1">
      <c r="A16" s="6" t="s">
        <v>1393</v>
      </c>
    </row>
    <row r="17" spans="1:1">
      <c r="A17" s="6" t="s">
        <v>1318</v>
      </c>
    </row>
    <row r="18" spans="1:1">
      <c r="A18" s="6" t="s">
        <v>1433</v>
      </c>
    </row>
    <row r="19" spans="1:1">
      <c r="A19" s="6" t="s">
        <v>1393</v>
      </c>
    </row>
    <row r="20" spans="1:1">
      <c r="A20" s="6" t="str">
        <f>CONCATENATE("ip domain name ",var_domain_nl)</f>
        <v>ip domain name fc.lu.bauhaus.intra</v>
      </c>
    </row>
    <row r="21" spans="1:1">
      <c r="A21" s="6"/>
    </row>
    <row r="22" spans="1:1">
      <c r="A22" s="6" t="s">
        <v>1055</v>
      </c>
    </row>
    <row r="23" spans="1:1">
      <c r="A23" s="65" t="s">
        <v>1311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9" sqref="A2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0" t="s">
        <v>1476</v>
      </c>
    </row>
    <row r="2" spans="1:1">
      <c r="A2" s="76" t="s">
        <v>1295</v>
      </c>
    </row>
    <row r="3" spans="1:1">
      <c r="A3" s="81" t="s">
        <v>1066</v>
      </c>
    </row>
    <row r="4" spans="1:1">
      <c r="A4" s="81" t="s">
        <v>1079</v>
      </c>
    </row>
    <row r="5" spans="1:1">
      <c r="A5" s="81" t="s">
        <v>1064</v>
      </c>
    </row>
    <row r="6" spans="1:1">
      <c r="A6" s="81" t="s">
        <v>1097</v>
      </c>
    </row>
    <row r="7" spans="1:1">
      <c r="A7" s="81" t="s">
        <v>1098</v>
      </c>
    </row>
    <row r="8" spans="1:1">
      <c r="A8" s="81" t="str">
        <f>CONCATENATE("ip domain name ",var_domain_nl)</f>
        <v>ip domain name fc.lu.bauhaus.intra</v>
      </c>
    </row>
    <row r="9" spans="1:1">
      <c r="A9" s="81" t="str">
        <f>CONCATENATE("ip name-server ",var_ip_dns1," ",var_ip_dns2)</f>
        <v>ip name-server 10.52.2.11 10.49.150.68</v>
      </c>
    </row>
    <row r="10" spans="1:1">
      <c r="A10" s="81" t="str">
        <f>CONCATENATE("ntp server ",var_ip_ntp)</f>
        <v>ntp server 10.52.2.11</v>
      </c>
    </row>
    <row r="11" spans="1:1">
      <c r="A11" s="81" t="s">
        <v>1099</v>
      </c>
    </row>
    <row r="12" spans="1:1">
      <c r="A12" s="81" t="s">
        <v>1100</v>
      </c>
    </row>
    <row r="13" spans="1:1">
      <c r="A13" s="81" t="str">
        <f>CONCATENATE("username xnet privilege 15 algorithm-type scrypt secret ",var_pw_xnet)</f>
        <v>username xnet privilege 15 algorithm-type scrypt secret xnet&amp;ALLE&amp;14</v>
      </c>
    </row>
    <row r="14" spans="1:1">
      <c r="A14" s="81" t="str">
        <f>CONCATENATE("enable algorithm-type scrypt secret ",var_pw_secret)</f>
        <v>enable algorithm-type scrypt secret NwadmiN68167</v>
      </c>
    </row>
    <row r="15" spans="1:1">
      <c r="A15" s="81" t="str">
        <f>CONCATENATE("hostname ",var_dns_wlc2)</f>
        <v>hostname lu0930swlc20002</v>
      </c>
    </row>
    <row r="16" spans="1:1">
      <c r="A16" s="81" t="str">
        <f>CONCATENATE("wireless mobility group name de0",var_nl)</f>
        <v>wireless mobility group name de0930</v>
      </c>
    </row>
    <row r="17" spans="1:1">
      <c r="A17" s="81" t="s">
        <v>1059</v>
      </c>
    </row>
    <row r="18" spans="1:1">
      <c r="A18" s="81" t="str">
        <f>CONCATENATE("wireless rf-network de0",var_nl)</f>
        <v>wireless rf-network de0930</v>
      </c>
    </row>
    <row r="19" spans="1:1">
      <c r="A19" s="81" t="str">
        <f>CONCATENATE("wireless mobility multicast ipv4 ",var_mcast_wlc2)</f>
        <v>wireless mobility multicast ipv4 239.52.9.195</v>
      </c>
    </row>
    <row r="20" spans="1:1">
      <c r="A20" s="81" t="s">
        <v>1101</v>
      </c>
    </row>
    <row r="21" spans="1:1">
      <c r="A21" s="81" t="str">
        <f>CONCATENATE("wireless management interface ",var_if_wlc_mgmt_wlan)</f>
        <v>wireless management interface gigabitEthernet 2</v>
      </c>
    </row>
    <row r="22" spans="1:1">
      <c r="A22" s="81" t="s">
        <v>1045</v>
      </c>
    </row>
    <row r="23" spans="1:1">
      <c r="A23" s="81" t="s">
        <v>1102</v>
      </c>
    </row>
    <row r="24" spans="1:1">
      <c r="A24" s="81" t="s">
        <v>1059</v>
      </c>
    </row>
    <row r="25" spans="1:1">
      <c r="A25" s="81" t="s">
        <v>1103</v>
      </c>
    </row>
    <row r="26" spans="1:1">
      <c r="A26" s="81" t="s">
        <v>1059</v>
      </c>
    </row>
    <row r="27" spans="1:1">
      <c r="A27" s="81" t="s">
        <v>1104</v>
      </c>
    </row>
    <row r="28" spans="1:1">
      <c r="A28" s="81" t="s">
        <v>1059</v>
      </c>
    </row>
    <row r="29" spans="1:1">
      <c r="A29" s="118" t="s">
        <v>1537</v>
      </c>
    </row>
    <row r="30" spans="1:1">
      <c r="A30" s="81" t="s">
        <v>1331</v>
      </c>
    </row>
    <row r="31" spans="1:1">
      <c r="A31" s="81" t="str">
        <f>CONCATENATE("ip ssh source-interface ",var_if_wlc_mgmt)</f>
        <v>ip ssh source-interface gigabitEthernet 2</v>
      </c>
    </row>
    <row r="32" spans="1:1">
      <c r="A32" s="81" t="str">
        <f>CONCATENATE("ip tftp source-interface ",var_if_wlc_mgmt)</f>
        <v>ip tftp source-interface gigabitEthernet 2</v>
      </c>
    </row>
    <row r="33" spans="1:1">
      <c r="A33" s="81" t="str">
        <f>CONCATENATE("ip ftp source-interface ",var_if_wlc_mgmt)</f>
        <v>ip ftp source-interface gigabitEthernet 2</v>
      </c>
    </row>
    <row r="34" spans="1:1">
      <c r="A34" s="81" t="str">
        <f>CONCATENATE("ip http client source-interface ",var_if_wlc_mgmt)</f>
        <v>ip http client source-interface gigabitEthernet 2</v>
      </c>
    </row>
    <row r="35" spans="1:1">
      <c r="A35" s="78" t="s">
        <v>1334</v>
      </c>
    </row>
    <row r="36" spans="1:1">
      <c r="A36" s="81" t="str">
        <f>CONCATENATE("crypto pki import ",var_file_cert_radius," pkcs12 tftp://",var_tftp_ip_vdi,var_tftp_path_vdi_nl,var_file_cert_radius," password ",var_pw_cert)</f>
        <v>crypto pki import server.pfx pkcs12 tftp://10.49.110.80/bauhaus/rollout_c9800_17.6.4/930/server.pfx password xdgp0</v>
      </c>
    </row>
    <row r="37" spans="1:1">
      <c r="A37" s="81"/>
    </row>
    <row r="38" spans="1:1">
      <c r="A38" s="81"/>
    </row>
    <row r="39" spans="1:1" ht="15.75" thickBot="1">
      <c r="A39" s="79" t="s">
        <v>1311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66" activePane="bottomLeft" state="frozen"/>
      <selection pane="bottomLeft" activeCell="A25" sqref="A2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0" t="s">
        <v>1475</v>
      </c>
    </row>
    <row r="2" spans="1:1">
      <c r="A2" s="76" t="s">
        <v>1295</v>
      </c>
    </row>
    <row r="3" spans="1:1">
      <c r="A3" s="81" t="str">
        <f>CONCATENATE("crypto pki trustpoint ",var_trustpoint_radius)</f>
        <v>crypto pki trustpoint server.pfx</v>
      </c>
    </row>
    <row r="4" spans="1:1">
      <c r="A4" s="81" t="s">
        <v>1110</v>
      </c>
    </row>
    <row r="5" spans="1:1">
      <c r="A5" s="81" t="s">
        <v>1045</v>
      </c>
    </row>
    <row r="6" spans="1:1">
      <c r="A6" s="81" t="s">
        <v>1108</v>
      </c>
    </row>
    <row r="7" spans="1:1">
      <c r="A7" s="81" t="s">
        <v>1111</v>
      </c>
    </row>
    <row r="8" spans="1:1">
      <c r="A8" s="81" t="str">
        <f>CONCATENATE("pki-trustpoint ",var_trustpoint_radius)</f>
        <v>pki-trustpoint server.pfx</v>
      </c>
    </row>
    <row r="9" spans="1:1">
      <c r="A9" s="81" t="s">
        <v>1045</v>
      </c>
    </row>
    <row r="10" spans="1:1">
      <c r="A10" s="81" t="s">
        <v>1109</v>
      </c>
    </row>
    <row r="11" spans="1:1">
      <c r="A11" s="81" t="s">
        <v>1113</v>
      </c>
    </row>
    <row r="12" spans="1:1">
      <c r="A12" s="81" t="str">
        <f>CONCATENATE("pki-trustpoint ",var_trustpoint_radius)</f>
        <v>pki-trustpoint server.pfx</v>
      </c>
    </row>
    <row r="13" spans="1:1">
      <c r="A13" s="81" t="s">
        <v>1045</v>
      </c>
    </row>
    <row r="14" spans="1:1">
      <c r="A14" s="81" t="s">
        <v>1114</v>
      </c>
    </row>
    <row r="15" spans="1:1">
      <c r="A15" s="81" t="s">
        <v>1115</v>
      </c>
    </row>
    <row r="16" spans="1:1">
      <c r="A16" s="81" t="s">
        <v>1116</v>
      </c>
    </row>
    <row r="17" spans="1:1">
      <c r="A17" s="81" t="s">
        <v>1117</v>
      </c>
    </row>
    <row r="18" spans="1:1">
      <c r="A18" s="81" t="s">
        <v>1118</v>
      </c>
    </row>
    <row r="19" spans="1:1">
      <c r="A19" s="81" t="str">
        <f>CONCATENATE("user-name ",var_user_guest)</f>
        <v>user-name Bauhaus_Guest</v>
      </c>
    </row>
    <row r="20" spans="1:1">
      <c r="A20" s="81" t="str">
        <f>CONCATENATE("password 0 ",var_pw_guest)</f>
        <v>password 0 DMzZTBmZDk1YTU4ZmQyNzBk</v>
      </c>
    </row>
    <row r="21" spans="1:1">
      <c r="A21" s="81" t="s">
        <v>1119</v>
      </c>
    </row>
    <row r="22" spans="1:1">
      <c r="A22" s="81" t="s">
        <v>1045</v>
      </c>
    </row>
    <row r="23" spans="1:1">
      <c r="A23" s="81" t="s">
        <v>1120</v>
      </c>
    </row>
    <row r="24" spans="1:1">
      <c r="A24" s="81" t="str">
        <f>CONCATENATE("ntp ip ",var_ip_ntp)</f>
        <v>ntp ip 10.52.2.11</v>
      </c>
    </row>
    <row r="25" spans="1:1">
      <c r="A25" s="118" t="s">
        <v>1538</v>
      </c>
    </row>
    <row r="26" spans="1:1">
      <c r="A26" s="78" t="s">
        <v>1369</v>
      </c>
    </row>
    <row r="27" spans="1:1">
      <c r="A27" s="81" t="str">
        <f>CONCATENATE("capwap backup primary ",var_dns_wlc2," ",var_ip_wlc2)</f>
        <v>capwap backup primary lu0930swlc20002 10.52.9.195</v>
      </c>
    </row>
    <row r="28" spans="1:1">
      <c r="A28" s="81" t="s">
        <v>1121</v>
      </c>
    </row>
    <row r="29" spans="1:1">
      <c r="A29" s="81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1" t="s">
        <v>1122</v>
      </c>
    </row>
    <row r="31" spans="1:1">
      <c r="A31" s="81" t="s">
        <v>1123</v>
      </c>
    </row>
    <row r="32" spans="1:1">
      <c r="A32" s="81" t="s">
        <v>1045</v>
      </c>
    </row>
    <row r="33" spans="1:1">
      <c r="A33" s="81" t="s">
        <v>1124</v>
      </c>
    </row>
    <row r="34" spans="1:1">
      <c r="A34" s="81"/>
    </row>
    <row r="35" spans="1:1">
      <c r="A35" s="81" t="s">
        <v>1125</v>
      </c>
    </row>
    <row r="36" spans="1:1">
      <c r="A36" s="81" t="s">
        <v>1126</v>
      </c>
    </row>
    <row r="37" spans="1:1">
      <c r="A37" s="109" t="s">
        <v>1519</v>
      </c>
    </row>
    <row r="38" spans="1:1">
      <c r="A38" s="81" t="s">
        <v>1127</v>
      </c>
    </row>
    <row r="39" spans="1:1">
      <c r="A39" s="81" t="s">
        <v>1128</v>
      </c>
    </row>
    <row r="40" spans="1:1">
      <c r="A40" s="81" t="s">
        <v>1129</v>
      </c>
    </row>
    <row r="41" spans="1:1">
      <c r="A41" s="81" t="s">
        <v>1130</v>
      </c>
    </row>
    <row r="42" spans="1:1">
      <c r="A42" s="81" t="s">
        <v>1131</v>
      </c>
    </row>
    <row r="43" spans="1:1">
      <c r="A43" s="81" t="s">
        <v>1132</v>
      </c>
    </row>
    <row r="44" spans="1:1">
      <c r="A44" s="81" t="s">
        <v>1133</v>
      </c>
    </row>
    <row r="45" spans="1:1">
      <c r="A45" s="81" t="s">
        <v>1134</v>
      </c>
    </row>
    <row r="46" spans="1:1">
      <c r="A46" s="81" t="s">
        <v>1135</v>
      </c>
    </row>
    <row r="47" spans="1:1">
      <c r="A47" s="81" t="s">
        <v>1136</v>
      </c>
    </row>
    <row r="48" spans="1:1">
      <c r="A48" s="81" t="s">
        <v>1137</v>
      </c>
    </row>
    <row r="49" spans="1:1">
      <c r="A49" s="81" t="s">
        <v>1138</v>
      </c>
    </row>
    <row r="50" spans="1:1">
      <c r="A50" s="81"/>
    </row>
    <row r="51" spans="1:1">
      <c r="A51" s="78" t="s">
        <v>1494</v>
      </c>
    </row>
    <row r="52" spans="1:1">
      <c r="A52" s="81" t="s">
        <v>1139</v>
      </c>
    </row>
    <row r="53" spans="1:1">
      <c r="A53" s="81" t="s">
        <v>1140</v>
      </c>
    </row>
    <row r="54" spans="1:1">
      <c r="A54" s="81" t="s">
        <v>1141</v>
      </c>
    </row>
    <row r="55" spans="1:1">
      <c r="A55" s="81" t="s">
        <v>1142</v>
      </c>
    </row>
    <row r="56" spans="1:1">
      <c r="A56" s="81" t="s">
        <v>1143</v>
      </c>
    </row>
    <row r="57" spans="1:1">
      <c r="A57" s="81" t="s">
        <v>1144</v>
      </c>
    </row>
    <row r="58" spans="1:1">
      <c r="A58" s="81" t="s">
        <v>1145</v>
      </c>
    </row>
    <row r="59" spans="1:1">
      <c r="A59" s="81" t="s">
        <v>1146</v>
      </c>
    </row>
    <row r="60" spans="1:1">
      <c r="A60" s="81" t="s">
        <v>1147</v>
      </c>
    </row>
    <row r="61" spans="1:1">
      <c r="A61" s="81"/>
    </row>
    <row r="62" spans="1:1">
      <c r="A62" s="81" t="s">
        <v>1148</v>
      </c>
    </row>
    <row r="63" spans="1:1">
      <c r="A63" s="81" t="s">
        <v>1149</v>
      </c>
    </row>
    <row r="64" spans="1:1">
      <c r="A64" s="81"/>
    </row>
    <row r="65" spans="1:1">
      <c r="A65" s="78" t="s">
        <v>1495</v>
      </c>
    </row>
    <row r="66" spans="1:1">
      <c r="A66" s="81" t="s">
        <v>1150</v>
      </c>
    </row>
    <row r="67" spans="1:1">
      <c r="A67" s="78" t="s">
        <v>1372</v>
      </c>
    </row>
    <row r="68" spans="1:1">
      <c r="A68" s="81" t="s">
        <v>1151</v>
      </c>
    </row>
    <row r="69" spans="1:1">
      <c r="A69" s="109" t="s">
        <v>1520</v>
      </c>
    </row>
    <row r="70" spans="1:1">
      <c r="A70" s="81" t="s">
        <v>1152</v>
      </c>
    </row>
    <row r="71" spans="1:1">
      <c r="A71" s="81" t="s">
        <v>1153</v>
      </c>
    </row>
    <row r="72" spans="1:1">
      <c r="A72" s="81" t="s">
        <v>1154</v>
      </c>
    </row>
    <row r="73" spans="1:1">
      <c r="A73" s="81" t="s">
        <v>1155</v>
      </c>
    </row>
    <row r="74" spans="1:1">
      <c r="A74" s="81" t="s">
        <v>1156</v>
      </c>
    </row>
    <row r="75" spans="1:1">
      <c r="A75" s="81" t="s">
        <v>1157</v>
      </c>
    </row>
    <row r="76" spans="1:1">
      <c r="A76" s="81" t="s">
        <v>1158</v>
      </c>
    </row>
    <row r="77" spans="1:1">
      <c r="A77" s="81" t="s">
        <v>1159</v>
      </c>
    </row>
    <row r="78" spans="1:1">
      <c r="A78" s="81" t="s">
        <v>1160</v>
      </c>
    </row>
    <row r="79" spans="1:1">
      <c r="A79" s="81" t="s">
        <v>1161</v>
      </c>
    </row>
    <row r="80" spans="1:1">
      <c r="A80" s="81" t="s">
        <v>1162</v>
      </c>
    </row>
    <row r="81" spans="1:1">
      <c r="A81" s="81" t="s">
        <v>1163</v>
      </c>
    </row>
    <row r="82" spans="1:1">
      <c r="A82" s="81" t="s">
        <v>1164</v>
      </c>
    </row>
    <row r="83" spans="1:1">
      <c r="A83" s="81" t="s">
        <v>1165</v>
      </c>
    </row>
    <row r="84" spans="1:1">
      <c r="A84" s="81" t="s">
        <v>1166</v>
      </c>
    </row>
    <row r="85" spans="1:1">
      <c r="A85" s="81" t="s">
        <v>1167</v>
      </c>
    </row>
    <row r="86" spans="1:1">
      <c r="A86" s="81" t="s">
        <v>1168</v>
      </c>
    </row>
    <row r="87" spans="1:1">
      <c r="A87" s="81" t="s">
        <v>1169</v>
      </c>
    </row>
    <row r="88" spans="1:1">
      <c r="A88" s="81" t="s">
        <v>1170</v>
      </c>
    </row>
    <row r="89" spans="1:1">
      <c r="A89" s="81"/>
    </row>
    <row r="90" spans="1:1">
      <c r="A90" s="81" t="s">
        <v>1171</v>
      </c>
    </row>
    <row r="91" spans="1:1">
      <c r="A91" s="81" t="s">
        <v>1172</v>
      </c>
    </row>
    <row r="92" spans="1:1">
      <c r="A92" s="81" t="s">
        <v>1173</v>
      </c>
    </row>
    <row r="93" spans="1:1">
      <c r="A93" s="81" t="s">
        <v>1174</v>
      </c>
    </row>
    <row r="94" spans="1:1">
      <c r="A94" s="81" t="s">
        <v>1175</v>
      </c>
    </row>
    <row r="95" spans="1:1">
      <c r="A95" s="81" t="s">
        <v>1176</v>
      </c>
    </row>
    <row r="96" spans="1:1">
      <c r="A96" s="81"/>
    </row>
    <row r="97" spans="1:1">
      <c r="A97" s="81" t="s">
        <v>1177</v>
      </c>
    </row>
    <row r="98" spans="1:1">
      <c r="A98" s="81" t="s">
        <v>1178</v>
      </c>
    </row>
    <row r="99" spans="1:1">
      <c r="A99" s="81" t="s">
        <v>1182</v>
      </c>
    </row>
    <row r="100" spans="1:1">
      <c r="A100" s="81" t="s">
        <v>1183</v>
      </c>
    </row>
    <row r="101" spans="1:1">
      <c r="A101" s="81" t="s">
        <v>1184</v>
      </c>
    </row>
    <row r="102" spans="1:1">
      <c r="A102" s="81" t="s">
        <v>1185</v>
      </c>
    </row>
    <row r="103" spans="1:1">
      <c r="A103" s="81" t="s">
        <v>1186</v>
      </c>
    </row>
    <row r="104" spans="1:1">
      <c r="A104" s="81" t="s">
        <v>1187</v>
      </c>
    </row>
    <row r="105" spans="1:1">
      <c r="A105" s="81" t="s">
        <v>1188</v>
      </c>
    </row>
    <row r="106" spans="1:1">
      <c r="A106" s="81" t="s">
        <v>1189</v>
      </c>
    </row>
    <row r="107" spans="1:1">
      <c r="A107" s="81" t="s">
        <v>1190</v>
      </c>
    </row>
    <row r="108" spans="1:1">
      <c r="A108" s="81" t="s">
        <v>1191</v>
      </c>
    </row>
    <row r="109" spans="1:1">
      <c r="A109" s="81" t="s">
        <v>1192</v>
      </c>
    </row>
    <row r="110" spans="1:1">
      <c r="A110" s="81" t="s">
        <v>1193</v>
      </c>
    </row>
    <row r="111" spans="1:1">
      <c r="A111" s="81" t="s">
        <v>1194</v>
      </c>
    </row>
    <row r="112" spans="1:1">
      <c r="A112" s="81" t="s">
        <v>1195</v>
      </c>
    </row>
    <row r="113" spans="1:1">
      <c r="A113" s="81" t="s">
        <v>1196</v>
      </c>
    </row>
    <row r="114" spans="1:1">
      <c r="A114" s="81" t="s">
        <v>1197</v>
      </c>
    </row>
    <row r="115" spans="1:1">
      <c r="A115" s="81" t="s">
        <v>1198</v>
      </c>
    </row>
    <row r="116" spans="1:1">
      <c r="A116" s="81" t="s">
        <v>1199</v>
      </c>
    </row>
    <row r="117" spans="1:1">
      <c r="A117" s="81" t="s">
        <v>1200</v>
      </c>
    </row>
    <row r="118" spans="1:1">
      <c r="A118" s="81" t="s">
        <v>1201</v>
      </c>
    </row>
    <row r="119" spans="1:1">
      <c r="A119" s="81" t="s">
        <v>1202</v>
      </c>
    </row>
    <row r="120" spans="1:1">
      <c r="A120" s="81" t="s">
        <v>1203</v>
      </c>
    </row>
    <row r="121" spans="1:1">
      <c r="A121" s="81" t="s">
        <v>1204</v>
      </c>
    </row>
    <row r="122" spans="1:1">
      <c r="A122" s="81" t="s">
        <v>1205</v>
      </c>
    </row>
    <row r="123" spans="1:1">
      <c r="A123" s="81" t="s">
        <v>1206</v>
      </c>
    </row>
    <row r="124" spans="1:1">
      <c r="A124" s="81" t="s">
        <v>1207</v>
      </c>
    </row>
    <row r="125" spans="1:1">
      <c r="A125" s="81" t="s">
        <v>1208</v>
      </c>
    </row>
    <row r="126" spans="1:1">
      <c r="A126" s="81" t="s">
        <v>1209</v>
      </c>
    </row>
    <row r="127" spans="1:1">
      <c r="A127" s="81" t="s">
        <v>1045</v>
      </c>
    </row>
    <row r="128" spans="1:1">
      <c r="A128" s="81" t="s">
        <v>1179</v>
      </c>
    </row>
    <row r="129" spans="1:1">
      <c r="A129" s="81" t="s">
        <v>1210</v>
      </c>
    </row>
    <row r="130" spans="1:1">
      <c r="A130" s="81" t="s">
        <v>1211</v>
      </c>
    </row>
    <row r="131" spans="1:1">
      <c r="A131" s="81" t="s">
        <v>1212</v>
      </c>
    </row>
    <row r="132" spans="1:1">
      <c r="A132" s="81" t="s">
        <v>1213</v>
      </c>
    </row>
    <row r="133" spans="1:1">
      <c r="A133" s="81" t="s">
        <v>1214</v>
      </c>
    </row>
    <row r="134" spans="1:1">
      <c r="A134" s="81" t="s">
        <v>1215</v>
      </c>
    </row>
    <row r="135" spans="1:1">
      <c r="A135" s="81" t="s">
        <v>1217</v>
      </c>
    </row>
    <row r="136" spans="1:1">
      <c r="A136" s="81" t="s">
        <v>1216</v>
      </c>
    </row>
    <row r="137" spans="1:1">
      <c r="A137" s="81" t="s">
        <v>1218</v>
      </c>
    </row>
    <row r="138" spans="1:1">
      <c r="A138" s="81" t="s">
        <v>1190</v>
      </c>
    </row>
    <row r="139" spans="1:1">
      <c r="A139" s="81" t="s">
        <v>1191</v>
      </c>
    </row>
    <row r="140" spans="1:1">
      <c r="A140" s="81" t="s">
        <v>1192</v>
      </c>
    </row>
    <row r="141" spans="1:1">
      <c r="A141" s="81" t="s">
        <v>1193</v>
      </c>
    </row>
    <row r="142" spans="1:1">
      <c r="A142" s="81" t="s">
        <v>1194</v>
      </c>
    </row>
    <row r="143" spans="1:1">
      <c r="A143" s="81" t="s">
        <v>1195</v>
      </c>
    </row>
    <row r="144" spans="1:1">
      <c r="A144" s="81" t="s">
        <v>1196</v>
      </c>
    </row>
    <row r="145" spans="1:1">
      <c r="A145" s="81" t="s">
        <v>1197</v>
      </c>
    </row>
    <row r="146" spans="1:1">
      <c r="A146" s="81" t="s">
        <v>1198</v>
      </c>
    </row>
    <row r="147" spans="1:1">
      <c r="A147" s="81" t="s">
        <v>1199</v>
      </c>
    </row>
    <row r="148" spans="1:1">
      <c r="A148" s="81" t="s">
        <v>1200</v>
      </c>
    </row>
    <row r="149" spans="1:1">
      <c r="A149" s="81" t="s">
        <v>1201</v>
      </c>
    </row>
    <row r="150" spans="1:1">
      <c r="A150" s="81" t="s">
        <v>1202</v>
      </c>
    </row>
    <row r="151" spans="1:1">
      <c r="A151" s="81" t="s">
        <v>1203</v>
      </c>
    </row>
    <row r="152" spans="1:1">
      <c r="A152" s="81" t="s">
        <v>1204</v>
      </c>
    </row>
    <row r="153" spans="1:1">
      <c r="A153" s="81" t="s">
        <v>1205</v>
      </c>
    </row>
    <row r="154" spans="1:1">
      <c r="A154" s="81" t="s">
        <v>1206</v>
      </c>
    </row>
    <row r="155" spans="1:1">
      <c r="A155" s="81" t="s">
        <v>1219</v>
      </c>
    </row>
    <row r="156" spans="1:1">
      <c r="A156" s="81" t="s">
        <v>1208</v>
      </c>
    </row>
    <row r="157" spans="1:1">
      <c r="A157" s="81" t="s">
        <v>1209</v>
      </c>
    </row>
    <row r="158" spans="1:1">
      <c r="A158" s="81" t="s">
        <v>1045</v>
      </c>
    </row>
    <row r="159" spans="1:1">
      <c r="A159" s="81" t="s">
        <v>1180</v>
      </c>
    </row>
    <row r="160" spans="1:1">
      <c r="A160" s="81" t="s">
        <v>1220</v>
      </c>
    </row>
    <row r="161" spans="1:1">
      <c r="A161" s="81" t="s">
        <v>1045</v>
      </c>
    </row>
    <row r="162" spans="1:1">
      <c r="A162" s="81" t="s">
        <v>1181</v>
      </c>
    </row>
    <row r="163" spans="1:1">
      <c r="A163" s="81" t="s">
        <v>1221</v>
      </c>
    </row>
    <row r="164" spans="1:1">
      <c r="A164" s="81" t="s">
        <v>1045</v>
      </c>
    </row>
    <row r="165" spans="1:1">
      <c r="A165" s="83"/>
    </row>
    <row r="166" spans="1:1">
      <c r="A166" s="81" t="str">
        <f ca="1">CONCATENATE("wlan ",wlan_id17_profile_wlan," 17 ",wlan_id17_ssid)</f>
        <v>wlan vlan511_802.1x 17 "LUwlanGuest1x"</v>
      </c>
    </row>
    <row r="167" spans="1:1">
      <c r="A167" s="81" t="s">
        <v>1065</v>
      </c>
    </row>
    <row r="168" spans="1:1">
      <c r="A168" s="81" t="s">
        <v>1253</v>
      </c>
    </row>
    <row r="169" spans="1:1">
      <c r="A169" s="81" t="s">
        <v>1254</v>
      </c>
    </row>
    <row r="170" spans="1:1">
      <c r="A170" s="81" t="s">
        <v>1255</v>
      </c>
    </row>
    <row r="171" spans="1:1">
      <c r="A171" s="81" t="s">
        <v>1256</v>
      </c>
    </row>
    <row r="172" spans="1:1">
      <c r="A172" s="81" t="s">
        <v>1470</v>
      </c>
    </row>
    <row r="173" spans="1:1">
      <c r="A173" s="81" t="s">
        <v>1471</v>
      </c>
    </row>
    <row r="174" spans="1:1">
      <c r="A174" s="81" t="s">
        <v>1472</v>
      </c>
    </row>
    <row r="175" spans="1:1">
      <c r="A175" s="81" t="str">
        <f>CONCATENATE("local-auth ",wlan_id17_eap_local)</f>
        <v>local-auth Bauhaus_Guest</v>
      </c>
    </row>
    <row r="176" spans="1:1">
      <c r="A176" s="81" t="str">
        <f>IF(wlan_id17_state="on","no shut","# SSID disabled")</f>
        <v>no shut</v>
      </c>
    </row>
    <row r="177" spans="1:4">
      <c r="A177" s="81" t="s">
        <v>1045</v>
      </c>
    </row>
    <row r="178" spans="1:4">
      <c r="A178" s="83"/>
    </row>
    <row r="179" spans="1:4">
      <c r="A179" s="81" t="str">
        <f ca="1">CONCATENATE("wlan ",wlan_id18_profile_wlan," 18 ",wlan_id18_ssid)</f>
        <v>wlan vlan513_802.1x 18 "LUwlan802dot1x"</v>
      </c>
    </row>
    <row r="180" spans="1:4">
      <c r="A180" s="81" t="s">
        <v>1065</v>
      </c>
    </row>
    <row r="181" spans="1:4">
      <c r="A181" s="78" t="s">
        <v>1332</v>
      </c>
    </row>
    <row r="182" spans="1:4">
      <c r="A182" s="81" t="s">
        <v>1253</v>
      </c>
    </row>
    <row r="183" spans="1:4">
      <c r="A183" s="81" t="s">
        <v>1254</v>
      </c>
    </row>
    <row r="184" spans="1:4">
      <c r="A184" s="81" t="s">
        <v>1257</v>
      </c>
      <c r="D184" s="57" t="s">
        <v>1260</v>
      </c>
    </row>
    <row r="185" spans="1:4">
      <c r="A185" s="81" t="s">
        <v>1258</v>
      </c>
    </row>
    <row r="186" spans="1:4">
      <c r="A186" s="81" t="s">
        <v>1256</v>
      </c>
    </row>
    <row r="187" spans="1:4">
      <c r="A187" s="81" t="s">
        <v>1259</v>
      </c>
    </row>
    <row r="188" spans="1:4">
      <c r="A188" s="78" t="str">
        <f>CONCATENATE("local-auth ",wlan_id18_eap_local)</f>
        <v>local-auth Local_EAP-TLS</v>
      </c>
    </row>
    <row r="189" spans="1:4">
      <c r="A189" s="78" t="str">
        <f>IF(wlan_id18_state="on","no shut","# SSID disabled")</f>
        <v>no shut</v>
      </c>
    </row>
    <row r="190" spans="1:4">
      <c r="A190" s="81" t="s">
        <v>1045</v>
      </c>
    </row>
    <row r="191" spans="1:4">
      <c r="A191" s="83"/>
    </row>
    <row r="192" spans="1:4">
      <c r="A192" s="81" t="str">
        <f ca="1">CONCATENATE("wlan ",wlan_id19_profile_wlan," 19 ",wlan_id19_ssid)</f>
        <v>wlan vlan514_802.1x 19 "LUwlanORGdot1x"</v>
      </c>
    </row>
    <row r="193" spans="1:1">
      <c r="A193" s="81" t="s">
        <v>1065</v>
      </c>
    </row>
    <row r="194" spans="1:1">
      <c r="A194" s="81" t="s">
        <v>1254</v>
      </c>
    </row>
    <row r="195" spans="1:1">
      <c r="A195" s="81" t="s">
        <v>1256</v>
      </c>
    </row>
    <row r="196" spans="1:1">
      <c r="A196" s="81" t="s">
        <v>1259</v>
      </c>
    </row>
    <row r="197" spans="1:1">
      <c r="A197" s="78" t="str">
        <f>CONCATENATE("local-auth ",wlan_id19_eap_local)</f>
        <v>local-auth Local_EAP-TLS</v>
      </c>
    </row>
    <row r="198" spans="1:1">
      <c r="A198" s="78" t="str">
        <f>IF(wlan_id19_state="on","no shut","# SSID disabled")</f>
        <v>no shut</v>
      </c>
    </row>
    <row r="199" spans="1:1">
      <c r="A199" s="81" t="s">
        <v>1045</v>
      </c>
    </row>
    <row r="200" spans="1:1">
      <c r="A200" s="83"/>
    </row>
    <row r="201" spans="1:1">
      <c r="A201" s="81" t="str">
        <f>CONCATENATE("wlan ",wlan_id20_profile_wlan," 20 ",wlan_id20_ssid)</f>
        <v>wlan vlan222_guest 20 "BAUHAUS Public WiFi"</v>
      </c>
    </row>
    <row r="202" spans="1:1">
      <c r="A202" s="81" t="s">
        <v>1065</v>
      </c>
    </row>
    <row r="203" spans="1:1">
      <c r="A203" s="81" t="s">
        <v>1253</v>
      </c>
    </row>
    <row r="204" spans="1:1">
      <c r="A204" s="81" t="s">
        <v>1303</v>
      </c>
    </row>
    <row r="205" spans="1:1">
      <c r="A205" s="81" t="s">
        <v>1254</v>
      </c>
    </row>
    <row r="206" spans="1:1">
      <c r="A206" s="81" t="s">
        <v>1255</v>
      </c>
    </row>
    <row r="207" spans="1:1">
      <c r="A207" s="81" t="s">
        <v>1304</v>
      </c>
    </row>
    <row r="208" spans="1:1">
      <c r="A208" s="81" t="s">
        <v>1305</v>
      </c>
    </row>
    <row r="209" spans="1:1">
      <c r="A209" s="81" t="s">
        <v>1297</v>
      </c>
    </row>
    <row r="210" spans="1:1">
      <c r="A210" s="78" t="str">
        <f>IF(wlan_id20_state="on","no shut","# SSID disabled")</f>
        <v>no shut</v>
      </c>
    </row>
    <row r="211" spans="1:1">
      <c r="A211" s="81" t="s">
        <v>1045</v>
      </c>
    </row>
    <row r="212" spans="1:1">
      <c r="A212" s="83"/>
    </row>
    <row r="213" spans="1:1">
      <c r="A213" s="81" t="str">
        <f ca="1">CONCATENATE("wlan ",wlan_id33_profile_wlan," 33 ",wlan_id33_ssid)</f>
        <v>wlan vlan333_SmartHome 33 "SmartHome"</v>
      </c>
    </row>
    <row r="214" spans="1:1">
      <c r="A214" s="81" t="s">
        <v>1299</v>
      </c>
    </row>
    <row r="215" spans="1:1">
      <c r="A215" s="81" t="s">
        <v>1254</v>
      </c>
    </row>
    <row r="216" spans="1:1">
      <c r="A216" s="81" t="str">
        <f>CONCATENATE("security wpa psk set-key ascii 0 ",wlan_id33_psk)</f>
        <v>security wpa psk set-key ascii 0 $930Smar7hau$</v>
      </c>
    </row>
    <row r="217" spans="1:1">
      <c r="A217" s="81" t="s">
        <v>1297</v>
      </c>
    </row>
    <row r="218" spans="1:1">
      <c r="A218" s="81" t="s">
        <v>1298</v>
      </c>
    </row>
    <row r="219" spans="1:1">
      <c r="A219" s="78" t="str">
        <f>IF(wlan_id33_state="on","no shut","# SSID disabled")</f>
        <v># SSID disabled</v>
      </c>
    </row>
    <row r="220" spans="1:1">
      <c r="A220" s="81" t="s">
        <v>1045</v>
      </c>
    </row>
    <row r="221" spans="1:1">
      <c r="A221" s="83"/>
    </row>
    <row r="222" spans="1:1">
      <c r="A222" s="81" t="s">
        <v>1261</v>
      </c>
    </row>
    <row r="223" spans="1:1">
      <c r="A223" s="81" t="s">
        <v>1266</v>
      </c>
    </row>
    <row r="224" spans="1:1">
      <c r="A224" s="81" t="s">
        <v>1267</v>
      </c>
    </row>
    <row r="225" spans="1:1">
      <c r="A225" s="81" t="s">
        <v>1268</v>
      </c>
    </row>
    <row r="226" spans="1:1">
      <c r="A226" s="81" t="s">
        <v>1266</v>
      </c>
    </row>
    <row r="227" spans="1:1">
      <c r="A227" s="81" t="s">
        <v>1045</v>
      </c>
    </row>
    <row r="228" spans="1:1">
      <c r="A228" s="83"/>
    </row>
    <row r="229" spans="1:1">
      <c r="A229" s="78" t="str">
        <f>CONCATENATE("wireless profile policy ",wlan_id17_profile_policy)</f>
        <v>wireless profile policy flex_vlan511</v>
      </c>
    </row>
    <row r="230" spans="1:1">
      <c r="A230" s="81" t="s">
        <v>1262</v>
      </c>
    </row>
    <row r="231" spans="1:1">
      <c r="A231" s="81" t="s">
        <v>1065</v>
      </c>
    </row>
    <row r="232" spans="1:1">
      <c r="A232" s="81" t="s">
        <v>1333</v>
      </c>
    </row>
    <row r="233" spans="1:1">
      <c r="A233" s="81" t="s">
        <v>1269</v>
      </c>
    </row>
    <row r="234" spans="1:1">
      <c r="A234" s="81" t="s">
        <v>1270</v>
      </c>
    </row>
    <row r="235" spans="1:1">
      <c r="A235" s="81" t="s">
        <v>1271</v>
      </c>
    </row>
    <row r="236" spans="1:1">
      <c r="A236" s="81" t="str">
        <f>CONCATENATE("description ",wlan_id17_descript)</f>
        <v>description Guest</v>
      </c>
    </row>
    <row r="237" spans="1:1">
      <c r="A237" s="81" t="s">
        <v>1272</v>
      </c>
    </row>
    <row r="238" spans="1:1">
      <c r="A238" s="81" t="s">
        <v>1273</v>
      </c>
    </row>
    <row r="239" spans="1:1">
      <c r="A239" s="81" t="s">
        <v>1274</v>
      </c>
    </row>
    <row r="240" spans="1:1">
      <c r="A240" s="81" t="s">
        <v>1275</v>
      </c>
    </row>
    <row r="241" spans="1:1">
      <c r="A241" s="81" t="str">
        <f>CONCATENATE("vlan ",wlan_id17_vlan)</f>
        <v>vlan 511</v>
      </c>
    </row>
    <row r="242" spans="1:1">
      <c r="A242" s="81" t="s">
        <v>1209</v>
      </c>
    </row>
    <row r="243" spans="1:1">
      <c r="A243" s="81" t="s">
        <v>1045</v>
      </c>
    </row>
    <row r="244" spans="1:1">
      <c r="A244" s="83"/>
    </row>
    <row r="245" spans="1:1">
      <c r="A245" s="78" t="str">
        <f>CONCATENATE("wireless profile policy ",wlan_id18_profile_policy)</f>
        <v>wireless profile policy flex_vlan513</v>
      </c>
    </row>
    <row r="246" spans="1:1">
      <c r="A246" s="81" t="s">
        <v>1262</v>
      </c>
    </row>
    <row r="247" spans="1:1">
      <c r="A247" s="81" t="s">
        <v>1065</v>
      </c>
    </row>
    <row r="248" spans="1:1">
      <c r="A248" s="81" t="s">
        <v>1333</v>
      </c>
    </row>
    <row r="249" spans="1:1">
      <c r="A249" s="81" t="s">
        <v>1269</v>
      </c>
    </row>
    <row r="250" spans="1:1">
      <c r="A250" s="81" t="s">
        <v>1270</v>
      </c>
    </row>
    <row r="251" spans="1:1">
      <c r="A251" s="81" t="s">
        <v>1271</v>
      </c>
    </row>
    <row r="252" spans="1:1">
      <c r="A252" s="81" t="str">
        <f>CONCATENATE("description ",wlan_id18_descript)</f>
        <v>description MDE</v>
      </c>
    </row>
    <row r="253" spans="1:1">
      <c r="A253" s="81" t="s">
        <v>1272</v>
      </c>
    </row>
    <row r="254" spans="1:1">
      <c r="A254" s="81" t="s">
        <v>1273</v>
      </c>
    </row>
    <row r="255" spans="1:1">
      <c r="A255" s="81" t="s">
        <v>1274</v>
      </c>
    </row>
    <row r="256" spans="1:1">
      <c r="A256" s="81" t="s">
        <v>1275</v>
      </c>
    </row>
    <row r="257" spans="1:1">
      <c r="A257" s="78" t="str">
        <f>CONCATENATE("vlan ",wlan_id18_vlan)</f>
        <v>vlan 513</v>
      </c>
    </row>
    <row r="258" spans="1:1">
      <c r="A258" s="81" t="s">
        <v>1276</v>
      </c>
    </row>
    <row r="259" spans="1:1">
      <c r="A259" s="81" t="s">
        <v>1209</v>
      </c>
    </row>
    <row r="260" spans="1:1">
      <c r="A260" s="81" t="s">
        <v>1045</v>
      </c>
    </row>
    <row r="261" spans="1:1">
      <c r="A261" s="83"/>
    </row>
    <row r="262" spans="1:1">
      <c r="A262" s="78" t="str">
        <f>CONCATENATE("wireless profile policy ",wlan_id19_profile_policy)</f>
        <v>wireless profile policy flex_vlan514</v>
      </c>
    </row>
    <row r="263" spans="1:1">
      <c r="A263" s="81" t="s">
        <v>1262</v>
      </c>
    </row>
    <row r="264" spans="1:1">
      <c r="A264" s="81" t="s">
        <v>1065</v>
      </c>
    </row>
    <row r="265" spans="1:1">
      <c r="A265" s="81" t="s">
        <v>1333</v>
      </c>
    </row>
    <row r="266" spans="1:1">
      <c r="A266" s="81" t="s">
        <v>1269</v>
      </c>
    </row>
    <row r="267" spans="1:1">
      <c r="A267" s="81" t="s">
        <v>1270</v>
      </c>
    </row>
    <row r="268" spans="1:1">
      <c r="A268" s="81" t="s">
        <v>1271</v>
      </c>
    </row>
    <row r="269" spans="1:1">
      <c r="A269" s="81" t="str">
        <f>CONCATENATE("description ",wlan_id19_descript)</f>
        <v>description Kasse</v>
      </c>
    </row>
    <row r="270" spans="1:1">
      <c r="A270" s="81" t="s">
        <v>1272</v>
      </c>
    </row>
    <row r="271" spans="1:1">
      <c r="A271" s="81" t="s">
        <v>1273</v>
      </c>
    </row>
    <row r="272" spans="1:1">
      <c r="A272" s="81" t="s">
        <v>1274</v>
      </c>
    </row>
    <row r="273" spans="1:1">
      <c r="A273" s="81" t="s">
        <v>1275</v>
      </c>
    </row>
    <row r="274" spans="1:1">
      <c r="A274" s="78" t="str">
        <f>CONCATENATE("vlan ",wlan_id19_vlan)</f>
        <v>vlan 514</v>
      </c>
    </row>
    <row r="275" spans="1:1">
      <c r="A275" s="81" t="s">
        <v>1276</v>
      </c>
    </row>
    <row r="276" spans="1:1">
      <c r="A276" s="81" t="s">
        <v>1209</v>
      </c>
    </row>
    <row r="277" spans="1:1">
      <c r="A277" s="81" t="s">
        <v>1045</v>
      </c>
    </row>
    <row r="278" spans="1:1">
      <c r="A278" s="83"/>
    </row>
    <row r="279" spans="1:1">
      <c r="A279" s="78" t="str">
        <f>CONCATENATE("wireless profile policy ",wlan_id20_profile_policy)</f>
        <v>wireless profile policy flex_vlan222</v>
      </c>
    </row>
    <row r="280" spans="1:1">
      <c r="A280" s="81" t="s">
        <v>1263</v>
      </c>
    </row>
    <row r="281" spans="1:1">
      <c r="A281" s="81" t="s">
        <v>1065</v>
      </c>
    </row>
    <row r="282" spans="1:1">
      <c r="A282" s="81" t="s">
        <v>1333</v>
      </c>
    </row>
    <row r="283" spans="1:1">
      <c r="A283" s="81" t="s">
        <v>1269</v>
      </c>
    </row>
    <row r="284" spans="1:1">
      <c r="A284" s="81" t="s">
        <v>1270</v>
      </c>
    </row>
    <row r="285" spans="1:1">
      <c r="A285" s="81" t="s">
        <v>1271</v>
      </c>
    </row>
    <row r="286" spans="1:1">
      <c r="A286" s="81" t="str">
        <f>CONCATENATE("description ",wlan_id20_descript)</f>
        <v>description FreeWiFi</v>
      </c>
    </row>
    <row r="287" spans="1:1">
      <c r="A287" s="81" t="s">
        <v>1272</v>
      </c>
    </row>
    <row r="288" spans="1:1">
      <c r="A288" s="81" t="s">
        <v>1273</v>
      </c>
    </row>
    <row r="289" spans="1:1">
      <c r="A289" s="81" t="s">
        <v>1274</v>
      </c>
    </row>
    <row r="290" spans="1:1">
      <c r="A290" s="81" t="s">
        <v>1275</v>
      </c>
    </row>
    <row r="291" spans="1:1">
      <c r="A291" s="78" t="str">
        <f>CONCATENATE("vlan ",wlan_id20_vlan)</f>
        <v>vlan 222</v>
      </c>
    </row>
    <row r="292" spans="1:1">
      <c r="A292" s="81" t="s">
        <v>1209</v>
      </c>
    </row>
    <row r="293" spans="1:1">
      <c r="A293" s="81" t="s">
        <v>1045</v>
      </c>
    </row>
    <row r="294" spans="1:1">
      <c r="A294" s="83"/>
    </row>
    <row r="295" spans="1:1">
      <c r="A295" s="78" t="str">
        <f>CONCATENATE("wireless profile policy ",wlan_id33_profile_policy)</f>
        <v>wireless profile policy flex_vlan333</v>
      </c>
    </row>
    <row r="296" spans="1:1">
      <c r="A296" s="81" t="s">
        <v>1065</v>
      </c>
    </row>
    <row r="297" spans="1:1">
      <c r="A297" s="81" t="s">
        <v>1333</v>
      </c>
    </row>
    <row r="298" spans="1:1">
      <c r="A298" s="81" t="s">
        <v>1270</v>
      </c>
    </row>
    <row r="299" spans="1:1">
      <c r="A299" s="81" t="s">
        <v>1271</v>
      </c>
    </row>
    <row r="300" spans="1:1">
      <c r="A300" s="81" t="s">
        <v>1269</v>
      </c>
    </row>
    <row r="301" spans="1:1">
      <c r="A301" s="81" t="s">
        <v>1272</v>
      </c>
    </row>
    <row r="302" spans="1:1">
      <c r="A302" s="81" t="s">
        <v>1273</v>
      </c>
    </row>
    <row r="303" spans="1:1">
      <c r="A303" s="81" t="str">
        <f>CONCATENATE("description ",wlan_id33_descript)</f>
        <v>description SmartHome</v>
      </c>
    </row>
    <row r="304" spans="1:1">
      <c r="A304" s="78" t="str">
        <f>CONCATENATE("vlan ",wlan_id33_vlan)</f>
        <v>vlan 333</v>
      </c>
    </row>
    <row r="305" spans="1:1">
      <c r="A305" s="81" t="s">
        <v>1209</v>
      </c>
    </row>
    <row r="306" spans="1:1">
      <c r="A306" s="81" t="s">
        <v>1045</v>
      </c>
    </row>
    <row r="307" spans="1:1">
      <c r="A307" s="83"/>
    </row>
    <row r="308" spans="1:1">
      <c r="A308" s="81" t="s">
        <v>1264</v>
      </c>
    </row>
    <row r="309" spans="1:1">
      <c r="A309" s="81" t="s">
        <v>1277</v>
      </c>
    </row>
    <row r="310" spans="1:1">
      <c r="A310" s="81" t="str">
        <f>CONCATENATE("vlan-name ",var_name_v1)</f>
        <v>vlan-name Management</v>
      </c>
    </row>
    <row r="311" spans="1:1">
      <c r="A311" s="81" t="str">
        <f>CONCATENATE("vlan-id ",var_vlan_mgmt)</f>
        <v>vlan-id 1</v>
      </c>
    </row>
    <row r="312" spans="1:1">
      <c r="A312" s="81" t="str">
        <f ca="1">CONCATENATE("vlan-name ",INDIRECT(CONCATENATE("var_name_v",wlan_id17_vlan)))</f>
        <v>vlan-name Guest</v>
      </c>
    </row>
    <row r="313" spans="1:1">
      <c r="A313" s="81" t="str">
        <f>CONCATENATE("vlan-id ",wlan_id17_vlan)</f>
        <v>vlan-id 511</v>
      </c>
    </row>
    <row r="314" spans="1:1">
      <c r="A314" s="81" t="str">
        <f ca="1">CONCATENATE("vlan-name ",INDIRECT(CONCATENATE("var_name_v",wlan_id18_vlan)))</f>
        <v>vlan-name MDE</v>
      </c>
    </row>
    <row r="315" spans="1:1">
      <c r="A315" s="81" t="str">
        <f>CONCATENATE("vlan-id ",wlan_id18_vlan)</f>
        <v>vlan-id 513</v>
      </c>
    </row>
    <row r="316" spans="1:1">
      <c r="A316" s="81" t="str">
        <f ca="1">CONCATENATE("vlan-name ",INDIRECT(CONCATENATE("var_name_v",wlan_id19_vlan)))</f>
        <v>vlan-name Kasse</v>
      </c>
    </row>
    <row r="317" spans="1:1">
      <c r="A317" s="81" t="str">
        <f>CONCATENATE("vlan-id ",wlan_id19_vlan)</f>
        <v>vlan-id 514</v>
      </c>
    </row>
    <row r="318" spans="1:1">
      <c r="A318" s="81" t="str">
        <f ca="1">CONCATENATE("vlan-name ",INDIRECT(CONCATENATE("var_name_v",wlan_id20_vlan)))</f>
        <v>vlan-name FreeWiFi</v>
      </c>
    </row>
    <row r="319" spans="1:1">
      <c r="A319" s="81" t="str">
        <f>CONCATENATE("vlan-id ",wlan_id20_vlan)</f>
        <v>vlan-id 222</v>
      </c>
    </row>
    <row r="320" spans="1:1">
      <c r="A320" s="81" t="str">
        <f ca="1">CONCATENATE("vlan-name ",INDIRECT(CONCATENATE("var_name_v",wlan_id33_vlan)))</f>
        <v>vlan-name SmartHome</v>
      </c>
    </row>
    <row r="321" spans="1:1">
      <c r="A321" s="81" t="str">
        <f>CONCATENATE("vlan-id ",wlan_id33_vlan)</f>
        <v>vlan-id 333</v>
      </c>
    </row>
    <row r="322" spans="1:1">
      <c r="A322" s="81" t="s">
        <v>1045</v>
      </c>
    </row>
    <row r="323" spans="1:1">
      <c r="A323" s="81" t="s">
        <v>1045</v>
      </c>
    </row>
    <row r="324" spans="1:1">
      <c r="A324" s="83" t="s">
        <v>1041</v>
      </c>
    </row>
    <row r="325" spans="1:1">
      <c r="A325" s="81" t="s">
        <v>1265</v>
      </c>
    </row>
    <row r="326" spans="1:1">
      <c r="A326" s="81" t="s">
        <v>1310</v>
      </c>
    </row>
    <row r="327" spans="1:1">
      <c r="A327" s="81" t="s">
        <v>1279</v>
      </c>
    </row>
    <row r="328" spans="1:1">
      <c r="A328" s="81" t="s">
        <v>1280</v>
      </c>
    </row>
    <row r="329" spans="1:1">
      <c r="A329" s="81" t="s">
        <v>1281</v>
      </c>
    </row>
    <row r="330" spans="1:1">
      <c r="A330" s="81" t="s">
        <v>1278</v>
      </c>
    </row>
    <row r="331" spans="1:1">
      <c r="A331" s="81" t="s">
        <v>1045</v>
      </c>
    </row>
    <row r="332" spans="1:1">
      <c r="A332" s="83"/>
    </row>
    <row r="333" spans="1:1">
      <c r="A333" s="81" t="s">
        <v>1308</v>
      </c>
    </row>
    <row r="334" spans="1:1">
      <c r="A334" s="81" t="s">
        <v>1309</v>
      </c>
    </row>
    <row r="335" spans="1:1">
      <c r="A335" s="81" t="str">
        <f ca="1">CONCATENATE("wlan ",wlan_id17_profile_wlan," policy ",wlan_id17_profile_policy)</f>
        <v>wlan vlan511_802.1x policy flex_vlan511</v>
      </c>
    </row>
    <row r="336" spans="1:1">
      <c r="A336" s="81" t="str">
        <f ca="1">CONCATENATE("wlan ",wlan_id18_profile_wlan," policy ",wlan_id18_profile_policy)</f>
        <v>wlan vlan513_802.1x policy flex_vlan513</v>
      </c>
    </row>
    <row r="337" spans="1:1">
      <c r="A337" s="81" t="str">
        <f ca="1">CONCATENATE("wlan ",wlan_id19_profile_wlan," policy ",wlan_id19_profile_policy)</f>
        <v>wlan vlan514_802.1x policy flex_vlan514</v>
      </c>
    </row>
    <row r="338" spans="1:1">
      <c r="A338" s="81" t="str">
        <f>CONCATENATE("wlan ",wlan_id20_profile_wlan," policy ",wlan_id20_profile_policy)</f>
        <v>wlan vlan222_guest policy flex_vlan222</v>
      </c>
    </row>
    <row r="339" spans="1:1">
      <c r="A339" s="81" t="str">
        <f ca="1">CONCATENATE("wlan ",wlan_id33_profile_wlan," policy ",wlan_id33_profile_policy)</f>
        <v>wlan vlan333_SmartHome policy flex_vlan333</v>
      </c>
    </row>
    <row r="340" spans="1:1">
      <c r="A340" s="81" t="s">
        <v>1045</v>
      </c>
    </row>
    <row r="341" spans="1:1">
      <c r="A341" s="83"/>
    </row>
    <row r="342" spans="1:1">
      <c r="A342" s="81" t="s">
        <v>1105</v>
      </c>
    </row>
    <row r="343" spans="1:1">
      <c r="A343" s="81" t="s">
        <v>1106</v>
      </c>
    </row>
    <row r="344" spans="1:1">
      <c r="A344" s="83"/>
    </row>
    <row r="345" spans="1:1">
      <c r="A345" s="81" t="s">
        <v>1055</v>
      </c>
    </row>
    <row r="346" spans="1:1">
      <c r="A346" s="81" t="s">
        <v>1056</v>
      </c>
    </row>
    <row r="347" spans="1:1">
      <c r="A347" s="81"/>
    </row>
    <row r="348" spans="1:1">
      <c r="A348" s="81"/>
    </row>
    <row r="349" spans="1:1" ht="15.75" thickBot="1">
      <c r="A349" s="79" t="s">
        <v>1311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9" activePane="bottomLeft" state="frozen"/>
      <selection pane="bottomLeft" activeCell="A3" sqref="A3:A45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1486</v>
      </c>
    </row>
    <row r="2" spans="1:1">
      <c r="A2" s="76" t="s">
        <v>1295</v>
      </c>
    </row>
    <row r="3" spans="1:1">
      <c r="A3" s="81" t="s">
        <v>1064</v>
      </c>
    </row>
    <row r="4" spans="1:1">
      <c r="A4" s="81" t="str">
        <f>IF('AP-LIST_c9800'!E4&lt;&gt;"",CONCATENATE("username ",UPPER('AP-LIST_c9800'!E4)," mac"),"# no MAC")</f>
        <v>username 9CD57D1DD6A0 mac</v>
      </c>
    </row>
    <row r="5" spans="1:1">
      <c r="A5" s="81" t="str">
        <f>IF('AP-LIST_c9800'!E5&lt;&gt;"",CONCATENATE("username ",UPPER('AP-LIST_c9800'!E5)," mac"),"# no MAC")</f>
        <v>username 9CD57D1DE138 mac</v>
      </c>
    </row>
    <row r="6" spans="1:1">
      <c r="A6" s="81" t="str">
        <f>IF('AP-LIST_c9800'!E6&lt;&gt;"",CONCATENATE("username ",UPPER('AP-LIST_c9800'!E6)," mac"),"# no MAC")</f>
        <v>username 34B883150160 mac</v>
      </c>
    </row>
    <row r="7" spans="1:1">
      <c r="A7" s="81" t="str">
        <f>IF('AP-LIST_c9800'!E7&lt;&gt;"",CONCATENATE("username ",UPPER('AP-LIST_c9800'!E7)," mac"),"# no MAC")</f>
        <v>username 34B88314ECCC mac</v>
      </c>
    </row>
    <row r="8" spans="1:1">
      <c r="A8" s="81" t="str">
        <f>IF('AP-LIST_c9800'!E8&lt;&gt;"",CONCATENATE("username ",UPPER('AP-LIST_c9800'!E8)," mac"),"# no MAC")</f>
        <v>username 34B88314FFB0 mac</v>
      </c>
    </row>
    <row r="9" spans="1:1">
      <c r="A9" s="81" t="str">
        <f>IF('AP-LIST_c9800'!E9&lt;&gt;"",CONCATENATE("username ",UPPER('AP-LIST_c9800'!E9)," mac"),"# no MAC")</f>
        <v>username 34B883150CD8 mac</v>
      </c>
    </row>
    <row r="10" spans="1:1">
      <c r="A10" s="81" t="str">
        <f>IF('AP-LIST_c9800'!E10&lt;&gt;"",CONCATENATE("username ",UPPER('AP-LIST_c9800'!E10)," mac"),"# no MAC")</f>
        <v>username 34B883150554 mac</v>
      </c>
    </row>
    <row r="11" spans="1:1">
      <c r="A11" s="81" t="str">
        <f>IF('AP-LIST_c9800'!E11&lt;&gt;"",CONCATENATE("username ",UPPER('AP-LIST_c9800'!E11)," mac"),"# no MAC")</f>
        <v>username 34B883150088 mac</v>
      </c>
    </row>
    <row r="12" spans="1:1">
      <c r="A12" s="81" t="str">
        <f>IF('AP-LIST_c9800'!E12&lt;&gt;"",CONCATENATE("username ",UPPER('AP-LIST_c9800'!E12)," mac"),"# no MAC")</f>
        <v>username 34B88314794C mac</v>
      </c>
    </row>
    <row r="13" spans="1:1">
      <c r="A13" s="81" t="str">
        <f>IF('AP-LIST_c9800'!E13&lt;&gt;"",CONCATENATE("username ",UPPER('AP-LIST_c9800'!E13)," mac"),"# no MAC")</f>
        <v>username 34B88314FFA8 mac</v>
      </c>
    </row>
    <row r="14" spans="1:1">
      <c r="A14" s="81" t="str">
        <f>IF('AP-LIST_c9800'!E14&lt;&gt;"",CONCATENATE("username ",UPPER('AP-LIST_c9800'!E14)," mac"),"# no MAC")</f>
        <v>username 34B8831511A8 mac</v>
      </c>
    </row>
    <row r="15" spans="1:1">
      <c r="A15" s="81" t="str">
        <f>IF('AP-LIST_c9800'!E15&lt;&gt;"",CONCATENATE("username ",UPPER('AP-LIST_c9800'!E15)," mac"),"# no MAC")</f>
        <v>username 9CD57D1DE6DC mac</v>
      </c>
    </row>
    <row r="16" spans="1:1">
      <c r="A16" s="81" t="str">
        <f>IF('AP-LIST_c9800'!E16&lt;&gt;"",CONCATENATE("username ",UPPER('AP-LIST_c9800'!E16)," mac"),"# no MAC")</f>
        <v>username 34B88315066C mac</v>
      </c>
    </row>
    <row r="17" spans="1:1">
      <c r="A17" s="81" t="str">
        <f>IF('AP-LIST_c9800'!E17&lt;&gt;"",CONCATENATE("username ",UPPER('AP-LIST_c9800'!E17)," mac"),"# no MAC")</f>
        <v>username 34B88314F308 mac</v>
      </c>
    </row>
    <row r="18" spans="1:1">
      <c r="A18" s="81" t="str">
        <f>IF('AP-LIST_c9800'!E18&lt;&gt;"",CONCATENATE("username ",UPPER('AP-LIST_c9800'!E18)," mac"),"# no MAC")</f>
        <v>username 34B883151018 mac</v>
      </c>
    </row>
    <row r="19" spans="1:1">
      <c r="A19" s="81" t="str">
        <f>IF('AP-LIST_c9800'!E19&lt;&gt;"",CONCATENATE("username ",UPPER('AP-LIST_c9800'!E19)," mac"),"# no MAC")</f>
        <v>username 34B883150BBC mac</v>
      </c>
    </row>
    <row r="20" spans="1:1">
      <c r="A20" s="81" t="str">
        <f>IF('AP-LIST_c9800'!E20&lt;&gt;"",CONCATENATE("username ",UPPER('AP-LIST_c9800'!E20)," mac"),"# no MAC")</f>
        <v>username 34B88314FC10 mac</v>
      </c>
    </row>
    <row r="21" spans="1:1">
      <c r="A21" s="81" t="str">
        <f>IF('AP-LIST_c9800'!E21&lt;&gt;"",CONCATENATE("username ",UPPER('AP-LIST_c9800'!E21)," mac"),"# no MAC")</f>
        <v>username 34B88315026C mac</v>
      </c>
    </row>
    <row r="22" spans="1:1">
      <c r="A22" s="81" t="str">
        <f>IF('AP-LIST_c9800'!E22&lt;&gt;"",CONCATENATE("username ",UPPER('AP-LIST_c9800'!E22)," mac"),"# no MAC")</f>
        <v>username 34B88314F394 mac</v>
      </c>
    </row>
    <row r="23" spans="1:1">
      <c r="A23" s="81" t="str">
        <f>IF('AP-LIST_c9800'!E23&lt;&gt;"",CONCATENATE("username ",UPPER('AP-LIST_c9800'!E23)," mac"),"# no MAC")</f>
        <v>username 34B883146A5C mac</v>
      </c>
    </row>
    <row r="24" spans="1:1">
      <c r="A24" s="81" t="str">
        <f>IF('AP-LIST_c9800'!E24&lt;&gt;"",CONCATENATE("username ",UPPER('AP-LIST_c9800'!E24)," mac"),"# no MAC")</f>
        <v>username 34B88314F268 mac</v>
      </c>
    </row>
    <row r="25" spans="1:1">
      <c r="A25" s="81" t="str">
        <f>IF('AP-LIST_c9800'!E25&lt;&gt;"",CONCATENATE("username ",UPPER('AP-LIST_c9800'!E25)," mac"),"# no MAC")</f>
        <v>username 34B8831471E8 mac</v>
      </c>
    </row>
    <row r="26" spans="1:1">
      <c r="A26" s="81" t="str">
        <f>IF('AP-LIST_c9800'!E26&lt;&gt;"",CONCATENATE("username ",UPPER('AP-LIST_c9800'!E26)," mac"),"# no MAC")</f>
        <v>username 9CD57D1DE23C mac</v>
      </c>
    </row>
    <row r="27" spans="1:1">
      <c r="A27" s="81" t="str">
        <f>IF('AP-LIST_c9800'!E27&lt;&gt;"",CONCATENATE("username ",UPPER('AP-LIST_c9800'!E27)," mac"),"# no MAC")</f>
        <v>username 9CD57D1DC258 mac</v>
      </c>
    </row>
    <row r="28" spans="1:1">
      <c r="A28" s="81" t="str">
        <f>IF('AP-LIST_c9800'!E28&lt;&gt;"",CONCATENATE("username ",UPPER('AP-LIST_c9800'!E28)," mac"),"# no MAC")</f>
        <v>username 9CD57D81A680 mac</v>
      </c>
    </row>
    <row r="29" spans="1:1">
      <c r="A29" s="81" t="str">
        <f>IF('AP-LIST_c9800'!E29&lt;&gt;"",CONCATENATE("username ",UPPER('AP-LIST_c9800'!E29)," mac"),"# no MAC")</f>
        <v>username 9CD57D81914C mac</v>
      </c>
    </row>
    <row r="30" spans="1:1">
      <c r="A30" s="81" t="str">
        <f>IF('AP-LIST_c9800'!E30&lt;&gt;"",CONCATENATE("username ",UPPER('AP-LIST_c9800'!E30)," mac"),"# no MAC")</f>
        <v>username 9CD57D81C270 mac</v>
      </c>
    </row>
    <row r="31" spans="1:1">
      <c r="A31" s="81" t="str">
        <f>IF('AP-LIST_c9800'!E31&lt;&gt;"",CONCATENATE("username ",UPPER('AP-LIST_c9800'!E31)," mac"),"# no MAC")</f>
        <v>username 9CD57D819AC0 mac</v>
      </c>
    </row>
    <row r="32" spans="1:1">
      <c r="A32" s="81" t="str">
        <f>IF('AP-LIST_c9800'!E32&lt;&gt;"",CONCATENATE("username ",UPPER('AP-LIST_c9800'!E32)," mac"),"# no MAC")</f>
        <v>username 9CD57D81AA20 mac</v>
      </c>
    </row>
    <row r="33" spans="1:1">
      <c r="A33" s="81" t="str">
        <f>IF('AP-LIST_c9800'!E33&lt;&gt;"",CONCATENATE("username ",UPPER('AP-LIST_c9800'!E33)," mac"),"# no MAC")</f>
        <v>username 2C1A05E3E51C mac</v>
      </c>
    </row>
    <row r="34" spans="1:1">
      <c r="A34" s="81" t="str">
        <f>IF('AP-LIST_c9800'!E34&lt;&gt;"",CONCATENATE("username ",UPPER('AP-LIST_c9800'!E34)," mac"),"# no MAC")</f>
        <v>username 9CD57DC062AC mac</v>
      </c>
    </row>
    <row r="35" spans="1:1">
      <c r="A35" s="81" t="str">
        <f>IF('AP-LIST_c9800'!E35&lt;&gt;"",CONCATENATE("username ",UPPER('AP-LIST_c9800'!E35)," mac"),"# no MAC")</f>
        <v>username 9CD57DC07344 mac</v>
      </c>
    </row>
    <row r="36" spans="1:1">
      <c r="A36" s="81" t="str">
        <f>IF('AP-LIST_c9800'!E36&lt;&gt;"",CONCATENATE("username ",UPPER('AP-LIST_c9800'!E36)," mac"),"# no MAC")</f>
        <v>username 9CD57DC0778C mac</v>
      </c>
    </row>
    <row r="37" spans="1:1">
      <c r="A37" s="81" t="str">
        <f>IF('AP-LIST_c9800'!E37&lt;&gt;"",CONCATENATE("username ",UPPER('AP-LIST_c9800'!E37)," mac"),"# no MAC")</f>
        <v>username 9CD57DC07990 mac</v>
      </c>
    </row>
    <row r="38" spans="1:1">
      <c r="A38" s="81" t="str">
        <f>IF('AP-LIST_c9800'!E38&lt;&gt;"",CONCATENATE("username ",UPPER('AP-LIST_c9800'!E38)," mac"),"# no MAC")</f>
        <v>username 9CD57D1DEDCC mac</v>
      </c>
    </row>
    <row r="39" spans="1:1">
      <c r="A39" s="81" t="str">
        <f>IF('AP-LIST_c9800'!E39&lt;&gt;"",CONCATENATE("username ",UPPER('AP-LIST_c9800'!E39)," mac"),"# no MAC")</f>
        <v>username 9CD57D808100 mac</v>
      </c>
    </row>
    <row r="40" spans="1:1">
      <c r="A40" s="81" t="str">
        <f>IF('AP-LIST_c9800'!E40&lt;&gt;"",CONCATENATE("username ",UPPER('AP-LIST_c9800'!E40)," mac"),"# no MAC")</f>
        <v>username 9CD57D8096C8 mac</v>
      </c>
    </row>
    <row r="41" spans="1:1">
      <c r="A41" s="81" t="str">
        <f>IF('AP-LIST_c9800'!E41&lt;&gt;"",CONCATENATE("username ",UPPER('AP-LIST_c9800'!E41)," mac"),"# no MAC")</f>
        <v>username 9CD57D1DF688 mac</v>
      </c>
    </row>
    <row r="42" spans="1:1">
      <c r="A42" s="81" t="str">
        <f>IF('AP-LIST_c9800'!E42&lt;&gt;"",CONCATENATE("username ",UPPER('AP-LIST_c9800'!E42)," mac"),"# no MAC")</f>
        <v>username 9CD57D809700 mac</v>
      </c>
    </row>
    <row r="43" spans="1:1">
      <c r="A43" s="81" t="str">
        <f>IF('AP-LIST_c9800'!E43&lt;&gt;"",CONCATENATE("username ",UPPER('AP-LIST_c9800'!E43)," mac"),"# no MAC")</f>
        <v>username 9CD57D81B67C mac</v>
      </c>
    </row>
    <row r="44" spans="1:1">
      <c r="A44" s="81" t="str">
        <f>IF('AP-LIST_c9800'!E44&lt;&gt;"",CONCATENATE("username ",UPPER('AP-LIST_c9800'!E44)," mac"),"# no MAC")</f>
        <v>username 9CD57D81ACD4 mac</v>
      </c>
    </row>
    <row r="45" spans="1:1">
      <c r="A45" s="81" t="str">
        <f>IF('AP-LIST_c9800'!E45&lt;&gt;"",CONCATENATE("username ",UPPER('AP-LIST_c9800'!E45)," mac"),"# no MAC")</f>
        <v>username 34B88314115C mac</v>
      </c>
    </row>
    <row r="46" spans="1:1">
      <c r="A46" s="81" t="str">
        <f>IF('AP-LIST_c9800'!E46&lt;&gt;"",CONCATENATE("username ",UPPER('AP-LIST_c9800'!E46)," mac"),"# no MAC")</f>
        <v># no MAC</v>
      </c>
    </row>
    <row r="47" spans="1:1">
      <c r="A47" s="81" t="str">
        <f>IF('AP-LIST_c9800'!E47&lt;&gt;"",CONCATENATE("username ",UPPER('AP-LIST_c9800'!E47)," mac"),"# no MAC")</f>
        <v># no MAC</v>
      </c>
    </row>
    <row r="48" spans="1:1">
      <c r="A48" s="81" t="str">
        <f>IF('AP-LIST_c9800'!E48&lt;&gt;"",CONCATENATE("username ",UPPER('AP-LIST_c9800'!E48)," mac"),"# no MAC")</f>
        <v># no MAC</v>
      </c>
    </row>
    <row r="49" spans="1:1">
      <c r="A49" s="81" t="str">
        <f>IF('AP-LIST_c9800'!E49&lt;&gt;"",CONCATENATE("username ",UPPER('AP-LIST_c9800'!E49)," mac"),"# no MAC")</f>
        <v># no MAC</v>
      </c>
    </row>
    <row r="50" spans="1:1">
      <c r="A50" s="81" t="str">
        <f>IF('AP-LIST_c9800'!E50&lt;&gt;"",CONCATENATE("username ",UPPER('AP-LIST_c9800'!E50)," mac"),"# no MAC")</f>
        <v># no MAC</v>
      </c>
    </row>
    <row r="51" spans="1:1">
      <c r="A51" s="81" t="str">
        <f>IF('AP-LIST_c9800'!E51&lt;&gt;"",CONCATENATE("username ",UPPER('AP-LIST_c9800'!E51)," mac"),"# no MAC")</f>
        <v># no MAC</v>
      </c>
    </row>
    <row r="52" spans="1:1">
      <c r="A52" s="81" t="str">
        <f>IF('AP-LIST_c9800'!E52&lt;&gt;"",CONCATENATE("username ",UPPER('AP-LIST_c9800'!E52)," mac"),"# no MAC")</f>
        <v># no MAC</v>
      </c>
    </row>
    <row r="53" spans="1:1">
      <c r="A53" s="81" t="str">
        <f>IF('AP-LIST_c9800'!E53&lt;&gt;"",CONCATENATE("username ",UPPER('AP-LIST_c9800'!E53)," mac"),"# no MAC")</f>
        <v># no MAC</v>
      </c>
    </row>
    <row r="54" spans="1:1">
      <c r="A54" s="81" t="str">
        <f>IF('AP-LIST_c9800'!E54&lt;&gt;"",CONCATENATE("username ",UPPER('AP-LIST_c9800'!E54)," mac"),"# no MAC")</f>
        <v># no MAC</v>
      </c>
    </row>
    <row r="55" spans="1:1">
      <c r="A55" s="81" t="str">
        <f>IF('AP-LIST_c9800'!E55&lt;&gt;"",CONCATENATE("username ",UPPER('AP-LIST_c9800'!E55)," mac"),"# no MAC")</f>
        <v># no MAC</v>
      </c>
    </row>
    <row r="56" spans="1:1">
      <c r="A56" s="81" t="str">
        <f>IF('AP-LIST_c9800'!E56&lt;&gt;"",CONCATENATE("username ",UPPER('AP-LIST_c9800'!E56)," mac"),"# no MAC")</f>
        <v># no MAC</v>
      </c>
    </row>
    <row r="57" spans="1:1">
      <c r="A57" s="81" t="str">
        <f>IF('AP-LIST_c9800'!E57&lt;&gt;"",CONCATENATE("username ",UPPER('AP-LIST_c9800'!E57)," mac"),"# no MAC")</f>
        <v># no MAC</v>
      </c>
    </row>
    <row r="58" spans="1:1">
      <c r="A58" s="81" t="str">
        <f>IF('AP-LIST_c9800'!E58&lt;&gt;"",CONCATENATE("username ",UPPER('AP-LIST_c9800'!E58)," mac"),"# no MAC")</f>
        <v># no MAC</v>
      </c>
    </row>
    <row r="59" spans="1:1">
      <c r="A59" s="81" t="str">
        <f>IF('AP-LIST_c9800'!E59&lt;&gt;"",CONCATENATE("username ",UPPER('AP-LIST_c9800'!E59)," mac"),"# no MAC")</f>
        <v># no MAC</v>
      </c>
    </row>
    <row r="60" spans="1:1">
      <c r="A60" s="81" t="str">
        <f>IF('AP-LIST_c9800'!E60&lt;&gt;"",CONCATENATE("username ",UPPER('AP-LIST_c9800'!E60)," mac"),"# no MAC")</f>
        <v># no MAC</v>
      </c>
    </row>
    <row r="61" spans="1:1">
      <c r="A61" s="81" t="str">
        <f>IF('AP-LIST_c9800'!E61&lt;&gt;"",CONCATENATE("username ",UPPER('AP-LIST_c9800'!E61)," mac"),"# no MAC")</f>
        <v># no MAC</v>
      </c>
    </row>
    <row r="62" spans="1:1">
      <c r="A62" s="81" t="str">
        <f>IF('AP-LIST_c9800'!E62&lt;&gt;"",CONCATENATE("username ",UPPER('AP-LIST_c9800'!E62)," mac"),"# no MAC")</f>
        <v># no MAC</v>
      </c>
    </row>
    <row r="63" spans="1:1">
      <c r="A63" s="81" t="str">
        <f>IF('AP-LIST_c9800'!E63&lt;&gt;"",CONCATENATE("username ",UPPER('AP-LIST_c9800'!E63)," mac"),"# no MAC")</f>
        <v># no MAC</v>
      </c>
    </row>
    <row r="64" spans="1:1">
      <c r="A64" s="81" t="str">
        <f>IF('AP-LIST_c9800'!E64&lt;&gt;"",CONCATENATE("username ",UPPER('AP-LIST_c9800'!E64)," mac"),"# no MAC")</f>
        <v># no MAC</v>
      </c>
    </row>
    <row r="65" spans="1:1">
      <c r="A65" s="81" t="str">
        <f>IF('AP-LIST_c9800'!E65&lt;&gt;"",CONCATENATE("username ",UPPER('AP-LIST_c9800'!E65)," mac"),"# no MAC")</f>
        <v># no MAC</v>
      </c>
    </row>
    <row r="66" spans="1:1">
      <c r="A66" s="81" t="str">
        <f>IF('AP-LIST_c9800'!E66&lt;&gt;"",CONCATENATE("username ",UPPER('AP-LIST_c9800'!E66)," mac"),"# no MAC")</f>
        <v># no MAC</v>
      </c>
    </row>
    <row r="67" spans="1:1">
      <c r="A67" s="81" t="str">
        <f>IF('AP-LIST_c9800'!E67&lt;&gt;"",CONCATENATE("username ",UPPER('AP-LIST_c9800'!E67)," mac"),"# no MAC")</f>
        <v># no MAC</v>
      </c>
    </row>
    <row r="68" spans="1:1">
      <c r="A68" s="81" t="str">
        <f>IF('AP-LIST_c9800'!E68&lt;&gt;"",CONCATENATE("username ",UPPER('AP-LIST_c9800'!E68)," mac"),"# no MAC")</f>
        <v># no MAC</v>
      </c>
    </row>
    <row r="69" spans="1:1">
      <c r="A69" s="81" t="str">
        <f>IF('AP-LIST_c9800'!E69&lt;&gt;"",CONCATENATE("username ",UPPER('AP-LIST_c9800'!E69)," mac"),"# no MAC")</f>
        <v># no MAC</v>
      </c>
    </row>
    <row r="70" spans="1:1">
      <c r="A70" s="81" t="str">
        <f>IF('AP-LIST_c9800'!E70&lt;&gt;"",CONCATENATE("username ",UPPER('AP-LIST_c9800'!E70)," mac"),"# no MAC")</f>
        <v># no MAC</v>
      </c>
    </row>
    <row r="71" spans="1:1">
      <c r="A71" s="81" t="str">
        <f>IF('AP-LIST_c9800'!E71&lt;&gt;"",CONCATENATE("username ",UPPER('AP-LIST_c9800'!E71)," mac"),"# no MAC")</f>
        <v># no MAC</v>
      </c>
    </row>
    <row r="72" spans="1:1">
      <c r="A72" s="81" t="str">
        <f>IF('AP-LIST_c9800'!E72&lt;&gt;"",CONCATENATE("username ",UPPER('AP-LIST_c9800'!E72)," mac"),"# no MAC")</f>
        <v># no MAC</v>
      </c>
    </row>
    <row r="73" spans="1:1">
      <c r="A73" s="81" t="str">
        <f>IF('AP-LIST_c9800'!E73&lt;&gt;"",CONCATENATE("username ",UPPER('AP-LIST_c9800'!E73)," mac"),"# no MAC")</f>
        <v># no MAC</v>
      </c>
    </row>
    <row r="74" spans="1:1">
      <c r="A74" s="81" t="str">
        <f>IF('AP-LIST_c9800'!E74&lt;&gt;"",CONCATENATE("username ",UPPER('AP-LIST_c9800'!E74)," mac"),"# no MAC")</f>
        <v># no MAC</v>
      </c>
    </row>
    <row r="75" spans="1:1">
      <c r="A75" s="81" t="str">
        <f>IF('AP-LIST_c9800'!E75&lt;&gt;"",CONCATENATE("username ",UPPER('AP-LIST_c9800'!E75)," mac"),"# no MAC")</f>
        <v># no MAC</v>
      </c>
    </row>
    <row r="76" spans="1:1">
      <c r="A76" s="81" t="str">
        <f>IF('AP-LIST_c9800'!E76&lt;&gt;"",CONCATENATE("username ",UPPER('AP-LIST_c9800'!E76)," mac"),"# no MAC")</f>
        <v># no MAC</v>
      </c>
    </row>
    <row r="77" spans="1:1">
      <c r="A77" s="81" t="str">
        <f>IF('AP-LIST_c9800'!E77&lt;&gt;"",CONCATENATE("username ",UPPER('AP-LIST_c9800'!E77)," mac"),"# no MAC")</f>
        <v># no MAC</v>
      </c>
    </row>
    <row r="78" spans="1:1">
      <c r="A78" s="81" t="str">
        <f>IF('AP-LIST_c9800'!E78&lt;&gt;"",CONCATENATE("username ",UPPER('AP-LIST_c9800'!E78)," mac"),"# no MAC")</f>
        <v># no MAC</v>
      </c>
    </row>
    <row r="79" spans="1:1">
      <c r="A79" s="81" t="str">
        <f>IF('AP-LIST_c9800'!E79&lt;&gt;"",CONCATENATE("username ",UPPER('AP-LIST_c9800'!E79)," mac"),"# no MAC")</f>
        <v># no MAC</v>
      </c>
    </row>
    <row r="80" spans="1:1">
      <c r="A80" s="81" t="str">
        <f>IF('AP-LIST_c9800'!E80&lt;&gt;"",CONCATENATE("username ",UPPER('AP-LIST_c9800'!E80)," mac"),"# no MAC")</f>
        <v># no MAC</v>
      </c>
    </row>
    <row r="81" spans="1:1">
      <c r="A81" s="81" t="str">
        <f>IF('AP-LIST_c9800'!E81&lt;&gt;"",CONCATENATE("username ",UPPER('AP-LIST_c9800'!E81)," mac"),"# no MAC")</f>
        <v># no MAC</v>
      </c>
    </row>
    <row r="82" spans="1:1">
      <c r="A82" s="81" t="str">
        <f>IF('AP-LIST_c9800'!E82&lt;&gt;"",CONCATENATE("username ",UPPER('AP-LIST_c9800'!E82)," mac"),"# no MAC")</f>
        <v># no MAC</v>
      </c>
    </row>
    <row r="83" spans="1:1">
      <c r="A83" s="81" t="str">
        <f>IF('AP-LIST_c9800'!E83&lt;&gt;"",CONCATENATE("username ",UPPER('AP-LIST_c9800'!E83)," mac"),"# no MAC")</f>
        <v># no MAC</v>
      </c>
    </row>
    <row r="84" spans="1:1">
      <c r="A84" s="81" t="str">
        <f>IF('AP-LIST_c9800'!E84&lt;&gt;"",CONCATENATE("username ",UPPER('AP-LIST_c9800'!E84)," mac"),"# no MAC")</f>
        <v># no MAC</v>
      </c>
    </row>
    <row r="85" spans="1:1">
      <c r="A85" s="81" t="str">
        <f>IF('AP-LIST_c9800'!E85&lt;&gt;"",CONCATENATE("username ",UPPER('AP-LIST_c9800'!E85)," mac"),"# no MAC")</f>
        <v># no MAC</v>
      </c>
    </row>
    <row r="86" spans="1:1">
      <c r="A86" s="81" t="str">
        <f>IF('AP-LIST_c9800'!E86&lt;&gt;"",CONCATENATE("username ",UPPER('AP-LIST_c9800'!E86)," mac"),"# no MAC")</f>
        <v># no MAC</v>
      </c>
    </row>
    <row r="87" spans="1:1">
      <c r="A87" s="81" t="str">
        <f>IF('AP-LIST_c9800'!E87&lt;&gt;"",CONCATENATE("username ",UPPER('AP-LIST_c9800'!E87)," mac"),"# no MAC")</f>
        <v># no MAC</v>
      </c>
    </row>
    <row r="88" spans="1:1">
      <c r="A88" s="81" t="str">
        <f>IF('AP-LIST_c9800'!E88&lt;&gt;"",CONCATENATE("username ",UPPER('AP-LIST_c9800'!E88)," mac"),"# no MAC")</f>
        <v># no MAC</v>
      </c>
    </row>
    <row r="89" spans="1:1">
      <c r="A89" s="81" t="str">
        <f>IF('AP-LIST_c9800'!E89&lt;&gt;"",CONCATENATE("username ",UPPER('AP-LIST_c9800'!E89)," mac"),"# no MAC")</f>
        <v># no MAC</v>
      </c>
    </row>
    <row r="90" spans="1:1">
      <c r="A90" s="81" t="str">
        <f>IF('AP-LIST_c9800'!E90&lt;&gt;"",CONCATENATE("username ",UPPER('AP-LIST_c9800'!E90)," mac"),"# no MAC")</f>
        <v># no MAC</v>
      </c>
    </row>
    <row r="91" spans="1:1">
      <c r="A91" s="81" t="str">
        <f>IF('AP-LIST_c9800'!E91&lt;&gt;"",CONCATENATE("username ",UPPER('AP-LIST_c9800'!E91)," mac"),"# no MAC")</f>
        <v># no MAC</v>
      </c>
    </row>
    <row r="92" spans="1:1">
      <c r="A92" s="81" t="str">
        <f>IF('AP-LIST_c9800'!E92&lt;&gt;"",CONCATENATE("username ",UPPER('AP-LIST_c9800'!E92)," mac"),"# no MAC")</f>
        <v># no MAC</v>
      </c>
    </row>
    <row r="93" spans="1:1">
      <c r="A93" s="81" t="str">
        <f>IF('AP-LIST_c9800'!E93&lt;&gt;"",CONCATENATE("username ",UPPER('AP-LIST_c9800'!E93)," mac"),"# no MAC")</f>
        <v># no MAC</v>
      </c>
    </row>
    <row r="94" spans="1:1">
      <c r="A94" s="81" t="str">
        <f>IF('AP-LIST_c9800'!E94&lt;&gt;"",CONCATENATE("username ",UPPER('AP-LIST_c9800'!E94)," mac"),"# no MAC")</f>
        <v># no MAC</v>
      </c>
    </row>
    <row r="95" spans="1:1">
      <c r="A95" s="81" t="str">
        <f>IF('AP-LIST_c9800'!E95&lt;&gt;"",CONCATENATE("username ",UPPER('AP-LIST_c9800'!E95)," mac"),"# no MAC")</f>
        <v># no MAC</v>
      </c>
    </row>
    <row r="96" spans="1:1">
      <c r="A96" s="81" t="str">
        <f>IF('AP-LIST_c9800'!E96&lt;&gt;"",CONCATENATE("username ",UPPER('AP-LIST_c9800'!E96)," mac"),"# no MAC")</f>
        <v># no MAC</v>
      </c>
    </row>
    <row r="97" spans="1:1">
      <c r="A97" s="81" t="str">
        <f>IF('AP-LIST_c9800'!E97&lt;&gt;"",CONCATENATE("username ",UPPER('AP-LIST_c9800'!E97)," mac"),"# no MAC")</f>
        <v># no MAC</v>
      </c>
    </row>
    <row r="98" spans="1:1">
      <c r="A98" s="81" t="str">
        <f>IF('AP-LIST_c9800'!E98&lt;&gt;"",CONCATENATE("username ",UPPER('AP-LIST_c9800'!E98)," mac"),"# no MAC")</f>
        <v># no MAC</v>
      </c>
    </row>
    <row r="99" spans="1:1">
      <c r="A99" s="81" t="str">
        <f>IF('AP-LIST_c9800'!E99&lt;&gt;"",CONCATENATE("username ",UPPER('AP-LIST_c9800'!E99)," mac"),"# no MAC")</f>
        <v># no MAC</v>
      </c>
    </row>
    <row r="100" spans="1:1">
      <c r="A100" s="81" t="str">
        <f>IF('AP-LIST_c9800'!E100&lt;&gt;"",CONCATENATE("username ",UPPER('AP-LIST_c9800'!E100)," mac"),"# no MAC")</f>
        <v># no MAC</v>
      </c>
    </row>
    <row r="101" spans="1:1">
      <c r="A101" s="81" t="str">
        <f>IF('AP-LIST_c9800'!E101&lt;&gt;"",CONCATENATE("username ",UPPER('AP-LIST_c9800'!E101)," mac"),"# no MAC")</f>
        <v># no MAC</v>
      </c>
    </row>
    <row r="102" spans="1:1">
      <c r="A102" s="81" t="str">
        <f>IF('AP-LIST_c9800'!E102&lt;&gt;"",CONCATENATE("username ",UPPER('AP-LIST_c9800'!E102)," mac"),"# no MAC")</f>
        <v># no MAC</v>
      </c>
    </row>
    <row r="103" spans="1:1">
      <c r="A103" s="81" t="str">
        <f>IF('AP-LIST_c9800'!E103&lt;&gt;"",CONCATENATE("username ",UPPER('AP-LIST_c9800'!E103)," mac"),"# no MAC")</f>
        <v># no MAC</v>
      </c>
    </row>
    <row r="104" spans="1:1">
      <c r="A104" s="81" t="str">
        <f>IF('AP-LIST_c9800'!E104&lt;&gt;"",CONCATENATE("username ",UPPER('AP-LIST_c9800'!E104)," mac"),"# no MAC")</f>
        <v># no MAC</v>
      </c>
    </row>
    <row r="105" spans="1:1">
      <c r="A105" s="81" t="str">
        <f>IF('AP-LIST_c9800'!E105&lt;&gt;"",CONCATENATE("username ",UPPER('AP-LIST_c9800'!E105)," mac"),"# no MAC")</f>
        <v># no MAC</v>
      </c>
    </row>
    <row r="106" spans="1:1">
      <c r="A106" s="81" t="str">
        <f>IF('AP-LIST_c9800'!E106&lt;&gt;"",CONCATENATE("username ",UPPER('AP-LIST_c9800'!E106)," mac"),"# no MAC")</f>
        <v># no MAC</v>
      </c>
    </row>
    <row r="107" spans="1:1">
      <c r="A107" s="81" t="str">
        <f>IF('AP-LIST_c9800'!E107&lt;&gt;"",CONCATENATE("username ",UPPER('AP-LIST_c9800'!E107)," mac"),"# no MAC")</f>
        <v># no MAC</v>
      </c>
    </row>
    <row r="108" spans="1:1">
      <c r="A108" s="81" t="str">
        <f>IF('AP-LIST_c9800'!E108&lt;&gt;"",CONCATENATE("username ",UPPER('AP-LIST_c9800'!E108)," mac"),"# no MAC")</f>
        <v># no MAC</v>
      </c>
    </row>
    <row r="109" spans="1:1">
      <c r="A109" s="81" t="str">
        <f>IF('AP-LIST_c9800'!E109&lt;&gt;"",CONCATENATE("username ",UPPER('AP-LIST_c9800'!E109)," mac"),"# no MAC")</f>
        <v># no MAC</v>
      </c>
    </row>
    <row r="110" spans="1:1">
      <c r="A110" s="81" t="str">
        <f>IF('AP-LIST_c9800'!E110&lt;&gt;"",CONCATENATE("username ",UPPER('AP-LIST_c9800'!E110)," mac"),"# no MAC")</f>
        <v># no MAC</v>
      </c>
    </row>
    <row r="111" spans="1:1">
      <c r="A111" s="81" t="str">
        <f>IF('AP-LIST_c9800'!E111&lt;&gt;"",CONCATENATE("username ",UPPER('AP-LIST_c9800'!E111)," mac"),"# no MAC")</f>
        <v># no MAC</v>
      </c>
    </row>
    <row r="112" spans="1:1">
      <c r="A112" s="81" t="str">
        <f>IF('AP-LIST_c9800'!E112&lt;&gt;"",CONCATENATE("username ",UPPER('AP-LIST_c9800'!E112)," mac"),"# no MAC")</f>
        <v># no MAC</v>
      </c>
    </row>
    <row r="113" spans="1:1">
      <c r="A113" s="81" t="str">
        <f>IF('AP-LIST_c9800'!E113&lt;&gt;"",CONCATENATE("username ",UPPER('AP-LIST_c9800'!E113)," mac"),"# no MAC")</f>
        <v># no MAC</v>
      </c>
    </row>
    <row r="114" spans="1:1">
      <c r="A114" s="81" t="str">
        <f>IF('AP-LIST_c9800'!E114&lt;&gt;"",CONCATENATE("username ",UPPER('AP-LIST_c9800'!E114)," mac"),"# no MAC")</f>
        <v># no MAC</v>
      </c>
    </row>
    <row r="115" spans="1:1">
      <c r="A115" s="81" t="str">
        <f>IF('AP-LIST_c9800'!E115&lt;&gt;"",CONCATENATE("username ",UPPER('AP-LIST_c9800'!E115)," mac"),"# no MAC")</f>
        <v># no MAC</v>
      </c>
    </row>
    <row r="116" spans="1:1">
      <c r="A116" s="81" t="str">
        <f>IF('AP-LIST_c9800'!E116&lt;&gt;"",CONCATENATE("username ",UPPER('AP-LIST_c9800'!E116)," mac"),"# no MAC")</f>
        <v># no MAC</v>
      </c>
    </row>
    <row r="117" spans="1:1">
      <c r="A117" s="81" t="str">
        <f>IF('AP-LIST_c9800'!E117&lt;&gt;"",CONCATENATE("username ",UPPER('AP-LIST_c9800'!E117)," mac"),"# no MAC")</f>
        <v># no MAC</v>
      </c>
    </row>
    <row r="118" spans="1:1">
      <c r="A118" s="81" t="str">
        <f>IF('AP-LIST_c9800'!E118&lt;&gt;"",CONCATENATE("username ",UPPER('AP-LIST_c9800'!E118)," mac"),"# no MAC")</f>
        <v># no MAC</v>
      </c>
    </row>
    <row r="119" spans="1:1">
      <c r="A119" s="81" t="str">
        <f>IF('AP-LIST_c9800'!E119&lt;&gt;"",CONCATENATE("username ",UPPER('AP-LIST_c9800'!E119)," mac"),"# no MAC")</f>
        <v># no MAC</v>
      </c>
    </row>
    <row r="120" spans="1:1">
      <c r="A120" s="81" t="str">
        <f>IF('AP-LIST_c9800'!E120&lt;&gt;"",CONCATENATE("username ",UPPER('AP-LIST_c9800'!E120)," mac"),"# no MAC")</f>
        <v># no MAC</v>
      </c>
    </row>
    <row r="121" spans="1:1">
      <c r="A121" s="81" t="str">
        <f>IF('AP-LIST_c9800'!E121&lt;&gt;"",CONCATENATE("username ",UPPER('AP-LIST_c9800'!E121)," mac"),"# no MAC")</f>
        <v># no MAC</v>
      </c>
    </row>
    <row r="122" spans="1:1">
      <c r="A122" s="81" t="str">
        <f>IF('AP-LIST_c9800'!E122&lt;&gt;"",CONCATENATE("username ",UPPER('AP-LIST_c9800'!E122)," mac"),"# no MAC")</f>
        <v># no MAC</v>
      </c>
    </row>
    <row r="123" spans="1:1">
      <c r="A123" s="81" t="str">
        <f>IF('AP-LIST_c9800'!E123&lt;&gt;"",CONCATENATE("username ",UPPER('AP-LIST_c9800'!E123)," mac"),"# no MAC")</f>
        <v># no MAC</v>
      </c>
    </row>
    <row r="124" spans="1:1">
      <c r="A124" s="81" t="str">
        <f>IF('AP-LIST_c9800'!E124&lt;&gt;"",CONCATENATE("username ",UPPER('AP-LIST_c9800'!E124)," mac"),"# no MAC")</f>
        <v># no MAC</v>
      </c>
    </row>
    <row r="125" spans="1:1">
      <c r="A125" s="81" t="str">
        <f>IF('AP-LIST_c9800'!E125&lt;&gt;"",CONCATENATE("username ",UPPER('AP-LIST_c9800'!E125)," mac"),"# no MAC")</f>
        <v># no MAC</v>
      </c>
    </row>
    <row r="126" spans="1:1">
      <c r="A126" s="81" t="str">
        <f>IF('AP-LIST_c9800'!E126&lt;&gt;"",CONCATENATE("username ",UPPER('AP-LIST_c9800'!E126)," mac"),"# no MAC")</f>
        <v># no MAC</v>
      </c>
    </row>
    <row r="127" spans="1:1">
      <c r="A127" s="81" t="str">
        <f>IF('AP-LIST_c9800'!E127&lt;&gt;"",CONCATENATE("username ",UPPER('AP-LIST_c9800'!E127)," mac"),"# no MAC")</f>
        <v># no MAC</v>
      </c>
    </row>
    <row r="128" spans="1:1">
      <c r="A128" s="81" t="str">
        <f>IF('AP-LIST_c9800'!E128&lt;&gt;"",CONCATENATE("username ",UPPER('AP-LIST_c9800'!E128)," mac"),"# no MAC")</f>
        <v># no MAC</v>
      </c>
    </row>
    <row r="129" spans="1:1">
      <c r="A129" s="81" t="str">
        <f>IF('AP-LIST_c9800'!E129&lt;&gt;"",CONCATENATE("username ",UPPER('AP-LIST_c9800'!E129)," mac"),"# no MAC")</f>
        <v># no MAC</v>
      </c>
    </row>
    <row r="130" spans="1:1">
      <c r="A130" s="81" t="str">
        <f>IF('AP-LIST_c9800'!E130&lt;&gt;"",CONCATENATE("username ",UPPER('AP-LIST_c9800'!E130)," mac"),"# no MAC")</f>
        <v># no MAC</v>
      </c>
    </row>
    <row r="131" spans="1:1">
      <c r="A131" s="81" t="str">
        <f>IF('AP-LIST_c9800'!E131&lt;&gt;"",CONCATENATE("username ",UPPER('AP-LIST_c9800'!E131)," mac"),"# no MAC")</f>
        <v># no MAC</v>
      </c>
    </row>
    <row r="132" spans="1:1">
      <c r="A132" s="81" t="str">
        <f>IF('AP-LIST_c9800'!E132&lt;&gt;"",CONCATENATE("username ",UPPER('AP-LIST_c9800'!E132)," mac"),"# no MAC")</f>
        <v># no MAC</v>
      </c>
    </row>
    <row r="133" spans="1:1">
      <c r="A133" s="81" t="str">
        <f>IF('AP-LIST_c9800'!E133&lt;&gt;"",CONCATENATE("username ",UPPER('AP-LIST_c9800'!E133)," mac"),"# no MAC")</f>
        <v># no MAC</v>
      </c>
    </row>
    <row r="134" spans="1:1">
      <c r="A134" s="81" t="str">
        <f>IF('AP-LIST_c9800'!E134&lt;&gt;"",CONCATENATE("username ",UPPER('AP-LIST_c9800'!E134)," mac"),"# no MAC")</f>
        <v># no MAC</v>
      </c>
    </row>
    <row r="135" spans="1:1">
      <c r="A135" s="81" t="str">
        <f>IF('AP-LIST_c9800'!E135&lt;&gt;"",CONCATENATE("username ",UPPER('AP-LIST_c9800'!E135)," mac"),"# no MAC")</f>
        <v># no MAC</v>
      </c>
    </row>
    <row r="136" spans="1:1">
      <c r="A136" s="81" t="str">
        <f>IF('AP-LIST_c9800'!E136&lt;&gt;"",CONCATENATE("username ",UPPER('AP-LIST_c9800'!E136)," mac"),"# no MAC")</f>
        <v># no MAC</v>
      </c>
    </row>
    <row r="137" spans="1:1">
      <c r="A137" s="81" t="str">
        <f>IF('AP-LIST_c9800'!E137&lt;&gt;"",CONCATENATE("username ",UPPER('AP-LIST_c9800'!E137)," mac"),"# no MAC")</f>
        <v># no MAC</v>
      </c>
    </row>
    <row r="138" spans="1:1">
      <c r="A138" s="81" t="str">
        <f>IF('AP-LIST_c9800'!E138&lt;&gt;"",CONCATENATE("username ",UPPER('AP-LIST_c9800'!E138)," mac"),"# no MAC")</f>
        <v># no MAC</v>
      </c>
    </row>
    <row r="139" spans="1:1">
      <c r="A139" s="81" t="str">
        <f>IF('AP-LIST_c9800'!E139&lt;&gt;"",CONCATENATE("username ",UPPER('AP-LIST_c9800'!E139)," mac"),"# no MAC")</f>
        <v># no MAC</v>
      </c>
    </row>
    <row r="140" spans="1:1">
      <c r="A140" s="81" t="str">
        <f>IF('AP-LIST_c9800'!E140&lt;&gt;"",CONCATENATE("username ",UPPER('AP-LIST_c9800'!E140)," mac"),"# no MAC")</f>
        <v># no MAC</v>
      </c>
    </row>
    <row r="141" spans="1:1">
      <c r="A141" s="81" t="str">
        <f>IF('AP-LIST_c9800'!E141&lt;&gt;"",CONCATENATE("username ",UPPER('AP-LIST_c9800'!E141)," mac"),"# no MAC")</f>
        <v># no MAC</v>
      </c>
    </row>
    <row r="142" spans="1:1">
      <c r="A142" s="81" t="str">
        <f>IF('AP-LIST_c9800'!E142&lt;&gt;"",CONCATENATE("username ",UPPER('AP-LIST_c9800'!E142)," mac"),"# no MAC")</f>
        <v># no MAC</v>
      </c>
    </row>
    <row r="143" spans="1:1">
      <c r="A143" s="81" t="str">
        <f>IF('AP-LIST_c9800'!E143&lt;&gt;"",CONCATENATE("username ",UPPER('AP-LIST_c9800'!E143)," mac"),"# no MAC")</f>
        <v># no MAC</v>
      </c>
    </row>
    <row r="144" spans="1:1">
      <c r="A144" s="81" t="str">
        <f>IF('AP-LIST_c9800'!E144&lt;&gt;"",CONCATENATE("username ",UPPER('AP-LIST_c9800'!E144)," mac"),"# no MAC")</f>
        <v># no MAC</v>
      </c>
    </row>
    <row r="145" spans="1:1">
      <c r="A145" s="81" t="str">
        <f>IF('AP-LIST_c9800'!E145&lt;&gt;"",CONCATENATE("username ",UPPER('AP-LIST_c9800'!E145)," mac"),"# no MAC")</f>
        <v># no MAC</v>
      </c>
    </row>
    <row r="146" spans="1:1">
      <c r="A146" s="81" t="str">
        <f>IF('AP-LIST_c9800'!E146&lt;&gt;"",CONCATENATE("username ",UPPER('AP-LIST_c9800'!E146)," mac"),"# no MAC")</f>
        <v># no MAC</v>
      </c>
    </row>
    <row r="147" spans="1:1">
      <c r="A147" s="81" t="str">
        <f>IF('AP-LIST_c9800'!E147&lt;&gt;"",CONCATENATE("username ",UPPER('AP-LIST_c9800'!E147)," mac"),"# no MAC")</f>
        <v># no MAC</v>
      </c>
    </row>
    <row r="148" spans="1:1">
      <c r="A148" s="81" t="str">
        <f>IF('AP-LIST_c9800'!E148&lt;&gt;"",CONCATENATE("username ",UPPER('AP-LIST_c9800'!E148)," mac"),"# no MAC")</f>
        <v># no MAC</v>
      </c>
    </row>
    <row r="149" spans="1:1">
      <c r="A149" s="81" t="str">
        <f>IF('AP-LIST_c9800'!E149&lt;&gt;"",CONCATENATE("username ",UPPER('AP-LIST_c9800'!E149)," mac"),"# no MAC")</f>
        <v># no MAC</v>
      </c>
    </row>
    <row r="150" spans="1:1">
      <c r="A150" s="81" t="str">
        <f>IF('AP-LIST_c9800'!E150&lt;&gt;"",CONCATENATE("username ",UPPER('AP-LIST_c9800'!E150)," mac"),"# no MAC")</f>
        <v># no MAC</v>
      </c>
    </row>
    <row r="151" spans="1:1">
      <c r="A151" s="81" t="str">
        <f>IF('AP-LIST_c9800'!E151&lt;&gt;"",CONCATENATE("username ",UPPER('AP-LIST_c9800'!E151)," mac"),"# no MAC")</f>
        <v># no MAC</v>
      </c>
    </row>
    <row r="152" spans="1:1">
      <c r="A152" s="81" t="str">
        <f>IF('AP-LIST_c9800'!E152&lt;&gt;"",CONCATENATE("username ",UPPER('AP-LIST_c9800'!E152)," mac"),"# no MAC")</f>
        <v># no MAC</v>
      </c>
    </row>
    <row r="153" spans="1:1">
      <c r="A153" s="81" t="str">
        <f>IF('AP-LIST_c9800'!E153&lt;&gt;"",CONCATENATE("username ",UPPER('AP-LIST_c9800'!E153)," mac"),"# no MAC")</f>
        <v># no MAC</v>
      </c>
    </row>
    <row r="154" spans="1:1">
      <c r="A154" s="81" t="str">
        <f>IF('AP-LIST_c9800'!E154&lt;&gt;"",CONCATENATE("username ",UPPER('AP-LIST_c9800'!E154)," mac"),"# no MAC")</f>
        <v># no MAC</v>
      </c>
    </row>
    <row r="155" spans="1:1">
      <c r="A155" s="81" t="str">
        <f>IF('AP-LIST_c9800'!E155&lt;&gt;"",CONCATENATE("username ",UPPER('AP-LIST_c9800'!E155)," mac"),"# no MAC")</f>
        <v># no MAC</v>
      </c>
    </row>
    <row r="156" spans="1:1">
      <c r="A156" s="81" t="str">
        <f>IF('AP-LIST_c9800'!E156&lt;&gt;"",CONCATENATE("username ",UPPER('AP-LIST_c9800'!E156)," mac"),"# no MAC")</f>
        <v># no MAC</v>
      </c>
    </row>
    <row r="157" spans="1:1">
      <c r="A157" s="81" t="str">
        <f>IF('AP-LIST_c9800'!E157&lt;&gt;"",CONCATENATE("username ",UPPER('AP-LIST_c9800'!E157)," mac"),"# no MAC")</f>
        <v># no MAC</v>
      </c>
    </row>
    <row r="158" spans="1:1">
      <c r="A158" s="81" t="str">
        <f>IF('AP-LIST_c9800'!E158&lt;&gt;"",CONCATENATE("username ",UPPER('AP-LIST_c9800'!E158)," mac"),"# no MAC")</f>
        <v># no MAC</v>
      </c>
    </row>
    <row r="159" spans="1:1">
      <c r="A159" s="81" t="str">
        <f>IF('AP-LIST_c9800'!E159&lt;&gt;"",CONCATENATE("username ",UPPER('AP-LIST_c9800'!E159)," mac"),"# no MAC")</f>
        <v># no MAC</v>
      </c>
    </row>
    <row r="160" spans="1:1">
      <c r="A160" s="81" t="str">
        <f>IF('AP-LIST_c9800'!E160&lt;&gt;"",CONCATENATE("username ",UPPER('AP-LIST_c9800'!E160)," mac"),"# no MAC")</f>
        <v># no MAC</v>
      </c>
    </row>
    <row r="161" spans="1:1">
      <c r="A161" s="81" t="str">
        <f>IF('AP-LIST_c9800'!E161&lt;&gt;"",CONCATENATE("username ",UPPER('AP-LIST_c9800'!E161)," mac"),"# no MAC")</f>
        <v># no MAC</v>
      </c>
    </row>
    <row r="162" spans="1:1">
      <c r="A162" s="81" t="str">
        <f>IF('AP-LIST_c9800'!E162&lt;&gt;"",CONCATENATE("username ",UPPER('AP-LIST_c9800'!E162)," mac"),"# no MAC")</f>
        <v># no MAC</v>
      </c>
    </row>
    <row r="163" spans="1:1">
      <c r="A163" s="81" t="str">
        <f>IF('AP-LIST_c9800'!E163&lt;&gt;"",CONCATENATE("username ",UPPER('AP-LIST_c9800'!E163)," mac"),"# no MAC")</f>
        <v># no MAC</v>
      </c>
    </row>
    <row r="164" spans="1:1">
      <c r="A164" s="81" t="str">
        <f>IF('AP-LIST_c9800'!E164&lt;&gt;"",CONCATENATE("username ",UPPER('AP-LIST_c9800'!E164)," mac"),"# no MAC")</f>
        <v># no MAC</v>
      </c>
    </row>
    <row r="165" spans="1:1">
      <c r="A165" s="81" t="str">
        <f>IF('AP-LIST_c9800'!E165&lt;&gt;"",CONCATENATE("username ",UPPER('AP-LIST_c9800'!E165)," mac"),"# no MAC")</f>
        <v># no MAC</v>
      </c>
    </row>
    <row r="166" spans="1:1">
      <c r="A166" s="81" t="str">
        <f>IF('AP-LIST_c9800'!E166&lt;&gt;"",CONCATENATE("username ",UPPER('AP-LIST_c9800'!E166)," mac"),"# no MAC")</f>
        <v># no MAC</v>
      </c>
    </row>
    <row r="167" spans="1:1">
      <c r="A167" s="81" t="str">
        <f>IF('AP-LIST_c9800'!E167&lt;&gt;"",CONCATENATE("username ",UPPER('AP-LIST_c9800'!E167)," mac"),"# no MAC")</f>
        <v># no MAC</v>
      </c>
    </row>
    <row r="168" spans="1:1">
      <c r="A168" s="81" t="str">
        <f>IF('AP-LIST_c9800'!E168&lt;&gt;"",CONCATENATE("username ",UPPER('AP-LIST_c9800'!E168)," mac"),"# no MAC")</f>
        <v># no MAC</v>
      </c>
    </row>
    <row r="169" spans="1:1">
      <c r="A169" s="81" t="str">
        <f>IF('AP-LIST_c9800'!E169&lt;&gt;"",CONCATENATE("username ",UPPER('AP-LIST_c9800'!E169)," mac"),"# no MAC")</f>
        <v># no MAC</v>
      </c>
    </row>
    <row r="170" spans="1:1">
      <c r="A170" s="81" t="str">
        <f>IF('AP-LIST_c9800'!E170&lt;&gt;"",CONCATENATE("username ",UPPER('AP-LIST_c9800'!E170)," mac"),"# no MAC")</f>
        <v># no MAC</v>
      </c>
    </row>
    <row r="171" spans="1:1">
      <c r="A171" s="81" t="str">
        <f>IF('AP-LIST_c9800'!E171&lt;&gt;"",CONCATENATE("username ",UPPER('AP-LIST_c9800'!E171)," mac"),"# no MAC")</f>
        <v># no MAC</v>
      </c>
    </row>
    <row r="172" spans="1:1">
      <c r="A172" s="81" t="str">
        <f>IF('AP-LIST_c9800'!E172&lt;&gt;"",CONCATENATE("username ",UPPER('AP-LIST_c9800'!E172)," mac"),"# no MAC")</f>
        <v># no MAC</v>
      </c>
    </row>
    <row r="173" spans="1:1">
      <c r="A173" s="81" t="str">
        <f>IF('AP-LIST_c9800'!E173&lt;&gt;"",CONCATENATE("username ",UPPER('AP-LIST_c9800'!E173)," mac"),"# no MAC")</f>
        <v># no MAC</v>
      </c>
    </row>
    <row r="174" spans="1:1">
      <c r="A174" s="81" t="str">
        <f>IF('AP-LIST_c9800'!E174&lt;&gt;"",CONCATENATE("username ",UPPER('AP-LIST_c9800'!E174)," mac"),"# no MAC")</f>
        <v># no MAC</v>
      </c>
    </row>
    <row r="175" spans="1:1">
      <c r="A175" s="81" t="str">
        <f>IF('AP-LIST_c9800'!E175&lt;&gt;"",CONCATENATE("username ",UPPER('AP-LIST_c9800'!E175)," mac"),"# no MAC")</f>
        <v># no MAC</v>
      </c>
    </row>
    <row r="176" spans="1:1">
      <c r="A176" s="81" t="str">
        <f>IF('AP-LIST_c9800'!E176&lt;&gt;"",CONCATENATE("username ",UPPER('AP-LIST_c9800'!E176)," mac"),"# no MAC")</f>
        <v># no MAC</v>
      </c>
    </row>
    <row r="177" spans="1:1">
      <c r="A177" s="81" t="str">
        <f>IF('AP-LIST_c9800'!E177&lt;&gt;"",CONCATENATE("username ",UPPER('AP-LIST_c9800'!E177)," mac"),"# no MAC")</f>
        <v># no MAC</v>
      </c>
    </row>
    <row r="178" spans="1:1">
      <c r="A178" s="81" t="str">
        <f>IF('AP-LIST_c9800'!E178&lt;&gt;"",CONCATENATE("username ",UPPER('AP-LIST_c9800'!E178)," mac"),"# no MAC")</f>
        <v># no MAC</v>
      </c>
    </row>
    <row r="179" spans="1:1">
      <c r="A179" s="81" t="str">
        <f>IF('AP-LIST_c9800'!E179&lt;&gt;"",CONCATENATE("username ",UPPER('AP-LIST_c9800'!E179)," mac"),"# no MAC")</f>
        <v># no MAC</v>
      </c>
    </row>
    <row r="180" spans="1:1">
      <c r="A180" s="81" t="str">
        <f>IF('AP-LIST_c9800'!E180&lt;&gt;"",CONCATENATE("username ",UPPER('AP-LIST_c9800'!E180)," mac"),"# no MAC")</f>
        <v># no MAC</v>
      </c>
    </row>
    <row r="181" spans="1:1">
      <c r="A181" s="81" t="str">
        <f>IF('AP-LIST_c9800'!E181&lt;&gt;"",CONCATENATE("username ",UPPER('AP-LIST_c9800'!E181)," mac"),"# no MAC")</f>
        <v># no MAC</v>
      </c>
    </row>
    <row r="182" spans="1:1">
      <c r="A182" s="81" t="str">
        <f>IF('AP-LIST_c9800'!E182&lt;&gt;"",CONCATENATE("username ",UPPER('AP-LIST_c9800'!E182)," mac"),"# no MAC")</f>
        <v># no MAC</v>
      </c>
    </row>
    <row r="183" spans="1:1">
      <c r="A183" s="81" t="str">
        <f>IF('AP-LIST_c9800'!E183&lt;&gt;"",CONCATENATE("username ",UPPER('AP-LIST_c9800'!E183)," mac"),"# no MAC")</f>
        <v># no MAC</v>
      </c>
    </row>
    <row r="184" spans="1:1">
      <c r="A184" s="81" t="str">
        <f>IF('AP-LIST_c9800'!E184&lt;&gt;"",CONCATENATE("username ",UPPER('AP-LIST_c9800'!E184)," mac"),"# no MAC")</f>
        <v># no MAC</v>
      </c>
    </row>
    <row r="185" spans="1:1">
      <c r="A185" s="81" t="str">
        <f>IF('AP-LIST_c9800'!E185&lt;&gt;"",CONCATENATE("username ",UPPER('AP-LIST_c9800'!E185)," mac"),"# no MAC")</f>
        <v># no MAC</v>
      </c>
    </row>
    <row r="186" spans="1:1">
      <c r="A186" s="81" t="str">
        <f>IF('AP-LIST_c9800'!E186&lt;&gt;"",CONCATENATE("username ",UPPER('AP-LIST_c9800'!E186)," mac"),"# no MAC")</f>
        <v># no MAC</v>
      </c>
    </row>
    <row r="187" spans="1:1">
      <c r="A187" s="81" t="str">
        <f>IF('AP-LIST_c9800'!E187&lt;&gt;"",CONCATENATE("username ",UPPER('AP-LIST_c9800'!E187)," mac"),"# no MAC")</f>
        <v># no MAC</v>
      </c>
    </row>
    <row r="188" spans="1:1">
      <c r="A188" s="81" t="str">
        <f>IF('AP-LIST_c9800'!E188&lt;&gt;"",CONCATENATE("username ",UPPER('AP-LIST_c9800'!E188)," mac"),"# no MAC")</f>
        <v># no MAC</v>
      </c>
    </row>
    <row r="189" spans="1:1">
      <c r="A189" s="81" t="str">
        <f>IF('AP-LIST_c9800'!E189&lt;&gt;"",CONCATENATE("username ",UPPER('AP-LIST_c9800'!E189)," mac"),"# no MAC")</f>
        <v># no MAC</v>
      </c>
    </row>
    <row r="190" spans="1:1">
      <c r="A190" s="81" t="str">
        <f>IF('AP-LIST_c9800'!E190&lt;&gt;"",CONCATENATE("username ",UPPER('AP-LIST_c9800'!E190)," mac"),"# no MAC")</f>
        <v># no MAC</v>
      </c>
    </row>
    <row r="191" spans="1:1">
      <c r="A191" s="81" t="str">
        <f>IF('AP-LIST_c9800'!E191&lt;&gt;"",CONCATENATE("username ",UPPER('AP-LIST_c9800'!E191)," mac"),"# no MAC")</f>
        <v># no MAC</v>
      </c>
    </row>
    <row r="192" spans="1:1">
      <c r="A192" s="81" t="str">
        <f>IF('AP-LIST_c9800'!E192&lt;&gt;"",CONCATENATE("username ",UPPER('AP-LIST_c9800'!E192)," mac"),"# no MAC")</f>
        <v># no MAC</v>
      </c>
    </row>
    <row r="193" spans="1:1">
      <c r="A193" s="81" t="str">
        <f>IF('AP-LIST_c9800'!E193&lt;&gt;"",CONCATENATE("username ",UPPER('AP-LIST_c9800'!E193)," mac"),"# no MAC")</f>
        <v># no MAC</v>
      </c>
    </row>
    <row r="194" spans="1:1">
      <c r="A194" s="81" t="str">
        <f>IF('AP-LIST_c9800'!E194&lt;&gt;"",CONCATENATE("username ",UPPER('AP-LIST_c9800'!E194)," mac"),"# no MAC")</f>
        <v># no MAC</v>
      </c>
    </row>
    <row r="195" spans="1:1">
      <c r="A195" s="81" t="str">
        <f>IF('AP-LIST_c9800'!E195&lt;&gt;"",CONCATENATE("username ",UPPER('AP-LIST_c9800'!E195)," mac"),"# no MAC")</f>
        <v># no MAC</v>
      </c>
    </row>
    <row r="196" spans="1:1">
      <c r="A196" s="81" t="str">
        <f>IF('AP-LIST_c9800'!E196&lt;&gt;"",CONCATENATE("username ",UPPER('AP-LIST_c9800'!E196)," mac"),"# no MAC")</f>
        <v># no MAC</v>
      </c>
    </row>
    <row r="197" spans="1:1">
      <c r="A197" s="81" t="str">
        <f>IF('AP-LIST_c9800'!E197&lt;&gt;"",CONCATENATE("username ",UPPER('AP-LIST_c9800'!E197)," mac"),"# no MAC")</f>
        <v># no MAC</v>
      </c>
    </row>
    <row r="198" spans="1:1">
      <c r="A198" s="81" t="str">
        <f>IF('AP-LIST_c9800'!E198&lt;&gt;"",CONCATENATE("username ",UPPER('AP-LIST_c9800'!E198)," mac"),"# no MAC")</f>
        <v># no MAC</v>
      </c>
    </row>
    <row r="199" spans="1:1">
      <c r="A199" s="81" t="str">
        <f>IF('AP-LIST_c9800'!E199&lt;&gt;"",CONCATENATE("username ",UPPER('AP-LIST_c9800'!E199)," mac"),"# no MAC")</f>
        <v># no MAC</v>
      </c>
    </row>
    <row r="200" spans="1:1">
      <c r="A200" s="81" t="str">
        <f>IF('AP-LIST_c9800'!E200&lt;&gt;"",CONCATENATE("username ",UPPER('AP-LIST_c9800'!E200)," mac"),"# no MAC")</f>
        <v># no MAC</v>
      </c>
    </row>
    <row r="201" spans="1:1">
      <c r="A201" s="81" t="str">
        <f>IF('AP-LIST_c9800'!E201&lt;&gt;"",CONCATENATE("username ",UPPER('AP-LIST_c9800'!E201)," mac"),"# no MAC")</f>
        <v># no MAC</v>
      </c>
    </row>
    <row r="202" spans="1:1">
      <c r="A202" s="81" t="str">
        <f>IF('AP-LIST_c9800'!E202&lt;&gt;"",CONCATENATE("username ",UPPER('AP-LIST_c9800'!E202)," mac"),"# no MAC")</f>
        <v># no MAC</v>
      </c>
    </row>
    <row r="203" spans="1:1">
      <c r="A203" s="81" t="str">
        <f>IF('AP-LIST_c9800'!E203&lt;&gt;"",CONCATENATE("username ",UPPER('AP-LIST_c9800'!E203)," mac"),"# no MAC")</f>
        <v># no MAC</v>
      </c>
    </row>
    <row r="204" spans="1:1">
      <c r="A204" s="81" t="str">
        <f>IF('AP-LIST_c9800'!E204&lt;&gt;"",CONCATENATE("username ",UPPER('AP-LIST_c9800'!E204)," mac"),"# no MAC")</f>
        <v># no MAC</v>
      </c>
    </row>
    <row r="205" spans="1:1">
      <c r="A205" s="81" t="str">
        <f>IF('AP-LIST_c9800'!E205&lt;&gt;"",CONCATENATE("username ",UPPER('AP-LIST_c9800'!E205)," mac"),"# no MAC")</f>
        <v># no MAC</v>
      </c>
    </row>
    <row r="206" spans="1:1">
      <c r="A206" s="81" t="str">
        <f>IF('AP-LIST_c9800'!E206&lt;&gt;"",CONCATENATE("username ",UPPER('AP-LIST_c9800'!E206)," mac"),"# no MAC")</f>
        <v># no MAC</v>
      </c>
    </row>
    <row r="207" spans="1:1">
      <c r="A207" s="81" t="str">
        <f>IF('AP-LIST_c9800'!E207&lt;&gt;"",CONCATENATE("username ",UPPER('AP-LIST_c9800'!E207)," mac"),"# no MAC")</f>
        <v># no MAC</v>
      </c>
    </row>
    <row r="208" spans="1:1">
      <c r="A208" s="81" t="str">
        <f>IF('AP-LIST_c9800'!E208&lt;&gt;"",CONCATENATE("username ",UPPER('AP-LIST_c9800'!E208)," mac"),"# no MAC")</f>
        <v># no MAC</v>
      </c>
    </row>
    <row r="209" spans="1:1">
      <c r="A209" s="81" t="str">
        <f>IF('AP-LIST_c9800'!E209&lt;&gt;"",CONCATENATE("username ",UPPER('AP-LIST_c9800'!E209)," mac"),"# no MAC")</f>
        <v># no MAC</v>
      </c>
    </row>
    <row r="210" spans="1:1">
      <c r="A210" s="81" t="str">
        <f>IF('AP-LIST_c9800'!E210&lt;&gt;"",CONCATENATE("username ",UPPER('AP-LIST_c9800'!E210)," mac"),"# no MAC")</f>
        <v># no MAC</v>
      </c>
    </row>
    <row r="211" spans="1:1">
      <c r="A211" s="81" t="str">
        <f>IF('AP-LIST_c9800'!E211&lt;&gt;"",CONCATENATE("username ",UPPER('AP-LIST_c9800'!E211)," mac"),"# no MAC")</f>
        <v># no MAC</v>
      </c>
    </row>
    <row r="212" spans="1:1">
      <c r="A212" s="81" t="str">
        <f>IF('AP-LIST_c9800'!E212&lt;&gt;"",CONCATENATE("username ",UPPER('AP-LIST_c9800'!E212)," mac"),"# no MAC")</f>
        <v># no MAC</v>
      </c>
    </row>
    <row r="213" spans="1:1">
      <c r="A213" s="81" t="str">
        <f>IF('AP-LIST_c9800'!E213&lt;&gt;"",CONCATENATE("username ",UPPER('AP-LIST_c9800'!E213)," mac"),"# no MAC")</f>
        <v># no MAC</v>
      </c>
    </row>
    <row r="214" spans="1:1">
      <c r="A214" s="81" t="str">
        <f>IF('AP-LIST_c9800'!E214&lt;&gt;"",CONCATENATE("username ",UPPER('AP-LIST_c9800'!E214)," mac"),"# no MAC")</f>
        <v># no MAC</v>
      </c>
    </row>
    <row r="215" spans="1:1">
      <c r="A215" s="81" t="str">
        <f>IF('AP-LIST_c9800'!E215&lt;&gt;"",CONCATENATE("username ",UPPER('AP-LIST_c9800'!E215)," mac"),"# no MAC")</f>
        <v># no MAC</v>
      </c>
    </row>
    <row r="216" spans="1:1">
      <c r="A216" s="81" t="str">
        <f>IF('AP-LIST_c9800'!E216&lt;&gt;"",CONCATENATE("username ",UPPER('AP-LIST_c9800'!E216)," mac"),"# no MAC")</f>
        <v># no MAC</v>
      </c>
    </row>
    <row r="217" spans="1:1">
      <c r="A217" s="81" t="str">
        <f>IF('AP-LIST_c9800'!E217&lt;&gt;"",CONCATENATE("username ",UPPER('AP-LIST_c9800'!E217)," mac"),"# no MAC")</f>
        <v># no MAC</v>
      </c>
    </row>
    <row r="218" spans="1:1">
      <c r="A218" s="81" t="str">
        <f>IF('AP-LIST_c9800'!E218&lt;&gt;"",CONCATENATE("username ",UPPER('AP-LIST_c9800'!E218)," mac"),"# no MAC")</f>
        <v># no MAC</v>
      </c>
    </row>
    <row r="219" spans="1:1">
      <c r="A219" s="81" t="str">
        <f>IF('AP-LIST_c9800'!E219&lt;&gt;"",CONCATENATE("username ",UPPER('AP-LIST_c9800'!E219)," mac"),"# no MAC")</f>
        <v># no MAC</v>
      </c>
    </row>
    <row r="220" spans="1:1">
      <c r="A220" s="81" t="str">
        <f>IF('AP-LIST_c9800'!E220&lt;&gt;"",CONCATENATE("username ",UPPER('AP-LIST_c9800'!E220)," mac"),"# no MAC")</f>
        <v># no MAC</v>
      </c>
    </row>
    <row r="221" spans="1:1">
      <c r="A221" s="81" t="str">
        <f>IF('AP-LIST_c9800'!E221&lt;&gt;"",CONCATENATE("username ",UPPER('AP-LIST_c9800'!E221)," mac"),"# no MAC")</f>
        <v># no MAC</v>
      </c>
    </row>
    <row r="222" spans="1:1">
      <c r="A222" s="81" t="str">
        <f>IF('AP-LIST_c9800'!E222&lt;&gt;"",CONCATENATE("username ",UPPER('AP-LIST_c9800'!E222)," mac"),"# no MAC")</f>
        <v># no MAC</v>
      </c>
    </row>
    <row r="223" spans="1:1">
      <c r="A223" s="81" t="str">
        <f>IF('AP-LIST_c9800'!E223&lt;&gt;"",CONCATENATE("username ",UPPER('AP-LIST_c9800'!E223)," mac"),"# no MAC")</f>
        <v># no MAC</v>
      </c>
    </row>
    <row r="224" spans="1:1">
      <c r="A224" s="81" t="str">
        <f>IF('AP-LIST_c9800'!E224&lt;&gt;"",CONCATENATE("username ",UPPER('AP-LIST_c9800'!E224)," mac"),"# no MAC")</f>
        <v># no MAC</v>
      </c>
    </row>
    <row r="225" spans="1:1">
      <c r="A225" s="81" t="str">
        <f>IF('AP-LIST_c9800'!E225&lt;&gt;"",CONCATENATE("username ",UPPER('AP-LIST_c9800'!E225)," mac"),"# no MAC")</f>
        <v># no MAC</v>
      </c>
    </row>
    <row r="226" spans="1:1">
      <c r="A226" s="81" t="str">
        <f>IF('AP-LIST_c9800'!E226&lt;&gt;"",CONCATENATE("username ",UPPER('AP-LIST_c9800'!E226)," mac"),"# no MAC")</f>
        <v># no MAC</v>
      </c>
    </row>
    <row r="227" spans="1:1">
      <c r="A227" s="81" t="str">
        <f>IF('AP-LIST_c9800'!E227&lt;&gt;"",CONCATENATE("username ",UPPER('AP-LIST_c9800'!E227)," mac"),"# no MAC")</f>
        <v># no MAC</v>
      </c>
    </row>
    <row r="228" spans="1:1">
      <c r="A228" s="81" t="str">
        <f>IF('AP-LIST_c9800'!E228&lt;&gt;"",CONCATENATE("username ",UPPER('AP-LIST_c9800'!E228)," mac"),"# no MAC")</f>
        <v># no MAC</v>
      </c>
    </row>
    <row r="229" spans="1:1">
      <c r="A229" s="81" t="str">
        <f>IF('AP-LIST_c9800'!E229&lt;&gt;"",CONCATENATE("username ",UPPER('AP-LIST_c9800'!E229)," mac"),"# no MAC")</f>
        <v># no MAC</v>
      </c>
    </row>
    <row r="230" spans="1:1">
      <c r="A230" s="81" t="str">
        <f>IF('AP-LIST_c9800'!E230&lt;&gt;"",CONCATENATE("username ",UPPER('AP-LIST_c9800'!E230)," mac"),"# no MAC")</f>
        <v># no MAC</v>
      </c>
    </row>
    <row r="231" spans="1:1">
      <c r="A231" s="81" t="str">
        <f>IF('AP-LIST_c9800'!E231&lt;&gt;"",CONCATENATE("username ",UPPER('AP-LIST_c9800'!E231)," mac"),"# no MAC")</f>
        <v># no MAC</v>
      </c>
    </row>
    <row r="232" spans="1:1">
      <c r="A232" s="81" t="str">
        <f>IF('AP-LIST_c9800'!E232&lt;&gt;"",CONCATENATE("username ",UPPER('AP-LIST_c9800'!E232)," mac"),"# no MAC")</f>
        <v># no MAC</v>
      </c>
    </row>
    <row r="233" spans="1:1">
      <c r="A233" s="81" t="str">
        <f>IF('AP-LIST_c9800'!E233&lt;&gt;"",CONCATENATE("username ",UPPER('AP-LIST_c9800'!E233)," mac"),"# no MAC")</f>
        <v># no MAC</v>
      </c>
    </row>
    <row r="234" spans="1:1">
      <c r="A234" s="81" t="str">
        <f>IF('AP-LIST_c9800'!E234&lt;&gt;"",CONCATENATE("username ",UPPER('AP-LIST_c9800'!E234)," mac"),"# no MAC")</f>
        <v># no MAC</v>
      </c>
    </row>
    <row r="235" spans="1:1">
      <c r="A235" s="81" t="str">
        <f>IF('AP-LIST_c9800'!E235&lt;&gt;"",CONCATENATE("username ",UPPER('AP-LIST_c9800'!E235)," mac"),"# no MAC")</f>
        <v># no MAC</v>
      </c>
    </row>
    <row r="236" spans="1:1">
      <c r="A236" s="81" t="str">
        <f>IF('AP-LIST_c9800'!E236&lt;&gt;"",CONCATENATE("username ",UPPER('AP-LIST_c9800'!E236)," mac"),"# no MAC")</f>
        <v># no MAC</v>
      </c>
    </row>
    <row r="237" spans="1:1">
      <c r="A237" s="81" t="str">
        <f>IF('AP-LIST_c9800'!E237&lt;&gt;"",CONCATENATE("username ",UPPER('AP-LIST_c9800'!E237)," mac"),"# no MAC")</f>
        <v># no MAC</v>
      </c>
    </row>
    <row r="238" spans="1:1">
      <c r="A238" s="81" t="str">
        <f>IF('AP-LIST_c9800'!E238&lt;&gt;"",CONCATENATE("username ",UPPER('AP-LIST_c9800'!E238)," mac"),"# no MAC")</f>
        <v># no MAC</v>
      </c>
    </row>
    <row r="239" spans="1:1">
      <c r="A239" s="81" t="str">
        <f>IF('AP-LIST_c9800'!E239&lt;&gt;"",CONCATENATE("username ",UPPER('AP-LIST_c9800'!E239)," mac"),"# no MAC")</f>
        <v># no MAC</v>
      </c>
    </row>
    <row r="240" spans="1:1">
      <c r="A240" s="81" t="str">
        <f>IF('AP-LIST_c9800'!E240&lt;&gt;"",CONCATENATE("username ",UPPER('AP-LIST_c9800'!E240)," mac"),"# no MAC")</f>
        <v># no MAC</v>
      </c>
    </row>
    <row r="241" spans="1:1">
      <c r="A241" s="81" t="str">
        <f>IF('AP-LIST_c9800'!E241&lt;&gt;"",CONCATENATE("username ",UPPER('AP-LIST_c9800'!E241)," mac"),"# no MAC")</f>
        <v># no MAC</v>
      </c>
    </row>
    <row r="242" spans="1:1">
      <c r="A242" s="81" t="str">
        <f>IF('AP-LIST_c9800'!E242&lt;&gt;"",CONCATENATE("username ",UPPER('AP-LIST_c9800'!E242)," mac"),"# no MAC")</f>
        <v># no MAC</v>
      </c>
    </row>
    <row r="243" spans="1:1">
      <c r="A243" s="81" t="str">
        <f>IF('AP-LIST_c9800'!E243&lt;&gt;"",CONCATENATE("username ",UPPER('AP-LIST_c9800'!E243)," mac"),"# no MAC")</f>
        <v># no MAC</v>
      </c>
    </row>
    <row r="244" spans="1:1">
      <c r="A244" s="81" t="str">
        <f>IF('AP-LIST_c9800'!E244&lt;&gt;"",CONCATENATE("username ",UPPER('AP-LIST_c9800'!E244)," mac"),"# no MAC")</f>
        <v># no MAC</v>
      </c>
    </row>
    <row r="245" spans="1:1">
      <c r="A245" s="81" t="str">
        <f>IF('AP-LIST_c9800'!E245&lt;&gt;"",CONCATENATE("username ",UPPER('AP-LIST_c9800'!E245)," mac"),"# no MAC")</f>
        <v># no MAC</v>
      </c>
    </row>
    <row r="246" spans="1:1">
      <c r="A246" s="81" t="str">
        <f>IF('AP-LIST_c9800'!E246&lt;&gt;"",CONCATENATE("username ",UPPER('AP-LIST_c9800'!E246)," mac"),"# no MAC")</f>
        <v># no MAC</v>
      </c>
    </row>
    <row r="247" spans="1:1">
      <c r="A247" s="81" t="str">
        <f>IF('AP-LIST_c9800'!E247&lt;&gt;"",CONCATENATE("username ",UPPER('AP-LIST_c9800'!E247)," mac"),"# no MAC")</f>
        <v># no MAC</v>
      </c>
    </row>
    <row r="248" spans="1:1">
      <c r="A248" s="81" t="str">
        <f>IF('AP-LIST_c9800'!E248&lt;&gt;"",CONCATENATE("username ",UPPER('AP-LIST_c9800'!E248)," mac"),"# no MAC")</f>
        <v># no MAC</v>
      </c>
    </row>
    <row r="249" spans="1:1">
      <c r="A249" s="81" t="str">
        <f>IF('AP-LIST_c9800'!E249&lt;&gt;"",CONCATENATE("username ",UPPER('AP-LIST_c9800'!E249)," mac"),"# no MAC")</f>
        <v># no MAC</v>
      </c>
    </row>
    <row r="250" spans="1:1">
      <c r="A250" s="81" t="str">
        <f>IF('AP-LIST_c9800'!E250&lt;&gt;"",CONCATENATE("username ",UPPER('AP-LIST_c9800'!E250)," mac"),"# no MAC")</f>
        <v># no MAC</v>
      </c>
    </row>
    <row r="251" spans="1:1">
      <c r="A251" s="81" t="str">
        <f>IF('AP-LIST_c9800'!E251&lt;&gt;"",CONCATENATE("username ",UPPER('AP-LIST_c9800'!E251)," mac"),"# no MAC")</f>
        <v># no MAC</v>
      </c>
    </row>
    <row r="252" spans="1:1">
      <c r="A252" s="81" t="str">
        <f>IF('AP-LIST_c9800'!E252&lt;&gt;"",CONCATENATE("username ",UPPER('AP-LIST_c9800'!E252)," mac"),"# no MAC")</f>
        <v># no MAC</v>
      </c>
    </row>
    <row r="253" spans="1:1">
      <c r="A253" s="81" t="str">
        <f>IF('AP-LIST_c9800'!E253&lt;&gt;"",CONCATENATE("username ",UPPER('AP-LIST_c9800'!E253)," mac"),"# no MAC")</f>
        <v># no MAC</v>
      </c>
    </row>
    <row r="254" spans="1:1">
      <c r="A254" s="81" t="str">
        <f>IF('AP-LIST_c9800'!E254&lt;&gt;"",CONCATENATE("username ",UPPER('AP-LIST_c9800'!E254)," mac"),"# no MAC")</f>
        <v># no MAC</v>
      </c>
    </row>
    <row r="255" spans="1:1">
      <c r="A255" s="81" t="str">
        <f>IF('AP-LIST_c9800'!E255&lt;&gt;"",CONCATENATE("username ",UPPER('AP-LIST_c9800'!E255)," mac"),"# no MAC")</f>
        <v># no MAC</v>
      </c>
    </row>
    <row r="256" spans="1:1">
      <c r="A256" s="81" t="str">
        <f>IF('AP-LIST_c9800'!E256&lt;&gt;"",CONCATENATE("username ",UPPER('AP-LIST_c9800'!E256)," mac"),"# no MAC")</f>
        <v># no MAC</v>
      </c>
    </row>
    <row r="257" spans="1:1">
      <c r="A257" s="81" t="str">
        <f>IF('AP-LIST_c9800'!E257&lt;&gt;"",CONCATENATE("username ",UPPER('AP-LIST_c9800'!E257)," mac"),"# no MAC")</f>
        <v># no MAC</v>
      </c>
    </row>
    <row r="258" spans="1:1" ht="15.75" thickBot="1">
      <c r="A258" s="79" t="s">
        <v>1311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37" activePane="bottomLeft" state="frozen"/>
      <selection pane="bottomLeft" activeCell="A3" sqref="A3:A172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0" t="s">
        <v>1487</v>
      </c>
      <c r="B1" s="3"/>
      <c r="C1" s="98" t="s">
        <v>1527</v>
      </c>
    </row>
    <row r="2" spans="1:3">
      <c r="A2" s="65" t="s">
        <v>1295</v>
      </c>
      <c r="B2" s="3"/>
    </row>
    <row r="3" spans="1:3">
      <c r="A3" s="6" t="s">
        <v>1485</v>
      </c>
      <c r="B3" s="3"/>
    </row>
    <row r="4" spans="1:3" ht="15.75" thickBot="1">
      <c r="A4" s="4" t="s">
        <v>1455</v>
      </c>
      <c r="B4" s="3"/>
    </row>
    <row r="5" spans="1:3">
      <c r="A5" s="106" t="str">
        <f>IF('AP-LIST_c9800'!D4="","",CONCATENATE("ap ",'AP-LIST_c9800'!N4))</f>
        <v>ap 9cd5.7d1d.d6a0</v>
      </c>
      <c r="B5" s="3"/>
      <c r="C5" s="122">
        <v>1</v>
      </c>
    </row>
    <row r="6" spans="1:3">
      <c r="A6" s="81" t="str">
        <f>IF(A5="","",CONCATENATE("policy-tag ",IF('AP-LIST_c9800'!J4="SmartHome",tag_policy_sh,tag_policy_default)))</f>
        <v>policy-tag bahag-policy-tag</v>
      </c>
      <c r="B6" s="3"/>
      <c r="C6" s="122"/>
    </row>
    <row r="7" spans="1:3">
      <c r="A7" s="81" t="str">
        <f>IF(A5="","",CONCATENATE("rf-tag ",'AP-LIST_c9800'!I4))</f>
        <v>rf-tag indoor</v>
      </c>
      <c r="B7" s="3"/>
      <c r="C7" s="122"/>
    </row>
    <row r="8" spans="1:3" ht="15.75" thickBot="1">
      <c r="A8" s="107" t="str">
        <f>IF(A5="","",CONCATENATE("site-tag ",tag_site_default))</f>
        <v>site-tag flex-site-tag</v>
      </c>
      <c r="B8" s="3"/>
      <c r="C8" s="122"/>
    </row>
    <row r="9" spans="1:3">
      <c r="A9" s="106" t="str">
        <f>IF('AP-LIST_c9800'!D5="","",CONCATENATE("ap ",'AP-LIST_c9800'!N5))</f>
        <v>ap 9cd5.7d1d.e138</v>
      </c>
      <c r="B9" s="3"/>
      <c r="C9" s="122">
        <v>2</v>
      </c>
    </row>
    <row r="10" spans="1:3">
      <c r="A10" s="81" t="str">
        <f>IF(A9="","",CONCATENATE("policy-tag ",IF('AP-LIST_c9800'!J5="SmartHome",tag_policy_sh,tag_policy_default)))</f>
        <v>policy-tag bahag-policy-tag</v>
      </c>
      <c r="B10" s="3"/>
      <c r="C10" s="122"/>
    </row>
    <row r="11" spans="1:3">
      <c r="A11" s="81" t="str">
        <f>IF(A9="","",CONCATENATE("rf-tag ",'AP-LIST_c9800'!I5))</f>
        <v>rf-tag indoor</v>
      </c>
      <c r="B11" s="3"/>
      <c r="C11" s="122"/>
    </row>
    <row r="12" spans="1:3" ht="15.75" thickBot="1">
      <c r="A12" s="107" t="str">
        <f>IF(A9="","",CONCATENATE("site-tag ",tag_site_default))</f>
        <v>site-tag flex-site-tag</v>
      </c>
      <c r="B12" s="3"/>
      <c r="C12" s="122"/>
    </row>
    <row r="13" spans="1:3">
      <c r="A13" s="106" t="str">
        <f>IF('AP-LIST_c9800'!D6="","",CONCATENATE("ap ",'AP-LIST_c9800'!N6))</f>
        <v>ap 34b8.8315.0160</v>
      </c>
      <c r="B13" s="3"/>
      <c r="C13" s="122">
        <v>3</v>
      </c>
    </row>
    <row r="14" spans="1:3">
      <c r="A14" s="81" t="str">
        <f>IF(A13="","",CONCATENATE("policy-tag ",IF('AP-LIST_c9800'!J6="SmartHome",tag_policy_sh,tag_policy_default)))</f>
        <v>policy-tag bahag-policy-tag</v>
      </c>
      <c r="B14" s="3"/>
      <c r="C14" s="122"/>
    </row>
    <row r="15" spans="1:3">
      <c r="A15" s="81" t="str">
        <f>IF(A13="","",CONCATENATE("rf-tag ",'AP-LIST_c9800'!I6))</f>
        <v>rf-tag outdoor</v>
      </c>
      <c r="B15" s="3"/>
      <c r="C15" s="122"/>
    </row>
    <row r="16" spans="1:3" ht="15.75" thickBot="1">
      <c r="A16" s="107" t="str">
        <f>IF(A13="","",CONCATENATE("site-tag ",tag_site_default))</f>
        <v>site-tag flex-site-tag</v>
      </c>
      <c r="B16" s="3"/>
      <c r="C16" s="122"/>
    </row>
    <row r="17" spans="1:3">
      <c r="A17" s="106" t="str">
        <f>IF('AP-LIST_c9800'!D7="","",CONCATENATE("ap ",'AP-LIST_c9800'!N7))</f>
        <v>ap 34b8.8314.eccc</v>
      </c>
      <c r="B17" s="3"/>
      <c r="C17" s="122">
        <v>4</v>
      </c>
    </row>
    <row r="18" spans="1:3">
      <c r="A18" s="81" t="str">
        <f>IF(A17="","",CONCATENATE("policy-tag ",IF('AP-LIST_c9800'!J7="SmartHome",tag_policy_sh,tag_policy_default)))</f>
        <v>policy-tag bahag-policy-tag</v>
      </c>
      <c r="B18" s="3"/>
      <c r="C18" s="122"/>
    </row>
    <row r="19" spans="1:3">
      <c r="A19" s="81" t="str">
        <f>IF(A17="","",CONCATENATE("rf-tag ",'AP-LIST_c9800'!I7))</f>
        <v>rf-tag outdoor</v>
      </c>
      <c r="B19" s="3"/>
      <c r="C19" s="122"/>
    </row>
    <row r="20" spans="1:3" ht="15.75" thickBot="1">
      <c r="A20" s="107" t="str">
        <f>IF(A17="","",CONCATENATE("site-tag ",tag_site_default))</f>
        <v>site-tag flex-site-tag</v>
      </c>
      <c r="B20" s="3"/>
      <c r="C20" s="122"/>
    </row>
    <row r="21" spans="1:3">
      <c r="A21" s="106" t="str">
        <f>IF('AP-LIST_c9800'!D8="","",CONCATENATE("ap ",'AP-LIST_c9800'!N8))</f>
        <v>ap 34b8.8314.ffb0</v>
      </c>
      <c r="B21" s="3"/>
      <c r="C21" s="122">
        <v>5</v>
      </c>
    </row>
    <row r="22" spans="1:3">
      <c r="A22" s="81" t="str">
        <f>IF(A21="","",CONCATENATE("policy-tag ",IF('AP-LIST_c9800'!J8="SmartHome",tag_policy_sh,tag_policy_default)))</f>
        <v>policy-tag bahag-policy-tag</v>
      </c>
      <c r="B22" s="3"/>
      <c r="C22" s="122"/>
    </row>
    <row r="23" spans="1:3">
      <c r="A23" s="81" t="str">
        <f>IF(A21="","",CONCATENATE("rf-tag ",'AP-LIST_c9800'!I8))</f>
        <v>rf-tag outdoor</v>
      </c>
      <c r="B23" s="3"/>
      <c r="C23" s="122"/>
    </row>
    <row r="24" spans="1:3" ht="15.75" thickBot="1">
      <c r="A24" s="107" t="str">
        <f>IF(A21="","",CONCATENATE("site-tag ",tag_site_default))</f>
        <v>site-tag flex-site-tag</v>
      </c>
      <c r="B24" s="3"/>
      <c r="C24" s="122"/>
    </row>
    <row r="25" spans="1:3">
      <c r="A25" s="106" t="str">
        <f>IF('AP-LIST_c9800'!D9="","",CONCATENATE("ap ",'AP-LIST_c9800'!N9))</f>
        <v>ap 34b8.8315.0cd8</v>
      </c>
      <c r="B25" s="3"/>
      <c r="C25" s="122">
        <v>6</v>
      </c>
    </row>
    <row r="26" spans="1:3">
      <c r="A26" s="81" t="str">
        <f>IF(A25="","",CONCATENATE("policy-tag ",IF('AP-LIST_c9800'!J9="SmartHome",tag_policy_sh,tag_policy_default)))</f>
        <v>policy-tag bahag-policy-tag</v>
      </c>
      <c r="B26" s="3"/>
      <c r="C26" s="122"/>
    </row>
    <row r="27" spans="1:3">
      <c r="A27" s="81" t="str">
        <f>IF(A25="","",CONCATENATE("rf-tag ",'AP-LIST_c9800'!I9))</f>
        <v>rf-tag outdoor</v>
      </c>
      <c r="B27" s="3"/>
      <c r="C27" s="122"/>
    </row>
    <row r="28" spans="1:3" ht="15.75" thickBot="1">
      <c r="A28" s="107" t="str">
        <f>IF(A25="","",CONCATENATE("site-tag ",tag_site_default))</f>
        <v>site-tag flex-site-tag</v>
      </c>
      <c r="B28" s="3"/>
      <c r="C28" s="122"/>
    </row>
    <row r="29" spans="1:3">
      <c r="A29" s="106" t="str">
        <f>IF('AP-LIST_c9800'!D10="","",CONCATENATE("ap ",'AP-LIST_c9800'!N10))</f>
        <v>ap 34b8.8315.0554</v>
      </c>
      <c r="B29" s="3"/>
      <c r="C29" s="122">
        <v>7</v>
      </c>
    </row>
    <row r="30" spans="1:3">
      <c r="A30" s="81" t="str">
        <f>IF(A29="","",CONCATENATE("policy-tag ",IF('AP-LIST_c9800'!J10="SmartHome",tag_policy_sh,tag_policy_default)))</f>
        <v>policy-tag bahag-policy-tag</v>
      </c>
      <c r="B30" s="3"/>
      <c r="C30" s="122"/>
    </row>
    <row r="31" spans="1:3">
      <c r="A31" s="81" t="str">
        <f>IF(A29="","",CONCATENATE("rf-tag ",'AP-LIST_c9800'!I10))</f>
        <v>rf-tag outdoor</v>
      </c>
      <c r="B31" s="3"/>
      <c r="C31" s="122"/>
    </row>
    <row r="32" spans="1:3" ht="15.75" thickBot="1">
      <c r="A32" s="107" t="str">
        <f>IF(A29="","",CONCATENATE("site-tag ",tag_site_default))</f>
        <v>site-tag flex-site-tag</v>
      </c>
      <c r="B32" s="3"/>
      <c r="C32" s="122"/>
    </row>
    <row r="33" spans="1:3">
      <c r="A33" s="106" t="str">
        <f>IF('AP-LIST_c9800'!D11="","",CONCATENATE("ap ",'AP-LIST_c9800'!N11))</f>
        <v>ap 34b8.8315.0088</v>
      </c>
      <c r="B33" s="3"/>
      <c r="C33" s="122">
        <v>8</v>
      </c>
    </row>
    <row r="34" spans="1:3">
      <c r="A34" s="81" t="str">
        <f>IF(A33="","",CONCATENATE("policy-tag ",IF('AP-LIST_c9800'!J11="SmartHome",tag_policy_sh,tag_policy_default)))</f>
        <v>policy-tag bahag-policy-tag</v>
      </c>
      <c r="B34" s="3"/>
      <c r="C34" s="122"/>
    </row>
    <row r="35" spans="1:3">
      <c r="A35" s="81" t="str">
        <f>IF(A33="","",CONCATENATE("rf-tag ",'AP-LIST_c9800'!I11))</f>
        <v>rf-tag outdoor</v>
      </c>
      <c r="B35" s="3"/>
      <c r="C35" s="122"/>
    </row>
    <row r="36" spans="1:3" ht="15.75" thickBot="1">
      <c r="A36" s="107" t="str">
        <f>IF(A33="","",CONCATENATE("site-tag ",tag_site_default))</f>
        <v>site-tag flex-site-tag</v>
      </c>
      <c r="B36" s="3"/>
      <c r="C36" s="122"/>
    </row>
    <row r="37" spans="1:3">
      <c r="A37" s="106" t="str">
        <f>IF('AP-LIST_c9800'!D12="","",CONCATENATE("ap ",'AP-LIST_c9800'!N12))</f>
        <v>ap 34b8.8314.794c</v>
      </c>
      <c r="B37" s="3"/>
      <c r="C37" s="122">
        <v>9</v>
      </c>
    </row>
    <row r="38" spans="1:3">
      <c r="A38" s="81" t="str">
        <f>IF(A37="","",CONCATENATE("policy-tag ",IF('AP-LIST_c9800'!J12="SmartHome",tag_policy_sh,tag_policy_default)))</f>
        <v>policy-tag bahag-policy-tag</v>
      </c>
      <c r="B38" s="3"/>
      <c r="C38" s="122"/>
    </row>
    <row r="39" spans="1:3">
      <c r="A39" s="81" t="str">
        <f>IF(A37="","",CONCATENATE("rf-tag ",'AP-LIST_c9800'!I12))</f>
        <v>rf-tag outdoor</v>
      </c>
      <c r="B39" s="3"/>
      <c r="C39" s="122"/>
    </row>
    <row r="40" spans="1:3" ht="15.75" thickBot="1">
      <c r="A40" s="107" t="str">
        <f>IF(A37="","",CONCATENATE("site-tag ",tag_site_default))</f>
        <v>site-tag flex-site-tag</v>
      </c>
      <c r="B40" s="3"/>
      <c r="C40" s="122"/>
    </row>
    <row r="41" spans="1:3">
      <c r="A41" s="106" t="str">
        <f>IF('AP-LIST_c9800'!D13="","",CONCATENATE("ap ",'AP-LIST_c9800'!N13))</f>
        <v>ap 34b8.8314.ffa8</v>
      </c>
      <c r="B41" s="3"/>
      <c r="C41" s="122">
        <v>10</v>
      </c>
    </row>
    <row r="42" spans="1:3">
      <c r="A42" s="81" t="str">
        <f>IF(A41="","",CONCATENATE("policy-tag ",IF('AP-LIST_c9800'!J13="SmartHome",tag_policy_sh,tag_policy_default)))</f>
        <v>policy-tag bahag-policy-tag</v>
      </c>
      <c r="B42" s="3"/>
      <c r="C42" s="122"/>
    </row>
    <row r="43" spans="1:3">
      <c r="A43" s="81" t="str">
        <f>IF(A41="","",CONCATENATE("rf-tag ",'AP-LIST_c9800'!I13))</f>
        <v>rf-tag outdoor</v>
      </c>
      <c r="B43" s="3"/>
      <c r="C43" s="122"/>
    </row>
    <row r="44" spans="1:3" ht="15.75" thickBot="1">
      <c r="A44" s="107" t="str">
        <f>IF(A41="","",CONCATENATE("site-tag ",tag_site_default))</f>
        <v>site-tag flex-site-tag</v>
      </c>
      <c r="B44" s="3"/>
      <c r="C44" s="122"/>
    </row>
    <row r="45" spans="1:3">
      <c r="A45" s="81" t="str">
        <f>IF('AP-LIST_c9800'!D14="","",CONCATENATE("ap ",'AP-LIST_c9800'!N14))</f>
        <v>ap 34b8.8315.11a8</v>
      </c>
      <c r="B45" s="3"/>
      <c r="C45" s="122">
        <v>11</v>
      </c>
    </row>
    <row r="46" spans="1:3">
      <c r="A46" s="81" t="str">
        <f>IF(A45="","",CONCATENATE("policy-tag ",IF('AP-LIST_c9800'!J14="SmartHome",tag_policy_sh,tag_policy_default)))</f>
        <v>policy-tag bahag-policy-tag</v>
      </c>
      <c r="B46" s="3"/>
      <c r="C46" s="122"/>
    </row>
    <row r="47" spans="1:3">
      <c r="A47" s="81" t="str">
        <f>IF(A45="","",CONCATENATE("rf-tag ",'AP-LIST_c9800'!I14))</f>
        <v>rf-tag outdoor</v>
      </c>
      <c r="B47" s="3"/>
      <c r="C47" s="122"/>
    </row>
    <row r="48" spans="1:3" ht="15.75" thickBot="1">
      <c r="A48" s="107" t="str">
        <f>IF(A45="","",CONCATENATE("site-tag ",tag_site_default))</f>
        <v>site-tag flex-site-tag</v>
      </c>
      <c r="B48" s="3"/>
      <c r="C48" s="122"/>
    </row>
    <row r="49" spans="1:3">
      <c r="A49" s="106" t="str">
        <f>IF('AP-LIST_c9800'!D15="","",CONCATENATE("ap ",'AP-LIST_c9800'!N15))</f>
        <v>ap 9cd5.7d1d.e6dc</v>
      </c>
      <c r="B49" s="3"/>
      <c r="C49" s="122">
        <v>12</v>
      </c>
    </row>
    <row r="50" spans="1:3">
      <c r="A50" s="81" t="str">
        <f>IF(A49="","",CONCATENATE("policy-tag ",IF('AP-LIST_c9800'!J15="SmartHome",tag_policy_sh,tag_policy_default)))</f>
        <v>policy-tag bahag-policy-tag</v>
      </c>
      <c r="B50" s="3"/>
      <c r="C50" s="122"/>
    </row>
    <row r="51" spans="1:3">
      <c r="A51" s="81" t="str">
        <f>IF(A49="","",CONCATENATE("rf-tag ",'AP-LIST_c9800'!I15))</f>
        <v>rf-tag indoor</v>
      </c>
      <c r="B51" s="3"/>
      <c r="C51" s="122"/>
    </row>
    <row r="52" spans="1:3" ht="15.75" thickBot="1">
      <c r="A52" s="107" t="str">
        <f>IF(A49="","",CONCATENATE("site-tag ",tag_site_default))</f>
        <v>site-tag flex-site-tag</v>
      </c>
      <c r="B52" s="3"/>
      <c r="C52" s="122"/>
    </row>
    <row r="53" spans="1:3">
      <c r="A53" s="106" t="str">
        <f>IF('AP-LIST_c9800'!D16="","",CONCATENATE("ap ",'AP-LIST_c9800'!N16))</f>
        <v>ap 34b8.8315.066c</v>
      </c>
      <c r="B53" s="3"/>
      <c r="C53" s="122">
        <v>13</v>
      </c>
    </row>
    <row r="54" spans="1:3">
      <c r="A54" s="81" t="str">
        <f>IF(A53="","",CONCATENATE("policy-tag ",IF('AP-LIST_c9800'!J16="SmartHome",tag_policy_sh,tag_policy_default)))</f>
        <v>policy-tag bahag-policy-tag</v>
      </c>
      <c r="B54" s="3"/>
      <c r="C54" s="122"/>
    </row>
    <row r="55" spans="1:3">
      <c r="A55" s="81" t="str">
        <f>IF(A53="","",CONCATENATE("rf-tag ",'AP-LIST_c9800'!I16))</f>
        <v>rf-tag outdoor</v>
      </c>
      <c r="B55" s="3"/>
      <c r="C55" s="122"/>
    </row>
    <row r="56" spans="1:3" ht="15.75" thickBot="1">
      <c r="A56" s="107" t="str">
        <f>IF(A53="","",CONCATENATE("site-tag ",tag_site_default))</f>
        <v>site-tag flex-site-tag</v>
      </c>
      <c r="B56" s="3"/>
      <c r="C56" s="122"/>
    </row>
    <row r="57" spans="1:3">
      <c r="A57" s="106" t="str">
        <f>IF('AP-LIST_c9800'!D17="","",CONCATENATE("ap ",'AP-LIST_c9800'!N17))</f>
        <v>ap 34b8.8314.f308</v>
      </c>
      <c r="B57" s="3"/>
      <c r="C57" s="122">
        <v>14</v>
      </c>
    </row>
    <row r="58" spans="1:3">
      <c r="A58" s="81" t="str">
        <f>IF(A57="","",CONCATENATE("policy-tag ",IF('AP-LIST_c9800'!J17="SmartHome",tag_policy_sh,tag_policy_default)))</f>
        <v>policy-tag bahag-policy-tag</v>
      </c>
      <c r="B58" s="3"/>
      <c r="C58" s="122"/>
    </row>
    <row r="59" spans="1:3">
      <c r="A59" s="81" t="str">
        <f>IF(A57="","",CONCATENATE("rf-tag ",'AP-LIST_c9800'!I17))</f>
        <v>rf-tag outdoor</v>
      </c>
      <c r="B59" s="3"/>
      <c r="C59" s="122"/>
    </row>
    <row r="60" spans="1:3" ht="15.75" thickBot="1">
      <c r="A60" s="107" t="str">
        <f>IF(A57="","",CONCATENATE("site-tag ",tag_site_default))</f>
        <v>site-tag flex-site-tag</v>
      </c>
      <c r="B60" s="3"/>
      <c r="C60" s="122"/>
    </row>
    <row r="61" spans="1:3">
      <c r="A61" s="106" t="str">
        <f>IF('AP-LIST_c9800'!D18="","",CONCATENATE("ap ",'AP-LIST_c9800'!N18))</f>
        <v>ap 34b8.8315.1018</v>
      </c>
      <c r="B61" s="3"/>
      <c r="C61" s="122">
        <v>15</v>
      </c>
    </row>
    <row r="62" spans="1:3">
      <c r="A62" s="81" t="str">
        <f>IF(A61="","",CONCATENATE("policy-tag ",IF('AP-LIST_c9800'!J18="SmartHome",tag_policy_sh,tag_policy_default)))</f>
        <v>policy-tag bahag-policy-tag</v>
      </c>
      <c r="B62" s="3"/>
      <c r="C62" s="122"/>
    </row>
    <row r="63" spans="1:3">
      <c r="A63" s="81" t="str">
        <f>IF(A61="","",CONCATENATE("rf-tag ",'AP-LIST_c9800'!I18))</f>
        <v>rf-tag outdoor</v>
      </c>
      <c r="B63" s="3"/>
      <c r="C63" s="122"/>
    </row>
    <row r="64" spans="1:3" ht="15.75" thickBot="1">
      <c r="A64" s="107" t="str">
        <f>IF(A61="","",CONCATENATE("site-tag ",tag_site_default))</f>
        <v>site-tag flex-site-tag</v>
      </c>
      <c r="B64" s="3"/>
      <c r="C64" s="122"/>
    </row>
    <row r="65" spans="1:3">
      <c r="A65" s="106" t="str">
        <f>IF('AP-LIST_c9800'!D19="","",CONCATENATE("ap ",'AP-LIST_c9800'!N19))</f>
        <v>ap 34b8.8315.0bbc</v>
      </c>
      <c r="B65" s="3"/>
      <c r="C65" s="122">
        <v>16</v>
      </c>
    </row>
    <row r="66" spans="1:3">
      <c r="A66" s="81" t="str">
        <f>IF(A65="","",CONCATENATE("policy-tag ",IF('AP-LIST_c9800'!J19="SmartHome",tag_policy_sh,tag_policy_default)))</f>
        <v>policy-tag bahag-policy-tag</v>
      </c>
      <c r="B66" s="3"/>
      <c r="C66" s="122"/>
    </row>
    <row r="67" spans="1:3">
      <c r="A67" s="81" t="str">
        <f>IF(A65="","",CONCATENATE("rf-tag ",'AP-LIST_c9800'!I19))</f>
        <v>rf-tag outdoor</v>
      </c>
      <c r="B67" s="3"/>
      <c r="C67" s="122"/>
    </row>
    <row r="68" spans="1:3" ht="15.75" thickBot="1">
      <c r="A68" s="107" t="str">
        <f>IF(A65="","",CONCATENATE("site-tag ",tag_site_default))</f>
        <v>site-tag flex-site-tag</v>
      </c>
      <c r="B68" s="3"/>
      <c r="C68" s="122"/>
    </row>
    <row r="69" spans="1:3">
      <c r="A69" s="106" t="str">
        <f>IF('AP-LIST_c9800'!D20="","",CONCATENATE("ap ",'AP-LIST_c9800'!N20))</f>
        <v>ap 34b8.8314.fc10</v>
      </c>
      <c r="B69" s="3"/>
      <c r="C69" s="122">
        <v>17</v>
      </c>
    </row>
    <row r="70" spans="1:3">
      <c r="A70" s="81" t="str">
        <f>IF(A66="","",CONCATENATE("policy-tag ",IF('AP-LIST_c9800'!J20="SmartHome",tag_policy_sh,tag_policy_default)))</f>
        <v>policy-tag bahag-policy-tag</v>
      </c>
      <c r="B70" s="3"/>
      <c r="C70" s="122"/>
    </row>
    <row r="71" spans="1:3">
      <c r="A71" s="81" t="str">
        <f>IF(A69="","",CONCATENATE("rf-tag ",'AP-LIST_c9800'!I20))</f>
        <v>rf-tag outdoor</v>
      </c>
      <c r="B71" s="3"/>
      <c r="C71" s="122"/>
    </row>
    <row r="72" spans="1:3" ht="15.75" thickBot="1">
      <c r="A72" s="107" t="str">
        <f>IF(A69="","",CONCATENATE("site-tag ",tag_site_default))</f>
        <v>site-tag flex-site-tag</v>
      </c>
      <c r="B72" s="3"/>
      <c r="C72" s="122"/>
    </row>
    <row r="73" spans="1:3">
      <c r="A73" s="106" t="str">
        <f>IF('AP-LIST_c9800'!D21="","",CONCATENATE("ap ",'AP-LIST_c9800'!N21))</f>
        <v>ap 34b8.8315.026c</v>
      </c>
      <c r="B73" s="3"/>
      <c r="C73" s="122">
        <v>18</v>
      </c>
    </row>
    <row r="74" spans="1:3">
      <c r="A74" s="81" t="str">
        <f>IF(A73="","",CONCATENATE("policy-tag ",IF('AP-LIST_c9800'!J21="SmartHome",tag_policy_sh,tag_policy_default)))</f>
        <v>policy-tag bahag-policy-tag</v>
      </c>
      <c r="B74" s="3"/>
      <c r="C74" s="122"/>
    </row>
    <row r="75" spans="1:3">
      <c r="A75" s="81" t="str">
        <f>IF(A73="","",CONCATENATE("rf-tag ",'AP-LIST_c9800'!I21))</f>
        <v>rf-tag outdoor</v>
      </c>
      <c r="B75" s="3"/>
      <c r="C75" s="122"/>
    </row>
    <row r="76" spans="1:3" ht="15.75" thickBot="1">
      <c r="A76" s="107" t="str">
        <f>IF(A73="","",CONCATENATE("site-tag ",tag_site_default))</f>
        <v>site-tag flex-site-tag</v>
      </c>
      <c r="B76" s="3"/>
      <c r="C76" s="122"/>
    </row>
    <row r="77" spans="1:3">
      <c r="A77" s="106" t="str">
        <f>IF('AP-LIST_c9800'!D22="","",CONCATENATE("ap ",'AP-LIST_c9800'!N22))</f>
        <v>ap 34b8.8314.f394</v>
      </c>
      <c r="B77" s="3"/>
      <c r="C77" s="122">
        <v>19</v>
      </c>
    </row>
    <row r="78" spans="1:3">
      <c r="A78" s="81" t="str">
        <f>IF(A77="","",CONCATENATE("policy-tag ",IF('AP-LIST_c9800'!J22="SmartHome",tag_policy_sh,tag_policy_default)))</f>
        <v>policy-tag bahag-policy-tag</v>
      </c>
      <c r="B78" s="3"/>
      <c r="C78" s="122"/>
    </row>
    <row r="79" spans="1:3">
      <c r="A79" s="81" t="str">
        <f>IF(A77="","",CONCATENATE("rf-tag ",'AP-LIST_c9800'!I22))</f>
        <v>rf-tag outdoor</v>
      </c>
      <c r="B79" s="3"/>
      <c r="C79" s="122"/>
    </row>
    <row r="80" spans="1:3" ht="15.75" thickBot="1">
      <c r="A80" s="107" t="str">
        <f>IF(A77="","",CONCATENATE("site-tag ",tag_site_default))</f>
        <v>site-tag flex-site-tag</v>
      </c>
      <c r="B80" s="3"/>
      <c r="C80" s="122"/>
    </row>
    <row r="81" spans="1:3">
      <c r="A81" s="106" t="str">
        <f>IF('AP-LIST_c9800'!D23="","",CONCATENATE("ap ",'AP-LIST_c9800'!N23))</f>
        <v>ap 34b8.8314.6a5c</v>
      </c>
      <c r="B81" s="3"/>
      <c r="C81" s="122">
        <v>20</v>
      </c>
    </row>
    <row r="82" spans="1:3">
      <c r="A82" s="81" t="str">
        <f>IF(A81="","",CONCATENATE("policy-tag ",IF('AP-LIST_c9800'!J23="SmartHome",tag_policy_sh,tag_policy_default)))</f>
        <v>policy-tag bahag-policy-tag</v>
      </c>
      <c r="B82" s="3"/>
      <c r="C82" s="122"/>
    </row>
    <row r="83" spans="1:3">
      <c r="A83" s="81" t="str">
        <f>IF(A81="","",CONCATENATE("rf-tag ",'AP-LIST_c9800'!I23))</f>
        <v>rf-tag outdoor</v>
      </c>
      <c r="B83" s="3"/>
      <c r="C83" s="122"/>
    </row>
    <row r="84" spans="1:3" ht="15.75" thickBot="1">
      <c r="A84" s="107" t="str">
        <f>IF(A81="","",CONCATENATE("site-tag ",tag_site_default))</f>
        <v>site-tag flex-site-tag</v>
      </c>
      <c r="B84" s="3"/>
      <c r="C84" s="122"/>
    </row>
    <row r="85" spans="1:3">
      <c r="A85" s="106" t="str">
        <f>IF('AP-LIST_c9800'!D24="","",CONCATENATE("ap ",'AP-LIST_c9800'!N24))</f>
        <v>ap 34b8.8314.f268</v>
      </c>
      <c r="B85" s="3"/>
      <c r="C85" s="122">
        <v>21</v>
      </c>
    </row>
    <row r="86" spans="1:3">
      <c r="A86" s="81" t="str">
        <f>IF(A85="","",CONCATENATE("policy-tag ",IF('AP-LIST_c9800'!J24="SmartHome",tag_policy_sh,tag_policy_default)))</f>
        <v>policy-tag bahag-policy-tag</v>
      </c>
      <c r="B86" s="3"/>
      <c r="C86" s="122"/>
    </row>
    <row r="87" spans="1:3">
      <c r="A87" s="81" t="str">
        <f>IF(A85="","",CONCATENATE("rf-tag ",'AP-LIST_c9800'!I24))</f>
        <v>rf-tag outdoor</v>
      </c>
      <c r="B87" s="3"/>
      <c r="C87" s="122"/>
    </row>
    <row r="88" spans="1:3" ht="15.75" thickBot="1">
      <c r="A88" s="107" t="str">
        <f>IF(A85="","",CONCATENATE("site-tag ",tag_site_default))</f>
        <v>site-tag flex-site-tag</v>
      </c>
      <c r="B88" s="3"/>
      <c r="C88" s="122"/>
    </row>
    <row r="89" spans="1:3">
      <c r="A89" s="106" t="str">
        <f>IF('AP-LIST_c9800'!D25="","",CONCATENATE("ap ",'AP-LIST_c9800'!N25))</f>
        <v>ap 34b8.8314.71e8</v>
      </c>
      <c r="B89" s="3"/>
      <c r="C89" s="122">
        <v>22</v>
      </c>
    </row>
    <row r="90" spans="1:3">
      <c r="A90" s="81" t="str">
        <f>IF(A89="","",CONCATENATE("policy-tag ",IF('AP-LIST_c9800'!J25="SmartHome",tag_policy_sh,tag_policy_default)))</f>
        <v>policy-tag bahag-policy-tag</v>
      </c>
      <c r="B90" s="3"/>
      <c r="C90" s="122"/>
    </row>
    <row r="91" spans="1:3">
      <c r="A91" s="81" t="str">
        <f>IF(A89="","",CONCATENATE("rf-tag ",'AP-LIST_c9800'!I25))</f>
        <v>rf-tag outdoor</v>
      </c>
      <c r="B91" s="3"/>
      <c r="C91" s="122"/>
    </row>
    <row r="92" spans="1:3" ht="15.75" thickBot="1">
      <c r="A92" s="107" t="str">
        <f>IF(A89="","",CONCATENATE("site-tag ",tag_site_default))</f>
        <v>site-tag flex-site-tag</v>
      </c>
      <c r="B92" s="3"/>
      <c r="C92" s="122"/>
    </row>
    <row r="93" spans="1:3">
      <c r="A93" s="106" t="str">
        <f>IF('AP-LIST_c9800'!D26="","",CONCATENATE("ap ",'AP-LIST_c9800'!N26))</f>
        <v>ap 9cd5.7d1d.e23c</v>
      </c>
      <c r="B93" s="3"/>
      <c r="C93" s="122">
        <v>23</v>
      </c>
    </row>
    <row r="94" spans="1:3">
      <c r="A94" s="81" t="str">
        <f>IF(A93="","",CONCATENATE("policy-tag ",IF('AP-LIST_c9800'!J26="SmartHome",tag_policy_sh,tag_policy_default)))</f>
        <v>policy-tag bahag-policy-tag</v>
      </c>
      <c r="B94" s="3"/>
      <c r="C94" s="122"/>
    </row>
    <row r="95" spans="1:3">
      <c r="A95" s="81" t="str">
        <f>IF(A93="","",CONCATENATE("rf-tag ",'AP-LIST_c9800'!I26))</f>
        <v>rf-tag indoor</v>
      </c>
      <c r="B95" s="3"/>
      <c r="C95" s="122"/>
    </row>
    <row r="96" spans="1:3" ht="15.75" thickBot="1">
      <c r="A96" s="107" t="str">
        <f>IF(A93="","",CONCATENATE("site-tag ",tag_site_default))</f>
        <v>site-tag flex-site-tag</v>
      </c>
      <c r="B96" s="3"/>
      <c r="C96" s="122"/>
    </row>
    <row r="97" spans="1:3">
      <c r="A97" s="106" t="str">
        <f>IF('AP-LIST_c9800'!D27="","",CONCATENATE("ap ",'AP-LIST_c9800'!N27))</f>
        <v>ap 9cd5.7d1d.c258</v>
      </c>
      <c r="B97" s="3"/>
      <c r="C97" s="122">
        <v>24</v>
      </c>
    </row>
    <row r="98" spans="1:3">
      <c r="A98" s="81" t="str">
        <f>IF(A97="","",CONCATENATE("policy-tag ",IF('AP-LIST_c9800'!J27="SmartHome",tag_policy_sh,tag_policy_default)))</f>
        <v>policy-tag bahag-policy-tag</v>
      </c>
      <c r="B98" s="3"/>
      <c r="C98" s="122"/>
    </row>
    <row r="99" spans="1:3">
      <c r="A99" s="81" t="str">
        <f>IF(A97="","",CONCATENATE("rf-tag ",'AP-LIST_c9800'!I27))</f>
        <v>rf-tag indoor</v>
      </c>
      <c r="B99" s="3"/>
      <c r="C99" s="122"/>
    </row>
    <row r="100" spans="1:3" ht="15.75" thickBot="1">
      <c r="A100" s="107" t="str">
        <f>IF(A97="","",CONCATENATE("site-tag ",tag_site_default))</f>
        <v>site-tag flex-site-tag</v>
      </c>
      <c r="B100" s="3"/>
      <c r="C100" s="122"/>
    </row>
    <row r="101" spans="1:3">
      <c r="A101" s="106" t="str">
        <f>IF('AP-LIST_c9800'!D28="","",CONCATENATE("ap ",'AP-LIST_c9800'!N28))</f>
        <v>ap 9cd5.7d81.a680</v>
      </c>
      <c r="B101" s="3"/>
      <c r="C101" s="122">
        <v>25</v>
      </c>
    </row>
    <row r="102" spans="1:3">
      <c r="A102" s="81" t="str">
        <f>IF(A101="","",CONCATENATE("policy-tag ",IF('AP-LIST_c9800'!J28="SmartHome",tag_policy_sh,tag_policy_default)))</f>
        <v>policy-tag bahag-policy-tag</v>
      </c>
      <c r="B102" s="3"/>
      <c r="C102" s="122"/>
    </row>
    <row r="103" spans="1:3">
      <c r="A103" s="81" t="str">
        <f>IF(A101="","",CONCATENATE("rf-tag ",'AP-LIST_c9800'!I28))</f>
        <v>rf-tag indoor</v>
      </c>
      <c r="B103" s="3"/>
      <c r="C103" s="122"/>
    </row>
    <row r="104" spans="1:3" ht="15.75" thickBot="1">
      <c r="A104" s="107" t="str">
        <f>IF(A101="","",CONCATENATE("site-tag ",tag_site_default))</f>
        <v>site-tag flex-site-tag</v>
      </c>
      <c r="B104" s="3"/>
      <c r="C104" s="122"/>
    </row>
    <row r="105" spans="1:3">
      <c r="A105" s="106" t="str">
        <f>IF('AP-LIST_c9800'!D29="","",CONCATENATE("ap ",'AP-LIST_c9800'!N29))</f>
        <v>ap 9cd5.7d81.914c</v>
      </c>
      <c r="B105" s="3"/>
      <c r="C105" s="122">
        <v>26</v>
      </c>
    </row>
    <row r="106" spans="1:3">
      <c r="A106" s="81" t="str">
        <f>IF(A105="","",CONCATENATE("policy-tag ",IF('AP-LIST_c9800'!J29="SmartHome",tag_policy_sh,tag_policy_default)))</f>
        <v>policy-tag bahag-policy-tag</v>
      </c>
      <c r="B106" s="3"/>
      <c r="C106" s="122"/>
    </row>
    <row r="107" spans="1:3">
      <c r="A107" s="81" t="str">
        <f>IF(A105="","",CONCATENATE("rf-tag ",'AP-LIST_c9800'!I29))</f>
        <v>rf-tag indoor</v>
      </c>
      <c r="B107" s="3"/>
      <c r="C107" s="122"/>
    </row>
    <row r="108" spans="1:3" ht="15.75" thickBot="1">
      <c r="A108" s="107" t="str">
        <f>IF(A105="","",CONCATENATE("site-tag ",tag_site_default))</f>
        <v>site-tag flex-site-tag</v>
      </c>
      <c r="B108" s="3"/>
      <c r="C108" s="122"/>
    </row>
    <row r="109" spans="1:3">
      <c r="A109" s="106" t="str">
        <f>IF('AP-LIST_c9800'!D30="","",CONCATENATE("ap ",'AP-LIST_c9800'!N30))</f>
        <v>ap 9cd5.7d81.c270</v>
      </c>
      <c r="B109" s="3"/>
      <c r="C109" s="122">
        <v>27</v>
      </c>
    </row>
    <row r="110" spans="1:3">
      <c r="A110" s="81" t="str">
        <f>IF(A109="","",CONCATENATE("policy-tag ",IF('AP-LIST_c9800'!J30="SmartHome",tag_policy_sh,tag_policy_default)))</f>
        <v>policy-tag bahag-policy-tag</v>
      </c>
      <c r="B110" s="3"/>
      <c r="C110" s="122"/>
    </row>
    <row r="111" spans="1:3">
      <c r="A111" s="81" t="str">
        <f>IF(A109="","",CONCATENATE("rf-tag ",'AP-LIST_c9800'!I30))</f>
        <v>rf-tag indoor</v>
      </c>
      <c r="B111" s="3"/>
      <c r="C111" s="122"/>
    </row>
    <row r="112" spans="1:3" ht="15.75" thickBot="1">
      <c r="A112" s="107" t="str">
        <f>IF(A109="","",CONCATENATE("site-tag ",tag_site_default))</f>
        <v>site-tag flex-site-tag</v>
      </c>
      <c r="B112" s="3"/>
      <c r="C112" s="122"/>
    </row>
    <row r="113" spans="1:3">
      <c r="A113" s="106" t="str">
        <f>IF('AP-LIST_c9800'!D31="","",CONCATENATE("ap ",'AP-LIST_c9800'!N31))</f>
        <v>ap 9cd5.7d81.9ac0</v>
      </c>
      <c r="B113" s="3"/>
      <c r="C113" s="122">
        <v>28</v>
      </c>
    </row>
    <row r="114" spans="1:3">
      <c r="A114" s="81" t="str">
        <f>IF(A113="","",CONCATENATE("policy-tag ",IF('AP-LIST_c9800'!J31="SmartHome",tag_policy_sh,tag_policy_default)))</f>
        <v>policy-tag bahag-policy-tag</v>
      </c>
      <c r="B114" s="3"/>
      <c r="C114" s="122"/>
    </row>
    <row r="115" spans="1:3">
      <c r="A115" s="81" t="str">
        <f>IF(A113="","",CONCATENATE("rf-tag ",'AP-LIST_c9800'!I31))</f>
        <v>rf-tag indoor</v>
      </c>
      <c r="B115" s="3"/>
      <c r="C115" s="122"/>
    </row>
    <row r="116" spans="1:3" ht="15.75" thickBot="1">
      <c r="A116" s="107" t="str">
        <f>IF(A113="","",CONCATENATE("site-tag ",tag_site_default))</f>
        <v>site-tag flex-site-tag</v>
      </c>
      <c r="B116" s="3"/>
      <c r="C116" s="122"/>
    </row>
    <row r="117" spans="1:3">
      <c r="A117" s="106" t="str">
        <f>IF('AP-LIST_c9800'!D32="","",CONCATENATE("ap ",'AP-LIST_c9800'!N32))</f>
        <v>ap 9cd5.7d81.aa20</v>
      </c>
      <c r="B117" s="3"/>
      <c r="C117" s="122">
        <v>29</v>
      </c>
    </row>
    <row r="118" spans="1:3">
      <c r="A118" s="81" t="str">
        <f>IF(A117="","",CONCATENATE("policy-tag ",IF('AP-LIST_c9800'!J32="SmartHome",tag_policy_sh,tag_policy_default)))</f>
        <v>policy-tag bahag-policy-tag</v>
      </c>
      <c r="B118" s="3"/>
      <c r="C118" s="122"/>
    </row>
    <row r="119" spans="1:3">
      <c r="A119" s="81" t="str">
        <f>IF(A117="","",CONCATENATE("rf-tag ",'AP-LIST_c9800'!I32))</f>
        <v>rf-tag indoor</v>
      </c>
      <c r="B119" s="3"/>
      <c r="C119" s="122"/>
    </row>
    <row r="120" spans="1:3" ht="15.75" thickBot="1">
      <c r="A120" s="107" t="str">
        <f>IF(A117="","",CONCATENATE("site-tag ",tag_site_default))</f>
        <v>site-tag flex-site-tag</v>
      </c>
      <c r="B120" s="3"/>
      <c r="C120" s="122"/>
    </row>
    <row r="121" spans="1:3">
      <c r="A121" s="106" t="str">
        <f>IF('AP-LIST_c9800'!D33="","",CONCATENATE("ap ",'AP-LIST_c9800'!N33))</f>
        <v>ap 2c1a.05e3.e51c</v>
      </c>
      <c r="B121" s="3"/>
      <c r="C121" s="122">
        <v>30</v>
      </c>
    </row>
    <row r="122" spans="1:3">
      <c r="A122" s="81" t="str">
        <f>IF(A121="","",CONCATENATE("policy-tag ",IF('AP-LIST_c9800'!J33="SmartHome",tag_policy_sh,tag_policy_default)))</f>
        <v>policy-tag bahag-policy-tag</v>
      </c>
      <c r="B122" s="3"/>
      <c r="C122" s="122"/>
    </row>
    <row r="123" spans="1:3">
      <c r="A123" s="81" t="str">
        <f>IF(A121="","",CONCATENATE("rf-tag ",'AP-LIST_c9800'!I33))</f>
        <v>rf-tag indoor</v>
      </c>
      <c r="B123" s="3"/>
      <c r="C123" s="122"/>
    </row>
    <row r="124" spans="1:3" ht="15.75" thickBot="1">
      <c r="A124" s="107" t="str">
        <f>IF(A121="","",CONCATENATE("site-tag ",tag_site_default))</f>
        <v>site-tag flex-site-tag</v>
      </c>
      <c r="B124" s="3"/>
      <c r="C124" s="122"/>
    </row>
    <row r="125" spans="1:3">
      <c r="A125" s="106" t="str">
        <f>IF('AP-LIST_c9800'!D34="","",CONCATENATE("ap ",'AP-LIST_c9800'!N34))</f>
        <v>ap 9cd5.7dc0.62ac</v>
      </c>
      <c r="B125" s="3"/>
      <c r="C125" s="122">
        <v>31</v>
      </c>
    </row>
    <row r="126" spans="1:3">
      <c r="A126" s="81" t="str">
        <f>IF(A125="","",CONCATENATE("policy-tag ",IF('AP-LIST_c9800'!J34="SmartHome",tag_policy_sh,tag_policy_default)))</f>
        <v>policy-tag bahag-policy-tag</v>
      </c>
      <c r="B126" s="3"/>
      <c r="C126" s="122"/>
    </row>
    <row r="127" spans="1:3">
      <c r="A127" s="81" t="str">
        <f>IF(A125="","",CONCATENATE("rf-tag ",'AP-LIST_c9800'!I34))</f>
        <v>rf-tag indoor</v>
      </c>
      <c r="B127" s="3"/>
      <c r="C127" s="122"/>
    </row>
    <row r="128" spans="1:3" ht="15.75" thickBot="1">
      <c r="A128" s="107" t="str">
        <f>IF(A125="","",CONCATENATE("site-tag ",tag_site_default))</f>
        <v>site-tag flex-site-tag</v>
      </c>
      <c r="B128" s="3"/>
      <c r="C128" s="122"/>
    </row>
    <row r="129" spans="1:3">
      <c r="A129" s="106" t="str">
        <f>IF('AP-LIST_c9800'!D35="","",CONCATENATE("ap ",'AP-LIST_c9800'!N35))</f>
        <v>ap 9cd5.7dc0.7344</v>
      </c>
      <c r="B129" s="3"/>
      <c r="C129" s="122">
        <v>32</v>
      </c>
    </row>
    <row r="130" spans="1:3">
      <c r="A130" s="81" t="str">
        <f>IF(A129="","",CONCATENATE("policy-tag ",IF('AP-LIST_c9800'!J35="SmartHome",tag_policy_sh,tag_policy_default)))</f>
        <v>policy-tag bahag-policy-tag</v>
      </c>
      <c r="B130" s="3"/>
      <c r="C130" s="122"/>
    </row>
    <row r="131" spans="1:3">
      <c r="A131" s="81" t="str">
        <f>IF(A129="","",CONCATENATE("rf-tag ",'AP-LIST_c9800'!I35))</f>
        <v>rf-tag indoor</v>
      </c>
      <c r="B131" s="3"/>
      <c r="C131" s="122"/>
    </row>
    <row r="132" spans="1:3" ht="15.75" thickBot="1">
      <c r="A132" s="107" t="str">
        <f>IF(A129="","",CONCATENATE("site-tag ",tag_site_default))</f>
        <v>site-tag flex-site-tag</v>
      </c>
      <c r="B132" s="3"/>
      <c r="C132" s="122"/>
    </row>
    <row r="133" spans="1:3">
      <c r="A133" s="106" t="str">
        <f>IF('AP-LIST_c9800'!D36="","",CONCATENATE("ap ",'AP-LIST_c9800'!N36))</f>
        <v>ap 9cd5.7dc0.778c</v>
      </c>
      <c r="B133" s="3"/>
      <c r="C133" s="122">
        <v>33</v>
      </c>
    </row>
    <row r="134" spans="1:3">
      <c r="A134" s="81" t="str">
        <f>IF(A133="","",CONCATENATE("policy-tag ",IF('AP-LIST_c9800'!J36="SmartHome",tag_policy_sh,tag_policy_default)))</f>
        <v>policy-tag bahag-policy-tag</v>
      </c>
      <c r="B134" s="3"/>
      <c r="C134" s="122"/>
    </row>
    <row r="135" spans="1:3">
      <c r="A135" s="81" t="str">
        <f>IF(A133="","",CONCATENATE("rf-tag ",'AP-LIST_c9800'!I36))</f>
        <v>rf-tag indoor</v>
      </c>
      <c r="B135" s="3"/>
      <c r="C135" s="122"/>
    </row>
    <row r="136" spans="1:3" ht="15.75" thickBot="1">
      <c r="A136" s="107" t="str">
        <f>IF(A133="","",CONCATENATE("site-tag ",tag_site_default))</f>
        <v>site-tag flex-site-tag</v>
      </c>
      <c r="B136" s="3"/>
      <c r="C136" s="122"/>
    </row>
    <row r="137" spans="1:3">
      <c r="A137" s="106" t="str">
        <f>IF('AP-LIST_c9800'!D37="","",CONCATENATE("ap ",'AP-LIST_c9800'!N37))</f>
        <v>ap 9cd5.7dc0.7990</v>
      </c>
      <c r="B137" s="3"/>
      <c r="C137" s="122">
        <v>34</v>
      </c>
    </row>
    <row r="138" spans="1:3">
      <c r="A138" s="81" t="str">
        <f>IF(A137="","",CONCATENATE("policy-tag ",IF('AP-LIST_c9800'!J37="SmartHome",tag_policy_sh,tag_policy_default)))</f>
        <v>policy-tag bahag-policy-tag</v>
      </c>
      <c r="B138" s="3"/>
      <c r="C138" s="122"/>
    </row>
    <row r="139" spans="1:3">
      <c r="A139" s="81" t="str">
        <f>IF(A137="","",CONCATENATE("rf-tag ",'AP-LIST_c9800'!I37))</f>
        <v>rf-tag indoor</v>
      </c>
      <c r="B139" s="3"/>
      <c r="C139" s="122"/>
    </row>
    <row r="140" spans="1:3" ht="15.75" thickBot="1">
      <c r="A140" s="107" t="str">
        <f>IF(A137="","",CONCATENATE("site-tag ",tag_site_default))</f>
        <v>site-tag flex-site-tag</v>
      </c>
      <c r="B140" s="3"/>
      <c r="C140" s="122"/>
    </row>
    <row r="141" spans="1:3">
      <c r="A141" s="106" t="str">
        <f>IF('AP-LIST_c9800'!D38="","",CONCATENATE("ap ",'AP-LIST_c9800'!N38))</f>
        <v>ap 9cd5.7d1d.edcc</v>
      </c>
      <c r="B141" s="3"/>
      <c r="C141" s="122">
        <v>35</v>
      </c>
    </row>
    <row r="142" spans="1:3">
      <c r="A142" s="81" t="str">
        <f>IF(A141="","",CONCATENATE("policy-tag ",IF('AP-LIST_c9800'!J38="SmartHome",tag_policy_sh,tag_policy_default)))</f>
        <v>policy-tag bahag-policy-tag</v>
      </c>
      <c r="B142" s="3"/>
      <c r="C142" s="122"/>
    </row>
    <row r="143" spans="1:3">
      <c r="A143" s="81" t="str">
        <f>IF(A141="","",CONCATENATE("rf-tag ",'AP-LIST_c9800'!I38))</f>
        <v>rf-tag indoor</v>
      </c>
      <c r="B143" s="3"/>
      <c r="C143" s="122"/>
    </row>
    <row r="144" spans="1:3" ht="15.75" thickBot="1">
      <c r="A144" s="107" t="str">
        <f>IF(A141="","",CONCATENATE("site-tag ",tag_site_default))</f>
        <v>site-tag flex-site-tag</v>
      </c>
      <c r="B144" s="3"/>
      <c r="C144" s="122"/>
    </row>
    <row r="145" spans="1:3">
      <c r="A145" s="106" t="str">
        <f>IF('AP-LIST_c9800'!D39="","",CONCATENATE("ap ",'AP-LIST_c9800'!N39))</f>
        <v>ap 9cd5.7d80.8100</v>
      </c>
      <c r="B145" s="3"/>
      <c r="C145" s="122">
        <v>36</v>
      </c>
    </row>
    <row r="146" spans="1:3">
      <c r="A146" s="81" t="str">
        <f>IF(A145="","",CONCATENATE("policy-tag ",IF('AP-LIST_c9800'!J39="SmartHome",tag_policy_sh,tag_policy_default)))</f>
        <v>policy-tag bahag-policy-tag</v>
      </c>
      <c r="B146" s="3"/>
      <c r="C146" s="122"/>
    </row>
    <row r="147" spans="1:3">
      <c r="A147" s="81" t="str">
        <f>IF(A145="","",CONCATENATE("rf-tag ",'AP-LIST_c9800'!I39))</f>
        <v>rf-tag indoor</v>
      </c>
      <c r="B147" s="3"/>
      <c r="C147" s="122"/>
    </row>
    <row r="148" spans="1:3" ht="15.75" thickBot="1">
      <c r="A148" s="107" t="str">
        <f>IF(A145="","",CONCATENATE("site-tag ",tag_site_default))</f>
        <v>site-tag flex-site-tag</v>
      </c>
      <c r="B148" s="3"/>
      <c r="C148" s="122"/>
    </row>
    <row r="149" spans="1:3">
      <c r="A149" s="106" t="str">
        <f>IF('AP-LIST_c9800'!D40="","",CONCATENATE("ap ",'AP-LIST_c9800'!N40))</f>
        <v>ap 9cd5.7d80.96c8</v>
      </c>
      <c r="B149" s="3"/>
      <c r="C149" s="122">
        <v>37</v>
      </c>
    </row>
    <row r="150" spans="1:3">
      <c r="A150" s="81" t="str">
        <f>IF(A149="","",CONCATENATE("policy-tag ",IF('AP-LIST_c9800'!J40="SmartHome",tag_policy_sh,tag_policy_default)))</f>
        <v>policy-tag bahag-policy-tag</v>
      </c>
      <c r="B150" s="3"/>
      <c r="C150" s="122"/>
    </row>
    <row r="151" spans="1:3">
      <c r="A151" s="81" t="str">
        <f>IF(A149="","",CONCATENATE("rf-tag ",'AP-LIST_c9800'!I40))</f>
        <v>rf-tag indoor</v>
      </c>
      <c r="B151" s="3"/>
      <c r="C151" s="122"/>
    </row>
    <row r="152" spans="1:3" ht="15.75" thickBot="1">
      <c r="A152" s="107" t="str">
        <f>IF(A149="","",CONCATENATE("site-tag ",tag_site_default))</f>
        <v>site-tag flex-site-tag</v>
      </c>
      <c r="B152" s="3"/>
      <c r="C152" s="122"/>
    </row>
    <row r="153" spans="1:3">
      <c r="A153" s="106" t="str">
        <f>IF('AP-LIST_c9800'!D41="","",CONCATENATE("ap ",'AP-LIST_c9800'!N41))</f>
        <v>ap 9cd5.7d1d.f688</v>
      </c>
      <c r="B153" s="3"/>
      <c r="C153" s="122">
        <v>38</v>
      </c>
    </row>
    <row r="154" spans="1:3">
      <c r="A154" s="81" t="str">
        <f>IF(A153="","",CONCATENATE("policy-tag ",IF('AP-LIST_c9800'!J41="SmartHome",tag_policy_sh,tag_policy_default)))</f>
        <v>policy-tag bahag-policy-tag</v>
      </c>
      <c r="B154" s="3"/>
      <c r="C154" s="122"/>
    </row>
    <row r="155" spans="1:3">
      <c r="A155" s="81" t="str">
        <f>IF(A153="","",CONCATENATE("rf-tag ",'AP-LIST_c9800'!I41))</f>
        <v>rf-tag indoor</v>
      </c>
      <c r="B155" s="3"/>
      <c r="C155" s="122"/>
    </row>
    <row r="156" spans="1:3" ht="15.75" thickBot="1">
      <c r="A156" s="107" t="str">
        <f>IF(A153="","",CONCATENATE("site-tag ",tag_site_default))</f>
        <v>site-tag flex-site-tag</v>
      </c>
      <c r="B156" s="3"/>
      <c r="C156" s="122"/>
    </row>
    <row r="157" spans="1:3">
      <c r="A157" s="106" t="str">
        <f>IF('AP-LIST_c9800'!D42="","",CONCATENATE("ap ",'AP-LIST_c9800'!N42))</f>
        <v>ap 9cd5.7d80.9700</v>
      </c>
      <c r="B157" s="3"/>
      <c r="C157" s="122">
        <v>39</v>
      </c>
    </row>
    <row r="158" spans="1:3">
      <c r="A158" s="81" t="str">
        <f>IF(A157="","",CONCATENATE("policy-tag ",IF('AP-LIST_c9800'!J42="SmartHome",tag_policy_sh,tag_policy_default)))</f>
        <v>policy-tag bahag-policy-tag</v>
      </c>
      <c r="B158" s="3"/>
      <c r="C158" s="122"/>
    </row>
    <row r="159" spans="1:3">
      <c r="A159" s="81" t="str">
        <f>IF(A157="","",CONCATENATE("rf-tag ",'AP-LIST_c9800'!I42))</f>
        <v>rf-tag indoor</v>
      </c>
      <c r="B159" s="3"/>
      <c r="C159" s="122"/>
    </row>
    <row r="160" spans="1:3" ht="15.75" thickBot="1">
      <c r="A160" s="107" t="str">
        <f>IF(A157="","",CONCATENATE("site-tag ",tag_site_default))</f>
        <v>site-tag flex-site-tag</v>
      </c>
      <c r="B160" s="3"/>
      <c r="C160" s="122"/>
    </row>
    <row r="161" spans="1:3">
      <c r="A161" s="106" t="str">
        <f>IF('AP-LIST_c9800'!D43="","",CONCATENATE("ap ",'AP-LIST_c9800'!N43))</f>
        <v>ap 9cd5.7d81.b67c</v>
      </c>
      <c r="B161" s="3"/>
      <c r="C161" s="122">
        <v>40</v>
      </c>
    </row>
    <row r="162" spans="1:3">
      <c r="A162" s="81" t="str">
        <f>IF(A161="","",CONCATENATE("policy-tag ",IF('AP-LIST_c9800'!J43="SmartHome",tag_policy_sh,tag_policy_default)))</f>
        <v>policy-tag bahag-policy-tag</v>
      </c>
      <c r="B162" s="3"/>
      <c r="C162" s="122"/>
    </row>
    <row r="163" spans="1:3">
      <c r="A163" s="81" t="str">
        <f>IF(A161="","",CONCATENATE("rf-tag ",'AP-LIST_c9800'!I43))</f>
        <v>rf-tag indoor</v>
      </c>
      <c r="B163" s="3"/>
      <c r="C163" s="122"/>
    </row>
    <row r="164" spans="1:3" ht="15.75" thickBot="1">
      <c r="A164" s="107" t="str">
        <f>IF(A161="","",CONCATENATE("site-tag ",tag_site_default))</f>
        <v>site-tag flex-site-tag</v>
      </c>
      <c r="B164" s="3"/>
      <c r="C164" s="122"/>
    </row>
    <row r="165" spans="1:3">
      <c r="A165" s="106" t="str">
        <f>IF('AP-LIST_c9800'!D44="","",CONCATENATE("ap ",'AP-LIST_c9800'!N44))</f>
        <v>ap 9cd5.7d81.acd4</v>
      </c>
      <c r="B165" s="3"/>
      <c r="C165" s="122">
        <v>41</v>
      </c>
    </row>
    <row r="166" spans="1:3">
      <c r="A166" s="81" t="str">
        <f>IF(A165="","",CONCATENATE("policy-tag ",IF('AP-LIST_c9800'!J44="SmartHome",tag_policy_sh,tag_policy_default)))</f>
        <v>policy-tag bahag-policy-tag</v>
      </c>
      <c r="B166" s="3"/>
      <c r="C166" s="122"/>
    </row>
    <row r="167" spans="1:3">
      <c r="A167" s="81" t="str">
        <f>IF(A165="","",CONCATENATE("rf-tag ",'AP-LIST_c9800'!I44))</f>
        <v>rf-tag indoor</v>
      </c>
      <c r="B167" s="3"/>
      <c r="C167" s="122"/>
    </row>
    <row r="168" spans="1:3" ht="15.75" thickBot="1">
      <c r="A168" s="107" t="str">
        <f>IF(A165="","",CONCATENATE("site-tag ",tag_site_default))</f>
        <v>site-tag flex-site-tag</v>
      </c>
      <c r="B168" s="3"/>
      <c r="C168" s="122"/>
    </row>
    <row r="169" spans="1:3">
      <c r="A169" s="106" t="str">
        <f>IF('AP-LIST_c9800'!D45="","",CONCATENATE("ap ",'AP-LIST_c9800'!N45))</f>
        <v>ap 34b8.8314.115c</v>
      </c>
      <c r="B169" s="3"/>
      <c r="C169" s="122">
        <v>42</v>
      </c>
    </row>
    <row r="170" spans="1:3">
      <c r="A170" s="81" t="str">
        <f>IF(A169="","",CONCATENATE("policy-tag ",IF('AP-LIST_c9800'!J45="SmartHome",tag_policy_sh,tag_policy_default)))</f>
        <v>policy-tag bahag-policy-tag</v>
      </c>
      <c r="B170" s="3"/>
      <c r="C170" s="122"/>
    </row>
    <row r="171" spans="1:3">
      <c r="A171" s="81" t="str">
        <f>IF(A169="","",CONCATENATE("rf-tag ",'AP-LIST_c9800'!I45))</f>
        <v>rf-tag outdoor</v>
      </c>
      <c r="B171" s="3"/>
      <c r="C171" s="122"/>
    </row>
    <row r="172" spans="1:3" ht="15.75" thickBot="1">
      <c r="A172" s="107" t="str">
        <f>IF(A169="","",CONCATENATE("site-tag ",tag_site_default))</f>
        <v>site-tag flex-site-tag</v>
      </c>
      <c r="B172" s="3"/>
      <c r="C172" s="122"/>
    </row>
    <row r="173" spans="1:3">
      <c r="A173" s="106" t="str">
        <f>IF('AP-LIST_c9800'!D46="","",CONCATENATE("ap ",'AP-LIST_c9800'!N46))</f>
        <v/>
      </c>
      <c r="B173" s="3"/>
      <c r="C173" s="122">
        <v>43</v>
      </c>
    </row>
    <row r="174" spans="1:3">
      <c r="A174" s="81" t="str">
        <f>IF(A173="","",CONCATENATE("policy-tag ",IF('AP-LIST_c9800'!J46="SmartHome",tag_policy_sh,tag_policy_default)))</f>
        <v/>
      </c>
      <c r="B174" s="3"/>
      <c r="C174" s="122"/>
    </row>
    <row r="175" spans="1:3">
      <c r="A175" s="81" t="str">
        <f>IF(A173="","",CONCATENATE("rf-tag ",'AP-LIST_c9800'!I46))</f>
        <v/>
      </c>
      <c r="B175" s="3"/>
      <c r="C175" s="122"/>
    </row>
    <row r="176" spans="1:3" ht="15.75" thickBot="1">
      <c r="A176" s="107" t="str">
        <f>IF(A173="","",CONCATENATE("site-tag ",tag_site_default))</f>
        <v/>
      </c>
      <c r="B176" s="3"/>
      <c r="C176" s="122"/>
    </row>
    <row r="177" spans="1:3">
      <c r="A177" s="106" t="str">
        <f>IF('AP-LIST_c9800'!D47="","",CONCATENATE("ap ",'AP-LIST_c9800'!N47))</f>
        <v/>
      </c>
      <c r="B177" s="3"/>
      <c r="C177" s="122">
        <v>44</v>
      </c>
    </row>
    <row r="178" spans="1:3">
      <c r="A178" s="81" t="str">
        <f>IF(A177="","",CONCATENATE("policy-tag ",IF('AP-LIST_c9800'!J47="SmartHome",tag_policy_sh,tag_policy_default)))</f>
        <v/>
      </c>
      <c r="B178" s="3"/>
      <c r="C178" s="122"/>
    </row>
    <row r="179" spans="1:3">
      <c r="A179" s="81" t="str">
        <f>IF(A177="","",CONCATENATE("rf-tag ",'AP-LIST_c9800'!I47))</f>
        <v/>
      </c>
      <c r="B179" s="3"/>
      <c r="C179" s="122"/>
    </row>
    <row r="180" spans="1:3" ht="15.75" thickBot="1">
      <c r="A180" s="107" t="str">
        <f>IF(A177="","",CONCATENATE("site-tag ",tag_site_default))</f>
        <v/>
      </c>
      <c r="B180" s="3"/>
      <c r="C180" s="122"/>
    </row>
    <row r="181" spans="1:3">
      <c r="A181" s="106" t="str">
        <f>IF('AP-LIST_c9800'!D48="","",CONCATENATE("ap ",'AP-LIST_c9800'!N48))</f>
        <v/>
      </c>
      <c r="B181" s="3"/>
      <c r="C181" s="122">
        <v>45</v>
      </c>
    </row>
    <row r="182" spans="1:3">
      <c r="A182" s="81" t="str">
        <f>IF(A181="","",CONCATENATE("policy-tag ",IF('AP-LIST_c9800'!J48="SmartHome",tag_policy_sh,tag_policy_default)))</f>
        <v/>
      </c>
      <c r="B182" s="3"/>
      <c r="C182" s="122"/>
    </row>
    <row r="183" spans="1:3">
      <c r="A183" s="81" t="str">
        <f>IF(A181="","",CONCATENATE("rf-tag ",'AP-LIST_c9800'!I48))</f>
        <v/>
      </c>
      <c r="B183" s="3"/>
      <c r="C183" s="122"/>
    </row>
    <row r="184" spans="1:3" ht="15.75" thickBot="1">
      <c r="A184" s="107" t="str">
        <f>IF(A181="","",CONCATENATE("site-tag ",tag_site_default))</f>
        <v/>
      </c>
      <c r="B184" s="3"/>
      <c r="C184" s="122"/>
    </row>
    <row r="185" spans="1:3">
      <c r="A185" s="106" t="str">
        <f>IF('AP-LIST_c9800'!D49="","",CONCATENATE("ap ",'AP-LIST_c9800'!N49))</f>
        <v/>
      </c>
      <c r="B185" s="3"/>
      <c r="C185" s="122">
        <v>46</v>
      </c>
    </row>
    <row r="186" spans="1:3">
      <c r="A186" s="81" t="str">
        <f>IF(A185="","",CONCATENATE("policy-tag ",IF('AP-LIST_c9800'!J49="SmartHome",tag_policy_sh,tag_policy_default)))</f>
        <v/>
      </c>
      <c r="B186" s="3"/>
      <c r="C186" s="122"/>
    </row>
    <row r="187" spans="1:3">
      <c r="A187" s="81" t="str">
        <f>IF(A185="","",CONCATENATE("rf-tag ",'AP-LIST_c9800'!I49))</f>
        <v/>
      </c>
      <c r="B187" s="3"/>
      <c r="C187" s="122"/>
    </row>
    <row r="188" spans="1:3" ht="15.75" thickBot="1">
      <c r="A188" s="107" t="str">
        <f>IF(A185="","",CONCATENATE("site-tag ",tag_site_default))</f>
        <v/>
      </c>
      <c r="B188" s="3"/>
      <c r="C188" s="122"/>
    </row>
    <row r="189" spans="1:3">
      <c r="A189" s="106" t="str">
        <f>IF('AP-LIST_c9800'!D50="","",CONCATENATE("ap ",'AP-LIST_c9800'!N50))</f>
        <v/>
      </c>
      <c r="B189" s="3"/>
      <c r="C189" s="122">
        <v>47</v>
      </c>
    </row>
    <row r="190" spans="1:3">
      <c r="A190" s="81" t="str">
        <f>IF(A189="","",CONCATENATE("policy-tag ",IF('AP-LIST_c9800'!J50="SmartHome",tag_policy_sh,tag_policy_default)))</f>
        <v/>
      </c>
      <c r="B190" s="3"/>
      <c r="C190" s="122"/>
    </row>
    <row r="191" spans="1:3">
      <c r="A191" s="81" t="str">
        <f>IF(A189="","",CONCATENATE("rf-tag ",'AP-LIST_c9800'!I50))</f>
        <v/>
      </c>
      <c r="B191" s="3"/>
      <c r="C191" s="122"/>
    </row>
    <row r="192" spans="1:3" ht="15.75" thickBot="1">
      <c r="A192" s="107" t="str">
        <f>IF(A189="","",CONCATENATE("site-tag ",tag_site_default))</f>
        <v/>
      </c>
      <c r="B192" s="3"/>
      <c r="C192" s="122"/>
    </row>
    <row r="193" spans="1:3">
      <c r="A193" s="106" t="str">
        <f>IF('AP-LIST_c9800'!D51="","",CONCATENATE("ap ",'AP-LIST_c9800'!N51))</f>
        <v/>
      </c>
      <c r="B193" s="3"/>
      <c r="C193" s="122">
        <v>48</v>
      </c>
    </row>
    <row r="194" spans="1:3">
      <c r="A194" s="81" t="str">
        <f>IF(A193="","",CONCATENATE("policy-tag ",IF('AP-LIST_c9800'!J51="SmartHome",tag_policy_sh,tag_policy_default)))</f>
        <v/>
      </c>
      <c r="B194" s="3"/>
      <c r="C194" s="122"/>
    </row>
    <row r="195" spans="1:3">
      <c r="A195" s="81" t="str">
        <f>IF(A193="","",CONCATENATE("rf-tag ",'AP-LIST_c9800'!I51))</f>
        <v/>
      </c>
      <c r="B195" s="3"/>
      <c r="C195" s="122"/>
    </row>
    <row r="196" spans="1:3" ht="15.75" thickBot="1">
      <c r="A196" s="107" t="str">
        <f>IF(A193="","",CONCATENATE("site-tag ",tag_site_default))</f>
        <v/>
      </c>
      <c r="B196" s="3"/>
      <c r="C196" s="122"/>
    </row>
    <row r="197" spans="1:3">
      <c r="A197" s="106" t="str">
        <f>IF('AP-LIST_c9800'!D52="","",CONCATENATE("ap ",'AP-LIST_c9800'!N52))</f>
        <v/>
      </c>
      <c r="B197" s="3"/>
      <c r="C197" s="122">
        <v>49</v>
      </c>
    </row>
    <row r="198" spans="1:3">
      <c r="A198" s="81" t="str">
        <f>IF(A197="","",CONCATENATE("policy-tag ",IF('AP-LIST_c9800'!J52="SmartHome",tag_policy_sh,tag_policy_default)))</f>
        <v/>
      </c>
      <c r="B198" s="3"/>
      <c r="C198" s="122"/>
    </row>
    <row r="199" spans="1:3">
      <c r="A199" s="81" t="str">
        <f>IF(A197="","",CONCATENATE("rf-tag ",'AP-LIST_c9800'!I52))</f>
        <v/>
      </c>
      <c r="B199" s="3"/>
      <c r="C199" s="122"/>
    </row>
    <row r="200" spans="1:3" ht="15.75" thickBot="1">
      <c r="A200" s="107" t="str">
        <f>IF(A197="","",CONCATENATE("site-tag ",tag_site_default))</f>
        <v/>
      </c>
      <c r="B200" s="3"/>
      <c r="C200" s="122"/>
    </row>
    <row r="201" spans="1:3">
      <c r="A201" s="106" t="str">
        <f>IF('AP-LIST_c9800'!D53="","",CONCATENATE("ap ",'AP-LIST_c9800'!N53))</f>
        <v/>
      </c>
      <c r="B201" s="3"/>
      <c r="C201" s="122">
        <v>50</v>
      </c>
    </row>
    <row r="202" spans="1:3">
      <c r="A202" s="81" t="str">
        <f>IF(A201="","",CONCATENATE("policy-tag ",IF('AP-LIST_c9800'!J53="SmartHome",tag_policy_sh,tag_policy_default)))</f>
        <v/>
      </c>
      <c r="B202" s="3"/>
      <c r="C202" s="122"/>
    </row>
    <row r="203" spans="1:3">
      <c r="A203" s="81" t="str">
        <f>IF(A201="","",CONCATENATE("rf-tag ",'AP-LIST_c9800'!I53))</f>
        <v/>
      </c>
      <c r="B203" s="3"/>
      <c r="C203" s="122"/>
    </row>
    <row r="204" spans="1:3" ht="15.75" thickBot="1">
      <c r="A204" s="107" t="str">
        <f>IF(A201="","",CONCATENATE("site-tag ",tag_site_default))</f>
        <v/>
      </c>
      <c r="B204" s="3"/>
      <c r="C204" s="122"/>
    </row>
    <row r="205" spans="1:3">
      <c r="A205" s="106" t="str">
        <f>IF('AP-LIST_c9800'!D54="","",CONCATENATE("ap ",'AP-LIST_c9800'!N54))</f>
        <v/>
      </c>
      <c r="B205" s="3"/>
      <c r="C205" s="122">
        <v>51</v>
      </c>
    </row>
    <row r="206" spans="1:3">
      <c r="A206" s="81" t="str">
        <f>IF(A205="","",CONCATENATE("policy-tag ",IF('AP-LIST_c9800'!J54="SmartHome",tag_policy_sh,tag_policy_default)))</f>
        <v/>
      </c>
      <c r="B206" s="3"/>
      <c r="C206" s="122"/>
    </row>
    <row r="207" spans="1:3">
      <c r="A207" s="81" t="str">
        <f>IF(A205="","",CONCATENATE("rf-tag ",'AP-LIST_c9800'!I54))</f>
        <v/>
      </c>
      <c r="B207" s="3"/>
      <c r="C207" s="122"/>
    </row>
    <row r="208" spans="1:3" ht="15.75" thickBot="1">
      <c r="A208" s="107" t="str">
        <f>IF(A205="","",CONCATENATE("site-tag ",tag_site_default))</f>
        <v/>
      </c>
      <c r="B208" s="3"/>
      <c r="C208" s="122"/>
    </row>
    <row r="209" spans="1:3">
      <c r="A209" s="106" t="str">
        <f>IF('AP-LIST_c9800'!D55="","",CONCATENATE("ap ",'AP-LIST_c9800'!N55))</f>
        <v/>
      </c>
      <c r="B209" s="3"/>
      <c r="C209" s="122">
        <v>52</v>
      </c>
    </row>
    <row r="210" spans="1:3">
      <c r="A210" s="81" t="str">
        <f>IF(A209="","",CONCATENATE("policy-tag ",IF('AP-LIST_c9800'!J55="SmartHome",tag_policy_sh,tag_policy_default)))</f>
        <v/>
      </c>
      <c r="B210" s="3"/>
      <c r="C210" s="122"/>
    </row>
    <row r="211" spans="1:3">
      <c r="A211" s="81" t="str">
        <f>IF(A209="","",CONCATENATE("rf-tag ",'AP-LIST_c9800'!I55))</f>
        <v/>
      </c>
      <c r="B211" s="3"/>
      <c r="C211" s="122"/>
    </row>
    <row r="212" spans="1:3" ht="15.75" thickBot="1">
      <c r="A212" s="107" t="str">
        <f>IF(A209="","",CONCATENATE("site-tag ",tag_site_default))</f>
        <v/>
      </c>
      <c r="B212" s="3"/>
      <c r="C212" s="122"/>
    </row>
    <row r="213" spans="1:3">
      <c r="A213" s="106" t="str">
        <f>IF('AP-LIST_c9800'!D56="","",CONCATENATE("ap ",'AP-LIST_c9800'!N56))</f>
        <v/>
      </c>
      <c r="B213" s="3"/>
      <c r="C213" s="122">
        <v>53</v>
      </c>
    </row>
    <row r="214" spans="1:3">
      <c r="A214" s="81" t="str">
        <f>IF(A213="","",CONCATENATE("policy-tag ",IF('AP-LIST_c9800'!J56="SmartHome",tag_policy_sh,tag_policy_default)))</f>
        <v/>
      </c>
      <c r="B214" s="3"/>
      <c r="C214" s="122"/>
    </row>
    <row r="215" spans="1:3">
      <c r="A215" s="81" t="str">
        <f>IF(A213="","",CONCATENATE("rf-tag ",'AP-LIST_c9800'!I56))</f>
        <v/>
      </c>
      <c r="B215" s="3"/>
      <c r="C215" s="122"/>
    </row>
    <row r="216" spans="1:3" ht="15.75" thickBot="1">
      <c r="A216" s="107" t="str">
        <f t="shared" ref="A216" si="0">IF(A213="","",CONCATENATE("site-tag ",tag_site_default))</f>
        <v/>
      </c>
      <c r="B216" s="3"/>
      <c r="C216" s="122"/>
    </row>
    <row r="217" spans="1:3">
      <c r="A217" s="106" t="str">
        <f>IF('AP-LIST_c9800'!D57="","",CONCATENATE("ap ",'AP-LIST_c9800'!N57))</f>
        <v/>
      </c>
      <c r="B217" s="3"/>
      <c r="C217" s="122">
        <v>54</v>
      </c>
    </row>
    <row r="218" spans="1:3">
      <c r="A218" s="81" t="str">
        <f>IF(A217="","",CONCATENATE("policy-tag ",IF('AP-LIST_c9800'!J57="SmartHome",tag_policy_sh,tag_policy_default)))</f>
        <v/>
      </c>
      <c r="B218" s="3"/>
      <c r="C218" s="122"/>
    </row>
    <row r="219" spans="1:3">
      <c r="A219" s="81" t="str">
        <f>IF(A217="","",CONCATENATE("rf-tag ",'AP-LIST_c9800'!I57))</f>
        <v/>
      </c>
      <c r="B219" s="3"/>
      <c r="C219" s="122"/>
    </row>
    <row r="220" spans="1:3" ht="15.75" thickBot="1">
      <c r="A220" s="107" t="str">
        <f t="shared" ref="A220" si="1">IF(A217="","",CONCATENATE("site-tag ",tag_site_default))</f>
        <v/>
      </c>
      <c r="B220" s="3"/>
      <c r="C220" s="122"/>
    </row>
    <row r="221" spans="1:3">
      <c r="A221" s="106" t="str">
        <f>IF('AP-LIST_c9800'!D58="","",CONCATENATE("ap ",'AP-LIST_c9800'!N58))</f>
        <v/>
      </c>
      <c r="B221" s="3"/>
      <c r="C221" s="122">
        <v>55</v>
      </c>
    </row>
    <row r="222" spans="1:3">
      <c r="A222" s="81" t="str">
        <f>IF(A221="","",CONCATENATE("policy-tag ",IF('AP-LIST_c9800'!J58="SmartHome",tag_policy_sh,tag_policy_default)))</f>
        <v/>
      </c>
      <c r="B222" s="3"/>
      <c r="C222" s="122"/>
    </row>
    <row r="223" spans="1:3">
      <c r="A223" s="81" t="str">
        <f>IF(A221="","",CONCATENATE("rf-tag ",'AP-LIST_c9800'!I58))</f>
        <v/>
      </c>
      <c r="B223" s="3"/>
      <c r="C223" s="122"/>
    </row>
    <row r="224" spans="1:3" ht="15.75" thickBot="1">
      <c r="A224" s="107" t="str">
        <f t="shared" ref="A224" si="2">IF(A221="","",CONCATENATE("site-tag ",tag_site_default))</f>
        <v/>
      </c>
      <c r="B224" s="3"/>
      <c r="C224" s="122"/>
    </row>
    <row r="225" spans="1:3">
      <c r="A225" s="106" t="str">
        <f>IF('AP-LIST_c9800'!D59="","",CONCATENATE("ap ",'AP-LIST_c9800'!N59))</f>
        <v/>
      </c>
      <c r="B225" s="3"/>
      <c r="C225" s="122">
        <v>56</v>
      </c>
    </row>
    <row r="226" spans="1:3">
      <c r="A226" s="81" t="str">
        <f>IF(A225="","",CONCATENATE("policy-tag ",IF('AP-LIST_c9800'!J59="SmartHome",tag_policy_sh,tag_policy_default)))</f>
        <v/>
      </c>
      <c r="B226" s="3"/>
      <c r="C226" s="122"/>
    </row>
    <row r="227" spans="1:3">
      <c r="A227" s="81" t="str">
        <f>IF(A225="","",CONCATENATE("rf-tag ",'AP-LIST_c9800'!I59))</f>
        <v/>
      </c>
      <c r="B227" s="3"/>
      <c r="C227" s="122"/>
    </row>
    <row r="228" spans="1:3" ht="15.75" thickBot="1">
      <c r="A228" s="107" t="str">
        <f t="shared" ref="A228" si="3">IF(A225="","",CONCATENATE("site-tag ",tag_site_default))</f>
        <v/>
      </c>
      <c r="B228" s="3"/>
      <c r="C228" s="122"/>
    </row>
    <row r="229" spans="1:3">
      <c r="A229" s="106" t="str">
        <f>IF('AP-LIST_c9800'!D60="","",CONCATENATE("ap ",'AP-LIST_c9800'!N60))</f>
        <v/>
      </c>
      <c r="B229" s="3"/>
      <c r="C229" s="122">
        <v>57</v>
      </c>
    </row>
    <row r="230" spans="1:3">
      <c r="A230" s="81" t="str">
        <f>IF(A229="","",CONCATENATE("policy-tag ",IF('AP-LIST_c9800'!J60="SmartHome",tag_policy_sh,tag_policy_default)))</f>
        <v/>
      </c>
      <c r="B230" s="3"/>
      <c r="C230" s="122"/>
    </row>
    <row r="231" spans="1:3">
      <c r="A231" s="81" t="str">
        <f>IF(A229="","",CONCATENATE("rf-tag ",'AP-LIST_c9800'!I60))</f>
        <v/>
      </c>
      <c r="B231" s="3"/>
      <c r="C231" s="122"/>
    </row>
    <row r="232" spans="1:3" ht="15.75" thickBot="1">
      <c r="A232" s="107" t="str">
        <f t="shared" ref="A232" si="4">IF(A229="","",CONCATENATE("site-tag ",tag_site_default))</f>
        <v/>
      </c>
      <c r="B232" s="3"/>
      <c r="C232" s="122"/>
    </row>
    <row r="233" spans="1:3">
      <c r="A233" s="106" t="str">
        <f>IF('AP-LIST_c9800'!D61="","",CONCATENATE("ap ",'AP-LIST_c9800'!N61))</f>
        <v/>
      </c>
      <c r="B233" s="3"/>
      <c r="C233" s="122">
        <v>58</v>
      </c>
    </row>
    <row r="234" spans="1:3">
      <c r="A234" s="81" t="str">
        <f>IF(A233="","",CONCATENATE("policy-tag ",IF('AP-LIST_c9800'!J61="SmartHome",tag_policy_sh,tag_policy_default)))</f>
        <v/>
      </c>
      <c r="B234" s="3"/>
      <c r="C234" s="122"/>
    </row>
    <row r="235" spans="1:3">
      <c r="A235" s="81" t="str">
        <f>IF(A233="","",CONCATENATE("rf-tag ",'AP-LIST_c9800'!I61))</f>
        <v/>
      </c>
      <c r="B235" s="3"/>
      <c r="C235" s="122"/>
    </row>
    <row r="236" spans="1:3" ht="15.75" thickBot="1">
      <c r="A236" s="107" t="str">
        <f t="shared" ref="A236:A296" si="5">IF(A233="","",CONCATENATE("site-tag ",tag_site_default))</f>
        <v/>
      </c>
      <c r="B236" s="3"/>
      <c r="C236" s="122"/>
    </row>
    <row r="237" spans="1:3">
      <c r="A237" s="106" t="str">
        <f>IF('AP-LIST_c9800'!D62="","",CONCATENATE("ap ",'AP-LIST_c9800'!N62))</f>
        <v/>
      </c>
      <c r="B237" s="3"/>
      <c r="C237" s="122">
        <v>59</v>
      </c>
    </row>
    <row r="238" spans="1:3">
      <c r="A238" s="81" t="str">
        <f>IF(A237="","",CONCATENATE("policy-tag ",IF('AP-LIST_c9800'!J62="SmartHome",tag_policy_sh,tag_policy_default)))</f>
        <v/>
      </c>
      <c r="B238" s="3"/>
      <c r="C238" s="122"/>
    </row>
    <row r="239" spans="1:3">
      <c r="A239" s="81" t="str">
        <f>IF(A237="","",CONCATENATE("rf-tag ",'AP-LIST_c9800'!I62))</f>
        <v/>
      </c>
      <c r="B239" s="3"/>
      <c r="C239" s="122"/>
    </row>
    <row r="240" spans="1:3" ht="15.75" thickBot="1">
      <c r="A240" s="107" t="str">
        <f t="shared" si="5"/>
        <v/>
      </c>
      <c r="B240" s="3"/>
      <c r="C240" s="122"/>
    </row>
    <row r="241" spans="1:3">
      <c r="A241" s="106" t="str">
        <f>IF('AP-LIST_c9800'!D63="","",CONCATENATE("ap ",'AP-LIST_c9800'!N63))</f>
        <v/>
      </c>
      <c r="B241" s="3"/>
      <c r="C241" s="122">
        <v>60</v>
      </c>
    </row>
    <row r="242" spans="1:3">
      <c r="A242" s="81" t="str">
        <f>IF(A241="","",CONCATENATE("policy-tag ",IF('AP-LIST_c9800'!J63="SmartHome",tag_policy_sh,tag_policy_default)))</f>
        <v/>
      </c>
      <c r="B242" s="3"/>
      <c r="C242" s="122"/>
    </row>
    <row r="243" spans="1:3">
      <c r="A243" s="81" t="str">
        <f>IF(A241="","",CONCATENATE("rf-tag ",'AP-LIST_c9800'!I63))</f>
        <v/>
      </c>
      <c r="B243" s="3"/>
      <c r="C243" s="122"/>
    </row>
    <row r="244" spans="1:3" ht="15.75" thickBot="1">
      <c r="A244" s="107" t="str">
        <f t="shared" si="5"/>
        <v/>
      </c>
      <c r="B244" s="3"/>
      <c r="C244" s="122"/>
    </row>
    <row r="245" spans="1:3">
      <c r="A245" s="106" t="str">
        <f>IF('AP-LIST_c9800'!D64="","",CONCATENATE("ap ",'AP-LIST_c9800'!N64))</f>
        <v/>
      </c>
      <c r="B245" s="3"/>
      <c r="C245" s="122">
        <v>61</v>
      </c>
    </row>
    <row r="246" spans="1:3">
      <c r="A246" s="81" t="str">
        <f>IF(A245="","",CONCATENATE("policy-tag ",IF('AP-LIST_c9800'!J64="SmartHome",tag_policy_sh,tag_policy_default)))</f>
        <v/>
      </c>
      <c r="B246" s="3"/>
      <c r="C246" s="122"/>
    </row>
    <row r="247" spans="1:3">
      <c r="A247" s="81" t="str">
        <f>IF(A245="","",CONCATENATE("rf-tag ",'AP-LIST_c9800'!I64))</f>
        <v/>
      </c>
      <c r="B247" s="3"/>
      <c r="C247" s="122"/>
    </row>
    <row r="248" spans="1:3" ht="15.75" thickBot="1">
      <c r="A248" s="107" t="str">
        <f t="shared" si="5"/>
        <v/>
      </c>
      <c r="B248" s="3"/>
      <c r="C248" s="122"/>
    </row>
    <row r="249" spans="1:3">
      <c r="A249" s="106" t="str">
        <f>IF('AP-LIST_c9800'!D65="","",CONCATENATE("ap ",'AP-LIST_c9800'!N65))</f>
        <v/>
      </c>
      <c r="B249" s="3"/>
      <c r="C249" s="122">
        <v>62</v>
      </c>
    </row>
    <row r="250" spans="1:3">
      <c r="A250" s="81" t="str">
        <f>IF(A249="","",CONCATENATE("policy-tag ",IF('AP-LIST_c9800'!J65="SmartHome",tag_policy_sh,tag_policy_default)))</f>
        <v/>
      </c>
      <c r="B250" s="3"/>
      <c r="C250" s="122"/>
    </row>
    <row r="251" spans="1:3">
      <c r="A251" s="81" t="str">
        <f>IF(A249="","",CONCATENATE("rf-tag ",'AP-LIST_c9800'!I65))</f>
        <v/>
      </c>
      <c r="B251" s="3"/>
      <c r="C251" s="122"/>
    </row>
    <row r="252" spans="1:3" ht="15.75" thickBot="1">
      <c r="A252" s="107" t="str">
        <f t="shared" si="5"/>
        <v/>
      </c>
      <c r="B252" s="3"/>
      <c r="C252" s="122"/>
    </row>
    <row r="253" spans="1:3">
      <c r="A253" s="106" t="str">
        <f>IF('AP-LIST_c9800'!D66="","",CONCATENATE("ap ",'AP-LIST_c9800'!N66))</f>
        <v/>
      </c>
      <c r="B253" s="3"/>
      <c r="C253" s="122">
        <v>63</v>
      </c>
    </row>
    <row r="254" spans="1:3">
      <c r="A254" s="81" t="str">
        <f>IF(A253="","",CONCATENATE("policy-tag ",IF('AP-LIST_c9800'!J66="SmartHome",tag_policy_sh,tag_policy_default)))</f>
        <v/>
      </c>
      <c r="B254" s="3"/>
      <c r="C254" s="122"/>
    </row>
    <row r="255" spans="1:3">
      <c r="A255" s="81" t="str">
        <f>IF(A253="","",CONCATENATE("rf-tag ",'AP-LIST_c9800'!I66))</f>
        <v/>
      </c>
      <c r="B255" s="3"/>
      <c r="C255" s="122"/>
    </row>
    <row r="256" spans="1:3" ht="15.75" thickBot="1">
      <c r="A256" s="107" t="str">
        <f t="shared" si="5"/>
        <v/>
      </c>
      <c r="B256" s="3"/>
      <c r="C256" s="122"/>
    </row>
    <row r="257" spans="1:3">
      <c r="A257" s="106" t="str">
        <f>IF('AP-LIST_c9800'!D67="","",CONCATENATE("ap ",'AP-LIST_c9800'!N67))</f>
        <v/>
      </c>
      <c r="B257" s="3"/>
      <c r="C257" s="122">
        <v>64</v>
      </c>
    </row>
    <row r="258" spans="1:3">
      <c r="A258" s="81" t="str">
        <f>IF(A257="","",CONCATENATE("policy-tag ",IF('AP-LIST_c9800'!J67="SmartHome",tag_policy_sh,tag_policy_default)))</f>
        <v/>
      </c>
      <c r="B258" s="3"/>
      <c r="C258" s="122"/>
    </row>
    <row r="259" spans="1:3">
      <c r="A259" s="81" t="str">
        <f>IF(A257="","",CONCATENATE("rf-tag ",'AP-LIST_c9800'!I67))</f>
        <v/>
      </c>
      <c r="B259" s="3"/>
      <c r="C259" s="122"/>
    </row>
    <row r="260" spans="1:3" ht="15.75" thickBot="1">
      <c r="A260" s="107" t="str">
        <f t="shared" si="5"/>
        <v/>
      </c>
      <c r="B260" s="3"/>
      <c r="C260" s="122"/>
    </row>
    <row r="261" spans="1:3">
      <c r="A261" s="106" t="str">
        <f>IF('AP-LIST_c9800'!D68="","",CONCATENATE("ap ",'AP-LIST_c9800'!N68))</f>
        <v/>
      </c>
      <c r="B261" s="3"/>
      <c r="C261" s="122">
        <v>65</v>
      </c>
    </row>
    <row r="262" spans="1:3">
      <c r="A262" s="81" t="str">
        <f>IF(A261="","",CONCATENATE("policy-tag ",IF('AP-LIST_c9800'!J68="SmartHome",tag_policy_sh,tag_policy_default)))</f>
        <v/>
      </c>
      <c r="B262" s="3"/>
      <c r="C262" s="122"/>
    </row>
    <row r="263" spans="1:3">
      <c r="A263" s="81" t="str">
        <f>IF(A261="","",CONCATENATE("rf-tag ",'AP-LIST_c9800'!I68))</f>
        <v/>
      </c>
      <c r="B263" s="3"/>
      <c r="C263" s="122"/>
    </row>
    <row r="264" spans="1:3" ht="15.75" thickBot="1">
      <c r="A264" s="107" t="str">
        <f t="shared" si="5"/>
        <v/>
      </c>
      <c r="B264" s="3"/>
      <c r="C264" s="122"/>
    </row>
    <row r="265" spans="1:3">
      <c r="A265" s="106" t="str">
        <f>IF('AP-LIST_c9800'!D69="","",CONCATENATE("ap ",'AP-LIST_c9800'!N69))</f>
        <v/>
      </c>
      <c r="B265" s="3"/>
      <c r="C265" s="122">
        <v>66</v>
      </c>
    </row>
    <row r="266" spans="1:3">
      <c r="A266" s="81" t="str">
        <f>IF(A265="","",CONCATENATE("policy-tag ",IF('AP-LIST_c9800'!J69="SmartHome",tag_policy_sh,tag_policy_default)))</f>
        <v/>
      </c>
      <c r="B266" s="3"/>
      <c r="C266" s="122"/>
    </row>
    <row r="267" spans="1:3">
      <c r="A267" s="81" t="str">
        <f>IF(A265="","",CONCATENATE("rf-tag ",'AP-LIST_c9800'!I69))</f>
        <v/>
      </c>
      <c r="B267" s="3"/>
      <c r="C267" s="122"/>
    </row>
    <row r="268" spans="1:3" ht="15.75" thickBot="1">
      <c r="A268" s="107" t="str">
        <f t="shared" si="5"/>
        <v/>
      </c>
      <c r="B268" s="3"/>
      <c r="C268" s="122"/>
    </row>
    <row r="269" spans="1:3">
      <c r="A269" s="106" t="str">
        <f>IF('AP-LIST_c9800'!D70="","",CONCATENATE("ap ",'AP-LIST_c9800'!N70))</f>
        <v/>
      </c>
      <c r="B269" s="3"/>
      <c r="C269" s="122">
        <v>67</v>
      </c>
    </row>
    <row r="270" spans="1:3">
      <c r="A270" s="81" t="str">
        <f>IF(A269="","",CONCATENATE("policy-tag ",IF('AP-LIST_c9800'!J70="SmartHome",tag_policy_sh,tag_policy_default)))</f>
        <v/>
      </c>
      <c r="B270" s="3"/>
      <c r="C270" s="122"/>
    </row>
    <row r="271" spans="1:3">
      <c r="A271" s="81" t="str">
        <f>IF(A269="","",CONCATENATE("rf-tag ",'AP-LIST_c9800'!I70))</f>
        <v/>
      </c>
      <c r="B271" s="3"/>
      <c r="C271" s="122"/>
    </row>
    <row r="272" spans="1:3" ht="15.75" thickBot="1">
      <c r="A272" s="107" t="str">
        <f t="shared" si="5"/>
        <v/>
      </c>
      <c r="B272" s="3"/>
      <c r="C272" s="122"/>
    </row>
    <row r="273" spans="1:3">
      <c r="A273" s="106" t="str">
        <f>IF('AP-LIST_c9800'!D71="","",CONCATENATE("ap ",'AP-LIST_c9800'!N71))</f>
        <v/>
      </c>
      <c r="B273" s="3"/>
      <c r="C273" s="122">
        <v>68</v>
      </c>
    </row>
    <row r="274" spans="1:3">
      <c r="A274" s="81" t="str">
        <f>IF(A273="","",CONCATENATE("policy-tag ",IF('AP-LIST_c9800'!J71="SmartHome",tag_policy_sh,tag_policy_default)))</f>
        <v/>
      </c>
      <c r="B274" s="3"/>
      <c r="C274" s="122"/>
    </row>
    <row r="275" spans="1:3">
      <c r="A275" s="81" t="str">
        <f>IF(A273="","",CONCATENATE("rf-tag ",'AP-LIST_c9800'!I71))</f>
        <v/>
      </c>
      <c r="B275" s="3"/>
      <c r="C275" s="122"/>
    </row>
    <row r="276" spans="1:3" ht="15.75" thickBot="1">
      <c r="A276" s="107" t="str">
        <f t="shared" si="5"/>
        <v/>
      </c>
      <c r="B276" s="3"/>
      <c r="C276" s="122"/>
    </row>
    <row r="277" spans="1:3">
      <c r="A277" s="106" t="str">
        <f>IF('AP-LIST_c9800'!D72="","",CONCATENATE("ap ",'AP-LIST_c9800'!N72))</f>
        <v/>
      </c>
      <c r="B277" s="3"/>
      <c r="C277" s="122">
        <v>69</v>
      </c>
    </row>
    <row r="278" spans="1:3">
      <c r="A278" s="81" t="str">
        <f>IF(A277="","",CONCATENATE("policy-tag ",IF('AP-LIST_c9800'!J72="SmartHome",tag_policy_sh,tag_policy_default)))</f>
        <v/>
      </c>
      <c r="B278" s="3"/>
      <c r="C278" s="122"/>
    </row>
    <row r="279" spans="1:3">
      <c r="A279" s="81" t="str">
        <f>IF(A277="","",CONCATENATE("rf-tag ",'AP-LIST_c9800'!I72))</f>
        <v/>
      </c>
      <c r="B279" s="3"/>
      <c r="C279" s="122"/>
    </row>
    <row r="280" spans="1:3" ht="15.75" thickBot="1">
      <c r="A280" s="107" t="str">
        <f t="shared" si="5"/>
        <v/>
      </c>
      <c r="B280" s="3"/>
      <c r="C280" s="122"/>
    </row>
    <row r="281" spans="1:3">
      <c r="A281" s="106" t="str">
        <f>IF('AP-LIST_c9800'!D73="","",CONCATENATE("ap ",'AP-LIST_c9800'!N73))</f>
        <v/>
      </c>
      <c r="B281" s="3"/>
      <c r="C281" s="122">
        <v>70</v>
      </c>
    </row>
    <row r="282" spans="1:3">
      <c r="A282" s="81" t="str">
        <f>IF(A281="","",CONCATENATE("policy-tag ",IF('AP-LIST_c9800'!J73="SmartHome",tag_policy_sh,tag_policy_default)))</f>
        <v/>
      </c>
      <c r="B282" s="3"/>
      <c r="C282" s="122"/>
    </row>
    <row r="283" spans="1:3">
      <c r="A283" s="81" t="str">
        <f>IF(A281="","",CONCATENATE("rf-tag ",'AP-LIST_c9800'!I73))</f>
        <v/>
      </c>
      <c r="B283" s="3"/>
      <c r="C283" s="122"/>
    </row>
    <row r="284" spans="1:3" ht="15.75" thickBot="1">
      <c r="A284" s="107" t="str">
        <f t="shared" si="5"/>
        <v/>
      </c>
      <c r="B284" s="3"/>
      <c r="C284" s="122"/>
    </row>
    <row r="285" spans="1:3">
      <c r="A285" s="106" t="str">
        <f>IF('AP-LIST_c9800'!D74="","",CONCATENATE("ap ",'AP-LIST_c9800'!N74))</f>
        <v/>
      </c>
      <c r="B285" s="3"/>
      <c r="C285" s="122">
        <v>71</v>
      </c>
    </row>
    <row r="286" spans="1:3">
      <c r="A286" s="81" t="str">
        <f>IF(A285="","",CONCATENATE("policy-tag ",IF('AP-LIST_c9800'!J74="SmartHome",tag_policy_sh,tag_policy_default)))</f>
        <v/>
      </c>
      <c r="B286" s="3"/>
      <c r="C286" s="122"/>
    </row>
    <row r="287" spans="1:3">
      <c r="A287" s="81" t="str">
        <f>IF(A285="","",CONCATENATE("rf-tag ",'AP-LIST_c9800'!I74))</f>
        <v/>
      </c>
      <c r="B287" s="3"/>
      <c r="C287" s="122"/>
    </row>
    <row r="288" spans="1:3" ht="15.75" thickBot="1">
      <c r="A288" s="107" t="str">
        <f t="shared" si="5"/>
        <v/>
      </c>
      <c r="B288" s="3"/>
      <c r="C288" s="122"/>
    </row>
    <row r="289" spans="1:3">
      <c r="A289" s="106" t="str">
        <f>IF('AP-LIST_c9800'!D75="","",CONCATENATE("ap ",'AP-LIST_c9800'!N75))</f>
        <v/>
      </c>
      <c r="B289" s="3"/>
      <c r="C289" s="122">
        <v>72</v>
      </c>
    </row>
    <row r="290" spans="1:3">
      <c r="A290" s="81" t="str">
        <f>IF(A289="","",CONCATENATE("policy-tag ",IF('AP-LIST_c9800'!J75="SmartHome",tag_policy_sh,tag_policy_default)))</f>
        <v/>
      </c>
      <c r="B290" s="3"/>
      <c r="C290" s="122"/>
    </row>
    <row r="291" spans="1:3">
      <c r="A291" s="81" t="str">
        <f>IF(A289="","",CONCATENATE("rf-tag ",'AP-LIST_c9800'!I75))</f>
        <v/>
      </c>
      <c r="B291" s="3"/>
      <c r="C291" s="122"/>
    </row>
    <row r="292" spans="1:3" ht="15.75" thickBot="1">
      <c r="A292" s="107" t="str">
        <f t="shared" si="5"/>
        <v/>
      </c>
      <c r="B292" s="3"/>
      <c r="C292" s="122"/>
    </row>
    <row r="293" spans="1:3">
      <c r="A293" s="106" t="str">
        <f>IF('AP-LIST_c9800'!D76="","",CONCATENATE("ap ",'AP-LIST_c9800'!N76))</f>
        <v/>
      </c>
      <c r="B293" s="3"/>
      <c r="C293" s="122">
        <v>73</v>
      </c>
    </row>
    <row r="294" spans="1:3">
      <c r="A294" s="81" t="str">
        <f>IF(A293="","",CONCATENATE("policy-tag ",IF('AP-LIST_c9800'!J76="SmartHome",tag_policy_sh,tag_policy_default)))</f>
        <v/>
      </c>
      <c r="B294" s="3"/>
      <c r="C294" s="122"/>
    </row>
    <row r="295" spans="1:3">
      <c r="A295" s="81" t="str">
        <f>IF(A293="","",CONCATENATE("rf-tag ",'AP-LIST_c9800'!I76))</f>
        <v/>
      </c>
      <c r="B295" s="3"/>
      <c r="C295" s="122"/>
    </row>
    <row r="296" spans="1:3" ht="15.75" thickBot="1">
      <c r="A296" s="107" t="str">
        <f t="shared" si="5"/>
        <v/>
      </c>
      <c r="B296" s="3"/>
      <c r="C296" s="122"/>
    </row>
    <row r="297" spans="1:3">
      <c r="A297" s="106" t="str">
        <f>IF('AP-LIST_c9800'!D77="","",CONCATENATE("ap ",'AP-LIST_c9800'!N77))</f>
        <v/>
      </c>
      <c r="B297" s="3"/>
      <c r="C297" s="122">
        <v>74</v>
      </c>
    </row>
    <row r="298" spans="1:3">
      <c r="A298" s="81" t="str">
        <f>IF(A297="","",CONCATENATE("policy-tag ",IF('AP-LIST_c9800'!J77="SmartHome",tag_policy_sh,tag_policy_default)))</f>
        <v/>
      </c>
      <c r="B298" s="3"/>
      <c r="C298" s="122"/>
    </row>
    <row r="299" spans="1:3">
      <c r="A299" s="81" t="str">
        <f>IF(A297="","",CONCATENATE("rf-tag ",'AP-LIST_c9800'!I77))</f>
        <v/>
      </c>
      <c r="B299" s="3"/>
      <c r="C299" s="122"/>
    </row>
    <row r="300" spans="1:3" ht="15.75" thickBot="1">
      <c r="A300" s="107" t="str">
        <f t="shared" ref="A300:A360" si="6">IF(A297="","",CONCATENATE("site-tag ",tag_site_default))</f>
        <v/>
      </c>
      <c r="B300" s="3"/>
      <c r="C300" s="122"/>
    </row>
    <row r="301" spans="1:3">
      <c r="A301" s="106" t="str">
        <f>IF('AP-LIST_c9800'!D78="","",CONCATENATE("ap ",'AP-LIST_c9800'!N78))</f>
        <v/>
      </c>
      <c r="B301" s="3"/>
      <c r="C301" s="122">
        <v>75</v>
      </c>
    </row>
    <row r="302" spans="1:3">
      <c r="A302" s="81" t="str">
        <f>IF(A301="","",CONCATENATE("policy-tag ",IF('AP-LIST_c9800'!J78="SmartHome",tag_policy_sh,tag_policy_default)))</f>
        <v/>
      </c>
      <c r="B302" s="3"/>
      <c r="C302" s="122"/>
    </row>
    <row r="303" spans="1:3">
      <c r="A303" s="81" t="str">
        <f>IF(A301="","",CONCATENATE("rf-tag ",'AP-LIST_c9800'!I78))</f>
        <v/>
      </c>
      <c r="B303" s="3"/>
      <c r="C303" s="122"/>
    </row>
    <row r="304" spans="1:3" ht="15.75" thickBot="1">
      <c r="A304" s="107" t="str">
        <f t="shared" si="6"/>
        <v/>
      </c>
      <c r="B304" s="3"/>
      <c r="C304" s="122"/>
    </row>
    <row r="305" spans="1:3">
      <c r="A305" s="106" t="str">
        <f>IF('AP-LIST_c9800'!D79="","",CONCATENATE("ap ",'AP-LIST_c9800'!N79))</f>
        <v/>
      </c>
      <c r="B305" s="3"/>
      <c r="C305" s="122">
        <v>76</v>
      </c>
    </row>
    <row r="306" spans="1:3">
      <c r="A306" s="81" t="str">
        <f>IF(A305="","",CONCATENATE("policy-tag ",IF('AP-LIST_c9800'!J79="SmartHome",tag_policy_sh,tag_policy_default)))</f>
        <v/>
      </c>
      <c r="B306" s="3"/>
      <c r="C306" s="122"/>
    </row>
    <row r="307" spans="1:3">
      <c r="A307" s="81" t="str">
        <f>IF(A305="","",CONCATENATE("rf-tag ",'AP-LIST_c9800'!I79))</f>
        <v/>
      </c>
      <c r="B307" s="3"/>
      <c r="C307" s="122"/>
    </row>
    <row r="308" spans="1:3" ht="15.75" thickBot="1">
      <c r="A308" s="107" t="str">
        <f t="shared" si="6"/>
        <v/>
      </c>
      <c r="B308" s="3"/>
      <c r="C308" s="122"/>
    </row>
    <row r="309" spans="1:3">
      <c r="A309" s="106" t="str">
        <f>IF('AP-LIST_c9800'!D80="","",CONCATENATE("ap ",'AP-LIST_c9800'!N80))</f>
        <v/>
      </c>
      <c r="B309" s="3"/>
      <c r="C309" s="122">
        <v>77</v>
      </c>
    </row>
    <row r="310" spans="1:3">
      <c r="A310" s="81" t="str">
        <f>IF(A309="","",CONCATENATE("policy-tag ",IF('AP-LIST_c9800'!J80="SmartHome",tag_policy_sh,tag_policy_default)))</f>
        <v/>
      </c>
      <c r="B310" s="3"/>
      <c r="C310" s="122"/>
    </row>
    <row r="311" spans="1:3">
      <c r="A311" s="81" t="str">
        <f>IF(A309="","",CONCATENATE("rf-tag ",'AP-LIST_c9800'!I80))</f>
        <v/>
      </c>
      <c r="B311" s="3"/>
      <c r="C311" s="122"/>
    </row>
    <row r="312" spans="1:3" ht="15.75" thickBot="1">
      <c r="A312" s="107" t="str">
        <f t="shared" si="6"/>
        <v/>
      </c>
      <c r="B312" s="3"/>
      <c r="C312" s="122"/>
    </row>
    <row r="313" spans="1:3">
      <c r="A313" s="106" t="str">
        <f>IF('AP-LIST_c9800'!D81="","",CONCATENATE("ap ",'AP-LIST_c9800'!N81))</f>
        <v/>
      </c>
      <c r="B313" s="3"/>
      <c r="C313" s="122">
        <v>78</v>
      </c>
    </row>
    <row r="314" spans="1:3">
      <c r="A314" s="81" t="str">
        <f>IF(A313="","",CONCATENATE("policy-tag ",IF('AP-LIST_c9800'!J81="SmartHome",tag_policy_sh,tag_policy_default)))</f>
        <v/>
      </c>
      <c r="B314" s="3"/>
      <c r="C314" s="122"/>
    </row>
    <row r="315" spans="1:3">
      <c r="A315" s="81" t="str">
        <f>IF(A313="","",CONCATENATE("rf-tag ",'AP-LIST_c9800'!I81))</f>
        <v/>
      </c>
      <c r="B315" s="3"/>
      <c r="C315" s="122"/>
    </row>
    <row r="316" spans="1:3" ht="15.75" thickBot="1">
      <c r="A316" s="107" t="str">
        <f t="shared" si="6"/>
        <v/>
      </c>
      <c r="B316" s="3"/>
      <c r="C316" s="122"/>
    </row>
    <row r="317" spans="1:3">
      <c r="A317" s="106" t="str">
        <f>IF('AP-LIST_c9800'!D82="","",CONCATENATE("ap ",'AP-LIST_c9800'!N82))</f>
        <v/>
      </c>
      <c r="B317" s="3"/>
      <c r="C317" s="122">
        <v>79</v>
      </c>
    </row>
    <row r="318" spans="1:3">
      <c r="A318" s="81" t="str">
        <f>IF(A317="","",CONCATENATE("policy-tag ",IF('AP-LIST_c9800'!J82="SmartHome",tag_policy_sh,tag_policy_default)))</f>
        <v/>
      </c>
      <c r="B318" s="3"/>
      <c r="C318" s="122"/>
    </row>
    <row r="319" spans="1:3">
      <c r="A319" s="81" t="str">
        <f>IF(A317="","",CONCATENATE("rf-tag ",'AP-LIST_c9800'!I82))</f>
        <v/>
      </c>
      <c r="B319" s="3"/>
      <c r="C319" s="122"/>
    </row>
    <row r="320" spans="1:3" ht="15.75" thickBot="1">
      <c r="A320" s="107" t="str">
        <f t="shared" si="6"/>
        <v/>
      </c>
      <c r="B320" s="3"/>
      <c r="C320" s="122"/>
    </row>
    <row r="321" spans="1:3">
      <c r="A321" s="106" t="str">
        <f>IF('AP-LIST_c9800'!D83="","",CONCATENATE("ap ",'AP-LIST_c9800'!N83))</f>
        <v/>
      </c>
      <c r="B321" s="3"/>
      <c r="C321" s="122">
        <v>80</v>
      </c>
    </row>
    <row r="322" spans="1:3">
      <c r="A322" s="81" t="str">
        <f>IF(A321="","",CONCATENATE("policy-tag ",IF('AP-LIST_c9800'!J83="SmartHome",tag_policy_sh,tag_policy_default)))</f>
        <v/>
      </c>
      <c r="B322" s="3"/>
      <c r="C322" s="122"/>
    </row>
    <row r="323" spans="1:3">
      <c r="A323" s="81" t="str">
        <f>IF(A321="","",CONCATENATE("rf-tag ",'AP-LIST_c9800'!I83))</f>
        <v/>
      </c>
      <c r="B323" s="3"/>
      <c r="C323" s="122"/>
    </row>
    <row r="324" spans="1:3" ht="15.75" thickBot="1">
      <c r="A324" s="107" t="str">
        <f t="shared" si="6"/>
        <v/>
      </c>
      <c r="B324" s="3"/>
      <c r="C324" s="122"/>
    </row>
    <row r="325" spans="1:3">
      <c r="A325" s="106" t="str">
        <f>IF('AP-LIST_c9800'!D84="","",CONCATENATE("ap ",'AP-LIST_c9800'!N84))</f>
        <v/>
      </c>
      <c r="B325" s="3"/>
      <c r="C325" s="122">
        <v>81</v>
      </c>
    </row>
    <row r="326" spans="1:3">
      <c r="A326" s="81" t="str">
        <f>IF(A325="","",CONCATENATE("policy-tag ",IF('AP-LIST_c9800'!J84="SmartHome",tag_policy_sh,tag_policy_default)))</f>
        <v/>
      </c>
      <c r="B326" s="3"/>
      <c r="C326" s="122"/>
    </row>
    <row r="327" spans="1:3">
      <c r="A327" s="81" t="str">
        <f>IF(A325="","",CONCATENATE("rf-tag ",'AP-LIST_c9800'!I84))</f>
        <v/>
      </c>
      <c r="B327" s="3"/>
      <c r="C327" s="122"/>
    </row>
    <row r="328" spans="1:3" ht="15.75" thickBot="1">
      <c r="A328" s="107" t="str">
        <f t="shared" si="6"/>
        <v/>
      </c>
      <c r="B328" s="3"/>
      <c r="C328" s="122"/>
    </row>
    <row r="329" spans="1:3">
      <c r="A329" s="106" t="str">
        <f>IF('AP-LIST_c9800'!D85="","",CONCATENATE("ap ",'AP-LIST_c9800'!N85))</f>
        <v/>
      </c>
      <c r="B329" s="3"/>
      <c r="C329" s="122">
        <v>82</v>
      </c>
    </row>
    <row r="330" spans="1:3">
      <c r="A330" s="81" t="str">
        <f>IF(A329="","",CONCATENATE("policy-tag ",IF('AP-LIST_c9800'!J85="SmartHome",tag_policy_sh,tag_policy_default)))</f>
        <v/>
      </c>
      <c r="B330" s="3"/>
      <c r="C330" s="122"/>
    </row>
    <row r="331" spans="1:3">
      <c r="A331" s="81" t="str">
        <f>IF(A329="","",CONCATENATE("rf-tag ",'AP-LIST_c9800'!I85))</f>
        <v/>
      </c>
      <c r="B331" s="3"/>
      <c r="C331" s="122"/>
    </row>
    <row r="332" spans="1:3" ht="15.75" thickBot="1">
      <c r="A332" s="107" t="str">
        <f t="shared" si="6"/>
        <v/>
      </c>
      <c r="B332" s="3"/>
      <c r="C332" s="122"/>
    </row>
    <row r="333" spans="1:3">
      <c r="A333" s="106" t="str">
        <f>IF('AP-LIST_c9800'!D86="","",CONCATENATE("ap ",'AP-LIST_c9800'!N86))</f>
        <v/>
      </c>
      <c r="B333" s="3"/>
      <c r="C333" s="122">
        <v>83</v>
      </c>
    </row>
    <row r="334" spans="1:3">
      <c r="A334" s="81" t="str">
        <f>IF(A333="","",CONCATENATE("policy-tag ",IF('AP-LIST_c9800'!J86="SmartHome",tag_policy_sh,tag_policy_default)))</f>
        <v/>
      </c>
      <c r="B334" s="3"/>
      <c r="C334" s="122"/>
    </row>
    <row r="335" spans="1:3">
      <c r="A335" s="81" t="str">
        <f>IF(A333="","",CONCATENATE("rf-tag ",'AP-LIST_c9800'!I86))</f>
        <v/>
      </c>
      <c r="B335" s="3"/>
      <c r="C335" s="122"/>
    </row>
    <row r="336" spans="1:3" ht="15.75" thickBot="1">
      <c r="A336" s="107" t="str">
        <f t="shared" si="6"/>
        <v/>
      </c>
      <c r="B336" s="3"/>
      <c r="C336" s="122"/>
    </row>
    <row r="337" spans="1:3">
      <c r="A337" s="106" t="str">
        <f>IF('AP-LIST_c9800'!D87="","",CONCATENATE("ap ",'AP-LIST_c9800'!N87))</f>
        <v/>
      </c>
      <c r="B337" s="3"/>
      <c r="C337" s="122">
        <v>84</v>
      </c>
    </row>
    <row r="338" spans="1:3">
      <c r="A338" s="81" t="str">
        <f>IF(A337="","",CONCATENATE("policy-tag ",IF('AP-LIST_c9800'!J87="SmartHome",tag_policy_sh,tag_policy_default)))</f>
        <v/>
      </c>
      <c r="B338" s="3"/>
      <c r="C338" s="122"/>
    </row>
    <row r="339" spans="1:3">
      <c r="A339" s="81" t="str">
        <f>IF(A337="","",CONCATENATE("rf-tag ",'AP-LIST_c9800'!I87))</f>
        <v/>
      </c>
      <c r="B339" s="3"/>
      <c r="C339" s="122"/>
    </row>
    <row r="340" spans="1:3" ht="15.75" thickBot="1">
      <c r="A340" s="107" t="str">
        <f t="shared" si="6"/>
        <v/>
      </c>
      <c r="B340" s="3"/>
      <c r="C340" s="122"/>
    </row>
    <row r="341" spans="1:3">
      <c r="A341" s="106" t="str">
        <f>IF('AP-LIST_c9800'!D88="","",CONCATENATE("ap ",'AP-LIST_c9800'!N88))</f>
        <v/>
      </c>
      <c r="B341" s="3"/>
      <c r="C341" s="122">
        <v>85</v>
      </c>
    </row>
    <row r="342" spans="1:3">
      <c r="A342" s="81" t="str">
        <f>IF(A341="","",CONCATENATE("policy-tag ",IF('AP-LIST_c9800'!J88="SmartHome",tag_policy_sh,tag_policy_default)))</f>
        <v/>
      </c>
      <c r="B342" s="3"/>
      <c r="C342" s="122"/>
    </row>
    <row r="343" spans="1:3">
      <c r="A343" s="81" t="str">
        <f>IF(A341="","",CONCATENATE("rf-tag ",'AP-LIST_c9800'!I88))</f>
        <v/>
      </c>
      <c r="B343" s="3"/>
      <c r="C343" s="122"/>
    </row>
    <row r="344" spans="1:3" ht="15.75" thickBot="1">
      <c r="A344" s="107" t="str">
        <f t="shared" si="6"/>
        <v/>
      </c>
      <c r="B344" s="3"/>
      <c r="C344" s="122"/>
    </row>
    <row r="345" spans="1:3">
      <c r="A345" s="106" t="str">
        <f>IF('AP-LIST_c9800'!D89="","",CONCATENATE("ap ",'AP-LIST_c9800'!N89))</f>
        <v/>
      </c>
      <c r="B345" s="3"/>
      <c r="C345" s="122">
        <v>86</v>
      </c>
    </row>
    <row r="346" spans="1:3">
      <c r="A346" s="81" t="str">
        <f>IF(A345="","",CONCATENATE("policy-tag ",IF('AP-LIST_c9800'!J89="SmartHome",tag_policy_sh,tag_policy_default)))</f>
        <v/>
      </c>
      <c r="B346" s="3"/>
      <c r="C346" s="122"/>
    </row>
    <row r="347" spans="1:3">
      <c r="A347" s="81" t="str">
        <f>IF(A345="","",CONCATENATE("rf-tag ",'AP-LIST_c9800'!I89))</f>
        <v/>
      </c>
      <c r="B347" s="3"/>
      <c r="C347" s="122"/>
    </row>
    <row r="348" spans="1:3" ht="15.75" thickBot="1">
      <c r="A348" s="107" t="str">
        <f t="shared" si="6"/>
        <v/>
      </c>
      <c r="B348" s="3"/>
      <c r="C348" s="122"/>
    </row>
    <row r="349" spans="1:3">
      <c r="A349" s="106" t="str">
        <f>IF('AP-LIST_c9800'!D90="","",CONCATENATE("ap ",'AP-LIST_c9800'!N90))</f>
        <v/>
      </c>
      <c r="B349" s="3"/>
      <c r="C349" s="122">
        <v>87</v>
      </c>
    </row>
    <row r="350" spans="1:3">
      <c r="A350" s="81" t="str">
        <f>IF(A349="","",CONCATENATE("policy-tag ",IF('AP-LIST_c9800'!J90="SmartHome",tag_policy_sh,tag_policy_default)))</f>
        <v/>
      </c>
      <c r="B350" s="3"/>
      <c r="C350" s="122"/>
    </row>
    <row r="351" spans="1:3">
      <c r="A351" s="81" t="str">
        <f>IF(A349="","",CONCATENATE("rf-tag ",'AP-LIST_c9800'!I90))</f>
        <v/>
      </c>
      <c r="B351" s="3"/>
      <c r="C351" s="122"/>
    </row>
    <row r="352" spans="1:3" ht="15.75" thickBot="1">
      <c r="A352" s="107" t="str">
        <f t="shared" si="6"/>
        <v/>
      </c>
      <c r="B352" s="3"/>
      <c r="C352" s="122"/>
    </row>
    <row r="353" spans="1:3">
      <c r="A353" s="106" t="str">
        <f>IF('AP-LIST_c9800'!D91="","",CONCATENATE("ap ",'AP-LIST_c9800'!N91))</f>
        <v/>
      </c>
      <c r="B353" s="3"/>
      <c r="C353" s="122">
        <v>88</v>
      </c>
    </row>
    <row r="354" spans="1:3">
      <c r="A354" s="81" t="str">
        <f>IF(A353="","",CONCATENATE("policy-tag ",IF('AP-LIST_c9800'!J91="SmartHome",tag_policy_sh,tag_policy_default)))</f>
        <v/>
      </c>
      <c r="B354" s="3"/>
      <c r="C354" s="122"/>
    </row>
    <row r="355" spans="1:3">
      <c r="A355" s="81" t="str">
        <f>IF(A353="","",CONCATENATE("rf-tag ",'AP-LIST_c9800'!I91))</f>
        <v/>
      </c>
      <c r="B355" s="3"/>
      <c r="C355" s="122"/>
    </row>
    <row r="356" spans="1:3" ht="15.75" thickBot="1">
      <c r="A356" s="107" t="str">
        <f t="shared" si="6"/>
        <v/>
      </c>
      <c r="B356" s="3"/>
      <c r="C356" s="122"/>
    </row>
    <row r="357" spans="1:3">
      <c r="A357" s="106" t="str">
        <f>IF('AP-LIST_c9800'!D92="","",CONCATENATE("ap ",'AP-LIST_c9800'!N92))</f>
        <v/>
      </c>
      <c r="B357" s="3"/>
      <c r="C357" s="122">
        <v>89</v>
      </c>
    </row>
    <row r="358" spans="1:3">
      <c r="A358" s="81" t="str">
        <f>IF(A357="","",CONCATENATE("policy-tag ",IF('AP-LIST_c9800'!J92="SmartHome",tag_policy_sh,tag_policy_default)))</f>
        <v/>
      </c>
      <c r="B358" s="3"/>
      <c r="C358" s="122"/>
    </row>
    <row r="359" spans="1:3">
      <c r="A359" s="81" t="str">
        <f>IF(A357="","",CONCATENATE("rf-tag ",'AP-LIST_c9800'!I92))</f>
        <v/>
      </c>
      <c r="B359" s="3"/>
      <c r="C359" s="122"/>
    </row>
    <row r="360" spans="1:3" ht="15.75" thickBot="1">
      <c r="A360" s="107" t="str">
        <f t="shared" si="6"/>
        <v/>
      </c>
      <c r="B360" s="3"/>
      <c r="C360" s="122"/>
    </row>
    <row r="361" spans="1:3">
      <c r="A361" s="106" t="str">
        <f>IF('AP-LIST_c9800'!D93="","",CONCATENATE("ap ",'AP-LIST_c9800'!N93))</f>
        <v/>
      </c>
      <c r="B361" s="3"/>
      <c r="C361" s="122">
        <v>90</v>
      </c>
    </row>
    <row r="362" spans="1:3">
      <c r="A362" s="81" t="str">
        <f>IF(A361="","",CONCATENATE("policy-tag ",IF('AP-LIST_c9800'!J93="SmartHome",tag_policy_sh,tag_policy_default)))</f>
        <v/>
      </c>
      <c r="B362" s="3"/>
      <c r="C362" s="122"/>
    </row>
    <row r="363" spans="1:3">
      <c r="A363" s="81" t="str">
        <f>IF(A361="","",CONCATENATE("rf-tag ",'AP-LIST_c9800'!I93))</f>
        <v/>
      </c>
      <c r="B363" s="3"/>
      <c r="C363" s="122"/>
    </row>
    <row r="364" spans="1:3" ht="15.75" thickBot="1">
      <c r="A364" s="107" t="str">
        <f t="shared" ref="A364:A396" si="7">IF(A361="","",CONCATENATE("site-tag ",tag_site_default))</f>
        <v/>
      </c>
      <c r="B364" s="3"/>
      <c r="C364" s="122"/>
    </row>
    <row r="365" spans="1:3">
      <c r="A365" s="106" t="str">
        <f>IF('AP-LIST_c9800'!D94="","",CONCATENATE("ap ",'AP-LIST_c9800'!N94))</f>
        <v/>
      </c>
      <c r="B365" s="3"/>
      <c r="C365" s="122">
        <v>91</v>
      </c>
    </row>
    <row r="366" spans="1:3">
      <c r="A366" s="81" t="str">
        <f>IF(A365="","",CONCATENATE("policy-tag ",IF('AP-LIST_c9800'!J94="SmartHome",tag_policy_sh,tag_policy_default)))</f>
        <v/>
      </c>
      <c r="B366" s="3"/>
      <c r="C366" s="122"/>
    </row>
    <row r="367" spans="1:3">
      <c r="A367" s="81" t="str">
        <f>IF(A365="","",CONCATENATE("rf-tag ",'AP-LIST_c9800'!I94))</f>
        <v/>
      </c>
      <c r="B367" s="3"/>
      <c r="C367" s="122"/>
    </row>
    <row r="368" spans="1:3" ht="15.75" thickBot="1">
      <c r="A368" s="107" t="str">
        <f t="shared" si="7"/>
        <v/>
      </c>
      <c r="B368" s="3"/>
      <c r="C368" s="122"/>
    </row>
    <row r="369" spans="1:3">
      <c r="A369" s="106" t="str">
        <f>IF('AP-LIST_c9800'!D95="","",CONCATENATE("ap ",'AP-LIST_c9800'!N95))</f>
        <v/>
      </c>
      <c r="B369" s="3"/>
      <c r="C369" s="122">
        <v>92</v>
      </c>
    </row>
    <row r="370" spans="1:3">
      <c r="A370" s="81" t="str">
        <f>IF(A369="","",CONCATENATE("policy-tag ",IF('AP-LIST_c9800'!J95="SmartHome",tag_policy_sh,tag_policy_default)))</f>
        <v/>
      </c>
      <c r="B370" s="3"/>
      <c r="C370" s="122"/>
    </row>
    <row r="371" spans="1:3">
      <c r="A371" s="81" t="str">
        <f>IF(A369="","",CONCATENATE("rf-tag ",'AP-LIST_c9800'!I95))</f>
        <v/>
      </c>
      <c r="B371" s="3"/>
      <c r="C371" s="122"/>
    </row>
    <row r="372" spans="1:3" ht="15.75" thickBot="1">
      <c r="A372" s="107" t="str">
        <f t="shared" si="7"/>
        <v/>
      </c>
      <c r="B372" s="3"/>
      <c r="C372" s="122"/>
    </row>
    <row r="373" spans="1:3">
      <c r="A373" s="106" t="str">
        <f>IF('AP-LIST_c9800'!D96="","",CONCATENATE("ap ",'AP-LIST_c9800'!N96))</f>
        <v/>
      </c>
      <c r="B373" s="3"/>
      <c r="C373" s="122">
        <v>93</v>
      </c>
    </row>
    <row r="374" spans="1:3">
      <c r="A374" s="81" t="str">
        <f>IF(A373="","",CONCATENATE("policy-tag ",IF('AP-LIST_c9800'!J96="SmartHome",tag_policy_sh,tag_policy_default)))</f>
        <v/>
      </c>
      <c r="B374" s="3"/>
      <c r="C374" s="122"/>
    </row>
    <row r="375" spans="1:3">
      <c r="A375" s="81" t="str">
        <f>IF(A373="","",CONCATENATE("rf-tag ",'AP-LIST_c9800'!I96))</f>
        <v/>
      </c>
      <c r="B375" s="3"/>
      <c r="C375" s="122"/>
    </row>
    <row r="376" spans="1:3" ht="15.75" thickBot="1">
      <c r="A376" s="107" t="str">
        <f t="shared" si="7"/>
        <v/>
      </c>
      <c r="B376" s="3"/>
      <c r="C376" s="122"/>
    </row>
    <row r="377" spans="1:3">
      <c r="A377" s="106" t="str">
        <f>IF('AP-LIST_c9800'!D97="","",CONCATENATE("ap ",'AP-LIST_c9800'!N97))</f>
        <v/>
      </c>
      <c r="B377" s="3"/>
      <c r="C377" s="122">
        <v>94</v>
      </c>
    </row>
    <row r="378" spans="1:3">
      <c r="A378" s="81" t="str">
        <f>IF(A377="","",CONCATENATE("policy-tag ",IF('AP-LIST_c9800'!J97="SmartHome",tag_policy_sh,tag_policy_default)))</f>
        <v/>
      </c>
      <c r="B378" s="3"/>
      <c r="C378" s="122"/>
    </row>
    <row r="379" spans="1:3">
      <c r="A379" s="81" t="str">
        <f>IF(A377="","",CONCATENATE("rf-tag ",'AP-LIST_c9800'!I97))</f>
        <v/>
      </c>
      <c r="B379" s="3"/>
      <c r="C379" s="122"/>
    </row>
    <row r="380" spans="1:3" ht="15.75" thickBot="1">
      <c r="A380" s="107" t="str">
        <f t="shared" si="7"/>
        <v/>
      </c>
      <c r="B380" s="3"/>
      <c r="C380" s="122"/>
    </row>
    <row r="381" spans="1:3">
      <c r="A381" s="106" t="str">
        <f>IF('AP-LIST_c9800'!D98="","",CONCATENATE("ap ",'AP-LIST_c9800'!N98))</f>
        <v/>
      </c>
      <c r="B381" s="3"/>
      <c r="C381" s="122">
        <v>95</v>
      </c>
    </row>
    <row r="382" spans="1:3">
      <c r="A382" s="81" t="str">
        <f>IF(A381="","",CONCATENATE("policy-tag ",IF('AP-LIST_c9800'!J98="SmartHome",tag_policy_sh,tag_policy_default)))</f>
        <v/>
      </c>
      <c r="B382" s="3"/>
      <c r="C382" s="122"/>
    </row>
    <row r="383" spans="1:3">
      <c r="A383" s="81" t="str">
        <f>IF(A381="","",CONCATENATE("rf-tag ",'AP-LIST_c9800'!I98))</f>
        <v/>
      </c>
      <c r="B383" s="3"/>
      <c r="C383" s="122"/>
    </row>
    <row r="384" spans="1:3" ht="15.75" thickBot="1">
      <c r="A384" s="107" t="str">
        <f t="shared" si="7"/>
        <v/>
      </c>
      <c r="B384" s="3"/>
      <c r="C384" s="122"/>
    </row>
    <row r="385" spans="1:3">
      <c r="A385" s="106" t="str">
        <f>IF('AP-LIST_c9800'!D99="","",CONCATENATE("ap ",'AP-LIST_c9800'!N99))</f>
        <v/>
      </c>
      <c r="B385" s="3"/>
      <c r="C385" s="122">
        <v>96</v>
      </c>
    </row>
    <row r="386" spans="1:3">
      <c r="A386" s="81" t="str">
        <f>IF(A385="","",CONCATENATE("policy-tag ",IF('AP-LIST_c9800'!J99="SmartHome",tag_policy_sh,tag_policy_default)))</f>
        <v/>
      </c>
      <c r="B386" s="3"/>
      <c r="C386" s="122"/>
    </row>
    <row r="387" spans="1:3">
      <c r="A387" s="81" t="str">
        <f>IF(A385="","",CONCATENATE("rf-tag ",'AP-LIST_c9800'!I99))</f>
        <v/>
      </c>
      <c r="B387" s="3"/>
      <c r="C387" s="122"/>
    </row>
    <row r="388" spans="1:3" ht="15.75" thickBot="1">
      <c r="A388" s="107" t="str">
        <f t="shared" si="7"/>
        <v/>
      </c>
      <c r="B388" s="3"/>
      <c r="C388" s="122"/>
    </row>
    <row r="389" spans="1:3">
      <c r="A389" s="106" t="str">
        <f>IF('AP-LIST_c9800'!D100="","",CONCATENATE("ap ",'AP-LIST_c9800'!N100))</f>
        <v/>
      </c>
      <c r="B389" s="3"/>
      <c r="C389" s="122">
        <v>97</v>
      </c>
    </row>
    <row r="390" spans="1:3">
      <c r="A390" s="81" t="str">
        <f>IF(A389="","",CONCATENATE("policy-tag ",IF('AP-LIST_c9800'!J100="SmartHome",tag_policy_sh,tag_policy_default)))</f>
        <v/>
      </c>
      <c r="B390" s="3"/>
      <c r="C390" s="122"/>
    </row>
    <row r="391" spans="1:3">
      <c r="A391" s="81" t="str">
        <f>IF(A389="","",CONCATENATE("rf-tag ",'AP-LIST_c9800'!I100))</f>
        <v/>
      </c>
      <c r="B391" s="3"/>
      <c r="C391" s="122"/>
    </row>
    <row r="392" spans="1:3" ht="15.75" thickBot="1">
      <c r="A392" s="107" t="str">
        <f t="shared" si="7"/>
        <v/>
      </c>
      <c r="B392" s="3"/>
      <c r="C392" s="122"/>
    </row>
    <row r="393" spans="1:3">
      <c r="A393" s="106" t="str">
        <f>IF('AP-LIST_c9800'!D101="","",CONCATENATE("ap ",'AP-LIST_c9800'!N101))</f>
        <v/>
      </c>
      <c r="B393" s="3"/>
      <c r="C393" s="122">
        <v>98</v>
      </c>
    </row>
    <row r="394" spans="1:3">
      <c r="A394" s="81" t="str">
        <f>IF(A393="","",CONCATENATE("policy-tag ",IF('AP-LIST_c9800'!J101="SmartHome",tag_policy_sh,tag_policy_default)))</f>
        <v/>
      </c>
      <c r="B394" s="3"/>
      <c r="C394" s="122"/>
    </row>
    <row r="395" spans="1:3">
      <c r="A395" s="81" t="str">
        <f>IF(A393="","",CONCATENATE("rf-tag ",'AP-LIST_c9800'!I101))</f>
        <v/>
      </c>
      <c r="B395" s="3"/>
      <c r="C395" s="122"/>
    </row>
    <row r="396" spans="1:3" ht="15.75" thickBot="1">
      <c r="A396" s="107" t="str">
        <f t="shared" si="7"/>
        <v/>
      </c>
      <c r="B396" s="3"/>
      <c r="C396" s="122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5" t="s">
        <v>1311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1488</v>
      </c>
    </row>
    <row r="2" spans="1:1">
      <c r="A2" s="65" t="s">
        <v>1295</v>
      </c>
    </row>
    <row r="3" spans="1:1">
      <c r="A3" s="94" t="s">
        <v>1066</v>
      </c>
    </row>
    <row r="4" spans="1:1">
      <c r="A4" s="6" t="s">
        <v>1064</v>
      </c>
    </row>
    <row r="5" spans="1:1">
      <c r="A5" s="6" t="s">
        <v>1284</v>
      </c>
    </row>
    <row r="6" spans="1:1">
      <c r="A6" s="6" t="s">
        <v>1285</v>
      </c>
    </row>
    <row r="7" spans="1:1">
      <c r="A7" s="6" t="s">
        <v>1286</v>
      </c>
    </row>
    <row r="8" spans="1:1">
      <c r="A8" s="6" t="s">
        <v>1287</v>
      </c>
    </row>
    <row r="9" spans="1:1">
      <c r="A9" s="6" t="s">
        <v>1288</v>
      </c>
    </row>
    <row r="10" spans="1:1">
      <c r="A10" s="6" t="s">
        <v>1289</v>
      </c>
    </row>
    <row r="11" spans="1:1">
      <c r="A11" s="6" t="s">
        <v>1290</v>
      </c>
    </row>
    <row r="12" spans="1:1">
      <c r="A12" s="6" t="s">
        <v>1055</v>
      </c>
    </row>
    <row r="13" spans="1:1">
      <c r="A13" s="6"/>
    </row>
    <row r="14" spans="1:1">
      <c r="A14" s="6" t="s">
        <v>1291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tftp://10.49.110.80/bauhaus/rollout_c9800_17.6.4/930/930_c9800-CL_17.06.04_v0.1.cfg</v>
      </c>
    </row>
    <row r="19" spans="1:1">
      <c r="A19" s="4"/>
    </row>
    <row r="20" spans="1:1">
      <c r="A20" s="4"/>
    </row>
    <row r="21" spans="1:1">
      <c r="A21" s="65" t="s">
        <v>1311</v>
      </c>
    </row>
    <row r="173" spans="4:4">
      <c r="D173" s="57" t="s">
        <v>1260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1105</v>
      </c>
    </row>
    <row r="307" spans="1:1">
      <c r="A307" t="s">
        <v>1106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0" t="s">
        <v>1489</v>
      </c>
    </row>
    <row r="2" spans="1:1">
      <c r="A2" s="76" t="s">
        <v>1295</v>
      </c>
    </row>
    <row r="3" spans="1:1">
      <c r="A3" s="81" t="s">
        <v>1080</v>
      </c>
    </row>
    <row r="4" spans="1:1">
      <c r="A4" s="81" t="s">
        <v>1056</v>
      </c>
    </row>
    <row r="5" spans="1:1">
      <c r="A5" s="81"/>
    </row>
    <row r="6" spans="1:1">
      <c r="A6" s="81"/>
    </row>
    <row r="7" spans="1:1">
      <c r="A7" s="81" t="str">
        <f>CONCATENATE("cop st tftp://",var_tftp_ip_vdi,var_tftp_path_vdi_nl,var_nl,"_",var_wlc_type,"_",var_wlc_version,"_v1.0.cfg")</f>
        <v>cop st tftp://10.49.110.80/bauhaus/rollout_c9800_17.6.4/930/930_c9800-CL_17.06.04_v1.0.cfg</v>
      </c>
    </row>
    <row r="8" spans="1:1">
      <c r="A8" s="81"/>
    </row>
    <row r="9" spans="1:1">
      <c r="A9" s="81"/>
    </row>
    <row r="10" spans="1:1">
      <c r="A10" s="81" t="s">
        <v>1083</v>
      </c>
    </row>
    <row r="11" spans="1:1">
      <c r="A11" s="81"/>
    </row>
    <row r="12" spans="1:1" ht="15.75" thickBot="1">
      <c r="A12" s="79" t="s">
        <v>1311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5" sqref="A3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0" t="s">
        <v>1477</v>
      </c>
    </row>
    <row r="2" spans="1:1">
      <c r="A2" s="76" t="s">
        <v>1295</v>
      </c>
    </row>
    <row r="3" spans="1:1">
      <c r="A3" s="81" t="s">
        <v>1066</v>
      </c>
    </row>
    <row r="4" spans="1:1">
      <c r="A4" s="81" t="s">
        <v>1079</v>
      </c>
    </row>
    <row r="5" spans="1:1">
      <c r="A5" s="81" t="s">
        <v>1064</v>
      </c>
    </row>
    <row r="6" spans="1:1">
      <c r="A6" s="81" t="s">
        <v>1097</v>
      </c>
    </row>
    <row r="7" spans="1:1">
      <c r="A7" s="81" t="s">
        <v>1098</v>
      </c>
    </row>
    <row r="8" spans="1:1">
      <c r="A8" s="81" t="str">
        <f>CONCATENATE("ip domain name ",var_domain_nl)</f>
        <v>ip domain name fc.lu.bauhaus.intra</v>
      </c>
    </row>
    <row r="9" spans="1:1">
      <c r="A9" s="81" t="str">
        <f>CONCATENATE("ip name-server ",var_ip_dns1," ",var_ip_dns2)</f>
        <v>ip name-server 10.52.2.11 10.49.150.68</v>
      </c>
    </row>
    <row r="10" spans="1:1">
      <c r="A10" s="81" t="str">
        <f>CONCATENATE("ntp server ",var_ip_ntp)</f>
        <v>ntp server 10.52.2.11</v>
      </c>
    </row>
    <row r="11" spans="1:1">
      <c r="A11" s="81" t="s">
        <v>1099</v>
      </c>
    </row>
    <row r="12" spans="1:1">
      <c r="A12" s="81" t="s">
        <v>1100</v>
      </c>
    </row>
    <row r="13" spans="1:1">
      <c r="A13" s="81" t="str">
        <f>CONCATENATE("username xnet privilege 15 algorithm-type scrypt secret ",var_pw_xnet)</f>
        <v>username xnet privilege 15 algorithm-type scrypt secret xnet&amp;ALLE&amp;14</v>
      </c>
    </row>
    <row r="14" spans="1:1">
      <c r="A14" s="81" t="s">
        <v>1454</v>
      </c>
    </row>
    <row r="15" spans="1:1">
      <c r="A15" s="81"/>
    </row>
    <row r="16" spans="1:1">
      <c r="A16" s="81" t="str">
        <f>CONCATENATE("username admin privilege 15 algorithm-type scrypt secret ",var_pw_admin)</f>
        <v>username admin privilege 15 algorithm-type scrypt secret NwadmiN68167</v>
      </c>
    </row>
    <row r="17" spans="1:1">
      <c r="A17" s="81" t="str">
        <f>CONCATENATE("enable algorithm-type scrypt secret ",var_pw_secret)</f>
        <v>enable algorithm-type scrypt secret NwadmiN68167</v>
      </c>
    </row>
    <row r="18" spans="1:1">
      <c r="A18" s="81" t="str">
        <f>CONCATENATE("hostname ",var_dns_wlc2)</f>
        <v>hostname lu0930swlc20002</v>
      </c>
    </row>
    <row r="19" spans="1:1">
      <c r="A19" s="81" t="str">
        <f>CONCATENATE("wireless mobility group name de0",var_nl)</f>
        <v>wireless mobility group name de0930</v>
      </c>
    </row>
    <row r="20" spans="1:1">
      <c r="A20" s="81" t="s">
        <v>1059</v>
      </c>
    </row>
    <row r="21" spans="1:1">
      <c r="A21" s="81" t="str">
        <f>CONCATENATE("wireless rf-network de0",var_nl)</f>
        <v>wireless rf-network de0930</v>
      </c>
    </row>
    <row r="22" spans="1:1">
      <c r="A22" s="81" t="str">
        <f>CONCATENATE("wireless mobility multicast ipv4 ",var_mcast_wlc2)</f>
        <v>wireless mobility multicast ipv4 239.52.9.195</v>
      </c>
    </row>
    <row r="23" spans="1:1">
      <c r="A23" s="81" t="s">
        <v>1101</v>
      </c>
    </row>
    <row r="24" spans="1:1">
      <c r="A24" s="81" t="str">
        <f>CONCATENATE("wireless management interface ",var_if_wlc_mgmt_wlan)</f>
        <v>wireless management interface gigabitEthernet 2</v>
      </c>
    </row>
    <row r="25" spans="1:1">
      <c r="A25" s="81" t="s">
        <v>1045</v>
      </c>
    </row>
    <row r="26" spans="1:1">
      <c r="A26" s="81" t="s">
        <v>1102</v>
      </c>
    </row>
    <row r="27" spans="1:1">
      <c r="A27" s="81" t="s">
        <v>1059</v>
      </c>
    </row>
    <row r="28" spans="1:1">
      <c r="A28" s="81" t="s">
        <v>1103</v>
      </c>
    </row>
    <row r="29" spans="1:1">
      <c r="A29" s="81" t="s">
        <v>1059</v>
      </c>
    </row>
    <row r="30" spans="1:1">
      <c r="A30" s="118" t="s">
        <v>1536</v>
      </c>
    </row>
    <row r="31" spans="1:1">
      <c r="A31" s="81" t="s">
        <v>1059</v>
      </c>
    </row>
    <row r="32" spans="1:1">
      <c r="A32" s="118" t="s">
        <v>1537</v>
      </c>
    </row>
    <row r="33" spans="1:1">
      <c r="A33" s="81" t="s">
        <v>1331</v>
      </c>
    </row>
    <row r="34" spans="1:1">
      <c r="A34" s="81" t="str">
        <f>CONCATENATE("ip ssh source-interface ",var_if_wlc_mgmt)</f>
        <v>ip ssh source-interface gigabitEthernet 2</v>
      </c>
    </row>
    <row r="35" spans="1:1">
      <c r="A35" s="81" t="str">
        <f>CONCATENATE("ip tftp source-interface ",var_if_wlc_mgmt)</f>
        <v>ip tftp source-interface gigabitEthernet 2</v>
      </c>
    </row>
    <row r="36" spans="1:1">
      <c r="A36" s="81" t="str">
        <f>CONCATENATE("ip ftp source-interface ",var_if_wlc_mgmt)</f>
        <v>ip ftp source-interface gigabitEthernet 2</v>
      </c>
    </row>
    <row r="37" spans="1:1">
      <c r="A37" s="81" t="str">
        <f>CONCATENATE("ip http client source-interface ",var_if_wlc_mgmt)</f>
        <v>ip http client source-interface gigabitEthernet 2</v>
      </c>
    </row>
    <row r="38" spans="1:1">
      <c r="A38" s="78" t="s">
        <v>1334</v>
      </c>
    </row>
    <row r="39" spans="1:1">
      <c r="A39" s="81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tftp://10.33.93.112/bauhaus/rollout_c9800_17.6.4/930/server.pfx password xdgp0</v>
      </c>
    </row>
    <row r="40" spans="1:1">
      <c r="A40" s="81"/>
    </row>
    <row r="41" spans="1:1">
      <c r="A41" s="81"/>
    </row>
    <row r="42" spans="1:1" ht="15.75" thickBot="1">
      <c r="A42" s="79" t="s">
        <v>1311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1" sqref="A341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0" t="s">
        <v>1478</v>
      </c>
    </row>
    <row r="2" spans="1:1">
      <c r="A2" s="76" t="s">
        <v>1295</v>
      </c>
    </row>
    <row r="3" spans="1:1">
      <c r="A3" s="81" t="str">
        <f>CONCATENATE("crypto pki trustpoint ",var_trustpoint_radius)</f>
        <v>crypto pki trustpoint server.pfx</v>
      </c>
    </row>
    <row r="4" spans="1:1">
      <c r="A4" s="81" t="s">
        <v>1110</v>
      </c>
    </row>
    <row r="5" spans="1:1">
      <c r="A5" s="81" t="s">
        <v>1045</v>
      </c>
    </row>
    <row r="6" spans="1:1">
      <c r="A6" s="81" t="s">
        <v>1108</v>
      </c>
    </row>
    <row r="7" spans="1:1">
      <c r="A7" s="81" t="s">
        <v>1111</v>
      </c>
    </row>
    <row r="8" spans="1:1">
      <c r="A8" s="81" t="str">
        <f>CONCATENATE("pki-trustpoint ",var_trustpoint_radius)</f>
        <v>pki-trustpoint server.pfx</v>
      </c>
    </row>
    <row r="9" spans="1:1">
      <c r="A9" s="81" t="s">
        <v>1045</v>
      </c>
    </row>
    <row r="10" spans="1:1">
      <c r="A10" s="81" t="s">
        <v>1109</v>
      </c>
    </row>
    <row r="11" spans="1:1">
      <c r="A11" s="81" t="s">
        <v>1113</v>
      </c>
    </row>
    <row r="12" spans="1:1">
      <c r="A12" s="81" t="str">
        <f>CONCATENATE("pki-trustpoint ",var_trustpoint_radius)</f>
        <v>pki-trustpoint server.pfx</v>
      </c>
    </row>
    <row r="13" spans="1:1">
      <c r="A13" s="81" t="s">
        <v>1045</v>
      </c>
    </row>
    <row r="14" spans="1:1">
      <c r="A14" s="81" t="s">
        <v>1114</v>
      </c>
    </row>
    <row r="15" spans="1:1">
      <c r="A15" s="81" t="s">
        <v>1115</v>
      </c>
    </row>
    <row r="16" spans="1:1">
      <c r="A16" s="81" t="s">
        <v>1116</v>
      </c>
    </row>
    <row r="17" spans="1:1">
      <c r="A17" s="81" t="s">
        <v>1117</v>
      </c>
    </row>
    <row r="18" spans="1:1">
      <c r="A18" s="81" t="s">
        <v>1118</v>
      </c>
    </row>
    <row r="19" spans="1:1">
      <c r="A19" s="81" t="str">
        <f>CONCATENATE("user-name ",var_user_guest)</f>
        <v>user-name Bauhaus_Guest</v>
      </c>
    </row>
    <row r="20" spans="1:1">
      <c r="A20" s="81" t="str">
        <f>CONCATENATE("password 0 ",var_pw_guest)</f>
        <v>password 0 DMzZTBmZDk1YTU4ZmQyNzBk</v>
      </c>
    </row>
    <row r="21" spans="1:1">
      <c r="A21" s="81" t="s">
        <v>1119</v>
      </c>
    </row>
    <row r="22" spans="1:1">
      <c r="A22" s="81" t="s">
        <v>1045</v>
      </c>
    </row>
    <row r="23" spans="1:1">
      <c r="A23" s="81" t="s">
        <v>1120</v>
      </c>
    </row>
    <row r="24" spans="1:1">
      <c r="A24" s="81" t="str">
        <f>CONCATENATE("ntp ip ",var_ip_ntp)</f>
        <v>ntp ip 10.52.2.11</v>
      </c>
    </row>
    <row r="25" spans="1:1">
      <c r="A25" s="81" t="s">
        <v>1368</v>
      </c>
    </row>
    <row r="26" spans="1:1">
      <c r="A26" s="78" t="s">
        <v>1369</v>
      </c>
    </row>
    <row r="27" spans="1:1">
      <c r="A27" s="81" t="str">
        <f>CONCATENATE("capwap backup primary ",var_dns_wlc2," ",var_ip_wlc2)</f>
        <v>capwap backup primary lu0930swlc20002 10.52.9.195</v>
      </c>
    </row>
    <row r="28" spans="1:1">
      <c r="A28" s="81" t="s">
        <v>1121</v>
      </c>
    </row>
    <row r="29" spans="1:1">
      <c r="A29" s="81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1" t="s">
        <v>1122</v>
      </c>
    </row>
    <row r="31" spans="1:1">
      <c r="A31" s="81" t="s">
        <v>1123</v>
      </c>
    </row>
    <row r="32" spans="1:1">
      <c r="A32" s="81" t="s">
        <v>1045</v>
      </c>
    </row>
    <row r="33" spans="1:1">
      <c r="A33" s="81" t="s">
        <v>1124</v>
      </c>
    </row>
    <row r="34" spans="1:1">
      <c r="A34" s="81"/>
    </row>
    <row r="35" spans="1:1">
      <c r="A35" s="81" t="s">
        <v>1125</v>
      </c>
    </row>
    <row r="36" spans="1:1">
      <c r="A36" s="81" t="s">
        <v>1126</v>
      </c>
    </row>
    <row r="37" spans="1:1">
      <c r="A37" s="109" t="s">
        <v>1519</v>
      </c>
    </row>
    <row r="38" spans="1:1">
      <c r="A38" s="81" t="s">
        <v>1127</v>
      </c>
    </row>
    <row r="39" spans="1:1">
      <c r="A39" s="81" t="s">
        <v>1128</v>
      </c>
    </row>
    <row r="40" spans="1:1">
      <c r="A40" s="81" t="s">
        <v>1129</v>
      </c>
    </row>
    <row r="41" spans="1:1">
      <c r="A41" s="81" t="s">
        <v>1130</v>
      </c>
    </row>
    <row r="42" spans="1:1">
      <c r="A42" s="81" t="s">
        <v>1131</v>
      </c>
    </row>
    <row r="43" spans="1:1">
      <c r="A43" s="81" t="s">
        <v>1132</v>
      </c>
    </row>
    <row r="44" spans="1:1">
      <c r="A44" s="81" t="s">
        <v>1133</v>
      </c>
    </row>
    <row r="45" spans="1:1">
      <c r="A45" s="81" t="s">
        <v>1134</v>
      </c>
    </row>
    <row r="46" spans="1:1">
      <c r="A46" s="81" t="s">
        <v>1135</v>
      </c>
    </row>
    <row r="47" spans="1:1">
      <c r="A47" s="81" t="s">
        <v>1136</v>
      </c>
    </row>
    <row r="48" spans="1:1">
      <c r="A48" s="81" t="s">
        <v>1137</v>
      </c>
    </row>
    <row r="49" spans="1:1">
      <c r="A49" s="81" t="s">
        <v>1138</v>
      </c>
    </row>
    <row r="50" spans="1:1">
      <c r="A50" s="81"/>
    </row>
    <row r="51" spans="1:1">
      <c r="A51" s="78" t="s">
        <v>1494</v>
      </c>
    </row>
    <row r="52" spans="1:1">
      <c r="A52" s="81" t="s">
        <v>1139</v>
      </c>
    </row>
    <row r="53" spans="1:1">
      <c r="A53" s="81" t="s">
        <v>1140</v>
      </c>
    </row>
    <row r="54" spans="1:1">
      <c r="A54" s="81" t="s">
        <v>1141</v>
      </c>
    </row>
    <row r="55" spans="1:1">
      <c r="A55" s="81" t="s">
        <v>1142</v>
      </c>
    </row>
    <row r="56" spans="1:1">
      <c r="A56" s="81" t="s">
        <v>1143</v>
      </c>
    </row>
    <row r="57" spans="1:1">
      <c r="A57" s="81" t="s">
        <v>1144</v>
      </c>
    </row>
    <row r="58" spans="1:1">
      <c r="A58" s="81" t="s">
        <v>1145</v>
      </c>
    </row>
    <row r="59" spans="1:1">
      <c r="A59" s="81" t="s">
        <v>1146</v>
      </c>
    </row>
    <row r="60" spans="1:1">
      <c r="A60" s="81" t="s">
        <v>1147</v>
      </c>
    </row>
    <row r="61" spans="1:1">
      <c r="A61" s="81"/>
    </row>
    <row r="62" spans="1:1">
      <c r="A62" s="81" t="s">
        <v>1148</v>
      </c>
    </row>
    <row r="63" spans="1:1">
      <c r="A63" s="81" t="s">
        <v>1149</v>
      </c>
    </row>
    <row r="64" spans="1:1">
      <c r="A64" s="81"/>
    </row>
    <row r="65" spans="1:1">
      <c r="A65" s="78" t="s">
        <v>1495</v>
      </c>
    </row>
    <row r="66" spans="1:1">
      <c r="A66" s="81" t="s">
        <v>1150</v>
      </c>
    </row>
    <row r="67" spans="1:1">
      <c r="A67" s="78" t="s">
        <v>1372</v>
      </c>
    </row>
    <row r="68" spans="1:1">
      <c r="A68" s="81" t="s">
        <v>1151</v>
      </c>
    </row>
    <row r="69" spans="1:1">
      <c r="A69" s="109" t="s">
        <v>1520</v>
      </c>
    </row>
    <row r="70" spans="1:1">
      <c r="A70" s="81" t="s">
        <v>1152</v>
      </c>
    </row>
    <row r="71" spans="1:1">
      <c r="A71" s="81" t="s">
        <v>1153</v>
      </c>
    </row>
    <row r="72" spans="1:1">
      <c r="A72" s="81" t="s">
        <v>1154</v>
      </c>
    </row>
    <row r="73" spans="1:1">
      <c r="A73" s="81" t="s">
        <v>1155</v>
      </c>
    </row>
    <row r="74" spans="1:1">
      <c r="A74" s="81" t="s">
        <v>1156</v>
      </c>
    </row>
    <row r="75" spans="1:1">
      <c r="A75" s="81" t="s">
        <v>1157</v>
      </c>
    </row>
    <row r="76" spans="1:1">
      <c r="A76" s="81" t="s">
        <v>1158</v>
      </c>
    </row>
    <row r="77" spans="1:1">
      <c r="A77" s="81" t="s">
        <v>1159</v>
      </c>
    </row>
    <row r="78" spans="1:1">
      <c r="A78" s="81" t="s">
        <v>1160</v>
      </c>
    </row>
    <row r="79" spans="1:1">
      <c r="A79" s="81" t="s">
        <v>1161</v>
      </c>
    </row>
    <row r="80" spans="1:1">
      <c r="A80" s="81" t="s">
        <v>1162</v>
      </c>
    </row>
    <row r="81" spans="1:1">
      <c r="A81" s="81" t="s">
        <v>1163</v>
      </c>
    </row>
    <row r="82" spans="1:1">
      <c r="A82" s="81" t="s">
        <v>1164</v>
      </c>
    </row>
    <row r="83" spans="1:1">
      <c r="A83" s="81" t="s">
        <v>1165</v>
      </c>
    </row>
    <row r="84" spans="1:1">
      <c r="A84" s="81" t="s">
        <v>1166</v>
      </c>
    </row>
    <row r="85" spans="1:1">
      <c r="A85" s="81" t="s">
        <v>1167</v>
      </c>
    </row>
    <row r="86" spans="1:1">
      <c r="A86" s="81" t="s">
        <v>1168</v>
      </c>
    </row>
    <row r="87" spans="1:1">
      <c r="A87" s="81" t="s">
        <v>1169</v>
      </c>
    </row>
    <row r="88" spans="1:1">
      <c r="A88" s="81" t="s">
        <v>1170</v>
      </c>
    </row>
    <row r="89" spans="1:1">
      <c r="A89" s="81"/>
    </row>
    <row r="90" spans="1:1">
      <c r="A90" s="81" t="s">
        <v>1171</v>
      </c>
    </row>
    <row r="91" spans="1:1">
      <c r="A91" s="81" t="s">
        <v>1172</v>
      </c>
    </row>
    <row r="92" spans="1:1">
      <c r="A92" s="81" t="s">
        <v>1173</v>
      </c>
    </row>
    <row r="93" spans="1:1">
      <c r="A93" s="81" t="s">
        <v>1174</v>
      </c>
    </row>
    <row r="94" spans="1:1">
      <c r="A94" s="81" t="s">
        <v>1175</v>
      </c>
    </row>
    <row r="95" spans="1:1">
      <c r="A95" s="81" t="s">
        <v>1176</v>
      </c>
    </row>
    <row r="96" spans="1:1">
      <c r="A96" s="81"/>
    </row>
    <row r="97" spans="1:1">
      <c r="A97" s="81" t="s">
        <v>1177</v>
      </c>
    </row>
    <row r="98" spans="1:1">
      <c r="A98" s="81" t="s">
        <v>1178</v>
      </c>
    </row>
    <row r="99" spans="1:1">
      <c r="A99" s="81" t="s">
        <v>1182</v>
      </c>
    </row>
    <row r="100" spans="1:1">
      <c r="A100" s="81" t="s">
        <v>1183</v>
      </c>
    </row>
    <row r="101" spans="1:1">
      <c r="A101" s="81" t="s">
        <v>1184</v>
      </c>
    </row>
    <row r="102" spans="1:1">
      <c r="A102" s="81" t="s">
        <v>1185</v>
      </c>
    </row>
    <row r="103" spans="1:1">
      <c r="A103" s="81" t="s">
        <v>1186</v>
      </c>
    </row>
    <row r="104" spans="1:1">
      <c r="A104" s="81" t="s">
        <v>1187</v>
      </c>
    </row>
    <row r="105" spans="1:1">
      <c r="A105" s="81" t="s">
        <v>1188</v>
      </c>
    </row>
    <row r="106" spans="1:1">
      <c r="A106" s="81" t="s">
        <v>1189</v>
      </c>
    </row>
    <row r="107" spans="1:1">
      <c r="A107" s="81" t="s">
        <v>1190</v>
      </c>
    </row>
    <row r="108" spans="1:1">
      <c r="A108" s="81" t="s">
        <v>1191</v>
      </c>
    </row>
    <row r="109" spans="1:1">
      <c r="A109" s="81" t="s">
        <v>1192</v>
      </c>
    </row>
    <row r="110" spans="1:1">
      <c r="A110" s="81" t="s">
        <v>1193</v>
      </c>
    </row>
    <row r="111" spans="1:1">
      <c r="A111" s="81" t="s">
        <v>1194</v>
      </c>
    </row>
    <row r="112" spans="1:1">
      <c r="A112" s="81" t="s">
        <v>1195</v>
      </c>
    </row>
    <row r="113" spans="1:1">
      <c r="A113" s="81" t="s">
        <v>1196</v>
      </c>
    </row>
    <row r="114" spans="1:1">
      <c r="A114" s="81" t="s">
        <v>1197</v>
      </c>
    </row>
    <row r="115" spans="1:1">
      <c r="A115" s="81" t="s">
        <v>1198</v>
      </c>
    </row>
    <row r="116" spans="1:1">
      <c r="A116" s="81" t="s">
        <v>1199</v>
      </c>
    </row>
    <row r="117" spans="1:1">
      <c r="A117" s="81" t="s">
        <v>1200</v>
      </c>
    </row>
    <row r="118" spans="1:1">
      <c r="A118" s="81" t="s">
        <v>1201</v>
      </c>
    </row>
    <row r="119" spans="1:1">
      <c r="A119" s="81" t="s">
        <v>1202</v>
      </c>
    </row>
    <row r="120" spans="1:1">
      <c r="A120" s="81" t="s">
        <v>1203</v>
      </c>
    </row>
    <row r="121" spans="1:1">
      <c r="A121" s="81" t="s">
        <v>1204</v>
      </c>
    </row>
    <row r="122" spans="1:1">
      <c r="A122" s="81" t="s">
        <v>1205</v>
      </c>
    </row>
    <row r="123" spans="1:1">
      <c r="A123" s="81" t="s">
        <v>1206</v>
      </c>
    </row>
    <row r="124" spans="1:1">
      <c r="A124" s="81" t="s">
        <v>1207</v>
      </c>
    </row>
    <row r="125" spans="1:1">
      <c r="A125" s="81" t="s">
        <v>1208</v>
      </c>
    </row>
    <row r="126" spans="1:1">
      <c r="A126" s="81" t="s">
        <v>1209</v>
      </c>
    </row>
    <row r="127" spans="1:1">
      <c r="A127" s="81" t="s">
        <v>1045</v>
      </c>
    </row>
    <row r="128" spans="1:1">
      <c r="A128" s="81" t="s">
        <v>1179</v>
      </c>
    </row>
    <row r="129" spans="1:1">
      <c r="A129" s="81" t="s">
        <v>1210</v>
      </c>
    </row>
    <row r="130" spans="1:1">
      <c r="A130" s="81" t="s">
        <v>1211</v>
      </c>
    </row>
    <row r="131" spans="1:1">
      <c r="A131" s="81" t="s">
        <v>1212</v>
      </c>
    </row>
    <row r="132" spans="1:1">
      <c r="A132" s="81" t="s">
        <v>1213</v>
      </c>
    </row>
    <row r="133" spans="1:1">
      <c r="A133" s="81" t="s">
        <v>1214</v>
      </c>
    </row>
    <row r="134" spans="1:1">
      <c r="A134" s="81" t="s">
        <v>1215</v>
      </c>
    </row>
    <row r="135" spans="1:1">
      <c r="A135" s="81" t="s">
        <v>1217</v>
      </c>
    </row>
    <row r="136" spans="1:1">
      <c r="A136" s="81" t="s">
        <v>1216</v>
      </c>
    </row>
    <row r="137" spans="1:1">
      <c r="A137" s="81" t="s">
        <v>1218</v>
      </c>
    </row>
    <row r="138" spans="1:1">
      <c r="A138" s="81" t="s">
        <v>1190</v>
      </c>
    </row>
    <row r="139" spans="1:1">
      <c r="A139" s="81" t="s">
        <v>1191</v>
      </c>
    </row>
    <row r="140" spans="1:1">
      <c r="A140" s="81" t="s">
        <v>1192</v>
      </c>
    </row>
    <row r="141" spans="1:1">
      <c r="A141" s="81" t="s">
        <v>1193</v>
      </c>
    </row>
    <row r="142" spans="1:1">
      <c r="A142" s="81" t="s">
        <v>1194</v>
      </c>
    </row>
    <row r="143" spans="1:1">
      <c r="A143" s="81" t="s">
        <v>1195</v>
      </c>
    </row>
    <row r="144" spans="1:1">
      <c r="A144" s="81" t="s">
        <v>1196</v>
      </c>
    </row>
    <row r="145" spans="1:1">
      <c r="A145" s="81" t="s">
        <v>1197</v>
      </c>
    </row>
    <row r="146" spans="1:1">
      <c r="A146" s="81" t="s">
        <v>1198</v>
      </c>
    </row>
    <row r="147" spans="1:1">
      <c r="A147" s="81" t="s">
        <v>1199</v>
      </c>
    </row>
    <row r="148" spans="1:1">
      <c r="A148" s="81" t="s">
        <v>1200</v>
      </c>
    </row>
    <row r="149" spans="1:1">
      <c r="A149" s="81" t="s">
        <v>1201</v>
      </c>
    </row>
    <row r="150" spans="1:1">
      <c r="A150" s="81" t="s">
        <v>1202</v>
      </c>
    </row>
    <row r="151" spans="1:1">
      <c r="A151" s="81" t="s">
        <v>1203</v>
      </c>
    </row>
    <row r="152" spans="1:1">
      <c r="A152" s="81" t="s">
        <v>1204</v>
      </c>
    </row>
    <row r="153" spans="1:1">
      <c r="A153" s="81" t="s">
        <v>1205</v>
      </c>
    </row>
    <row r="154" spans="1:1">
      <c r="A154" s="81" t="s">
        <v>1206</v>
      </c>
    </row>
    <row r="155" spans="1:1">
      <c r="A155" s="81" t="s">
        <v>1219</v>
      </c>
    </row>
    <row r="156" spans="1:1">
      <c r="A156" s="81" t="s">
        <v>1208</v>
      </c>
    </row>
    <row r="157" spans="1:1">
      <c r="A157" s="81" t="s">
        <v>1209</v>
      </c>
    </row>
    <row r="158" spans="1:1">
      <c r="A158" s="81" t="s">
        <v>1045</v>
      </c>
    </row>
    <row r="159" spans="1:1">
      <c r="A159" s="81" t="s">
        <v>1180</v>
      </c>
    </row>
    <row r="160" spans="1:1">
      <c r="A160" s="81" t="s">
        <v>1220</v>
      </c>
    </row>
    <row r="161" spans="1:1">
      <c r="A161" s="81" t="s">
        <v>1045</v>
      </c>
    </row>
    <row r="162" spans="1:1">
      <c r="A162" s="81" t="s">
        <v>1181</v>
      </c>
    </row>
    <row r="163" spans="1:1">
      <c r="A163" s="81" t="s">
        <v>1221</v>
      </c>
    </row>
    <row r="164" spans="1:1">
      <c r="A164" s="81" t="s">
        <v>1045</v>
      </c>
    </row>
    <row r="165" spans="1:1">
      <c r="A165" s="83"/>
    </row>
    <row r="166" spans="1:1">
      <c r="A166" s="81" t="str">
        <f ca="1">CONCATENATE("wlan ",wlan_id17_profile_wlan," 17 ",wlan_id17_ssid)</f>
        <v>wlan vlan511_802.1x 17 "LUwlanGuest1x"</v>
      </c>
    </row>
    <row r="167" spans="1:1">
      <c r="A167" s="81" t="s">
        <v>1065</v>
      </c>
    </row>
    <row r="168" spans="1:1">
      <c r="A168" s="81" t="s">
        <v>1253</v>
      </c>
    </row>
    <row r="169" spans="1:1">
      <c r="A169" s="81" t="s">
        <v>1254</v>
      </c>
    </row>
    <row r="170" spans="1:1">
      <c r="A170" s="81" t="s">
        <v>1255</v>
      </c>
    </row>
    <row r="171" spans="1:1">
      <c r="A171" s="81" t="s">
        <v>1256</v>
      </c>
    </row>
    <row r="172" spans="1:1">
      <c r="A172" s="81" t="s">
        <v>1470</v>
      </c>
    </row>
    <row r="173" spans="1:1">
      <c r="A173" s="81" t="s">
        <v>1471</v>
      </c>
    </row>
    <row r="174" spans="1:1">
      <c r="A174" s="81" t="s">
        <v>1472</v>
      </c>
    </row>
    <row r="175" spans="1:1">
      <c r="A175" s="81" t="str">
        <f>CONCATENATE("local-auth ",wlan_id17_eap_local)</f>
        <v>local-auth Bauhaus_Guest</v>
      </c>
    </row>
    <row r="176" spans="1:1">
      <c r="A176" s="81" t="str">
        <f>IF(wlan_id17_state="on","no shut","# SSID disabled")</f>
        <v>no shut</v>
      </c>
    </row>
    <row r="177" spans="1:4">
      <c r="A177" s="81" t="s">
        <v>1045</v>
      </c>
    </row>
    <row r="178" spans="1:4">
      <c r="A178" s="83"/>
    </row>
    <row r="179" spans="1:4">
      <c r="A179" s="81" t="str">
        <f ca="1">CONCATENATE("wlan ",wlan_id18_profile_wlan," 18 ",wlan_id18_ssid)</f>
        <v>wlan vlan513_802.1x 18 "LUwlan802dot1x"</v>
      </c>
    </row>
    <row r="180" spans="1:4">
      <c r="A180" s="81" t="s">
        <v>1065</v>
      </c>
    </row>
    <row r="181" spans="1:4">
      <c r="A181" s="78" t="s">
        <v>1332</v>
      </c>
    </row>
    <row r="182" spans="1:4">
      <c r="A182" s="81" t="s">
        <v>1253</v>
      </c>
    </row>
    <row r="183" spans="1:4">
      <c r="A183" s="81" t="s">
        <v>1254</v>
      </c>
    </row>
    <row r="184" spans="1:4">
      <c r="A184" s="81" t="s">
        <v>1257</v>
      </c>
      <c r="D184" s="57" t="s">
        <v>1260</v>
      </c>
    </row>
    <row r="185" spans="1:4">
      <c r="A185" s="81" t="s">
        <v>1258</v>
      </c>
    </row>
    <row r="186" spans="1:4">
      <c r="A186" s="81" t="s">
        <v>1256</v>
      </c>
    </row>
    <row r="187" spans="1:4">
      <c r="A187" s="81" t="s">
        <v>1259</v>
      </c>
    </row>
    <row r="188" spans="1:4">
      <c r="A188" s="78" t="str">
        <f>CONCATENATE("local-auth ",wlan_id18_eap_local)</f>
        <v>local-auth Local_EAP-TLS</v>
      </c>
    </row>
    <row r="189" spans="1:4">
      <c r="A189" s="78" t="str">
        <f>IF(wlan_id18_state="on","no shut","# SSID disabled")</f>
        <v>no shut</v>
      </c>
    </row>
    <row r="190" spans="1:4">
      <c r="A190" s="81" t="s">
        <v>1045</v>
      </c>
    </row>
    <row r="191" spans="1:4">
      <c r="A191" s="83"/>
    </row>
    <row r="192" spans="1:4">
      <c r="A192" s="81" t="str">
        <f ca="1">CONCATENATE("wlan ",wlan_id19_profile_wlan," 19 ",wlan_id19_ssid)</f>
        <v>wlan vlan514_802.1x 19 "LUwlanORGdot1x"</v>
      </c>
    </row>
    <row r="193" spans="1:1">
      <c r="A193" s="81" t="s">
        <v>1065</v>
      </c>
    </row>
    <row r="194" spans="1:1">
      <c r="A194" s="81" t="s">
        <v>1254</v>
      </c>
    </row>
    <row r="195" spans="1:1">
      <c r="A195" s="81" t="s">
        <v>1256</v>
      </c>
    </row>
    <row r="196" spans="1:1">
      <c r="A196" s="81" t="s">
        <v>1259</v>
      </c>
    </row>
    <row r="197" spans="1:1">
      <c r="A197" s="78" t="str">
        <f>CONCATENATE("local-auth ",wlan_id19_eap_local)</f>
        <v>local-auth Local_EAP-TLS</v>
      </c>
    </row>
    <row r="198" spans="1:1">
      <c r="A198" s="78" t="str">
        <f>IF(wlan_id19_state="on","no shut","# SSID disabled")</f>
        <v>no shut</v>
      </c>
    </row>
    <row r="199" spans="1:1">
      <c r="A199" s="81" t="s">
        <v>1045</v>
      </c>
    </row>
    <row r="200" spans="1:1">
      <c r="A200" s="83"/>
    </row>
    <row r="201" spans="1:1">
      <c r="A201" s="81" t="str">
        <f>CONCATENATE("wlan ",wlan_id20_profile_wlan," 20 ",wlan_id20_ssid)</f>
        <v>wlan vlan222_guest 20 "BAUHAUS Public WiFi"</v>
      </c>
    </row>
    <row r="202" spans="1:1">
      <c r="A202" s="81" t="s">
        <v>1065</v>
      </c>
    </row>
    <row r="203" spans="1:1">
      <c r="A203" s="81" t="s">
        <v>1253</v>
      </c>
    </row>
    <row r="204" spans="1:1">
      <c r="A204" s="81" t="s">
        <v>1303</v>
      </c>
    </row>
    <row r="205" spans="1:1">
      <c r="A205" s="81" t="s">
        <v>1254</v>
      </c>
    </row>
    <row r="206" spans="1:1">
      <c r="A206" s="81" t="s">
        <v>1255</v>
      </c>
    </row>
    <row r="207" spans="1:1">
      <c r="A207" s="81" t="s">
        <v>1304</v>
      </c>
    </row>
    <row r="208" spans="1:1">
      <c r="A208" s="81" t="s">
        <v>1305</v>
      </c>
    </row>
    <row r="209" spans="1:1">
      <c r="A209" s="81" t="s">
        <v>1297</v>
      </c>
    </row>
    <row r="210" spans="1:1">
      <c r="A210" s="78" t="str">
        <f>IF(wlan_id20_state="on","no shut","# SSID disabled")</f>
        <v>no shut</v>
      </c>
    </row>
    <row r="211" spans="1:1">
      <c r="A211" s="81" t="s">
        <v>1045</v>
      </c>
    </row>
    <row r="212" spans="1:1">
      <c r="A212" s="83"/>
    </row>
    <row r="213" spans="1:1">
      <c r="A213" s="81" t="str">
        <f ca="1">CONCATENATE("wlan ",wlan_id33_profile_wlan," 33 ",wlan_id33_ssid)</f>
        <v>wlan vlan333_SmartHome 33 "SmartHome"</v>
      </c>
    </row>
    <row r="214" spans="1:1">
      <c r="A214" s="81" t="s">
        <v>1299</v>
      </c>
    </row>
    <row r="215" spans="1:1">
      <c r="A215" s="81" t="s">
        <v>1254</v>
      </c>
    </row>
    <row r="216" spans="1:1">
      <c r="A216" s="81" t="str">
        <f>CONCATENATE("security wpa psk set-key ascii 0 ",wlan_id33_psk)</f>
        <v>security wpa psk set-key ascii 0 $930Smar7hau$</v>
      </c>
    </row>
    <row r="217" spans="1:1">
      <c r="A217" s="81" t="s">
        <v>1297</v>
      </c>
    </row>
    <row r="218" spans="1:1">
      <c r="A218" s="81" t="s">
        <v>1298</v>
      </c>
    </row>
    <row r="219" spans="1:1">
      <c r="A219" s="78" t="str">
        <f>IF(wlan_id33_state="on","no shut","# SSID disabled")</f>
        <v># SSID disabled</v>
      </c>
    </row>
    <row r="220" spans="1:1">
      <c r="A220" s="81" t="s">
        <v>1045</v>
      </c>
    </row>
    <row r="221" spans="1:1">
      <c r="A221" s="83"/>
    </row>
    <row r="222" spans="1:1">
      <c r="A222" s="81" t="s">
        <v>1261</v>
      </c>
    </row>
    <row r="223" spans="1:1">
      <c r="A223" s="81" t="s">
        <v>1266</v>
      </c>
    </row>
    <row r="224" spans="1:1">
      <c r="A224" s="81" t="s">
        <v>1267</v>
      </c>
    </row>
    <row r="225" spans="1:1">
      <c r="A225" s="81" t="s">
        <v>1268</v>
      </c>
    </row>
    <row r="226" spans="1:1">
      <c r="A226" s="81" t="s">
        <v>1266</v>
      </c>
    </row>
    <row r="227" spans="1:1">
      <c r="A227" s="81" t="s">
        <v>1045</v>
      </c>
    </row>
    <row r="228" spans="1:1">
      <c r="A228" s="83"/>
    </row>
    <row r="229" spans="1:1">
      <c r="A229" s="78" t="str">
        <f>CONCATENATE("wireless profile policy ",wlan_id17_profile_policy)</f>
        <v>wireless profile policy flex_vlan511</v>
      </c>
    </row>
    <row r="230" spans="1:1">
      <c r="A230" s="81" t="s">
        <v>1262</v>
      </c>
    </row>
    <row r="231" spans="1:1">
      <c r="A231" s="81" t="s">
        <v>1065</v>
      </c>
    </row>
    <row r="232" spans="1:1">
      <c r="A232" s="81" t="s">
        <v>1333</v>
      </c>
    </row>
    <row r="233" spans="1:1">
      <c r="A233" s="81" t="s">
        <v>1269</v>
      </c>
    </row>
    <row r="234" spans="1:1">
      <c r="A234" s="81" t="s">
        <v>1270</v>
      </c>
    </row>
    <row r="235" spans="1:1">
      <c r="A235" s="81" t="s">
        <v>1271</v>
      </c>
    </row>
    <row r="236" spans="1:1">
      <c r="A236" s="81" t="str">
        <f>CONCATENATE("description ",wlan_id17_descript)</f>
        <v>description Guest</v>
      </c>
    </row>
    <row r="237" spans="1:1">
      <c r="A237" s="81" t="s">
        <v>1272</v>
      </c>
    </row>
    <row r="238" spans="1:1">
      <c r="A238" s="81" t="s">
        <v>1273</v>
      </c>
    </row>
    <row r="239" spans="1:1">
      <c r="A239" s="81" t="s">
        <v>1274</v>
      </c>
    </row>
    <row r="240" spans="1:1">
      <c r="A240" s="81" t="s">
        <v>1275</v>
      </c>
    </row>
    <row r="241" spans="1:1">
      <c r="A241" s="81" t="str">
        <f>CONCATENATE("vlan ",wlan_id17_vlan)</f>
        <v>vlan 511</v>
      </c>
    </row>
    <row r="242" spans="1:1">
      <c r="A242" s="81" t="s">
        <v>1209</v>
      </c>
    </row>
    <row r="243" spans="1:1">
      <c r="A243" s="81" t="s">
        <v>1045</v>
      </c>
    </row>
    <row r="244" spans="1:1">
      <c r="A244" s="83"/>
    </row>
    <row r="245" spans="1:1">
      <c r="A245" s="78" t="str">
        <f>CONCATENATE("wireless profile policy ",wlan_id18_profile_policy)</f>
        <v>wireless profile policy flex_vlan513</v>
      </c>
    </row>
    <row r="246" spans="1:1">
      <c r="A246" s="81" t="s">
        <v>1262</v>
      </c>
    </row>
    <row r="247" spans="1:1">
      <c r="A247" s="81" t="s">
        <v>1065</v>
      </c>
    </row>
    <row r="248" spans="1:1">
      <c r="A248" s="81" t="s">
        <v>1333</v>
      </c>
    </row>
    <row r="249" spans="1:1">
      <c r="A249" s="81" t="s">
        <v>1269</v>
      </c>
    </row>
    <row r="250" spans="1:1">
      <c r="A250" s="81" t="s">
        <v>1270</v>
      </c>
    </row>
    <row r="251" spans="1:1">
      <c r="A251" s="81" t="s">
        <v>1271</v>
      </c>
    </row>
    <row r="252" spans="1:1">
      <c r="A252" s="81" t="str">
        <f>CONCATENATE("description ",wlan_id18_descript)</f>
        <v>description MDE</v>
      </c>
    </row>
    <row r="253" spans="1:1">
      <c r="A253" s="81" t="s">
        <v>1272</v>
      </c>
    </row>
    <row r="254" spans="1:1">
      <c r="A254" s="81" t="s">
        <v>1273</v>
      </c>
    </row>
    <row r="255" spans="1:1">
      <c r="A255" s="81" t="s">
        <v>1274</v>
      </c>
    </row>
    <row r="256" spans="1:1">
      <c r="A256" s="81" t="s">
        <v>1275</v>
      </c>
    </row>
    <row r="257" spans="1:1">
      <c r="A257" s="78" t="str">
        <f>CONCATENATE("vlan ",wlan_id18_vlan)</f>
        <v>vlan 513</v>
      </c>
    </row>
    <row r="258" spans="1:1">
      <c r="A258" s="81" t="s">
        <v>1276</v>
      </c>
    </row>
    <row r="259" spans="1:1">
      <c r="A259" s="81" t="s">
        <v>1209</v>
      </c>
    </row>
    <row r="260" spans="1:1">
      <c r="A260" s="81" t="s">
        <v>1045</v>
      </c>
    </row>
    <row r="261" spans="1:1">
      <c r="A261" s="83"/>
    </row>
    <row r="262" spans="1:1">
      <c r="A262" s="78" t="str">
        <f>CONCATENATE("wireless profile policy ",wlan_id19_profile_policy)</f>
        <v>wireless profile policy flex_vlan514</v>
      </c>
    </row>
    <row r="263" spans="1:1">
      <c r="A263" s="81" t="s">
        <v>1262</v>
      </c>
    </row>
    <row r="264" spans="1:1">
      <c r="A264" s="81" t="s">
        <v>1065</v>
      </c>
    </row>
    <row r="265" spans="1:1">
      <c r="A265" s="81" t="s">
        <v>1333</v>
      </c>
    </row>
    <row r="266" spans="1:1">
      <c r="A266" s="81" t="s">
        <v>1269</v>
      </c>
    </row>
    <row r="267" spans="1:1">
      <c r="A267" s="81" t="s">
        <v>1270</v>
      </c>
    </row>
    <row r="268" spans="1:1">
      <c r="A268" s="81" t="s">
        <v>1271</v>
      </c>
    </row>
    <row r="269" spans="1:1">
      <c r="A269" s="81" t="str">
        <f>CONCATENATE("description ",wlan_id19_descript)</f>
        <v>description Kasse</v>
      </c>
    </row>
    <row r="270" spans="1:1">
      <c r="A270" s="81" t="s">
        <v>1272</v>
      </c>
    </row>
    <row r="271" spans="1:1">
      <c r="A271" s="81" t="s">
        <v>1273</v>
      </c>
    </row>
    <row r="272" spans="1:1">
      <c r="A272" s="81" t="s">
        <v>1274</v>
      </c>
    </row>
    <row r="273" spans="1:1">
      <c r="A273" s="81" t="s">
        <v>1275</v>
      </c>
    </row>
    <row r="274" spans="1:1">
      <c r="A274" s="78" t="str">
        <f>CONCATENATE("vlan ",wlan_id19_vlan)</f>
        <v>vlan 514</v>
      </c>
    </row>
    <row r="275" spans="1:1">
      <c r="A275" s="81" t="s">
        <v>1276</v>
      </c>
    </row>
    <row r="276" spans="1:1">
      <c r="A276" s="81" t="s">
        <v>1209</v>
      </c>
    </row>
    <row r="277" spans="1:1">
      <c r="A277" s="81" t="s">
        <v>1045</v>
      </c>
    </row>
    <row r="278" spans="1:1">
      <c r="A278" s="83"/>
    </row>
    <row r="279" spans="1:1">
      <c r="A279" s="78" t="str">
        <f>CONCATENATE("wireless profile policy ",wlan_id20_profile_policy)</f>
        <v>wireless profile policy flex_vlan222</v>
      </c>
    </row>
    <row r="280" spans="1:1">
      <c r="A280" s="81" t="s">
        <v>1263</v>
      </c>
    </row>
    <row r="281" spans="1:1">
      <c r="A281" s="81" t="s">
        <v>1065</v>
      </c>
    </row>
    <row r="282" spans="1:1">
      <c r="A282" s="81" t="s">
        <v>1333</v>
      </c>
    </row>
    <row r="283" spans="1:1">
      <c r="A283" s="81" t="s">
        <v>1269</v>
      </c>
    </row>
    <row r="284" spans="1:1">
      <c r="A284" s="81" t="s">
        <v>1270</v>
      </c>
    </row>
    <row r="285" spans="1:1">
      <c r="A285" s="81" t="s">
        <v>1271</v>
      </c>
    </row>
    <row r="286" spans="1:1">
      <c r="A286" s="81" t="str">
        <f>CONCATENATE("description ",wlan_id20_descript)</f>
        <v>description FreeWiFi</v>
      </c>
    </row>
    <row r="287" spans="1:1">
      <c r="A287" s="81" t="s">
        <v>1272</v>
      </c>
    </row>
    <row r="288" spans="1:1">
      <c r="A288" s="81" t="s">
        <v>1273</v>
      </c>
    </row>
    <row r="289" spans="1:1">
      <c r="A289" s="81" t="s">
        <v>1274</v>
      </c>
    </row>
    <row r="290" spans="1:1">
      <c r="A290" s="81" t="s">
        <v>1275</v>
      </c>
    </row>
    <row r="291" spans="1:1">
      <c r="A291" s="78" t="str">
        <f>CONCATENATE("vlan ",wlan_id20_vlan)</f>
        <v>vlan 222</v>
      </c>
    </row>
    <row r="292" spans="1:1">
      <c r="A292" s="81" t="s">
        <v>1209</v>
      </c>
    </row>
    <row r="293" spans="1:1">
      <c r="A293" s="81" t="s">
        <v>1045</v>
      </c>
    </row>
    <row r="294" spans="1:1">
      <c r="A294" s="83"/>
    </row>
    <row r="295" spans="1:1">
      <c r="A295" s="78" t="str">
        <f>CONCATENATE("wireless profile policy ",wlan_id33_profile_policy)</f>
        <v>wireless profile policy flex_vlan333</v>
      </c>
    </row>
    <row r="296" spans="1:1">
      <c r="A296" s="81" t="s">
        <v>1065</v>
      </c>
    </row>
    <row r="297" spans="1:1">
      <c r="A297" s="81" t="s">
        <v>1333</v>
      </c>
    </row>
    <row r="298" spans="1:1">
      <c r="A298" s="81" t="s">
        <v>1270</v>
      </c>
    </row>
    <row r="299" spans="1:1">
      <c r="A299" s="81" t="s">
        <v>1271</v>
      </c>
    </row>
    <row r="300" spans="1:1">
      <c r="A300" s="81" t="s">
        <v>1269</v>
      </c>
    </row>
    <row r="301" spans="1:1">
      <c r="A301" s="81" t="s">
        <v>1272</v>
      </c>
    </row>
    <row r="302" spans="1:1">
      <c r="A302" s="81" t="s">
        <v>1273</v>
      </c>
    </row>
    <row r="303" spans="1:1">
      <c r="A303" s="81" t="str">
        <f>CONCATENATE("description ",wlan_id33_descript)</f>
        <v>description SmartHome</v>
      </c>
    </row>
    <row r="304" spans="1:1">
      <c r="A304" s="78" t="str">
        <f>CONCATENATE("vlan ",wlan_id33_vlan)</f>
        <v>vlan 333</v>
      </c>
    </row>
    <row r="305" spans="1:1">
      <c r="A305" s="81" t="s">
        <v>1209</v>
      </c>
    </row>
    <row r="306" spans="1:1">
      <c r="A306" s="81" t="s">
        <v>1045</v>
      </c>
    </row>
    <row r="307" spans="1:1">
      <c r="A307" s="83"/>
    </row>
    <row r="308" spans="1:1">
      <c r="A308" s="81" t="s">
        <v>1264</v>
      </c>
    </row>
    <row r="309" spans="1:1">
      <c r="A309" s="81" t="s">
        <v>1277</v>
      </c>
    </row>
    <row r="310" spans="1:1">
      <c r="A310" s="81" t="str">
        <f>CONCATENATE("vlan-name ",var_name_v1)</f>
        <v>vlan-name Management</v>
      </c>
    </row>
    <row r="311" spans="1:1">
      <c r="A311" s="81" t="str">
        <f>CONCATENATE("vlan-id ",var_vlan_mgmt)</f>
        <v>vlan-id 1</v>
      </c>
    </row>
    <row r="312" spans="1:1">
      <c r="A312" s="81" t="str">
        <f ca="1">CONCATENATE("vlan-name ",INDIRECT(CONCATENATE("var_name_v",wlan_id17_vlan)))</f>
        <v>vlan-name Guest</v>
      </c>
    </row>
    <row r="313" spans="1:1">
      <c r="A313" s="81" t="str">
        <f>CONCATENATE("vlan-id ",wlan_id17_vlan)</f>
        <v>vlan-id 511</v>
      </c>
    </row>
    <row r="314" spans="1:1">
      <c r="A314" s="81" t="str">
        <f ca="1">CONCATENATE("vlan-name ",INDIRECT(CONCATENATE("var_name_v",wlan_id18_vlan)))</f>
        <v>vlan-name MDE</v>
      </c>
    </row>
    <row r="315" spans="1:1">
      <c r="A315" s="81" t="str">
        <f>CONCATENATE("vlan-id ",wlan_id18_vlan)</f>
        <v>vlan-id 513</v>
      </c>
    </row>
    <row r="316" spans="1:1">
      <c r="A316" s="81" t="str">
        <f ca="1">CONCATENATE("vlan-name ",INDIRECT(CONCATENATE("var_name_v",wlan_id19_vlan)))</f>
        <v>vlan-name Kasse</v>
      </c>
    </row>
    <row r="317" spans="1:1">
      <c r="A317" s="81" t="str">
        <f>CONCATENATE("vlan-id ",wlan_id19_vlan)</f>
        <v>vlan-id 514</v>
      </c>
    </row>
    <row r="318" spans="1:1">
      <c r="A318" s="81" t="str">
        <f ca="1">CONCATENATE("vlan-name ",INDIRECT(CONCATENATE("var_name_v",wlan_id20_vlan)))</f>
        <v>vlan-name FreeWiFi</v>
      </c>
    </row>
    <row r="319" spans="1:1">
      <c r="A319" s="81" t="str">
        <f>CONCATENATE("vlan-id ",wlan_id20_vlan)</f>
        <v>vlan-id 222</v>
      </c>
    </row>
    <row r="320" spans="1:1">
      <c r="A320" s="81" t="str">
        <f ca="1">CONCATENATE("vlan-name ",INDIRECT(CONCATENATE("var_name_v",wlan_id33_vlan)))</f>
        <v>vlan-name SmartHome</v>
      </c>
    </row>
    <row r="321" spans="1:1">
      <c r="A321" s="81" t="str">
        <f>CONCATENATE("vlan-id ",wlan_id33_vlan)</f>
        <v>vlan-id 333</v>
      </c>
    </row>
    <row r="322" spans="1:1">
      <c r="A322" s="81" t="s">
        <v>1045</v>
      </c>
    </row>
    <row r="323" spans="1:1">
      <c r="A323" s="81" t="s">
        <v>1045</v>
      </c>
    </row>
    <row r="324" spans="1:1">
      <c r="A324" s="83" t="s">
        <v>1041</v>
      </c>
    </row>
    <row r="325" spans="1:1">
      <c r="A325" s="81" t="s">
        <v>1265</v>
      </c>
    </row>
    <row r="326" spans="1:1">
      <c r="A326" s="81" t="s">
        <v>1310</v>
      </c>
    </row>
    <row r="327" spans="1:1">
      <c r="A327" s="81" t="s">
        <v>1279</v>
      </c>
    </row>
    <row r="328" spans="1:1">
      <c r="A328" s="81" t="s">
        <v>1280</v>
      </c>
    </row>
    <row r="329" spans="1:1">
      <c r="A329" s="81" t="s">
        <v>1281</v>
      </c>
    </row>
    <row r="330" spans="1:1">
      <c r="A330" s="81" t="s">
        <v>1278</v>
      </c>
    </row>
    <row r="331" spans="1:1">
      <c r="A331" s="81" t="s">
        <v>1045</v>
      </c>
    </row>
    <row r="332" spans="1:1">
      <c r="A332" s="83"/>
    </row>
    <row r="333" spans="1:1">
      <c r="A333" s="81" t="s">
        <v>1308</v>
      </c>
    </row>
    <row r="334" spans="1:1">
      <c r="A334" s="81" t="s">
        <v>1309</v>
      </c>
    </row>
    <row r="335" spans="1:1">
      <c r="A335" s="81" t="str">
        <f ca="1">CONCATENATE("wlan ",wlan_id17_profile_wlan," policy ",wlan_id17_profile_policy)</f>
        <v>wlan vlan511_802.1x policy flex_vlan511</v>
      </c>
    </row>
    <row r="336" spans="1:1">
      <c r="A336" s="81" t="str">
        <f ca="1">CONCATENATE("wlan ",wlan_id18_profile_wlan," policy ",wlan_id18_profile_policy)</f>
        <v>wlan vlan513_802.1x policy flex_vlan513</v>
      </c>
    </row>
    <row r="337" spans="1:1">
      <c r="A337" s="81" t="str">
        <f ca="1">CONCATENATE("wlan ",wlan_id19_profile_wlan," policy ",wlan_id19_profile_policy)</f>
        <v>wlan vlan514_802.1x policy flex_vlan514</v>
      </c>
    </row>
    <row r="338" spans="1:1">
      <c r="A338" s="81" t="str">
        <f>CONCATENATE("wlan ",wlan_id20_profile_wlan," policy ",wlan_id20_profile_policy)</f>
        <v>wlan vlan222_guest policy flex_vlan222</v>
      </c>
    </row>
    <row r="339" spans="1:1">
      <c r="A339" s="81" t="str">
        <f ca="1">CONCATENATE("wlan ",wlan_id33_profile_wlan," policy ",wlan_id33_profile_policy)</f>
        <v>wlan vlan333_SmartHome policy flex_vlan333</v>
      </c>
    </row>
    <row r="340" spans="1:1">
      <c r="A340" s="81" t="s">
        <v>1045</v>
      </c>
    </row>
    <row r="341" spans="1:1">
      <c r="A341" s="83"/>
    </row>
    <row r="342" spans="1:1">
      <c r="A342" s="81" t="s">
        <v>1105</v>
      </c>
    </row>
    <row r="343" spans="1:1">
      <c r="A343" s="81" t="s">
        <v>1106</v>
      </c>
    </row>
    <row r="344" spans="1:1">
      <c r="A344" s="83"/>
    </row>
    <row r="345" spans="1:1">
      <c r="A345" s="81" t="s">
        <v>1055</v>
      </c>
    </row>
    <row r="346" spans="1:1">
      <c r="A346" s="81" t="s">
        <v>1056</v>
      </c>
    </row>
    <row r="347" spans="1:1">
      <c r="A347" s="81"/>
    </row>
    <row r="348" spans="1:1">
      <c r="A348" s="81"/>
    </row>
    <row r="349" spans="1:1" ht="15.75" thickBot="1">
      <c r="A349" s="79" t="s">
        <v>1311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97" t="s">
        <v>1479</v>
      </c>
    </row>
    <row r="2" spans="1:1">
      <c r="A2" s="76" t="s">
        <v>1295</v>
      </c>
    </row>
    <row r="3" spans="1:1">
      <c r="A3" s="81" t="s">
        <v>1080</v>
      </c>
    </row>
    <row r="4" spans="1:1">
      <c r="A4" s="81" t="s">
        <v>1083</v>
      </c>
    </row>
    <row r="5" spans="1:1">
      <c r="A5" s="81"/>
    </row>
    <row r="6" spans="1:1" ht="15.75" thickBot="1">
      <c r="A6" s="79" t="s">
        <v>1311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B6" sqref="B6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8" t="s">
        <v>1071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spans="1:21">
      <c r="A2" s="130" t="s">
        <v>1072</v>
      </c>
      <c r="B2" s="130" t="s">
        <v>1073</v>
      </c>
      <c r="C2" s="130"/>
      <c r="D2" s="130"/>
      <c r="E2" s="130" t="s">
        <v>1088</v>
      </c>
      <c r="F2" s="130"/>
      <c r="G2" s="130"/>
      <c r="H2" s="130"/>
      <c r="I2" s="136" t="s">
        <v>1092</v>
      </c>
      <c r="J2" s="136"/>
      <c r="K2" s="136"/>
      <c r="L2" s="130" t="s">
        <v>1225</v>
      </c>
      <c r="M2" s="130" t="s">
        <v>1227</v>
      </c>
      <c r="N2" s="130" t="s">
        <v>1504</v>
      </c>
    </row>
    <row r="3" spans="1:21">
      <c r="A3" s="130"/>
      <c r="B3" s="130" t="s">
        <v>1074</v>
      </c>
      <c r="C3" s="130"/>
      <c r="D3" s="133" t="s">
        <v>1077</v>
      </c>
      <c r="E3" s="134" t="s">
        <v>1391</v>
      </c>
      <c r="F3" s="135"/>
      <c r="G3" s="130" t="s">
        <v>1091</v>
      </c>
      <c r="H3" s="11" t="s">
        <v>1090</v>
      </c>
      <c r="I3" s="131" t="s">
        <v>1089</v>
      </c>
      <c r="J3" s="131" t="s">
        <v>1386</v>
      </c>
      <c r="K3" s="131" t="s">
        <v>1387</v>
      </c>
      <c r="L3" s="130"/>
      <c r="M3" s="130"/>
      <c r="N3" s="130"/>
      <c r="O3" s="7"/>
      <c r="P3" s="7"/>
      <c r="Q3" s="7"/>
      <c r="R3" s="7"/>
      <c r="S3" s="7"/>
      <c r="T3" s="7"/>
      <c r="U3" s="7"/>
    </row>
    <row r="4" spans="1:21">
      <c r="A4" s="130"/>
      <c r="B4" s="11" t="s">
        <v>1075</v>
      </c>
      <c r="C4" s="11" t="s">
        <v>1076</v>
      </c>
      <c r="D4" s="133"/>
      <c r="E4" s="11" t="s">
        <v>1392</v>
      </c>
      <c r="F4" s="11" t="s">
        <v>1389</v>
      </c>
      <c r="G4" s="130"/>
      <c r="H4" s="11" t="s">
        <v>1089</v>
      </c>
      <c r="I4" s="132"/>
      <c r="J4" s="132"/>
      <c r="K4" s="132"/>
      <c r="L4" s="130"/>
      <c r="M4" s="130"/>
      <c r="N4" s="130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1390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1388</v>
      </c>
      <c r="L6" s="62" t="s">
        <v>1067</v>
      </c>
      <c r="M6" s="62">
        <v>1</v>
      </c>
      <c r="N6" s="105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1510</v>
      </c>
      <c r="L7" s="62" t="s">
        <v>1068</v>
      </c>
      <c r="M7" s="62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1251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1251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43" activePane="bottomLeft" state="frozen"/>
      <selection pane="bottomLeft" activeCell="A3" sqref="A3:A45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0" t="s">
        <v>1480</v>
      </c>
    </row>
    <row r="2" spans="1:1">
      <c r="A2" s="76" t="s">
        <v>1295</v>
      </c>
    </row>
    <row r="3" spans="1:1">
      <c r="A3" s="81" t="s">
        <v>1079</v>
      </c>
    </row>
    <row r="4" spans="1:1">
      <c r="A4" s="81" t="str">
        <f>IF('AP-LIST_c9800'!E4="","#",CONCATENATE("ap name AP",'AP-LIST_c9800'!M4," name ",'AP-LIST_c9800'!B4))</f>
        <v>ap name AP9CD5.7D1D.D6A0 name lu0930ncap20001</v>
      </c>
    </row>
    <row r="5" spans="1:1">
      <c r="A5" s="81" t="str">
        <f>IF('AP-LIST_c9800'!E5="","#",CONCATENATE("ap name AP",'AP-LIST_c9800'!M5," name ",'AP-LIST_c9800'!B5))</f>
        <v>ap name AP9CD5.7D1D.E138 name lu0930ncap20002</v>
      </c>
    </row>
    <row r="6" spans="1:1">
      <c r="A6" s="81" t="str">
        <f>IF('AP-LIST_c9800'!E6="","#",CONCATENATE("ap name AP",'AP-LIST_c9800'!M6," name ",'AP-LIST_c9800'!B6))</f>
        <v>ap name AP34B8.8315.0160 name lu0930ncap20003</v>
      </c>
    </row>
    <row r="7" spans="1:1">
      <c r="A7" s="81" t="str">
        <f>IF('AP-LIST_c9800'!E7="","#",CONCATENATE("ap name AP",'AP-LIST_c9800'!M7," name ",'AP-LIST_c9800'!B7))</f>
        <v>ap name AP34B8.8314.ECCC name lu0930ncap20004</v>
      </c>
    </row>
    <row r="8" spans="1:1">
      <c r="A8" s="81" t="str">
        <f>IF('AP-LIST_c9800'!E8="","#",CONCATENATE("ap name AP",'AP-LIST_c9800'!M8," name ",'AP-LIST_c9800'!B8))</f>
        <v>ap name AP34B8.8314.FFB0 name lu0930ncap20005</v>
      </c>
    </row>
    <row r="9" spans="1:1">
      <c r="A9" s="81" t="str">
        <f>IF('AP-LIST_c9800'!E9="","#",CONCATENATE("ap name AP",'AP-LIST_c9800'!M9," name ",'AP-LIST_c9800'!B9))</f>
        <v>ap name AP34B8.8315.0CD8 name lu0930ncap20006</v>
      </c>
    </row>
    <row r="10" spans="1:1">
      <c r="A10" s="81" t="str">
        <f>IF('AP-LIST_c9800'!E10="","#",CONCATENATE("ap name AP",'AP-LIST_c9800'!M10," name ",'AP-LIST_c9800'!B10))</f>
        <v>ap name AP34B8.8315.0554 name lu0930ncap20007</v>
      </c>
    </row>
    <row r="11" spans="1:1">
      <c r="A11" s="81" t="str">
        <f>IF('AP-LIST_c9800'!E11="","#",CONCATENATE("ap name AP",'AP-LIST_c9800'!M11," name ",'AP-LIST_c9800'!B11))</f>
        <v>ap name AP34B8.8315.0088 name lu0930ncap20008</v>
      </c>
    </row>
    <row r="12" spans="1:1">
      <c r="A12" s="81" t="str">
        <f>IF('AP-LIST_c9800'!E12="","#",CONCATENATE("ap name AP",'AP-LIST_c9800'!M12," name ",'AP-LIST_c9800'!B12))</f>
        <v>ap name AP34B8.8314.794C name lu0930ncap20009</v>
      </c>
    </row>
    <row r="13" spans="1:1">
      <c r="A13" s="81" t="str">
        <f>IF('AP-LIST_c9800'!E13="","#",CONCATENATE("ap name AP",'AP-LIST_c9800'!M13," name ",'AP-LIST_c9800'!B13))</f>
        <v>ap name AP34B8.8314.FFA8 name lu0930ncap20010</v>
      </c>
    </row>
    <row r="14" spans="1:1">
      <c r="A14" s="81" t="str">
        <f>IF('AP-LIST_c9800'!E14="","#",CONCATENATE("ap name AP",'AP-LIST_c9800'!M14," name ",'AP-LIST_c9800'!B14))</f>
        <v>ap name AP34B8.8315.11A8 name lu0930ncap20011</v>
      </c>
    </row>
    <row r="15" spans="1:1">
      <c r="A15" s="81" t="str">
        <f>IF('AP-LIST_c9800'!E15="","#",CONCATENATE("ap name AP",'AP-LIST_c9800'!M15," name ",'AP-LIST_c9800'!B15))</f>
        <v>ap name AP9CD5.7D1D.E6DC name lu0930ncap20012</v>
      </c>
    </row>
    <row r="16" spans="1:1">
      <c r="A16" s="81" t="str">
        <f>IF('AP-LIST_c9800'!E16="","#",CONCATENATE("ap name AP",'AP-LIST_c9800'!M16," name ",'AP-LIST_c9800'!B16))</f>
        <v>ap name AP34B8.8315.066C name lu0930ncap20013</v>
      </c>
    </row>
    <row r="17" spans="1:1">
      <c r="A17" s="81" t="str">
        <f>IF('AP-LIST_c9800'!E17="","#",CONCATENATE("ap name AP",'AP-LIST_c9800'!M17," name ",'AP-LIST_c9800'!B17))</f>
        <v>ap name AP34B8.8314.F308 name lu0930ncap20014</v>
      </c>
    </row>
    <row r="18" spans="1:1">
      <c r="A18" s="81" t="str">
        <f>IF('AP-LIST_c9800'!E18="","#",CONCATENATE("ap name AP",'AP-LIST_c9800'!M18," name ",'AP-LIST_c9800'!B18))</f>
        <v>ap name AP34B8.8315.1018 name lu0930ncap20015</v>
      </c>
    </row>
    <row r="19" spans="1:1">
      <c r="A19" s="81" t="str">
        <f>IF('AP-LIST_c9800'!E19="","#",CONCATENATE("ap name AP",'AP-LIST_c9800'!M19," name ",'AP-LIST_c9800'!B19))</f>
        <v>ap name AP34B8.8315.0BBC name lu0930ncap20016</v>
      </c>
    </row>
    <row r="20" spans="1:1">
      <c r="A20" s="81" t="str">
        <f>IF('AP-LIST_c9800'!E20="","#",CONCATENATE("ap name AP",'AP-LIST_c9800'!M20," name ",'AP-LIST_c9800'!B20))</f>
        <v>ap name AP34B8.8314.FC10 name lu0930ncap20017</v>
      </c>
    </row>
    <row r="21" spans="1:1">
      <c r="A21" s="81" t="str">
        <f>IF('AP-LIST_c9800'!E21="","#",CONCATENATE("ap name AP",'AP-LIST_c9800'!M21," name ",'AP-LIST_c9800'!B21))</f>
        <v>ap name AP34B8.8315.026C name lu0930ncap20018</v>
      </c>
    </row>
    <row r="22" spans="1:1">
      <c r="A22" s="81" t="str">
        <f>IF('AP-LIST_c9800'!E22="","#",CONCATENATE("ap name AP",'AP-LIST_c9800'!M22," name ",'AP-LIST_c9800'!B22))</f>
        <v>ap name AP34B8.8314.F394 name lu0930ncap20019</v>
      </c>
    </row>
    <row r="23" spans="1:1">
      <c r="A23" s="81" t="str">
        <f>IF('AP-LIST_c9800'!E23="","#",CONCATENATE("ap name AP",'AP-LIST_c9800'!M23," name ",'AP-LIST_c9800'!B23))</f>
        <v>ap name AP34B8.8314.6A5C name lu0930ncap20020</v>
      </c>
    </row>
    <row r="24" spans="1:1">
      <c r="A24" s="81" t="str">
        <f>IF('AP-LIST_c9800'!E24="","#",CONCATENATE("ap name AP",'AP-LIST_c9800'!M24," name ",'AP-LIST_c9800'!B24))</f>
        <v>ap name AP34B8.8314.F268 name lu0930ncap20021</v>
      </c>
    </row>
    <row r="25" spans="1:1">
      <c r="A25" s="81" t="str">
        <f>IF('AP-LIST_c9800'!E25="","#",CONCATENATE("ap name AP",'AP-LIST_c9800'!M25," name ",'AP-LIST_c9800'!B25))</f>
        <v>ap name AP34B8.8314.71E8 name lu0930ncap20022</v>
      </c>
    </row>
    <row r="26" spans="1:1">
      <c r="A26" s="81" t="str">
        <f>IF('AP-LIST_c9800'!E26="","#",CONCATENATE("ap name AP",'AP-LIST_c9800'!M26," name ",'AP-LIST_c9800'!B26))</f>
        <v>ap name AP9CD5.7D1D.E23C name lu0930ncap20023</v>
      </c>
    </row>
    <row r="27" spans="1:1">
      <c r="A27" s="81" t="str">
        <f>IF('AP-LIST_c9800'!E27="","#",CONCATENATE("ap name AP",'AP-LIST_c9800'!M27," name ",'AP-LIST_c9800'!B27))</f>
        <v>ap name AP9CD5.7D1D.C258 name lu0930ncap20024</v>
      </c>
    </row>
    <row r="28" spans="1:1">
      <c r="A28" s="81" t="str">
        <f>IF('AP-LIST_c9800'!E28="","#",CONCATENATE("ap name AP",'AP-LIST_c9800'!M28," name ",'AP-LIST_c9800'!B28))</f>
        <v>ap name AP9CD5.7D81.A680 name lu0930ncap20025</v>
      </c>
    </row>
    <row r="29" spans="1:1">
      <c r="A29" s="81" t="str">
        <f>IF('AP-LIST_c9800'!E29="","#",CONCATENATE("ap name AP",'AP-LIST_c9800'!M29," name ",'AP-LIST_c9800'!B29))</f>
        <v>ap name AP9CD5.7D81.914C name lu0930ncap20026</v>
      </c>
    </row>
    <row r="30" spans="1:1">
      <c r="A30" s="81" t="str">
        <f>IF('AP-LIST_c9800'!E30="","#",CONCATENATE("ap name AP",'AP-LIST_c9800'!M30," name ",'AP-LIST_c9800'!B30))</f>
        <v>ap name AP9CD5.7D81.C270 name lu0930ncap20027</v>
      </c>
    </row>
    <row r="31" spans="1:1">
      <c r="A31" s="81" t="str">
        <f>IF('AP-LIST_c9800'!E31="","#",CONCATENATE("ap name AP",'AP-LIST_c9800'!M31," name ",'AP-LIST_c9800'!B31))</f>
        <v>ap name AP9CD5.7D81.9AC0 name lu0930ncap20028</v>
      </c>
    </row>
    <row r="32" spans="1:1">
      <c r="A32" s="81" t="str">
        <f>IF('AP-LIST_c9800'!E32="","#",CONCATENATE("ap name AP",'AP-LIST_c9800'!M32," name ",'AP-LIST_c9800'!B32))</f>
        <v>ap name AP9CD5.7D81.AA20 name lu0930ncap20029</v>
      </c>
    </row>
    <row r="33" spans="1:1">
      <c r="A33" s="81" t="str">
        <f>IF('AP-LIST_c9800'!E33="","#",CONCATENATE("ap name AP",'AP-LIST_c9800'!M33," name ",'AP-LIST_c9800'!B33))</f>
        <v>ap name AP2C1A.05E3.E51C name lu0930ncap20030</v>
      </c>
    </row>
    <row r="34" spans="1:1">
      <c r="A34" s="81" t="str">
        <f>IF('AP-LIST_c9800'!E34="","#",CONCATENATE("ap name AP",'AP-LIST_c9800'!M34," name ",'AP-LIST_c9800'!B34))</f>
        <v>ap name AP9CD5.7DC0.62AC name lu0930ncap20031</v>
      </c>
    </row>
    <row r="35" spans="1:1">
      <c r="A35" s="81" t="str">
        <f>IF('AP-LIST_c9800'!E35="","#",CONCATENATE("ap name AP",'AP-LIST_c9800'!M35," name ",'AP-LIST_c9800'!B35))</f>
        <v>ap name AP9CD5.7DC0.7344 name lu0930ncap20032</v>
      </c>
    </row>
    <row r="36" spans="1:1">
      <c r="A36" s="81" t="str">
        <f>IF('AP-LIST_c9800'!E36="","#",CONCATENATE("ap name AP",'AP-LIST_c9800'!M36," name ",'AP-LIST_c9800'!B36))</f>
        <v>ap name AP9CD5.7DC0.778C name lu0930ncap20033</v>
      </c>
    </row>
    <row r="37" spans="1:1">
      <c r="A37" s="81" t="str">
        <f>IF('AP-LIST_c9800'!E37="","#",CONCATENATE("ap name AP",'AP-LIST_c9800'!M37," name ",'AP-LIST_c9800'!B37))</f>
        <v>ap name AP9CD5.7DC0.7990 name lu0930ncap20034</v>
      </c>
    </row>
    <row r="38" spans="1:1">
      <c r="A38" s="81" t="str">
        <f>IF('AP-LIST_c9800'!E38="","#",CONCATENATE("ap name AP",'AP-LIST_c9800'!M38," name ",'AP-LIST_c9800'!B38))</f>
        <v>ap name AP9CD5.7D1D.EDCC name lu0930ncap20035</v>
      </c>
    </row>
    <row r="39" spans="1:1">
      <c r="A39" s="81" t="str">
        <f>IF('AP-LIST_c9800'!E39="","#",CONCATENATE("ap name AP",'AP-LIST_c9800'!M39," name ",'AP-LIST_c9800'!B39))</f>
        <v>ap name AP9CD5.7D80.8100 name lu0930ncap20036</v>
      </c>
    </row>
    <row r="40" spans="1:1">
      <c r="A40" s="81" t="str">
        <f>IF('AP-LIST_c9800'!E40="","#",CONCATENATE("ap name AP",'AP-LIST_c9800'!M40," name ",'AP-LIST_c9800'!B40))</f>
        <v>ap name AP9CD5.7D80.96C8 name lu0930ncap20037</v>
      </c>
    </row>
    <row r="41" spans="1:1">
      <c r="A41" s="81" t="str">
        <f>IF('AP-LIST_c9800'!E41="","#",CONCATENATE("ap name AP",'AP-LIST_c9800'!M41," name ",'AP-LIST_c9800'!B41))</f>
        <v>ap name AP9CD5.7D1D.F688 name lu0930ncap20038</v>
      </c>
    </row>
    <row r="42" spans="1:1">
      <c r="A42" s="81" t="str">
        <f>IF('AP-LIST_c9800'!E42="","#",CONCATENATE("ap name AP",'AP-LIST_c9800'!M42," name ",'AP-LIST_c9800'!B42))</f>
        <v>ap name AP9CD5.7D80.9700 name lu0930ncap20039</v>
      </c>
    </row>
    <row r="43" spans="1:1">
      <c r="A43" s="81" t="str">
        <f>IF('AP-LIST_c9800'!E43="","#",CONCATENATE("ap name AP",'AP-LIST_c9800'!M43," name ",'AP-LIST_c9800'!B43))</f>
        <v>ap name AP9CD5.7D81.B67C name lu0930ncap20040</v>
      </c>
    </row>
    <row r="44" spans="1:1">
      <c r="A44" s="81" t="str">
        <f>IF('AP-LIST_c9800'!E44="","#",CONCATENATE("ap name AP",'AP-LIST_c9800'!M44," name ",'AP-LIST_c9800'!B44))</f>
        <v>ap name AP9CD5.7D81.ACD4 name lu0930ncap20041</v>
      </c>
    </row>
    <row r="45" spans="1:1">
      <c r="A45" s="81" t="str">
        <f>IF('AP-LIST_c9800'!E45="","#",CONCATENATE("ap name AP",'AP-LIST_c9800'!M45," name ",'AP-LIST_c9800'!B45))</f>
        <v>ap name AP34B8.8314.115C name lu0930ncap20042</v>
      </c>
    </row>
    <row r="46" spans="1:1">
      <c r="A46" s="81" t="str">
        <f>IF('AP-LIST_c9800'!E46="","#",CONCATENATE("ap name AP",'AP-LIST_c9800'!M46," name ",'AP-LIST_c9800'!B46))</f>
        <v>#</v>
      </c>
    </row>
    <row r="47" spans="1:1">
      <c r="A47" s="81" t="str">
        <f>IF('AP-LIST_c9800'!E47="","#",CONCATENATE("ap name AP",'AP-LIST_c9800'!M47," name ",'AP-LIST_c9800'!B47))</f>
        <v>#</v>
      </c>
    </row>
    <row r="48" spans="1:1">
      <c r="A48" s="81" t="str">
        <f>IF('AP-LIST_c9800'!E48="","#",CONCATENATE("ap name AP",'AP-LIST_c9800'!M48," name ",'AP-LIST_c9800'!B48))</f>
        <v>#</v>
      </c>
    </row>
    <row r="49" spans="1:1">
      <c r="A49" s="81" t="str">
        <f>IF('AP-LIST_c9800'!E49="","#",CONCATENATE("ap name AP",'AP-LIST_c9800'!M49," name ",'AP-LIST_c9800'!B49))</f>
        <v>#</v>
      </c>
    </row>
    <row r="50" spans="1:1">
      <c r="A50" s="81" t="str">
        <f>IF('AP-LIST_c9800'!E50="","#",CONCATENATE("ap name AP",'AP-LIST_c9800'!M50," name ",'AP-LIST_c9800'!B50))</f>
        <v>#</v>
      </c>
    </row>
    <row r="51" spans="1:1">
      <c r="A51" s="81" t="str">
        <f>IF('AP-LIST_c9800'!E51="","#",CONCATENATE("ap name AP",'AP-LIST_c9800'!M51," name ",'AP-LIST_c9800'!B51))</f>
        <v>#</v>
      </c>
    </row>
    <row r="52" spans="1:1">
      <c r="A52" s="81" t="str">
        <f>IF('AP-LIST_c9800'!E52="","#",CONCATENATE("ap name AP",'AP-LIST_c9800'!M52," name ",'AP-LIST_c9800'!B52))</f>
        <v>#</v>
      </c>
    </row>
    <row r="53" spans="1:1">
      <c r="A53" s="81" t="str">
        <f>IF('AP-LIST_c9800'!E53="","#",CONCATENATE("ap name AP",'AP-LIST_c9800'!M53," name ",'AP-LIST_c9800'!B53))</f>
        <v>#</v>
      </c>
    </row>
    <row r="54" spans="1:1">
      <c r="A54" s="81" t="str">
        <f>IF('AP-LIST_c9800'!E54="","#",CONCATENATE("ap name AP",'AP-LIST_c9800'!M54," name ",'AP-LIST_c9800'!B54))</f>
        <v>#</v>
      </c>
    </row>
    <row r="55" spans="1:1">
      <c r="A55" s="81" t="str">
        <f>IF('AP-LIST_c9800'!E55="","#",CONCATENATE("ap name AP",'AP-LIST_c9800'!M55," name ",'AP-LIST_c9800'!B55))</f>
        <v>#</v>
      </c>
    </row>
    <row r="56" spans="1:1">
      <c r="A56" s="81" t="str">
        <f>IF('AP-LIST_c9800'!E56="","#",CONCATENATE("ap name AP",'AP-LIST_c9800'!M56," name ",'AP-LIST_c9800'!B56))</f>
        <v>#</v>
      </c>
    </row>
    <row r="57" spans="1:1">
      <c r="A57" s="81" t="str">
        <f>IF('AP-LIST_c9800'!E57="","#",CONCATENATE("ap name AP",'AP-LIST_c9800'!M57," name ",'AP-LIST_c9800'!B57))</f>
        <v>#</v>
      </c>
    </row>
    <row r="58" spans="1:1">
      <c r="A58" s="81" t="str">
        <f>IF('AP-LIST_c9800'!E58="","#",CONCATENATE("ap name AP",'AP-LIST_c9800'!M58," name ",'AP-LIST_c9800'!B58))</f>
        <v>#</v>
      </c>
    </row>
    <row r="59" spans="1:1">
      <c r="A59" s="81" t="str">
        <f>IF('AP-LIST_c9800'!E59="","#",CONCATENATE("ap name AP",'AP-LIST_c9800'!M59," name ",'AP-LIST_c9800'!B59))</f>
        <v>#</v>
      </c>
    </row>
    <row r="60" spans="1:1">
      <c r="A60" s="81" t="str">
        <f>IF('AP-LIST_c9800'!E60="","#",CONCATENATE("ap name AP",'AP-LIST_c9800'!M60," name ",'AP-LIST_c9800'!B60))</f>
        <v>#</v>
      </c>
    </row>
    <row r="61" spans="1:1">
      <c r="A61" s="81" t="str">
        <f>IF('AP-LIST_c9800'!E61="","#",CONCATENATE("ap name AP",'AP-LIST_c9800'!M61," name ",'AP-LIST_c9800'!B61))</f>
        <v>#</v>
      </c>
    </row>
    <row r="62" spans="1:1">
      <c r="A62" s="81" t="str">
        <f>IF('AP-LIST_c9800'!E62="","#",CONCATENATE("ap name AP",'AP-LIST_c9800'!M62," name ",'AP-LIST_c9800'!B62))</f>
        <v>#</v>
      </c>
    </row>
    <row r="63" spans="1:1">
      <c r="A63" s="81" t="str">
        <f>IF('AP-LIST_c9800'!E63="","#",CONCATENATE("ap name AP",'AP-LIST_c9800'!M63," name ",'AP-LIST_c9800'!B63))</f>
        <v>#</v>
      </c>
    </row>
    <row r="64" spans="1:1">
      <c r="A64" s="81" t="str">
        <f>IF('AP-LIST_c9800'!E64="","#",CONCATENATE("ap name AP",'AP-LIST_c9800'!M64," name ",'AP-LIST_c9800'!B64))</f>
        <v>#</v>
      </c>
    </row>
    <row r="65" spans="1:1">
      <c r="A65" s="81" t="str">
        <f>IF('AP-LIST_c9800'!E65="","#",CONCATENATE("ap name AP",'AP-LIST_c9800'!M65," name ",'AP-LIST_c9800'!B65))</f>
        <v>#</v>
      </c>
    </row>
    <row r="66" spans="1:1">
      <c r="A66" s="81" t="str">
        <f>IF('AP-LIST_c9800'!E66="","#",CONCATENATE("ap name AP",'AP-LIST_c9800'!M66," name ",'AP-LIST_c9800'!B66))</f>
        <v>#</v>
      </c>
    </row>
    <row r="67" spans="1:1">
      <c r="A67" s="81" t="str">
        <f>IF('AP-LIST_c9800'!E67="","#",CONCATENATE("ap name AP",'AP-LIST_c9800'!M67," name ",'AP-LIST_c9800'!B67))</f>
        <v>#</v>
      </c>
    </row>
    <row r="68" spans="1:1">
      <c r="A68" s="81" t="str">
        <f>IF('AP-LIST_c9800'!E68="","#",CONCATENATE("ap name AP",'AP-LIST_c9800'!M68," name ",'AP-LIST_c9800'!B68))</f>
        <v>#</v>
      </c>
    </row>
    <row r="69" spans="1:1">
      <c r="A69" s="81" t="str">
        <f>IF('AP-LIST_c9800'!E69="","#",CONCATENATE("ap name AP",'AP-LIST_c9800'!M69," name ",'AP-LIST_c9800'!B69))</f>
        <v>#</v>
      </c>
    </row>
    <row r="70" spans="1:1">
      <c r="A70" s="81" t="str">
        <f>IF('AP-LIST_c9800'!E70="","#",CONCATENATE("ap name AP",'AP-LIST_c9800'!M70," name ",'AP-LIST_c9800'!B70))</f>
        <v>#</v>
      </c>
    </row>
    <row r="71" spans="1:1">
      <c r="A71" s="81" t="str">
        <f>IF('AP-LIST_c9800'!E71="","#",CONCATENATE("ap name AP",'AP-LIST_c9800'!M71," name ",'AP-LIST_c9800'!B71))</f>
        <v>#</v>
      </c>
    </row>
    <row r="72" spans="1:1">
      <c r="A72" s="81" t="str">
        <f>IF('AP-LIST_c9800'!E72="","#",CONCATENATE("ap name AP",'AP-LIST_c9800'!M72," name ",'AP-LIST_c9800'!B72))</f>
        <v>#</v>
      </c>
    </row>
    <row r="73" spans="1:1">
      <c r="A73" s="81" t="str">
        <f>IF('AP-LIST_c9800'!E73="","#",CONCATENATE("ap name AP",'AP-LIST_c9800'!M73," name ",'AP-LIST_c9800'!B73))</f>
        <v>#</v>
      </c>
    </row>
    <row r="74" spans="1:1">
      <c r="A74" s="81" t="str">
        <f>IF('AP-LIST_c9800'!E74="","#",CONCATENATE("ap name AP",'AP-LIST_c9800'!M74," name ",'AP-LIST_c9800'!B74))</f>
        <v>#</v>
      </c>
    </row>
    <row r="75" spans="1:1">
      <c r="A75" s="81" t="str">
        <f>IF('AP-LIST_c9800'!E75="","#",CONCATENATE("ap name AP",'AP-LIST_c9800'!M75," name ",'AP-LIST_c9800'!B75))</f>
        <v>#</v>
      </c>
    </row>
    <row r="76" spans="1:1">
      <c r="A76" s="81" t="str">
        <f>IF('AP-LIST_c9800'!E76="","#",CONCATENATE("ap name AP",'AP-LIST_c9800'!M76," name ",'AP-LIST_c9800'!B76))</f>
        <v>#</v>
      </c>
    </row>
    <row r="77" spans="1:1">
      <c r="A77" s="81" t="str">
        <f>IF('AP-LIST_c9800'!E77="","#",CONCATENATE("ap name AP",'AP-LIST_c9800'!M77," name ",'AP-LIST_c9800'!B77))</f>
        <v>#</v>
      </c>
    </row>
    <row r="78" spans="1:1">
      <c r="A78" s="81" t="str">
        <f>IF('AP-LIST_c9800'!E78="","#",CONCATENATE("ap name AP",'AP-LIST_c9800'!M78," name ",'AP-LIST_c9800'!B78))</f>
        <v>#</v>
      </c>
    </row>
    <row r="79" spans="1:1">
      <c r="A79" s="81" t="str">
        <f>IF('AP-LIST_c9800'!E79="","#",CONCATENATE("ap name AP",'AP-LIST_c9800'!M79," name ",'AP-LIST_c9800'!B79))</f>
        <v>#</v>
      </c>
    </row>
    <row r="80" spans="1:1">
      <c r="A80" s="81" t="str">
        <f>IF('AP-LIST_c9800'!E80="","#",CONCATENATE("ap name AP",'AP-LIST_c9800'!M80," name ",'AP-LIST_c9800'!B80))</f>
        <v>#</v>
      </c>
    </row>
    <row r="81" spans="1:1">
      <c r="A81" s="81" t="str">
        <f>IF('AP-LIST_c9800'!E81="","#",CONCATENATE("ap name AP",'AP-LIST_c9800'!M81," name ",'AP-LIST_c9800'!B81))</f>
        <v>#</v>
      </c>
    </row>
    <row r="82" spans="1:1">
      <c r="A82" s="81" t="str">
        <f>IF('AP-LIST_c9800'!E82="","#",CONCATENATE("ap name AP",'AP-LIST_c9800'!M82," name ",'AP-LIST_c9800'!B82))</f>
        <v>#</v>
      </c>
    </row>
    <row r="83" spans="1:1">
      <c r="A83" s="81" t="str">
        <f>IF('AP-LIST_c9800'!E83="","#",CONCATENATE("ap name AP",'AP-LIST_c9800'!M83," name ",'AP-LIST_c9800'!B83))</f>
        <v>#</v>
      </c>
    </row>
    <row r="84" spans="1:1">
      <c r="A84" s="81" t="str">
        <f>IF('AP-LIST_c9800'!E84="","#",CONCATENATE("ap name AP",'AP-LIST_c9800'!M84," name ",'AP-LIST_c9800'!B84))</f>
        <v>#</v>
      </c>
    </row>
    <row r="85" spans="1:1">
      <c r="A85" s="81" t="str">
        <f>IF('AP-LIST_c9800'!E85="","#",CONCATENATE("ap name AP",'AP-LIST_c9800'!M85," name ",'AP-LIST_c9800'!B85))</f>
        <v>#</v>
      </c>
    </row>
    <row r="86" spans="1:1">
      <c r="A86" s="81" t="str">
        <f>IF('AP-LIST_c9800'!E86="","#",CONCATENATE("ap name AP",'AP-LIST_c9800'!M86," name ",'AP-LIST_c9800'!B86))</f>
        <v>#</v>
      </c>
    </row>
    <row r="87" spans="1:1">
      <c r="A87" s="81" t="str">
        <f>IF('AP-LIST_c9800'!E87="","#",CONCATENATE("ap name AP",'AP-LIST_c9800'!M87," name ",'AP-LIST_c9800'!B87))</f>
        <v>#</v>
      </c>
    </row>
    <row r="88" spans="1:1">
      <c r="A88" s="81" t="str">
        <f>IF('AP-LIST_c9800'!E88="","#",CONCATENATE("ap name AP",'AP-LIST_c9800'!M88," name ",'AP-LIST_c9800'!B88))</f>
        <v>#</v>
      </c>
    </row>
    <row r="89" spans="1:1">
      <c r="A89" s="81" t="str">
        <f>IF('AP-LIST_c9800'!E89="","#",CONCATENATE("ap name AP",'AP-LIST_c9800'!M89," name ",'AP-LIST_c9800'!B89))</f>
        <v>#</v>
      </c>
    </row>
    <row r="90" spans="1:1">
      <c r="A90" s="81" t="str">
        <f>IF('AP-LIST_c9800'!E90="","#",CONCATENATE("ap name AP",'AP-LIST_c9800'!M90," name ",'AP-LIST_c9800'!B90))</f>
        <v>#</v>
      </c>
    </row>
    <row r="91" spans="1:1">
      <c r="A91" s="81" t="str">
        <f>IF('AP-LIST_c9800'!E91="","#",CONCATENATE("ap name AP",'AP-LIST_c9800'!M91," name ",'AP-LIST_c9800'!B91))</f>
        <v>#</v>
      </c>
    </row>
    <row r="92" spans="1:1">
      <c r="A92" s="81" t="str">
        <f>IF('AP-LIST_c9800'!E92="","#",CONCATENATE("ap name AP",'AP-LIST_c9800'!M92," name ",'AP-LIST_c9800'!B92))</f>
        <v>#</v>
      </c>
    </row>
    <row r="93" spans="1:1">
      <c r="A93" s="81" t="str">
        <f>IF('AP-LIST_c9800'!E93="","#",CONCATENATE("ap name AP",'AP-LIST_c9800'!M93," name ",'AP-LIST_c9800'!B93))</f>
        <v>#</v>
      </c>
    </row>
    <row r="94" spans="1:1">
      <c r="A94" s="81" t="str">
        <f>IF('AP-LIST_c9800'!E94="","#",CONCATENATE("ap name AP",'AP-LIST_c9800'!M94," name ",'AP-LIST_c9800'!B94))</f>
        <v>#</v>
      </c>
    </row>
    <row r="95" spans="1:1">
      <c r="A95" s="81" t="str">
        <f>IF('AP-LIST_c9800'!E95="","#",CONCATENATE("ap name AP",'AP-LIST_c9800'!M95," name ",'AP-LIST_c9800'!B95))</f>
        <v>#</v>
      </c>
    </row>
    <row r="96" spans="1:1">
      <c r="A96" s="81" t="str">
        <f>IF('AP-LIST_c9800'!E96="","#",CONCATENATE("ap name AP",'AP-LIST_c9800'!M96," name ",'AP-LIST_c9800'!B96))</f>
        <v>#</v>
      </c>
    </row>
    <row r="97" spans="1:1">
      <c r="A97" s="81" t="str">
        <f>IF('AP-LIST_c9800'!E97="","#",CONCATENATE("ap name AP",'AP-LIST_c9800'!M97," name ",'AP-LIST_c9800'!B97))</f>
        <v>#</v>
      </c>
    </row>
    <row r="98" spans="1:1">
      <c r="A98" s="81" t="str">
        <f>IF('AP-LIST_c9800'!E98="","#",CONCATENATE("ap name AP",'AP-LIST_c9800'!M98," name ",'AP-LIST_c9800'!B98))</f>
        <v>#</v>
      </c>
    </row>
    <row r="99" spans="1:1">
      <c r="A99" s="81" t="str">
        <f>IF('AP-LIST_c9800'!E99="","#",CONCATENATE("ap name AP",'AP-LIST_c9800'!M99," name ",'AP-LIST_c9800'!B99))</f>
        <v>#</v>
      </c>
    </row>
    <row r="100" spans="1:1">
      <c r="A100" s="81" t="str">
        <f>IF('AP-LIST_c9800'!E100="","#",CONCATENATE("ap name AP",'AP-LIST_c9800'!M100," name ",'AP-LIST_c9800'!B100))</f>
        <v>#</v>
      </c>
    </row>
    <row r="101" spans="1:1">
      <c r="A101" s="81" t="str">
        <f>IF('AP-LIST_c9800'!E101="","#",CONCATENATE("ap name AP",'AP-LIST_c9800'!M101," name ",'AP-LIST_c9800'!B101))</f>
        <v>#</v>
      </c>
    </row>
    <row r="102" spans="1:1">
      <c r="A102" s="81" t="str">
        <f>IF('AP-LIST_c9800'!E102="","#",CONCATENATE("ap name AP",'AP-LIST_c9800'!M102," name ",'AP-LIST_c9800'!B102))</f>
        <v>#</v>
      </c>
    </row>
    <row r="103" spans="1:1">
      <c r="A103" s="81" t="str">
        <f>IF('AP-LIST_c9800'!E103="","#",CONCATENATE("ap name AP",'AP-LIST_c9800'!M103," name ",'AP-LIST_c9800'!B103))</f>
        <v>#</v>
      </c>
    </row>
    <row r="104" spans="1:1">
      <c r="A104" s="81" t="str">
        <f>IF('AP-LIST_c9800'!E104="","#",CONCATENATE("ap name AP",'AP-LIST_c9800'!M104," name ",'AP-LIST_c9800'!B104))</f>
        <v>#</v>
      </c>
    </row>
    <row r="105" spans="1:1">
      <c r="A105" s="81" t="str">
        <f>IF('AP-LIST_c9800'!E105="","#",CONCATENATE("ap name AP",'AP-LIST_c9800'!M105," name ",'AP-LIST_c9800'!B105))</f>
        <v>#</v>
      </c>
    </row>
    <row r="106" spans="1:1">
      <c r="A106" s="81" t="str">
        <f>IF('AP-LIST_c9800'!E106="","#",CONCATENATE("ap name AP",'AP-LIST_c9800'!M106," name ",'AP-LIST_c9800'!B106))</f>
        <v>#</v>
      </c>
    </row>
    <row r="107" spans="1:1">
      <c r="A107" s="81" t="str">
        <f>IF('AP-LIST_c9800'!E107="","#",CONCATENATE("ap name AP",'AP-LIST_c9800'!M107," name ",'AP-LIST_c9800'!B107))</f>
        <v>#</v>
      </c>
    </row>
    <row r="108" spans="1:1">
      <c r="A108" s="81" t="str">
        <f>IF('AP-LIST_c9800'!E108="","#",CONCATENATE("ap name AP",'AP-LIST_c9800'!M108," name ",'AP-LIST_c9800'!B108))</f>
        <v>#</v>
      </c>
    </row>
    <row r="109" spans="1:1">
      <c r="A109" s="81" t="str">
        <f>IF('AP-LIST_c9800'!E109="","#",CONCATENATE("ap name AP",'AP-LIST_c9800'!M109," name ",'AP-LIST_c9800'!B109))</f>
        <v>#</v>
      </c>
    </row>
    <row r="110" spans="1:1">
      <c r="A110" s="81" t="str">
        <f>IF('AP-LIST_c9800'!E110="","#",CONCATENATE("ap name AP",'AP-LIST_c9800'!M110," name ",'AP-LIST_c9800'!B110))</f>
        <v>#</v>
      </c>
    </row>
    <row r="111" spans="1:1">
      <c r="A111" s="81" t="str">
        <f>IF('AP-LIST_c9800'!E111="","#",CONCATENATE("ap name AP",'AP-LIST_c9800'!M111," name ",'AP-LIST_c9800'!B111))</f>
        <v>#</v>
      </c>
    </row>
    <row r="112" spans="1:1">
      <c r="A112" s="81" t="str">
        <f>IF('AP-LIST_c9800'!E112="","#",CONCATENATE("ap name AP",'AP-LIST_c9800'!M112," name ",'AP-LIST_c9800'!B112))</f>
        <v>#</v>
      </c>
    </row>
    <row r="113" spans="1:1">
      <c r="A113" s="81" t="str">
        <f>IF('AP-LIST_c9800'!E113="","#",CONCATENATE("ap name AP",'AP-LIST_c9800'!M113," name ",'AP-LIST_c9800'!B113))</f>
        <v>#</v>
      </c>
    </row>
    <row r="114" spans="1:1">
      <c r="A114" s="81" t="str">
        <f>IF('AP-LIST_c9800'!E114="","#",CONCATENATE("ap name AP",'AP-LIST_c9800'!M114," name ",'AP-LIST_c9800'!B114))</f>
        <v>#</v>
      </c>
    </row>
    <row r="115" spans="1:1">
      <c r="A115" s="81" t="str">
        <f>IF('AP-LIST_c9800'!E115="","#",CONCATENATE("ap name AP",'AP-LIST_c9800'!M115," name ",'AP-LIST_c9800'!B115))</f>
        <v>#</v>
      </c>
    </row>
    <row r="116" spans="1:1">
      <c r="A116" s="81" t="str">
        <f>IF('AP-LIST_c9800'!E116="","#",CONCATENATE("ap name AP",'AP-LIST_c9800'!M116," name ",'AP-LIST_c9800'!B116))</f>
        <v>#</v>
      </c>
    </row>
    <row r="117" spans="1:1">
      <c r="A117" s="81" t="str">
        <f>IF('AP-LIST_c9800'!E117="","#",CONCATENATE("ap name AP",'AP-LIST_c9800'!M117," name ",'AP-LIST_c9800'!B117))</f>
        <v>#</v>
      </c>
    </row>
    <row r="118" spans="1:1">
      <c r="A118" s="81" t="str">
        <f>IF('AP-LIST_c9800'!E118="","#",CONCATENATE("ap name AP",'AP-LIST_c9800'!M118," name ",'AP-LIST_c9800'!B118))</f>
        <v>#</v>
      </c>
    </row>
    <row r="119" spans="1:1">
      <c r="A119" s="81" t="str">
        <f>IF('AP-LIST_c9800'!E119="","#",CONCATENATE("ap name AP",'AP-LIST_c9800'!M119," name ",'AP-LIST_c9800'!B119))</f>
        <v>#</v>
      </c>
    </row>
    <row r="120" spans="1:1">
      <c r="A120" s="81" t="str">
        <f>IF('AP-LIST_c9800'!E120="","#",CONCATENATE("ap name AP",'AP-LIST_c9800'!M120," name ",'AP-LIST_c9800'!B120))</f>
        <v>#</v>
      </c>
    </row>
    <row r="121" spans="1:1">
      <c r="A121" s="81" t="str">
        <f>IF('AP-LIST_c9800'!E121="","#",CONCATENATE("ap name AP",'AP-LIST_c9800'!M121," name ",'AP-LIST_c9800'!B121))</f>
        <v>#</v>
      </c>
    </row>
    <row r="122" spans="1:1">
      <c r="A122" s="81" t="str">
        <f>IF('AP-LIST_c9800'!E122="","#",CONCATENATE("ap name AP",'AP-LIST_c9800'!M122," name ",'AP-LIST_c9800'!B122))</f>
        <v>#</v>
      </c>
    </row>
    <row r="123" spans="1:1">
      <c r="A123" s="81" t="str">
        <f>IF('AP-LIST_c9800'!E123="","#",CONCATENATE("ap name AP",'AP-LIST_c9800'!M123," name ",'AP-LIST_c9800'!B123))</f>
        <v>#</v>
      </c>
    </row>
    <row r="124" spans="1:1">
      <c r="A124" s="81" t="str">
        <f>IF('AP-LIST_c9800'!E124="","#",CONCATENATE("ap name AP",'AP-LIST_c9800'!M124," name ",'AP-LIST_c9800'!B124))</f>
        <v>#</v>
      </c>
    </row>
    <row r="125" spans="1:1">
      <c r="A125" s="81" t="str">
        <f>IF('AP-LIST_c9800'!E125="","#",CONCATENATE("ap name AP",'AP-LIST_c9800'!M125," name ",'AP-LIST_c9800'!B125))</f>
        <v>#</v>
      </c>
    </row>
    <row r="126" spans="1:1">
      <c r="A126" s="81" t="str">
        <f>IF('AP-LIST_c9800'!E126="","#",CONCATENATE("ap name AP",'AP-LIST_c9800'!M126," name ",'AP-LIST_c9800'!B126))</f>
        <v>#</v>
      </c>
    </row>
    <row r="127" spans="1:1">
      <c r="A127" s="81" t="str">
        <f>IF('AP-LIST_c9800'!E127="","#",CONCATENATE("ap name AP",'AP-LIST_c9800'!M127," name ",'AP-LIST_c9800'!B127))</f>
        <v>#</v>
      </c>
    </row>
    <row r="128" spans="1:1">
      <c r="A128" s="81" t="str">
        <f>IF('AP-LIST_c9800'!E128="","#",CONCATENATE("ap name AP",'AP-LIST_c9800'!M128," name ",'AP-LIST_c9800'!B128))</f>
        <v>#</v>
      </c>
    </row>
    <row r="129" spans="1:1">
      <c r="A129" s="81" t="str">
        <f>IF('AP-LIST_c9800'!E129="","#",CONCATENATE("ap name AP",'AP-LIST_c9800'!M129," name ",'AP-LIST_c9800'!B129))</f>
        <v>#</v>
      </c>
    </row>
    <row r="130" spans="1:1">
      <c r="A130" s="81" t="str">
        <f>IF('AP-LIST_c9800'!E130="","#",CONCATENATE("ap name AP",'AP-LIST_c9800'!M130," name ",'AP-LIST_c9800'!B130))</f>
        <v>#</v>
      </c>
    </row>
    <row r="131" spans="1:1">
      <c r="A131" s="81" t="str">
        <f>IF('AP-LIST_c9800'!E131="","#",CONCATENATE("ap name AP",'AP-LIST_c9800'!M131," name ",'AP-LIST_c9800'!B131))</f>
        <v>#</v>
      </c>
    </row>
    <row r="132" spans="1:1">
      <c r="A132" s="81" t="str">
        <f>IF('AP-LIST_c9800'!E132="","#",CONCATENATE("ap name AP",'AP-LIST_c9800'!M132," name ",'AP-LIST_c9800'!B132))</f>
        <v>#</v>
      </c>
    </row>
    <row r="133" spans="1:1">
      <c r="A133" s="81" t="str">
        <f>IF('AP-LIST_c9800'!E133="","#",CONCATENATE("ap name AP",'AP-LIST_c9800'!M133," name ",'AP-LIST_c9800'!B133))</f>
        <v>#</v>
      </c>
    </row>
    <row r="134" spans="1:1">
      <c r="A134" s="81" t="str">
        <f>IF('AP-LIST_c9800'!E134="","#",CONCATENATE("ap name AP",'AP-LIST_c9800'!M134," name ",'AP-LIST_c9800'!B134))</f>
        <v>#</v>
      </c>
    </row>
    <row r="135" spans="1:1">
      <c r="A135" s="81" t="str">
        <f>IF('AP-LIST_c9800'!E135="","#",CONCATENATE("ap name AP",'AP-LIST_c9800'!M135," name ",'AP-LIST_c9800'!B135))</f>
        <v>#</v>
      </c>
    </row>
    <row r="136" spans="1:1">
      <c r="A136" s="81" t="str">
        <f>IF('AP-LIST_c9800'!E136="","#",CONCATENATE("ap name AP",'AP-LIST_c9800'!M136," name ",'AP-LIST_c9800'!B136))</f>
        <v>#</v>
      </c>
    </row>
    <row r="137" spans="1:1">
      <c r="A137" s="81" t="str">
        <f>IF('AP-LIST_c9800'!E137="","#",CONCATENATE("ap name AP",'AP-LIST_c9800'!M137," name ",'AP-LIST_c9800'!B137))</f>
        <v>#</v>
      </c>
    </row>
    <row r="138" spans="1:1">
      <c r="A138" s="81" t="str">
        <f>IF('AP-LIST_c9800'!E138="","#",CONCATENATE("ap name AP",'AP-LIST_c9800'!M138," name ",'AP-LIST_c9800'!B138))</f>
        <v>#</v>
      </c>
    </row>
    <row r="139" spans="1:1">
      <c r="A139" s="81" t="str">
        <f>IF('AP-LIST_c9800'!E139="","#",CONCATENATE("ap name AP",'AP-LIST_c9800'!M139," name ",'AP-LIST_c9800'!B139))</f>
        <v>#</v>
      </c>
    </row>
    <row r="140" spans="1:1">
      <c r="A140" s="81" t="str">
        <f>IF('AP-LIST_c9800'!E140="","#",CONCATENATE("ap name AP",'AP-LIST_c9800'!M140," name ",'AP-LIST_c9800'!B140))</f>
        <v>#</v>
      </c>
    </row>
    <row r="141" spans="1:1">
      <c r="A141" s="81" t="str">
        <f>IF('AP-LIST_c9800'!E141="","#",CONCATENATE("ap name AP",'AP-LIST_c9800'!M141," name ",'AP-LIST_c9800'!B141))</f>
        <v>#</v>
      </c>
    </row>
    <row r="142" spans="1:1">
      <c r="A142" s="81" t="str">
        <f>IF('AP-LIST_c9800'!E142="","#",CONCATENATE("ap name AP",'AP-LIST_c9800'!M142," name ",'AP-LIST_c9800'!B142))</f>
        <v>#</v>
      </c>
    </row>
    <row r="143" spans="1:1">
      <c r="A143" s="81" t="str">
        <f>IF('AP-LIST_c9800'!E143="","#",CONCATENATE("ap name AP",'AP-LIST_c9800'!M143," name ",'AP-LIST_c9800'!B143))</f>
        <v>#</v>
      </c>
    </row>
    <row r="144" spans="1:1">
      <c r="A144" s="81" t="str">
        <f>IF('AP-LIST_c9800'!E144="","#",CONCATENATE("ap name AP",'AP-LIST_c9800'!M144," name ",'AP-LIST_c9800'!B144))</f>
        <v>#</v>
      </c>
    </row>
    <row r="145" spans="1:1">
      <c r="A145" s="81" t="str">
        <f>IF('AP-LIST_c9800'!E145="","#",CONCATENATE("ap name AP",'AP-LIST_c9800'!M145," name ",'AP-LIST_c9800'!B145))</f>
        <v>#</v>
      </c>
    </row>
    <row r="146" spans="1:1">
      <c r="A146" s="81" t="str">
        <f>IF('AP-LIST_c9800'!E146="","#",CONCATENATE("ap name AP",'AP-LIST_c9800'!M146," name ",'AP-LIST_c9800'!B146))</f>
        <v>#</v>
      </c>
    </row>
    <row r="147" spans="1:1">
      <c r="A147" s="81" t="str">
        <f>IF('AP-LIST_c9800'!E147="","#",CONCATENATE("ap name AP",'AP-LIST_c9800'!M147," name ",'AP-LIST_c9800'!B147))</f>
        <v>#</v>
      </c>
    </row>
    <row r="148" spans="1:1">
      <c r="A148" s="81" t="str">
        <f>IF('AP-LIST_c9800'!E148="","#",CONCATENATE("ap name AP",'AP-LIST_c9800'!M148," name ",'AP-LIST_c9800'!B148))</f>
        <v>#</v>
      </c>
    </row>
    <row r="149" spans="1:1">
      <c r="A149" s="81" t="str">
        <f>IF('AP-LIST_c9800'!E149="","#",CONCATENATE("ap name AP",'AP-LIST_c9800'!M149," name ",'AP-LIST_c9800'!B149))</f>
        <v>#</v>
      </c>
    </row>
    <row r="150" spans="1:1">
      <c r="A150" s="81" t="str">
        <f>IF('AP-LIST_c9800'!E150="","#",CONCATENATE("ap name AP",'AP-LIST_c9800'!M150," name ",'AP-LIST_c9800'!B150))</f>
        <v>#</v>
      </c>
    </row>
    <row r="151" spans="1:1">
      <c r="A151" s="81" t="str">
        <f>IF('AP-LIST_c9800'!E151="","#",CONCATENATE("ap name AP",'AP-LIST_c9800'!M151," name ",'AP-LIST_c9800'!B151))</f>
        <v>#</v>
      </c>
    </row>
    <row r="152" spans="1:1">
      <c r="A152" s="81" t="str">
        <f>IF('AP-LIST_c9800'!E152="","#",CONCATENATE("ap name AP",'AP-LIST_c9800'!M152," name ",'AP-LIST_c9800'!B152))</f>
        <v>#</v>
      </c>
    </row>
    <row r="153" spans="1:1">
      <c r="A153" s="81" t="str">
        <f>IF('AP-LIST_c9800'!E153="","#",CONCATENATE("ap name AP",'AP-LIST_c9800'!M153," name ",'AP-LIST_c9800'!B153))</f>
        <v>#</v>
      </c>
    </row>
    <row r="154" spans="1:1">
      <c r="A154" s="81" t="str">
        <f>IF('AP-LIST_c9800'!E154="","#",CONCATENATE("ap name AP",'AP-LIST_c9800'!M154," name ",'AP-LIST_c9800'!B154))</f>
        <v>#</v>
      </c>
    </row>
    <row r="155" spans="1:1">
      <c r="A155" s="81" t="str">
        <f>IF('AP-LIST_c9800'!E155="","#",CONCATENATE("ap name AP",'AP-LIST_c9800'!M155," name ",'AP-LIST_c9800'!B155))</f>
        <v>#</v>
      </c>
    </row>
    <row r="156" spans="1:1">
      <c r="A156" s="81" t="str">
        <f>IF('AP-LIST_c9800'!E156="","#",CONCATENATE("ap name AP",'AP-LIST_c9800'!M156," name ",'AP-LIST_c9800'!B156))</f>
        <v>#</v>
      </c>
    </row>
    <row r="157" spans="1:1">
      <c r="A157" s="81" t="str">
        <f>IF('AP-LIST_c9800'!E157="","#",CONCATENATE("ap name AP",'AP-LIST_c9800'!M157," name ",'AP-LIST_c9800'!B157))</f>
        <v>#</v>
      </c>
    </row>
    <row r="158" spans="1:1">
      <c r="A158" s="81" t="str">
        <f>IF('AP-LIST_c9800'!E158="","#",CONCATENATE("ap name AP",'AP-LIST_c9800'!M158," name ",'AP-LIST_c9800'!B158))</f>
        <v>#</v>
      </c>
    </row>
    <row r="159" spans="1:1">
      <c r="A159" s="81" t="str">
        <f>IF('AP-LIST_c9800'!E159="","#",CONCATENATE("ap name AP",'AP-LIST_c9800'!M159," name ",'AP-LIST_c9800'!B159))</f>
        <v>#</v>
      </c>
    </row>
    <row r="160" spans="1:1">
      <c r="A160" s="81" t="str">
        <f>IF('AP-LIST_c9800'!E160="","#",CONCATENATE("ap name AP",'AP-LIST_c9800'!M160," name ",'AP-LIST_c9800'!B160))</f>
        <v>#</v>
      </c>
    </row>
    <row r="161" spans="1:1">
      <c r="A161" s="81" t="str">
        <f>IF('AP-LIST_c9800'!E161="","#",CONCATENATE("ap name AP",'AP-LIST_c9800'!M161," name ",'AP-LIST_c9800'!B161))</f>
        <v>#</v>
      </c>
    </row>
    <row r="162" spans="1:1">
      <c r="A162" s="81" t="str">
        <f>IF('AP-LIST_c9800'!E162="","#",CONCATENATE("ap name AP",'AP-LIST_c9800'!M162," name ",'AP-LIST_c9800'!B162))</f>
        <v>#</v>
      </c>
    </row>
    <row r="163" spans="1:1">
      <c r="A163" s="81" t="str">
        <f>IF('AP-LIST_c9800'!E163="","#",CONCATENATE("ap name AP",'AP-LIST_c9800'!M163," name ",'AP-LIST_c9800'!B163))</f>
        <v>#</v>
      </c>
    </row>
    <row r="164" spans="1:1">
      <c r="A164" s="81" t="str">
        <f>IF('AP-LIST_c9800'!E164="","#",CONCATENATE("ap name AP",'AP-LIST_c9800'!M164," name ",'AP-LIST_c9800'!B164))</f>
        <v>#</v>
      </c>
    </row>
    <row r="165" spans="1:1">
      <c r="A165" s="81" t="str">
        <f>IF('AP-LIST_c9800'!E165="","#",CONCATENATE("ap name AP",'AP-LIST_c9800'!M165," name ",'AP-LIST_c9800'!B165))</f>
        <v>#</v>
      </c>
    </row>
    <row r="166" spans="1:1">
      <c r="A166" s="81" t="str">
        <f>IF('AP-LIST_c9800'!E166="","#",CONCATENATE("ap name AP",'AP-LIST_c9800'!M166," name ",'AP-LIST_c9800'!B166))</f>
        <v>#</v>
      </c>
    </row>
    <row r="167" spans="1:1">
      <c r="A167" s="81" t="str">
        <f>IF('AP-LIST_c9800'!E167="","#",CONCATENATE("ap name AP",'AP-LIST_c9800'!M167," name ",'AP-LIST_c9800'!B167))</f>
        <v>#</v>
      </c>
    </row>
    <row r="168" spans="1:1">
      <c r="A168" s="81" t="str">
        <f>IF('AP-LIST_c9800'!E168="","#",CONCATENATE("ap name AP",'AP-LIST_c9800'!M168," name ",'AP-LIST_c9800'!B168))</f>
        <v>#</v>
      </c>
    </row>
    <row r="169" spans="1:1">
      <c r="A169" s="81" t="str">
        <f>IF('AP-LIST_c9800'!E169="","#",CONCATENATE("ap name AP",'AP-LIST_c9800'!M169," name ",'AP-LIST_c9800'!B169))</f>
        <v>#</v>
      </c>
    </row>
    <row r="170" spans="1:1">
      <c r="A170" s="81" t="str">
        <f>IF('AP-LIST_c9800'!E170="","#",CONCATENATE("ap name AP",'AP-LIST_c9800'!M170," name ",'AP-LIST_c9800'!B170))</f>
        <v>#</v>
      </c>
    </row>
    <row r="171" spans="1:1">
      <c r="A171" s="81" t="str">
        <f>IF('AP-LIST_c9800'!E171="","#",CONCATENATE("ap name AP",'AP-LIST_c9800'!M171," name ",'AP-LIST_c9800'!B171))</f>
        <v>#</v>
      </c>
    </row>
    <row r="172" spans="1:1">
      <c r="A172" s="81" t="str">
        <f>IF('AP-LIST_c9800'!E172="","#",CONCATENATE("ap name AP",'AP-LIST_c9800'!M172," name ",'AP-LIST_c9800'!B172))</f>
        <v>#</v>
      </c>
    </row>
    <row r="173" spans="1:1">
      <c r="A173" s="81" t="str">
        <f>IF('AP-LIST_c9800'!E173="","#",CONCATENATE("ap name AP",'AP-LIST_c9800'!M173," name ",'AP-LIST_c9800'!B173))</f>
        <v>#</v>
      </c>
    </row>
    <row r="174" spans="1:1">
      <c r="A174" s="81" t="str">
        <f>IF('AP-LIST_c9800'!E174="","#",CONCATENATE("ap name AP",'AP-LIST_c9800'!M174," name ",'AP-LIST_c9800'!B174))</f>
        <v>#</v>
      </c>
    </row>
    <row r="175" spans="1:1">
      <c r="A175" s="81" t="str">
        <f>IF('AP-LIST_c9800'!E175="","#",CONCATENATE("ap name AP",'AP-LIST_c9800'!M175," name ",'AP-LIST_c9800'!B175))</f>
        <v>#</v>
      </c>
    </row>
    <row r="176" spans="1:1">
      <c r="A176" s="81" t="str">
        <f>IF('AP-LIST_c9800'!E176="","#",CONCATENATE("ap name AP",'AP-LIST_c9800'!M176," name ",'AP-LIST_c9800'!B176))</f>
        <v>#</v>
      </c>
    </row>
    <row r="177" spans="1:1">
      <c r="A177" s="81" t="str">
        <f>IF('AP-LIST_c9800'!E177="","#",CONCATENATE("ap name AP",'AP-LIST_c9800'!M177," name ",'AP-LIST_c9800'!B177))</f>
        <v>#</v>
      </c>
    </row>
    <row r="178" spans="1:1">
      <c r="A178" s="81" t="str">
        <f>IF('AP-LIST_c9800'!E178="","#",CONCATENATE("ap name AP",'AP-LIST_c9800'!M178," name ",'AP-LIST_c9800'!B178))</f>
        <v>#</v>
      </c>
    </row>
    <row r="179" spans="1:1">
      <c r="A179" s="81" t="str">
        <f>IF('AP-LIST_c9800'!E179="","#",CONCATENATE("ap name AP",'AP-LIST_c9800'!M179," name ",'AP-LIST_c9800'!B179))</f>
        <v>#</v>
      </c>
    </row>
    <row r="180" spans="1:1">
      <c r="A180" s="81" t="str">
        <f>IF('AP-LIST_c9800'!E180="","#",CONCATENATE("ap name AP",'AP-LIST_c9800'!M180," name ",'AP-LIST_c9800'!B180))</f>
        <v>#</v>
      </c>
    </row>
    <row r="181" spans="1:1">
      <c r="A181" s="81" t="str">
        <f>IF('AP-LIST_c9800'!E181="","#",CONCATENATE("ap name AP",'AP-LIST_c9800'!M181," name ",'AP-LIST_c9800'!B181))</f>
        <v>#</v>
      </c>
    </row>
    <row r="182" spans="1:1">
      <c r="A182" s="81" t="str">
        <f>IF('AP-LIST_c9800'!E182="","#",CONCATENATE("ap name AP",'AP-LIST_c9800'!M182," name ",'AP-LIST_c9800'!B182))</f>
        <v>#</v>
      </c>
    </row>
    <row r="183" spans="1:1">
      <c r="A183" s="81" t="str">
        <f>IF('AP-LIST_c9800'!E183="","#",CONCATENATE("ap name AP",'AP-LIST_c9800'!M183," name ",'AP-LIST_c9800'!B183))</f>
        <v>#</v>
      </c>
    </row>
    <row r="184" spans="1:1">
      <c r="A184" s="81" t="str">
        <f>IF('AP-LIST_c9800'!E184="","#",CONCATENATE("ap name AP",'AP-LIST_c9800'!M184," name ",'AP-LIST_c9800'!B184))</f>
        <v>#</v>
      </c>
    </row>
    <row r="185" spans="1:1">
      <c r="A185" s="81" t="str">
        <f>IF('AP-LIST_c9800'!E185="","#",CONCATENATE("ap name AP",'AP-LIST_c9800'!M185," name ",'AP-LIST_c9800'!B185))</f>
        <v>#</v>
      </c>
    </row>
    <row r="186" spans="1:1">
      <c r="A186" s="81" t="str">
        <f>IF('AP-LIST_c9800'!E186="","#",CONCATENATE("ap name AP",'AP-LIST_c9800'!M186," name ",'AP-LIST_c9800'!B186))</f>
        <v>#</v>
      </c>
    </row>
    <row r="187" spans="1:1">
      <c r="A187" s="81" t="str">
        <f>IF('AP-LIST_c9800'!E187="","#",CONCATENATE("ap name AP",'AP-LIST_c9800'!M187," name ",'AP-LIST_c9800'!B187))</f>
        <v>#</v>
      </c>
    </row>
    <row r="188" spans="1:1">
      <c r="A188" s="81" t="str">
        <f>IF('AP-LIST_c9800'!E188="","#",CONCATENATE("ap name AP",'AP-LIST_c9800'!M188," name ",'AP-LIST_c9800'!B188))</f>
        <v>#</v>
      </c>
    </row>
    <row r="189" spans="1:1">
      <c r="A189" s="81" t="str">
        <f>IF('AP-LIST_c9800'!E189="","#",CONCATENATE("ap name AP",'AP-LIST_c9800'!M189," name ",'AP-LIST_c9800'!B189))</f>
        <v>#</v>
      </c>
    </row>
    <row r="190" spans="1:1">
      <c r="A190" s="81" t="str">
        <f>IF('AP-LIST_c9800'!E190="","#",CONCATENATE("ap name AP",'AP-LIST_c9800'!M190," name ",'AP-LIST_c9800'!B190))</f>
        <v>#</v>
      </c>
    </row>
    <row r="191" spans="1:1">
      <c r="A191" s="81" t="str">
        <f>IF('AP-LIST_c9800'!E191="","#",CONCATENATE("ap name AP",'AP-LIST_c9800'!M191," name ",'AP-LIST_c9800'!B191))</f>
        <v>#</v>
      </c>
    </row>
    <row r="192" spans="1:1">
      <c r="A192" s="81" t="str">
        <f>IF('AP-LIST_c9800'!E192="","#",CONCATENATE("ap name AP",'AP-LIST_c9800'!M192," name ",'AP-LIST_c9800'!B192))</f>
        <v>#</v>
      </c>
    </row>
    <row r="193" spans="1:1">
      <c r="A193" s="81" t="str">
        <f>IF('AP-LIST_c9800'!E193="","#",CONCATENATE("ap name AP",'AP-LIST_c9800'!M193," name ",'AP-LIST_c9800'!B193))</f>
        <v>#</v>
      </c>
    </row>
    <row r="194" spans="1:1">
      <c r="A194" s="81" t="str">
        <f>IF('AP-LIST_c9800'!E194="","#",CONCATENATE("ap name AP",'AP-LIST_c9800'!M194," name ",'AP-LIST_c9800'!B194))</f>
        <v>#</v>
      </c>
    </row>
    <row r="195" spans="1:1">
      <c r="A195" s="81" t="str">
        <f>IF('AP-LIST_c9800'!E195="","#",CONCATENATE("ap name AP",'AP-LIST_c9800'!M195," name ",'AP-LIST_c9800'!B195))</f>
        <v>#</v>
      </c>
    </row>
    <row r="196" spans="1:1">
      <c r="A196" s="81" t="str">
        <f>IF('AP-LIST_c9800'!E196="","#",CONCATENATE("ap name AP",'AP-LIST_c9800'!M196," name ",'AP-LIST_c9800'!B196))</f>
        <v>#</v>
      </c>
    </row>
    <row r="197" spans="1:1">
      <c r="A197" s="81" t="str">
        <f>IF('AP-LIST_c9800'!E197="","#",CONCATENATE("ap name AP",'AP-LIST_c9800'!M197," name ",'AP-LIST_c9800'!B197))</f>
        <v>#</v>
      </c>
    </row>
    <row r="198" spans="1:1">
      <c r="A198" s="81" t="str">
        <f>IF('AP-LIST_c9800'!E198="","#",CONCATENATE("ap name AP",'AP-LIST_c9800'!M198," name ",'AP-LIST_c9800'!B198))</f>
        <v>#</v>
      </c>
    </row>
    <row r="199" spans="1:1">
      <c r="A199" s="81" t="str">
        <f>IF('AP-LIST_c9800'!E199="","#",CONCATENATE("ap name AP",'AP-LIST_c9800'!M199," name ",'AP-LIST_c9800'!B199))</f>
        <v>#</v>
      </c>
    </row>
    <row r="200" spans="1:1">
      <c r="A200" s="81" t="str">
        <f>IF('AP-LIST_c9800'!E200="","#",CONCATENATE("ap name AP",'AP-LIST_c9800'!M200," name ",'AP-LIST_c9800'!B200))</f>
        <v>#</v>
      </c>
    </row>
    <row r="201" spans="1:1">
      <c r="A201" s="81" t="str">
        <f>IF('AP-LIST_c9800'!E201="","#",CONCATENATE("ap name AP",'AP-LIST_c9800'!M201," name ",'AP-LIST_c9800'!B201))</f>
        <v>#</v>
      </c>
    </row>
    <row r="202" spans="1:1">
      <c r="A202" s="81" t="str">
        <f>IF('AP-LIST_c9800'!E202="","#",CONCATENATE("ap name AP",'AP-LIST_c9800'!M202," name ",'AP-LIST_c9800'!B202))</f>
        <v>#</v>
      </c>
    </row>
    <row r="203" spans="1:1">
      <c r="A203" s="81" t="str">
        <f>IF('AP-LIST_c9800'!E203="","#",CONCATENATE("ap name AP",'AP-LIST_c9800'!M203," name ",'AP-LIST_c9800'!B203))</f>
        <v>#</v>
      </c>
    </row>
    <row r="204" spans="1:1">
      <c r="A204" s="81" t="str">
        <f>IF('AP-LIST_c9800'!E204="","#",CONCATENATE("ap name AP",'AP-LIST_c9800'!M204," name ",'AP-LIST_c9800'!B204))</f>
        <v>#</v>
      </c>
    </row>
    <row r="205" spans="1:1">
      <c r="A205" s="81" t="str">
        <f>IF('AP-LIST_c9800'!E205="","#",CONCATENATE("ap name AP",'AP-LIST_c9800'!M205," name ",'AP-LIST_c9800'!B205))</f>
        <v>#</v>
      </c>
    </row>
    <row r="206" spans="1:1">
      <c r="A206" s="81" t="str">
        <f>IF('AP-LIST_c9800'!E206="","#",CONCATENATE("ap name AP",'AP-LIST_c9800'!M206," name ",'AP-LIST_c9800'!B206))</f>
        <v>#</v>
      </c>
    </row>
    <row r="207" spans="1:1">
      <c r="A207" s="81" t="str">
        <f>IF('AP-LIST_c9800'!E207="","#",CONCATENATE("ap name AP",'AP-LIST_c9800'!M207," name ",'AP-LIST_c9800'!B207))</f>
        <v>#</v>
      </c>
    </row>
    <row r="208" spans="1:1">
      <c r="A208" s="81" t="str">
        <f>IF('AP-LIST_c9800'!E208="","#",CONCATENATE("ap name AP",'AP-LIST_c9800'!M208," name ",'AP-LIST_c9800'!B208))</f>
        <v>#</v>
      </c>
    </row>
    <row r="209" spans="1:1">
      <c r="A209" s="81" t="str">
        <f>IF('AP-LIST_c9800'!E209="","#",CONCATENATE("ap name AP",'AP-LIST_c9800'!M209," name ",'AP-LIST_c9800'!B209))</f>
        <v>#</v>
      </c>
    </row>
    <row r="210" spans="1:1">
      <c r="A210" s="81" t="str">
        <f>IF('AP-LIST_c9800'!E210="","#",CONCATENATE("ap name AP",'AP-LIST_c9800'!M210," name ",'AP-LIST_c9800'!B210))</f>
        <v>#</v>
      </c>
    </row>
    <row r="211" spans="1:1">
      <c r="A211" s="81" t="str">
        <f>IF('AP-LIST_c9800'!E211="","#",CONCATENATE("ap name AP",'AP-LIST_c9800'!M211," name ",'AP-LIST_c9800'!B211))</f>
        <v>#</v>
      </c>
    </row>
    <row r="212" spans="1:1">
      <c r="A212" s="81" t="str">
        <f>IF('AP-LIST_c9800'!E212="","#",CONCATENATE("ap name AP",'AP-LIST_c9800'!M212," name ",'AP-LIST_c9800'!B212))</f>
        <v>#</v>
      </c>
    </row>
    <row r="213" spans="1:1">
      <c r="A213" s="81" t="str">
        <f>IF('AP-LIST_c9800'!E213="","#",CONCATENATE("ap name AP",'AP-LIST_c9800'!M213," name ",'AP-LIST_c9800'!B213))</f>
        <v>#</v>
      </c>
    </row>
    <row r="214" spans="1:1">
      <c r="A214" s="81" t="str">
        <f>IF('AP-LIST_c9800'!E214="","#",CONCATENATE("ap name AP",'AP-LIST_c9800'!M214," name ",'AP-LIST_c9800'!B214))</f>
        <v>#</v>
      </c>
    </row>
    <row r="215" spans="1:1">
      <c r="A215" s="81" t="str">
        <f>IF('AP-LIST_c9800'!E215="","#",CONCATENATE("ap name AP",'AP-LIST_c9800'!M215," name ",'AP-LIST_c9800'!B215))</f>
        <v>#</v>
      </c>
    </row>
    <row r="216" spans="1:1">
      <c r="A216" s="81" t="str">
        <f>IF('AP-LIST_c9800'!E216="","#",CONCATENATE("ap name AP",'AP-LIST_c9800'!M216," name ",'AP-LIST_c9800'!B216))</f>
        <v>#</v>
      </c>
    </row>
    <row r="217" spans="1:1">
      <c r="A217" s="81" t="str">
        <f>IF('AP-LIST_c9800'!E217="","#",CONCATENATE("ap name AP",'AP-LIST_c9800'!M217," name ",'AP-LIST_c9800'!B217))</f>
        <v>#</v>
      </c>
    </row>
    <row r="218" spans="1:1">
      <c r="A218" s="81" t="str">
        <f>IF('AP-LIST_c9800'!E218="","#",CONCATENATE("ap name AP",'AP-LIST_c9800'!M218," name ",'AP-LIST_c9800'!B218))</f>
        <v>#</v>
      </c>
    </row>
    <row r="219" spans="1:1">
      <c r="A219" s="81" t="str">
        <f>IF('AP-LIST_c9800'!E219="","#",CONCATENATE("ap name AP",'AP-LIST_c9800'!M219," name ",'AP-LIST_c9800'!B219))</f>
        <v>#</v>
      </c>
    </row>
    <row r="220" spans="1:1">
      <c r="A220" s="81" t="str">
        <f>IF('AP-LIST_c9800'!E220="","#",CONCATENATE("ap name AP",'AP-LIST_c9800'!M220," name ",'AP-LIST_c9800'!B220))</f>
        <v>#</v>
      </c>
    </row>
    <row r="221" spans="1:1">
      <c r="A221" s="81" t="str">
        <f>IF('AP-LIST_c9800'!E221="","#",CONCATENATE("ap name AP",'AP-LIST_c9800'!M221," name ",'AP-LIST_c9800'!B221))</f>
        <v>#</v>
      </c>
    </row>
    <row r="222" spans="1:1">
      <c r="A222" s="81" t="str">
        <f>IF('AP-LIST_c9800'!E222="","#",CONCATENATE("ap name AP",'AP-LIST_c9800'!M222," name ",'AP-LIST_c9800'!B222))</f>
        <v>#</v>
      </c>
    </row>
    <row r="223" spans="1:1">
      <c r="A223" s="81" t="str">
        <f>IF('AP-LIST_c9800'!E223="","#",CONCATENATE("ap name AP",'AP-LIST_c9800'!M223," name ",'AP-LIST_c9800'!B223))</f>
        <v>#</v>
      </c>
    </row>
    <row r="224" spans="1:1">
      <c r="A224" s="81" t="str">
        <f>IF('AP-LIST_c9800'!E224="","#",CONCATENATE("ap name AP",'AP-LIST_c9800'!M224," name ",'AP-LIST_c9800'!B224))</f>
        <v>#</v>
      </c>
    </row>
    <row r="225" spans="1:1">
      <c r="A225" s="81" t="str">
        <f>IF('AP-LIST_c9800'!E225="","#",CONCATENATE("ap name AP",'AP-LIST_c9800'!M225," name ",'AP-LIST_c9800'!B225))</f>
        <v>#</v>
      </c>
    </row>
    <row r="226" spans="1:1">
      <c r="A226" s="81" t="str">
        <f>IF('AP-LIST_c9800'!E226="","#",CONCATENATE("ap name AP",'AP-LIST_c9800'!M226," name ",'AP-LIST_c9800'!B226))</f>
        <v>#</v>
      </c>
    </row>
    <row r="227" spans="1:1">
      <c r="A227" s="81" t="str">
        <f>IF('AP-LIST_c9800'!E227="","#",CONCATENATE("ap name AP",'AP-LIST_c9800'!M227," name ",'AP-LIST_c9800'!B227))</f>
        <v>#</v>
      </c>
    </row>
    <row r="228" spans="1:1">
      <c r="A228" s="81" t="str">
        <f>IF('AP-LIST_c9800'!E228="","#",CONCATENATE("ap name AP",'AP-LIST_c9800'!M228," name ",'AP-LIST_c9800'!B228))</f>
        <v>#</v>
      </c>
    </row>
    <row r="229" spans="1:1">
      <c r="A229" s="81" t="str">
        <f>IF('AP-LIST_c9800'!E229="","#",CONCATENATE("ap name AP",'AP-LIST_c9800'!M229," name ",'AP-LIST_c9800'!B229))</f>
        <v>#</v>
      </c>
    </row>
    <row r="230" spans="1:1">
      <c r="A230" s="81" t="str">
        <f>IF('AP-LIST_c9800'!E230="","#",CONCATENATE("ap name AP",'AP-LIST_c9800'!M230," name ",'AP-LIST_c9800'!B230))</f>
        <v>#</v>
      </c>
    </row>
    <row r="231" spans="1:1">
      <c r="A231" s="81" t="str">
        <f>IF('AP-LIST_c9800'!E231="","#",CONCATENATE("ap name AP",'AP-LIST_c9800'!M231," name ",'AP-LIST_c9800'!B231))</f>
        <v>#</v>
      </c>
    </row>
    <row r="232" spans="1:1">
      <c r="A232" s="81" t="str">
        <f>IF('AP-LIST_c9800'!E232="","#",CONCATENATE("ap name AP",'AP-LIST_c9800'!M232," name ",'AP-LIST_c9800'!B232))</f>
        <v>#</v>
      </c>
    </row>
    <row r="233" spans="1:1">
      <c r="A233" s="81" t="str">
        <f>IF('AP-LIST_c9800'!E233="","#",CONCATENATE("ap name AP",'AP-LIST_c9800'!M233," name ",'AP-LIST_c9800'!B233))</f>
        <v>#</v>
      </c>
    </row>
    <row r="234" spans="1:1">
      <c r="A234" s="81" t="str">
        <f>IF('AP-LIST_c9800'!E234="","#",CONCATENATE("ap name AP",'AP-LIST_c9800'!M234," name ",'AP-LIST_c9800'!B234))</f>
        <v>#</v>
      </c>
    </row>
    <row r="235" spans="1:1">
      <c r="A235" s="81" t="str">
        <f>IF('AP-LIST_c9800'!E235="","#",CONCATENATE("ap name AP",'AP-LIST_c9800'!M235," name ",'AP-LIST_c9800'!B235))</f>
        <v>#</v>
      </c>
    </row>
    <row r="236" spans="1:1">
      <c r="A236" s="81" t="str">
        <f>IF('AP-LIST_c9800'!E236="","#",CONCATENATE("ap name AP",'AP-LIST_c9800'!M236," name ",'AP-LIST_c9800'!B236))</f>
        <v>#</v>
      </c>
    </row>
    <row r="237" spans="1:1">
      <c r="A237" s="81" t="str">
        <f>IF('AP-LIST_c9800'!E237="","#",CONCATENATE("ap name AP",'AP-LIST_c9800'!M237," name ",'AP-LIST_c9800'!B237))</f>
        <v>#</v>
      </c>
    </row>
    <row r="238" spans="1:1">
      <c r="A238" s="81" t="str">
        <f>IF('AP-LIST_c9800'!E238="","#",CONCATENATE("ap name AP",'AP-LIST_c9800'!M238," name ",'AP-LIST_c9800'!B238))</f>
        <v>#</v>
      </c>
    </row>
    <row r="239" spans="1:1">
      <c r="A239" s="81" t="str">
        <f>IF('AP-LIST_c9800'!E239="","#",CONCATENATE("ap name AP",'AP-LIST_c9800'!M239," name ",'AP-LIST_c9800'!B239))</f>
        <v>#</v>
      </c>
    </row>
    <row r="240" spans="1:1">
      <c r="A240" s="81" t="str">
        <f>IF('AP-LIST_c9800'!E240="","#",CONCATENATE("ap name AP",'AP-LIST_c9800'!M240," name ",'AP-LIST_c9800'!B240))</f>
        <v>#</v>
      </c>
    </row>
    <row r="241" spans="1:1">
      <c r="A241" s="81" t="str">
        <f>IF('AP-LIST_c9800'!E241="","#",CONCATENATE("ap name AP",'AP-LIST_c9800'!M241," name ",'AP-LIST_c9800'!B241))</f>
        <v>#</v>
      </c>
    </row>
    <row r="242" spans="1:1">
      <c r="A242" s="81" t="str">
        <f>IF('AP-LIST_c9800'!E242="","#",CONCATENATE("ap name AP",'AP-LIST_c9800'!M242," name ",'AP-LIST_c9800'!B242))</f>
        <v>#</v>
      </c>
    </row>
    <row r="243" spans="1:1">
      <c r="A243" s="81" t="str">
        <f>IF('AP-LIST_c9800'!E243="","#",CONCATENATE("ap name AP",'AP-LIST_c9800'!M243," name ",'AP-LIST_c9800'!B243))</f>
        <v>#</v>
      </c>
    </row>
    <row r="244" spans="1:1">
      <c r="A244" s="81" t="str">
        <f>IF('AP-LIST_c9800'!E244="","#",CONCATENATE("ap name AP",'AP-LIST_c9800'!M244," name ",'AP-LIST_c9800'!B244))</f>
        <v>#</v>
      </c>
    </row>
    <row r="245" spans="1:1">
      <c r="A245" s="81" t="str">
        <f>IF('AP-LIST_c9800'!E245="","#",CONCATENATE("ap name AP",'AP-LIST_c9800'!M245," name ",'AP-LIST_c9800'!B245))</f>
        <v>#</v>
      </c>
    </row>
    <row r="246" spans="1:1">
      <c r="A246" s="81" t="str">
        <f>IF('AP-LIST_c9800'!E246="","#",CONCATENATE("ap name AP",'AP-LIST_c9800'!M246," name ",'AP-LIST_c9800'!B246))</f>
        <v>#</v>
      </c>
    </row>
    <row r="247" spans="1:1">
      <c r="A247" s="81" t="str">
        <f>IF('AP-LIST_c9800'!E247="","#",CONCATENATE("ap name AP",'AP-LIST_c9800'!M247," name ",'AP-LIST_c9800'!B247))</f>
        <v>#</v>
      </c>
    </row>
    <row r="248" spans="1:1">
      <c r="A248" s="81" t="str">
        <f>IF('AP-LIST_c9800'!E248="","#",CONCATENATE("ap name AP",'AP-LIST_c9800'!M248," name ",'AP-LIST_c9800'!B248))</f>
        <v>#</v>
      </c>
    </row>
    <row r="249" spans="1:1">
      <c r="A249" s="81" t="str">
        <f>IF('AP-LIST_c9800'!E249="","#",CONCATENATE("ap name AP",'AP-LIST_c9800'!M249," name ",'AP-LIST_c9800'!B249))</f>
        <v>#</v>
      </c>
    </row>
    <row r="250" spans="1:1">
      <c r="A250" s="81" t="str">
        <f>IF('AP-LIST_c9800'!E250="","#",CONCATENATE("ap name AP",'AP-LIST_c9800'!M250," name ",'AP-LIST_c9800'!B250))</f>
        <v>#</v>
      </c>
    </row>
    <row r="251" spans="1:1">
      <c r="A251" s="81" t="str">
        <f>IF('AP-LIST_c9800'!E251="","#",CONCATENATE("ap name AP",'AP-LIST_c9800'!M251," name ",'AP-LIST_c9800'!B251))</f>
        <v>#</v>
      </c>
    </row>
    <row r="252" spans="1:1">
      <c r="A252" s="81" t="str">
        <f>IF('AP-LIST_c9800'!E252="","#",CONCATENATE("ap name AP",'AP-LIST_c9800'!M252," name ",'AP-LIST_c9800'!B252))</f>
        <v>#</v>
      </c>
    </row>
    <row r="253" spans="1:1">
      <c r="A253" s="81" t="str">
        <f>IF('AP-LIST_c9800'!E253="","#",CONCATENATE("ap name AP",'AP-LIST_c9800'!M253," name ",'AP-LIST_c9800'!B253))</f>
        <v>#</v>
      </c>
    </row>
    <row r="254" spans="1:1">
      <c r="A254" s="81" t="str">
        <f>IF('AP-LIST_c9800'!E254="","#",CONCATENATE("ap name AP",'AP-LIST_c9800'!M254," name ",'AP-LIST_c9800'!B254))</f>
        <v>#</v>
      </c>
    </row>
    <row r="255" spans="1:1">
      <c r="A255" s="81" t="str">
        <f>IF('AP-LIST_c9800'!E255="","#",CONCATENATE("ap name AP",'AP-LIST_c9800'!M255," name ",'AP-LIST_c9800'!B255))</f>
        <v>#</v>
      </c>
    </row>
    <row r="256" spans="1:1">
      <c r="A256" s="81" t="str">
        <f>IF('AP-LIST_c9800'!E256="","#",CONCATENATE("ap name AP",'AP-LIST_c9800'!M256," name ",'AP-LIST_c9800'!B256))</f>
        <v>#</v>
      </c>
    </row>
    <row r="257" spans="1:1">
      <c r="A257" s="81" t="str">
        <f>IF('AP-LIST_c9800'!E257="","#",CONCATENATE("ap name AP",'AP-LIST_c9800'!M257," name ",'AP-LIST_c9800'!B257))</f>
        <v>#</v>
      </c>
    </row>
    <row r="258" spans="1:1" ht="15.75" thickBot="1">
      <c r="A258" s="79" t="s">
        <v>1311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50" activePane="bottomLeft" state="frozen"/>
      <selection pane="bottomLeft" activeCell="A3" sqref="A3:A91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0" t="s">
        <v>1481</v>
      </c>
    </row>
    <row r="2" spans="1:1">
      <c r="A2" s="65" t="s">
        <v>1295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lu0930ncap20001 static-ip ip-address 10.52.9.201 netmask 255.255.255.0 gateway 10.52.9.1</v>
      </c>
    </row>
    <row r="5" spans="1:1">
      <c r="A5" s="6" t="s">
        <v>1059</v>
      </c>
    </row>
    <row r="6" spans="1:1">
      <c r="A6" s="64" t="str">
        <f>CONCATENATE("ap name ",'AP-LIST_c9800'!B5," static-ip ip-address ",'AP-LIST_c9800'!G5," netmask ",var_mask_v1," gateway ",var_gw_v1)</f>
        <v>ap name lu0930ncap20002 static-ip ip-address 10.52.9.202 netmask 255.255.255.0 gateway 10.52.9.1</v>
      </c>
    </row>
    <row r="7" spans="1:1">
      <c r="A7" s="64" t="s">
        <v>1059</v>
      </c>
    </row>
    <row r="8" spans="1:1">
      <c r="A8" s="64" t="str">
        <f>CONCATENATE("ap name ",'AP-LIST_c9800'!B6," static-ip ip-address ",'AP-LIST_c9800'!G6," netmask ",var_mask_v1," gateway ",var_gw_v1)</f>
        <v>ap name lu0930ncap20003 static-ip ip-address 10.52.9.203 netmask 255.255.255.0 gateway 10.52.9.1</v>
      </c>
    </row>
    <row r="9" spans="1:1">
      <c r="A9" s="64" t="s">
        <v>1059</v>
      </c>
    </row>
    <row r="10" spans="1:1">
      <c r="A10" s="64" t="str">
        <f>CONCATENATE("ap name ",'AP-LIST_c9800'!B7," static-ip ip-address ",'AP-LIST_c9800'!G7," netmask ",var_mask_v1," gateway ",var_gw_v1)</f>
        <v>ap name lu0930ncap20004 static-ip ip-address 10.52.9.204 netmask 255.255.255.0 gateway 10.52.9.1</v>
      </c>
    </row>
    <row r="11" spans="1:1">
      <c r="A11" s="64" t="s">
        <v>1059</v>
      </c>
    </row>
    <row r="12" spans="1:1">
      <c r="A12" s="64" t="str">
        <f>CONCATENATE("ap name ",'AP-LIST_c9800'!B8," static-ip ip-address ",'AP-LIST_c9800'!G8," netmask ",var_mask_v1," gateway ",var_gw_v1)</f>
        <v>ap name lu0930ncap20005 static-ip ip-address 10.52.9.205 netmask 255.255.255.0 gateway 10.52.9.1</v>
      </c>
    </row>
    <row r="13" spans="1:1">
      <c r="A13" s="64" t="s">
        <v>1059</v>
      </c>
    </row>
    <row r="14" spans="1:1">
      <c r="A14" s="64" t="str">
        <f>CONCATENATE("ap name ",'AP-LIST_c9800'!B9," static-ip ip-address ",'AP-LIST_c9800'!G9," netmask ",var_mask_v1," gateway ",var_gw_v1)</f>
        <v>ap name lu0930ncap20006 static-ip ip-address 10.52.9.206 netmask 255.255.255.0 gateway 10.52.9.1</v>
      </c>
    </row>
    <row r="15" spans="1:1">
      <c r="A15" s="64" t="s">
        <v>1059</v>
      </c>
    </row>
    <row r="16" spans="1:1">
      <c r="A16" s="64" t="str">
        <f>CONCATENATE("ap name ",'AP-LIST_c9800'!B10," static-ip ip-address ",'AP-LIST_c9800'!G10," netmask ",var_mask_v1," gateway ",var_gw_v1)</f>
        <v>ap name lu0930ncap20007 static-ip ip-address 10.52.9.207 netmask 255.255.255.0 gateway 10.52.9.1</v>
      </c>
    </row>
    <row r="17" spans="1:1">
      <c r="A17" s="64" t="s">
        <v>1059</v>
      </c>
    </row>
    <row r="18" spans="1:1">
      <c r="A18" s="64" t="str">
        <f>CONCATENATE("ap name ",'AP-LIST_c9800'!B11," static-ip ip-address ",'AP-LIST_c9800'!G11," netmask ",var_mask_v1," gateway ",var_gw_v1)</f>
        <v>ap name lu0930ncap20008 static-ip ip-address 10.52.9.208 netmask 255.255.255.0 gateway 10.52.9.1</v>
      </c>
    </row>
    <row r="19" spans="1:1">
      <c r="A19" s="64" t="s">
        <v>1059</v>
      </c>
    </row>
    <row r="20" spans="1:1">
      <c r="A20" s="64" t="str">
        <f>CONCATENATE("ap name ",'AP-LIST_c9800'!B12," static-ip ip-address ",'AP-LIST_c9800'!G12," netmask ",var_mask_v1," gateway ",var_gw_v1)</f>
        <v>ap name lu0930ncap20009 static-ip ip-address 10.52.9.209 netmask 255.255.255.0 gateway 10.52.9.1</v>
      </c>
    </row>
    <row r="21" spans="1:1">
      <c r="A21" s="64" t="s">
        <v>1059</v>
      </c>
    </row>
    <row r="22" spans="1:1">
      <c r="A22" s="64" t="str">
        <f>CONCATENATE("ap name ",'AP-LIST_c9800'!B13," static-ip ip-address ",'AP-LIST_c9800'!G13," netmask ",var_mask_v1," gateway ",var_gw_v1)</f>
        <v>ap name lu0930ncap20010 static-ip ip-address 10.52.9.210 netmask 255.255.255.0 gateway 10.52.9.1</v>
      </c>
    </row>
    <row r="23" spans="1:1">
      <c r="A23" s="64" t="s">
        <v>1059</v>
      </c>
    </row>
    <row r="24" spans="1:1">
      <c r="A24" s="64" t="str">
        <f>CONCATENATE("ap name ",'AP-LIST_c9800'!B14," static-ip ip-address ",'AP-LIST_c9800'!G14," netmask ",var_mask_v1," gateway ",var_gw_v1)</f>
        <v>ap name lu0930ncap20011 static-ip ip-address 10.52.9.211 netmask 255.255.255.0 gateway 10.52.9.1</v>
      </c>
    </row>
    <row r="25" spans="1:1">
      <c r="A25" s="64" t="s">
        <v>1059</v>
      </c>
    </row>
    <row r="26" spans="1:1">
      <c r="A26" s="64" t="str">
        <f>CONCATENATE("ap name ",'AP-LIST_c9800'!B15," static-ip ip-address ",'AP-LIST_c9800'!G15," netmask ",var_mask_v1," gateway ",var_gw_v1)</f>
        <v>ap name lu0930ncap20012 static-ip ip-address 10.52.9.212 netmask 255.255.255.0 gateway 10.52.9.1</v>
      </c>
    </row>
    <row r="27" spans="1:1">
      <c r="A27" s="64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lu0930ncap20013 static-ip ip-address 10.52.9.213 netmask 255.255.255.0 gateway 10.52.9.1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lu0930ncap20014 static-ip ip-address 10.52.9.214 netmask 255.255.255.0 gateway 10.52.9.1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lu0930ncap20015 static-ip ip-address 10.52.9.215 netmask 255.255.255.0 gateway 10.52.9.1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lu0930ncap20016 static-ip ip-address 10.52.9.216 netmask 255.255.255.0 gateway 10.52.9.1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lu0930ncap20017 static-ip ip-address 10.52.9.217 netmask 255.255.255.0 gateway 10.52.9.1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lu0930ncap20018 static-ip ip-address 10.52.9.218 netmask 255.255.255.0 gateway 10.52.9.1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lu0930ncap20019 static-ip ip-address 10.52.9.219 netmask 255.255.255.0 gateway 10.52.9.1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lu0930ncap20020 static-ip ip-address 10.52.9.220 netmask 255.255.255.0 gateway 10.52.9.1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lu0930ncap20021 static-ip ip-address 10.52.9.221 netmask 255.255.255.0 gateway 10.52.9.1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lu0930ncap20022 static-ip ip-address 10.52.9.222 netmask 255.255.255.0 gateway 10.52.9.1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lu0930ncap20023 static-ip ip-address 10.52.9.223 netmask 255.255.255.0 gateway 10.52.9.1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lu0930ncap20024 static-ip ip-address 10.52.9.224 netmask 255.255.255.0 gateway 10.52.9.1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lu0930ncap20025 static-ip ip-address 10.52.9.225 netmask 255.255.255.0 gateway 10.52.9.1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lu0930ncap20026 static-ip ip-address 10.52.9.226 netmask 255.255.255.0 gateway 10.52.9.1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lu0930ncap20027 static-ip ip-address 10.52.9.227 netmask 255.255.255.0 gateway 10.52.9.1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lu0930ncap20028 static-ip ip-address 10.52.9.228 netmask 255.255.255.0 gateway 10.52.9.1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lu0930ncap20029 static-ip ip-address 10.52.9.229 netmask 255.255.255.0 gateway 10.52.9.1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lu0930ncap20030 static-ip ip-address 10.52.9.230 netmask 255.255.255.0 gateway 10.52.9.1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lu0930ncap20031 static-ip ip-address 10.52.9.231 netmask 255.255.255.0 gateway 10.52.9.1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lu0930ncap20032 static-ip ip-address 10.52.9.232 netmask 255.255.255.0 gateway 10.52.9.1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lu0930ncap20033 static-ip ip-address 10.52.9.233 netmask 255.255.255.0 gateway 10.52.9.1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lu0930ncap20034 static-ip ip-address 10.52.9.234 netmask 255.255.255.0 gateway 10.52.9.1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lu0930ncap20035 static-ip ip-address 10.52.9.235 netmask 255.255.255.0 gateway 10.52.9.1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lu0930ncap20036 static-ip ip-address 10.52.9.236 netmask 255.255.255.0 gateway 10.52.9.1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lu0930ncap20037 static-ip ip-address 10.52.9.237 netmask 255.255.255.0 gateway 10.52.9.1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lu0930ncap20038 static-ip ip-address 10.52.9.238 netmask 255.255.255.0 gateway 10.52.9.1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lu0930ncap20039 static-ip ip-address 10.52.9.239 netmask 255.255.255.0 gateway 10.52.9.1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lu0930ncap20040 static-ip ip-address 10.52.9.240 netmask 255.255.255.0 gateway 10.52.9.1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lu0930ncap20041 static-ip ip-address 10.52.9.241 netmask 255.255.255.0 gateway 10.52.9.1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lu0930ncap20042 static-ip ip-address 10.52.9.242 netmask 255.255.255.0 gateway 10.52.9.1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lu0930ncap20043 static-ip ip-address 10.52.9.243 netmask 255.255.255.0 gateway 10.52.9.1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lu0930ncap20044 static-ip ip-address 10.52.9.244 netmask 255.255.255.0 gateway 10.52.9.1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lu0930ncap20045 static-ip ip-address 10.52.9.245 netmask 255.255.255.0 gateway 10.52.9.1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lu0930ncap20046 static-ip ip-address 10.52.9.246 netmask 255.255.255.0 gateway 10.52.9.1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lu0930ncap20047 static-ip ip-address 10.52.9.247 netmask 255.255.255.0 gateway 10.52.9.1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lu0930ncap20048 static-ip ip-address 10.52.9.248 netmask 255.255.255.0 gateway 10.52.9.1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lu0930ncap20049 static-ip ip-address 10.52.9.249 netmask 255.255.255.0 gateway 10.52.9.1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lu0930ncap20050 static-ip ip-address 10.52.9.250 netmask 255.255.255.0 gateway 10.52.9.1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lu0930ncap20051 static-ip ip-address 10.52.9.251 netmask 255.255.255.0 gateway 10.52.9.1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lu0930ncap20052 static-ip ip-address 10.52.9.252 netmask 255.255.255.0 gateway 10.52.9.1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lu0930ncap20053 static-ip ip-address 10.52.9.253 netmask 255.255.255.0 gateway 10.52.9.1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lu0930ncap20054 static-ip ip-address 10.52.9.254 netmask 255.255.255.0 gateway 10.52.9.1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lu0930ncap20055 static-ip ip-address 10.52.9.21 netmask 255.255.255.0 gateway 10.52.9.1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lu0930ncap20056 static-ip ip-address 10.52.9.22 netmask 255.255.255.0 gateway 10.52.9.1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lu0930ncap20057 static-ip ip-address 10.52.9.23 netmask 255.255.255.0 gateway 10.52.9.1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lu0930ncap20058 static-ip ip-address 10.52.9.24 netmask 255.255.255.0 gateway 10.52.9.1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lu0930ncap20059 static-ip ip-address 10.52.9.25 netmask 255.255.255.0 gateway 10.52.9.1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lu0930ncap20060 static-ip ip-address 10.52.9.26 netmask 255.255.255.0 gateway 10.52.9.1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lu0930ncap20061 static-ip ip-address 10.52.9.27 netmask 255.255.255.0 gateway 10.52.9.1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lu0930ncap20062 static-ip ip-address 10.52.9.28 netmask 255.255.255.0 gateway 10.52.9.1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lu0930ncap20063 static-ip ip-address 10.52.9.29 netmask 255.255.255.0 gateway 10.52.9.1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lu0930ncap20064 static-ip ip-address 10.52.9.30 netmask 255.255.255.0 gateway 10.52.9.1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lu0930ncap20065 static-ip ip-address 10.52.9.31 netmask 255.255.255.0 gateway 10.52.9.1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lu0930ncap20066 static-ip ip-address 10.52.9.32 netmask 255.255.255.0 gateway 10.52.9.1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lu0930ncap20067 static-ip ip-address 10.52.9.33 netmask 255.255.255.0 gateway 10.52.9.1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lu0930ncap20068 static-ip ip-address 10.52.9.34 netmask 255.255.255.0 gateway 10.52.9.1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lu0930ncap20069 static-ip ip-address 10.52.9.35 netmask 255.255.255.0 gateway 10.52.9.1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lu0930ncap20070 static-ip ip-address 10.52.9.36 netmask 255.255.255.0 gateway 10.52.9.1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lu0930ncap20071 static-ip ip-address 10.52.9.37 netmask 255.255.255.0 gateway 10.52.9.1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lu0930ncap20072 static-ip ip-address 10.52.9.38 netmask 255.255.255.0 gateway 10.52.9.1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lu0930ncap20073 static-ip ip-address 10.52.9.39 netmask 255.255.255.0 gateway 10.52.9.1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lu0930ncap20074 static-ip ip-address 10.52.9.40 netmask 255.255.255.0 gateway 10.52.9.1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lu0930ncap20075 static-ip ip-address 10.52.9.41 netmask 255.255.255.0 gateway 10.52.9.1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lu0930ncap20076 static-ip ip-address 10.52.9.42 netmask 255.255.255.0 gateway 10.52.9.1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lu0930ncap20077 static-ip ip-address 10.52.9.43 netmask 255.255.255.0 gateway 10.52.9.1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lu0930ncap20078 static-ip ip-address 10.52.9.44 netmask 255.255.255.0 gateway 10.52.9.1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lu0930ncap20079 static-ip ip-address 10.52.9.45 netmask 255.255.255.0 gateway 10.52.9.1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lu0930ncap20080 static-ip ip-address 10.52.9.46 netmask 255.255.255.0 gateway 10.52.9.1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lu0930ncap20081 static-ip ip-address 10.52.9.47 netmask 255.255.255.0 gateway 10.52.9.1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lu0930ncap20082 static-ip ip-address 10.52.9.48 netmask 255.255.255.0 gateway 10.52.9.1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lu0930ncap20083 static-ip ip-address 10.52.9.49 netmask 255.255.255.0 gateway 10.52.9.1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lu0930ncap20084 static-ip ip-address 10.52.9.50 netmask 255.255.255.0 gateway 10.52.9.1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lu0930ncap20085 static-ip ip-address 10.52.9.51 netmask 255.255.255.0 gateway 10.52.9.1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lu0930ncap20086 static-ip ip-address 10.52.9.52 netmask 255.255.255.0 gateway 10.52.9.1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lu0930ncap20087 static-ip ip-address 10.52.9.53 netmask 255.255.255.0 gateway 10.52.9.1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lu0930ncap20088 static-ip ip-address 10.52.9.54 netmask 255.255.255.0 gateway 10.52.9.1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lu0930ncap20089 static-ip ip-address 10.52.9.55 netmask 255.255.255.0 gateway 10.52.9.1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lu0930ncap20090 static-ip ip-address 10.52.9.56 netmask 255.255.255.0 gateway 10.52.9.1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lu0930ncap20091 static-ip ip-address 10.52.9.57 netmask 255.255.255.0 gateway 10.52.9.1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lu0930ncap20092 static-ip ip-address 10.52.9.58 netmask 255.255.255.0 gateway 10.52.9.1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lu0930ncap20093 static-ip ip-address 10.52.9.59 netmask 255.255.255.0 gateway 10.52.9.1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lu0930ncap20094 static-ip ip-address 10.52.9.60 netmask 255.255.255.0 gateway 10.52.9.1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lu0930ncap20095 static-ip ip-address 10.52.9.61 netmask 255.255.255.0 gateway 10.52.9.1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lu0930ncap20096 static-ip ip-address 10.52.9.62 netmask 255.255.255.0 gateway 10.52.9.1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lu0930ncap20097 static-ip ip-address 10.52.9.63 netmask 255.255.255.0 gateway 10.52.9.1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lu0930ncap20098 static-ip ip-address 10.52.9.64 netmask 255.255.255.0 gateway 10.52.9.1</v>
      </c>
    </row>
    <row r="199" spans="1:1">
      <c r="A199" s="65" t="s">
        <v>1107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49"/>
    </sheetView>
  </sheetViews>
  <sheetFormatPr baseColWidth="10" defaultRowHeight="15"/>
  <cols>
    <col min="1" max="2" width="69.140625" bestFit="1" customWidth="1"/>
  </cols>
  <sheetData>
    <row r="1" spans="1:1" ht="33" customHeight="1">
      <c r="A1" s="60" t="s">
        <v>1482</v>
      </c>
    </row>
    <row r="2" spans="1:1">
      <c r="A2" s="65" t="s">
        <v>1295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lu0930ncap20001 controller primary lu0930swlc20002 10.52.9.195</v>
      </c>
    </row>
    <row r="5" spans="1:1">
      <c r="A5" s="6" t="str">
        <f>CONCATENATE("ap name ",'AP-LIST_c9800'!B5," controller primary ",var_dns_wlc2," ",var_ip_wlc2)</f>
        <v>ap name lu0930ncap20002 controller primary lu0930swlc20002 10.52.9.195</v>
      </c>
    </row>
    <row r="6" spans="1:1">
      <c r="A6" s="6" t="str">
        <f>CONCATENATE("ap name ",'AP-LIST_c9800'!B6," controller primary ",var_dns_wlc2," ",var_ip_wlc2)</f>
        <v>ap name lu0930ncap20003 controller primary lu0930swlc20002 10.52.9.195</v>
      </c>
    </row>
    <row r="7" spans="1:1">
      <c r="A7" s="6" t="str">
        <f>CONCATENATE("ap name ",'AP-LIST_c9800'!B7," controller primary ",var_dns_wlc2," ",var_ip_wlc2)</f>
        <v>ap name lu0930ncap20004 controller primary lu0930swlc20002 10.52.9.195</v>
      </c>
    </row>
    <row r="8" spans="1:1">
      <c r="A8" s="6" t="str">
        <f>CONCATENATE("ap name ",'AP-LIST_c9800'!B8," controller primary ",var_dns_wlc2," ",var_ip_wlc2)</f>
        <v>ap name lu0930ncap20005 controller primary lu0930swlc20002 10.52.9.195</v>
      </c>
    </row>
    <row r="9" spans="1:1">
      <c r="A9" s="6" t="str">
        <f>CONCATENATE("ap name ",'AP-LIST_c9800'!B9," controller primary ",var_dns_wlc2," ",var_ip_wlc2)</f>
        <v>ap name lu0930ncap20006 controller primary lu0930swlc20002 10.52.9.195</v>
      </c>
    </row>
    <row r="10" spans="1:1">
      <c r="A10" s="6" t="str">
        <f>CONCATENATE("ap name ",'AP-LIST_c9800'!B10," controller primary ",var_dns_wlc2," ",var_ip_wlc2)</f>
        <v>ap name lu0930ncap20007 controller primary lu0930swlc20002 10.52.9.195</v>
      </c>
    </row>
    <row r="11" spans="1:1">
      <c r="A11" s="6" t="str">
        <f>CONCATENATE("ap name ",'AP-LIST_c9800'!B11," controller primary ",var_dns_wlc2," ",var_ip_wlc2)</f>
        <v>ap name lu0930ncap20008 controller primary lu0930swlc20002 10.52.9.195</v>
      </c>
    </row>
    <row r="12" spans="1:1">
      <c r="A12" s="6" t="str">
        <f>CONCATENATE("ap name ",'AP-LIST_c9800'!B12," controller primary ",var_dns_wlc2," ",var_ip_wlc2)</f>
        <v>ap name lu0930ncap20009 controller primary lu0930swlc20002 10.52.9.195</v>
      </c>
    </row>
    <row r="13" spans="1:1">
      <c r="A13" s="6" t="str">
        <f>CONCATENATE("ap name ",'AP-LIST_c9800'!B13," controller primary ",var_dns_wlc2," ",var_ip_wlc2)</f>
        <v>ap name lu0930ncap20010 controller primary lu0930swlc20002 10.52.9.195</v>
      </c>
    </row>
    <row r="14" spans="1:1">
      <c r="A14" s="6" t="str">
        <f>CONCATENATE("ap name ",'AP-LIST_c9800'!B14," controller primary ",var_dns_wlc2," ",var_ip_wlc2)</f>
        <v>ap name lu0930ncap20011 controller primary lu0930swlc20002 10.52.9.195</v>
      </c>
    </row>
    <row r="15" spans="1:1">
      <c r="A15" s="6" t="str">
        <f>CONCATENATE("ap name ",'AP-LIST_c9800'!B15," controller primary ",var_dns_wlc2," ",var_ip_wlc2)</f>
        <v>ap name lu0930ncap20012 controller primary lu0930swlc20002 10.52.9.195</v>
      </c>
    </row>
    <row r="16" spans="1:1">
      <c r="A16" s="6" t="str">
        <f>CONCATENATE("ap name ",'AP-LIST_c9800'!B16," controller primary ",var_dns_wlc2," ",var_ip_wlc2)</f>
        <v>ap name lu0930ncap20013 controller primary lu0930swlc20002 10.52.9.195</v>
      </c>
    </row>
    <row r="17" spans="1:1">
      <c r="A17" s="6" t="str">
        <f>CONCATENATE("ap name ",'AP-LIST_c9800'!B17," controller primary ",var_dns_wlc2," ",var_ip_wlc2)</f>
        <v>ap name lu0930ncap20014 controller primary lu0930swlc20002 10.52.9.195</v>
      </c>
    </row>
    <row r="18" spans="1:1">
      <c r="A18" s="6" t="str">
        <f>CONCATENATE("ap name ",'AP-LIST_c9800'!B18," controller primary ",var_dns_wlc2," ",var_ip_wlc2)</f>
        <v>ap name lu0930ncap20015 controller primary lu0930swlc20002 10.52.9.195</v>
      </c>
    </row>
    <row r="19" spans="1:1">
      <c r="A19" s="6" t="str">
        <f>CONCATENATE("ap name ",'AP-LIST_c9800'!B19," controller primary ",var_dns_wlc2," ",var_ip_wlc2)</f>
        <v>ap name lu0930ncap20016 controller primary lu0930swlc20002 10.52.9.195</v>
      </c>
    </row>
    <row r="20" spans="1:1">
      <c r="A20" s="6" t="str">
        <f>CONCATENATE("ap name ",'AP-LIST_c9800'!B20," controller primary ",var_dns_wlc2," ",var_ip_wlc2)</f>
        <v>ap name lu0930ncap20017 controller primary lu0930swlc20002 10.52.9.195</v>
      </c>
    </row>
    <row r="21" spans="1:1">
      <c r="A21" s="6" t="str">
        <f>CONCATENATE("ap name ",'AP-LIST_c9800'!B21," controller primary ",var_dns_wlc2," ",var_ip_wlc2)</f>
        <v>ap name lu0930ncap20018 controller primary lu0930swlc20002 10.52.9.195</v>
      </c>
    </row>
    <row r="22" spans="1:1">
      <c r="A22" s="6" t="str">
        <f>CONCATENATE("ap name ",'AP-LIST_c9800'!B22," controller primary ",var_dns_wlc2," ",var_ip_wlc2)</f>
        <v>ap name lu0930ncap20019 controller primary lu0930swlc20002 10.52.9.195</v>
      </c>
    </row>
    <row r="23" spans="1:1">
      <c r="A23" s="6" t="str">
        <f>CONCATENATE("ap name ",'AP-LIST_c9800'!B23," controller primary ",var_dns_wlc2," ",var_ip_wlc2)</f>
        <v>ap name lu0930ncap20020 controller primary lu0930swlc20002 10.52.9.195</v>
      </c>
    </row>
    <row r="24" spans="1:1">
      <c r="A24" s="6" t="str">
        <f>CONCATENATE("ap name ",'AP-LIST_c9800'!B24," controller primary ",var_dns_wlc2," ",var_ip_wlc2)</f>
        <v>ap name lu0930ncap20021 controller primary lu0930swlc20002 10.52.9.195</v>
      </c>
    </row>
    <row r="25" spans="1:1">
      <c r="A25" s="6" t="str">
        <f>CONCATENATE("ap name ",'AP-LIST_c9800'!B25," controller primary ",var_dns_wlc2," ",var_ip_wlc2)</f>
        <v>ap name lu0930ncap20022 controller primary lu0930swlc20002 10.52.9.195</v>
      </c>
    </row>
    <row r="26" spans="1:1">
      <c r="A26" s="6" t="str">
        <f>CONCATENATE("ap name ",'AP-LIST_c9800'!B26," controller primary ",var_dns_wlc2," ",var_ip_wlc2)</f>
        <v>ap name lu0930ncap20023 controller primary lu0930swlc20002 10.52.9.195</v>
      </c>
    </row>
    <row r="27" spans="1:1">
      <c r="A27" s="6" t="str">
        <f>CONCATENATE("ap name ",'AP-LIST_c9800'!B27," controller primary ",var_dns_wlc2," ",var_ip_wlc2)</f>
        <v>ap name lu0930ncap20024 controller primary lu0930swlc20002 10.52.9.195</v>
      </c>
    </row>
    <row r="28" spans="1:1">
      <c r="A28" s="6" t="str">
        <f>CONCATENATE("ap name ",'AP-LIST_c9800'!B28," controller primary ",var_dns_wlc2," ",var_ip_wlc2)</f>
        <v>ap name lu0930ncap20025 controller primary lu0930swlc20002 10.52.9.195</v>
      </c>
    </row>
    <row r="29" spans="1:1">
      <c r="A29" s="6" t="str">
        <f>CONCATENATE("ap name ",'AP-LIST_c9800'!B29," controller primary ",var_dns_wlc2," ",var_ip_wlc2)</f>
        <v>ap name lu0930ncap20026 controller primary lu0930swlc20002 10.52.9.195</v>
      </c>
    </row>
    <row r="30" spans="1:1">
      <c r="A30" s="6" t="str">
        <f>CONCATENATE("ap name ",'AP-LIST_c9800'!B30," controller primary ",var_dns_wlc2," ",var_ip_wlc2)</f>
        <v>ap name lu0930ncap20027 controller primary lu0930swlc20002 10.52.9.195</v>
      </c>
    </row>
    <row r="31" spans="1:1">
      <c r="A31" s="6" t="str">
        <f>CONCATENATE("ap name ",'AP-LIST_c9800'!B31," controller primary ",var_dns_wlc2," ",var_ip_wlc2)</f>
        <v>ap name lu0930ncap20028 controller primary lu0930swlc20002 10.52.9.195</v>
      </c>
    </row>
    <row r="32" spans="1:1">
      <c r="A32" s="6" t="str">
        <f>CONCATENATE("ap name ",'AP-LIST_c9800'!B32," controller primary ",var_dns_wlc2," ",var_ip_wlc2)</f>
        <v>ap name lu0930ncap20029 controller primary lu0930swlc20002 10.52.9.195</v>
      </c>
    </row>
    <row r="33" spans="1:1">
      <c r="A33" s="6" t="str">
        <f>CONCATENATE("ap name ",'AP-LIST_c9800'!B33," controller primary ",var_dns_wlc2," ",var_ip_wlc2)</f>
        <v>ap name lu0930ncap20030 controller primary lu0930swlc20002 10.52.9.195</v>
      </c>
    </row>
    <row r="34" spans="1:1">
      <c r="A34" s="6" t="str">
        <f>CONCATENATE("ap name ",'AP-LIST_c9800'!B34," controller primary ",var_dns_wlc2," ",var_ip_wlc2)</f>
        <v>ap name lu0930ncap20031 controller primary lu0930swlc20002 10.52.9.195</v>
      </c>
    </row>
    <row r="35" spans="1:1">
      <c r="A35" s="6" t="str">
        <f>CONCATENATE("ap name ",'AP-LIST_c9800'!B35," controller primary ",var_dns_wlc2," ",var_ip_wlc2)</f>
        <v>ap name lu0930ncap20032 controller primary lu0930swlc20002 10.52.9.195</v>
      </c>
    </row>
    <row r="36" spans="1:1">
      <c r="A36" s="6" t="str">
        <f>CONCATENATE("ap name ",'AP-LIST_c9800'!B36," controller primary ",var_dns_wlc2," ",var_ip_wlc2)</f>
        <v>ap name lu0930ncap20033 controller primary lu0930swlc20002 10.52.9.195</v>
      </c>
    </row>
    <row r="37" spans="1:1">
      <c r="A37" s="6" t="str">
        <f>CONCATENATE("ap name ",'AP-LIST_c9800'!B37," controller primary ",var_dns_wlc2," ",var_ip_wlc2)</f>
        <v>ap name lu0930ncap20034 controller primary lu0930swlc20002 10.52.9.195</v>
      </c>
    </row>
    <row r="38" spans="1:1">
      <c r="A38" s="6" t="str">
        <f>CONCATENATE("ap name ",'AP-LIST_c9800'!B38," controller primary ",var_dns_wlc2," ",var_ip_wlc2)</f>
        <v>ap name lu0930ncap20035 controller primary lu0930swlc20002 10.52.9.195</v>
      </c>
    </row>
    <row r="39" spans="1:1">
      <c r="A39" s="6" t="str">
        <f>CONCATENATE("ap name ",'AP-LIST_c9800'!B39," controller primary ",var_dns_wlc2," ",var_ip_wlc2)</f>
        <v>ap name lu0930ncap20036 controller primary lu0930swlc20002 10.52.9.195</v>
      </c>
    </row>
    <row r="40" spans="1:1">
      <c r="A40" s="6" t="str">
        <f>CONCATENATE("ap name ",'AP-LIST_c9800'!B40," controller primary ",var_dns_wlc2," ",var_ip_wlc2)</f>
        <v>ap name lu0930ncap20037 controller primary lu0930swlc20002 10.52.9.195</v>
      </c>
    </row>
    <row r="41" spans="1:1">
      <c r="A41" s="6" t="str">
        <f>CONCATENATE("ap name ",'AP-LIST_c9800'!B41," controller primary ",var_dns_wlc2," ",var_ip_wlc2)</f>
        <v>ap name lu0930ncap20038 controller primary lu0930swlc20002 10.52.9.195</v>
      </c>
    </row>
    <row r="42" spans="1:1">
      <c r="A42" s="6" t="str">
        <f>CONCATENATE("ap name ",'AP-LIST_c9800'!B42," controller primary ",var_dns_wlc2," ",var_ip_wlc2)</f>
        <v>ap name lu0930ncap20039 controller primary lu0930swlc20002 10.52.9.195</v>
      </c>
    </row>
    <row r="43" spans="1:1">
      <c r="A43" s="6" t="str">
        <f>CONCATENATE("ap name ",'AP-LIST_c9800'!B43," controller primary ",var_dns_wlc2," ",var_ip_wlc2)</f>
        <v>ap name lu0930ncap20040 controller primary lu0930swlc20002 10.52.9.195</v>
      </c>
    </row>
    <row r="44" spans="1:1">
      <c r="A44" s="6" t="str">
        <f>CONCATENATE("ap name ",'AP-LIST_c9800'!B44," controller primary ",var_dns_wlc2," ",var_ip_wlc2)</f>
        <v>ap name lu0930ncap20041 controller primary lu0930swlc20002 10.52.9.195</v>
      </c>
    </row>
    <row r="45" spans="1:1">
      <c r="A45" s="6" t="str">
        <f>CONCATENATE("ap name ",'AP-LIST_c9800'!B45," controller primary ",var_dns_wlc2," ",var_ip_wlc2)</f>
        <v>ap name lu0930ncap20042 controller primary lu0930swlc20002 10.52.9.195</v>
      </c>
    </row>
    <row r="46" spans="1:1">
      <c r="A46" s="6" t="str">
        <f>CONCATENATE("ap name ",'AP-LIST_c9800'!B46," controller primary ",var_dns_wlc2," ",var_ip_wlc2)</f>
        <v>ap name lu0930ncap20043 controller primary lu0930swlc20002 10.52.9.195</v>
      </c>
    </row>
    <row r="47" spans="1:1">
      <c r="A47" s="6" t="str">
        <f>CONCATENATE("ap name ",'AP-LIST_c9800'!B47," controller primary ",var_dns_wlc2," ",var_ip_wlc2)</f>
        <v>ap name lu0930ncap20044 controller primary lu0930swlc20002 10.52.9.195</v>
      </c>
    </row>
    <row r="48" spans="1:1">
      <c r="A48" s="6" t="str">
        <f>CONCATENATE("ap name ",'AP-LIST_c9800'!B48," controller primary ",var_dns_wlc2," ",var_ip_wlc2)</f>
        <v>ap name lu0930ncap20045 controller primary lu0930swlc20002 10.52.9.195</v>
      </c>
    </row>
    <row r="49" spans="1:1">
      <c r="A49" s="6" t="str">
        <f>CONCATENATE("ap name ",'AP-LIST_c9800'!B49," controller primary ",var_dns_wlc2," ",var_ip_wlc2)</f>
        <v>ap name lu0930ncap20046 controller primary lu0930swlc20002 10.52.9.195</v>
      </c>
    </row>
    <row r="50" spans="1:1">
      <c r="A50" s="6" t="str">
        <f>CONCATENATE("ap name ",'AP-LIST_c9800'!B50," controller primary ",var_dns_wlc2," ",var_ip_wlc2)</f>
        <v>ap name lu0930ncap20047 controller primary lu0930swlc20002 10.52.9.195</v>
      </c>
    </row>
    <row r="51" spans="1:1">
      <c r="A51" s="6" t="str">
        <f>CONCATENATE("ap name ",'AP-LIST_c9800'!B51," controller primary ",var_dns_wlc2," ",var_ip_wlc2)</f>
        <v>ap name lu0930ncap20048 controller primary lu0930swlc20002 10.52.9.195</v>
      </c>
    </row>
    <row r="52" spans="1:1">
      <c r="A52" s="6" t="str">
        <f>CONCATENATE("ap name ",'AP-LIST_c9800'!B52," controller primary ",var_dns_wlc2," ",var_ip_wlc2)</f>
        <v>ap name lu0930ncap20049 controller primary lu0930swlc20002 10.52.9.195</v>
      </c>
    </row>
    <row r="53" spans="1:1">
      <c r="A53" s="6" t="str">
        <f>CONCATENATE("ap name ",'AP-LIST_c9800'!B53," controller primary ",var_dns_wlc2," ",var_ip_wlc2)</f>
        <v>ap name lu0930ncap20050 controller primary lu0930swlc20002 10.52.9.195</v>
      </c>
    </row>
    <row r="54" spans="1:1">
      <c r="A54" s="6" t="str">
        <f>CONCATENATE("ap name ",'AP-LIST_c9800'!B54," controller primary ",var_dns_wlc2," ",var_ip_wlc2)</f>
        <v>ap name lu0930ncap20051 controller primary lu0930swlc20002 10.52.9.195</v>
      </c>
    </row>
    <row r="55" spans="1:1">
      <c r="A55" s="6" t="str">
        <f>CONCATENATE("ap name ",'AP-LIST_c9800'!B55," controller primary ",var_dns_wlc2," ",var_ip_wlc2)</f>
        <v>ap name lu0930ncap20052 controller primary lu0930swlc20002 10.52.9.195</v>
      </c>
    </row>
    <row r="56" spans="1:1">
      <c r="A56" s="6" t="str">
        <f>CONCATENATE("ap name ",'AP-LIST_c9800'!B56," controller primary ",var_dns_wlc2," ",var_ip_wlc2)</f>
        <v>ap name lu0930ncap20053 controller primary lu0930swlc20002 10.52.9.195</v>
      </c>
    </row>
    <row r="57" spans="1:1">
      <c r="A57" s="6" t="str">
        <f>CONCATENATE("ap name ",'AP-LIST_c9800'!B57," controller primary ",var_dns_wlc2," ",var_ip_wlc2)</f>
        <v>ap name lu0930ncap20054 controller primary lu0930swlc20002 10.52.9.195</v>
      </c>
    </row>
    <row r="58" spans="1:1">
      <c r="A58" s="6" t="str">
        <f>CONCATENATE("ap name ",'AP-LIST_c9800'!B58," controller primary ",var_dns_wlc2," ",var_ip_wlc2)</f>
        <v>ap name lu0930ncap20055 controller primary lu0930swlc20002 10.52.9.195</v>
      </c>
    </row>
    <row r="59" spans="1:1">
      <c r="A59" s="6" t="str">
        <f>CONCATENATE("ap name ",'AP-LIST_c9800'!B59," controller primary ",var_dns_wlc2," ",var_ip_wlc2)</f>
        <v>ap name lu0930ncap20056 controller primary lu0930swlc20002 10.52.9.195</v>
      </c>
    </row>
    <row r="60" spans="1:1">
      <c r="A60" s="6" t="str">
        <f>CONCATENATE("ap name ",'AP-LIST_c9800'!B60," controller primary ",var_dns_wlc2," ",var_ip_wlc2)</f>
        <v>ap name lu0930ncap20057 controller primary lu0930swlc20002 10.52.9.195</v>
      </c>
    </row>
    <row r="61" spans="1:1">
      <c r="A61" s="6" t="str">
        <f>CONCATENATE("ap name ",'AP-LIST_c9800'!B61," controller primary ",var_dns_wlc2," ",var_ip_wlc2)</f>
        <v>ap name lu0930ncap20058 controller primary lu0930swlc20002 10.52.9.195</v>
      </c>
    </row>
    <row r="62" spans="1:1">
      <c r="A62" s="6" t="str">
        <f>CONCATENATE("ap name ",'AP-LIST_c9800'!B62," controller primary ",var_dns_wlc2," ",var_ip_wlc2)</f>
        <v>ap name lu0930ncap20059 controller primary lu0930swlc20002 10.52.9.195</v>
      </c>
    </row>
    <row r="63" spans="1:1">
      <c r="A63" s="6" t="str">
        <f>CONCATENATE("ap name ",'AP-LIST_c9800'!B63," controller primary ",var_dns_wlc2," ",var_ip_wlc2)</f>
        <v>ap name lu0930ncap20060 controller primary lu0930swlc20002 10.52.9.195</v>
      </c>
    </row>
    <row r="64" spans="1:1">
      <c r="A64" s="6" t="str">
        <f>CONCATENATE("ap name ",'AP-LIST_c9800'!B64," controller primary ",var_dns_wlc2," ",var_ip_wlc2)</f>
        <v>ap name lu0930ncap20061 controller primary lu0930swlc20002 10.52.9.195</v>
      </c>
    </row>
    <row r="65" spans="1:1">
      <c r="A65" s="6" t="str">
        <f>CONCATENATE("ap name ",'AP-LIST_c9800'!B65," controller primary ",var_dns_wlc2," ",var_ip_wlc2)</f>
        <v>ap name lu0930ncap20062 controller primary lu0930swlc20002 10.52.9.195</v>
      </c>
    </row>
    <row r="66" spans="1:1">
      <c r="A66" s="6" t="str">
        <f>CONCATENATE("ap name ",'AP-LIST_c9800'!B66," controller primary ",var_dns_wlc2," ",var_ip_wlc2)</f>
        <v>ap name lu0930ncap20063 controller primary lu0930swlc20002 10.52.9.195</v>
      </c>
    </row>
    <row r="67" spans="1:1">
      <c r="A67" s="6" t="str">
        <f>CONCATENATE("ap name ",'AP-LIST_c9800'!B67," controller primary ",var_dns_wlc2," ",var_ip_wlc2)</f>
        <v>ap name lu0930ncap20064 controller primary lu0930swlc20002 10.52.9.195</v>
      </c>
    </row>
    <row r="68" spans="1:1">
      <c r="A68" s="6" t="str">
        <f>CONCATENATE("ap name ",'AP-LIST_c9800'!B68," controller primary ",var_dns_wlc2," ",var_ip_wlc2)</f>
        <v>ap name lu0930ncap20065 controller primary lu0930swlc20002 10.52.9.195</v>
      </c>
    </row>
    <row r="69" spans="1:1">
      <c r="A69" s="6" t="str">
        <f>CONCATENATE("ap name ",'AP-LIST_c9800'!B69," controller primary ",var_dns_wlc2," ",var_ip_wlc2)</f>
        <v>ap name lu0930ncap20066 controller primary lu0930swlc20002 10.52.9.195</v>
      </c>
    </row>
    <row r="70" spans="1:1">
      <c r="A70" s="6" t="str">
        <f>CONCATENATE("ap name ",'AP-LIST_c9800'!B70," controller primary ",var_dns_wlc2," ",var_ip_wlc2)</f>
        <v>ap name lu0930ncap20067 controller primary lu0930swlc20002 10.52.9.195</v>
      </c>
    </row>
    <row r="71" spans="1:1">
      <c r="A71" s="6" t="str">
        <f>CONCATENATE("ap name ",'AP-LIST_c9800'!B71," controller primary ",var_dns_wlc2," ",var_ip_wlc2)</f>
        <v>ap name lu0930ncap20068 controller primary lu0930swlc20002 10.52.9.195</v>
      </c>
    </row>
    <row r="72" spans="1:1">
      <c r="A72" s="6" t="str">
        <f>CONCATENATE("ap name ",'AP-LIST_c9800'!B72," controller primary ",var_dns_wlc2," ",var_ip_wlc2)</f>
        <v>ap name lu0930ncap20069 controller primary lu0930swlc20002 10.52.9.195</v>
      </c>
    </row>
    <row r="73" spans="1:1">
      <c r="A73" s="6" t="str">
        <f>CONCATENATE("ap name ",'AP-LIST_c9800'!B73," controller primary ",var_dns_wlc2," ",var_ip_wlc2)</f>
        <v>ap name lu0930ncap20070 controller primary lu0930swlc20002 10.52.9.195</v>
      </c>
    </row>
    <row r="74" spans="1:1">
      <c r="A74" s="6" t="str">
        <f>CONCATENATE("ap name ",'AP-LIST_c9800'!B74," controller primary ",var_dns_wlc2," ",var_ip_wlc2)</f>
        <v>ap name lu0930ncap20071 controller primary lu0930swlc20002 10.52.9.195</v>
      </c>
    </row>
    <row r="75" spans="1:1">
      <c r="A75" s="6" t="str">
        <f>CONCATENATE("ap name ",'AP-LIST_c9800'!B75," controller primary ",var_dns_wlc2," ",var_ip_wlc2)</f>
        <v>ap name lu0930ncap20072 controller primary lu0930swlc20002 10.52.9.195</v>
      </c>
    </row>
    <row r="76" spans="1:1">
      <c r="A76" s="6" t="str">
        <f>CONCATENATE("ap name ",'AP-LIST_c9800'!B76," controller primary ",var_dns_wlc2," ",var_ip_wlc2)</f>
        <v>ap name lu0930ncap20073 controller primary lu0930swlc20002 10.52.9.195</v>
      </c>
    </row>
    <row r="77" spans="1:1">
      <c r="A77" s="6" t="str">
        <f>CONCATENATE("ap name ",'AP-LIST_c9800'!B77," controller primary ",var_dns_wlc2," ",var_ip_wlc2)</f>
        <v>ap name lu0930ncap20074 controller primary lu0930swlc20002 10.52.9.195</v>
      </c>
    </row>
    <row r="78" spans="1:1">
      <c r="A78" s="6" t="str">
        <f>CONCATENATE("ap name ",'AP-LIST_c9800'!B78," controller primary ",var_dns_wlc2," ",var_ip_wlc2)</f>
        <v>ap name lu0930ncap20075 controller primary lu0930swlc20002 10.52.9.195</v>
      </c>
    </row>
    <row r="79" spans="1:1">
      <c r="A79" s="6" t="str">
        <f>CONCATENATE("ap name ",'AP-LIST_c9800'!B79," controller primary ",var_dns_wlc2," ",var_ip_wlc2)</f>
        <v>ap name lu0930ncap20076 controller primary lu0930swlc20002 10.52.9.195</v>
      </c>
    </row>
    <row r="80" spans="1:1">
      <c r="A80" s="6" t="str">
        <f>CONCATENATE("ap name ",'AP-LIST_c9800'!B80," controller primary ",var_dns_wlc2," ",var_ip_wlc2)</f>
        <v>ap name lu0930ncap20077 controller primary lu0930swlc20002 10.52.9.195</v>
      </c>
    </row>
    <row r="81" spans="1:1">
      <c r="A81" s="6" t="str">
        <f>CONCATENATE("ap name ",'AP-LIST_c9800'!B81," controller primary ",var_dns_wlc2," ",var_ip_wlc2)</f>
        <v>ap name lu0930ncap20078 controller primary lu0930swlc20002 10.52.9.195</v>
      </c>
    </row>
    <row r="82" spans="1:1">
      <c r="A82" s="6" t="str">
        <f>CONCATENATE("ap name ",'AP-LIST_c9800'!B82," controller primary ",var_dns_wlc2," ",var_ip_wlc2)</f>
        <v>ap name lu0930ncap20079 controller primary lu0930swlc20002 10.52.9.195</v>
      </c>
    </row>
    <row r="83" spans="1:1">
      <c r="A83" s="6" t="str">
        <f>CONCATENATE("ap name ",'AP-LIST_c9800'!B83," controller primary ",var_dns_wlc2," ",var_ip_wlc2)</f>
        <v>ap name lu0930ncap20080 controller primary lu0930swlc20002 10.52.9.195</v>
      </c>
    </row>
    <row r="84" spans="1:1">
      <c r="A84" s="6" t="str">
        <f>CONCATENATE("ap name ",'AP-LIST_c9800'!B84," controller primary ",var_dns_wlc2," ",var_ip_wlc2)</f>
        <v>ap name lu0930ncap20081 controller primary lu0930swlc20002 10.52.9.195</v>
      </c>
    </row>
    <row r="85" spans="1:1">
      <c r="A85" s="6" t="str">
        <f>CONCATENATE("ap name ",'AP-LIST_c9800'!B85," controller primary ",var_dns_wlc2," ",var_ip_wlc2)</f>
        <v>ap name lu0930ncap20082 controller primary lu0930swlc20002 10.52.9.195</v>
      </c>
    </row>
    <row r="86" spans="1:1">
      <c r="A86" s="6" t="str">
        <f>CONCATENATE("ap name ",'AP-LIST_c9800'!B86," controller primary ",var_dns_wlc2," ",var_ip_wlc2)</f>
        <v>ap name lu0930ncap20083 controller primary lu0930swlc20002 10.52.9.195</v>
      </c>
    </row>
    <row r="87" spans="1:1">
      <c r="A87" s="6" t="str">
        <f>CONCATENATE("ap name ",'AP-LIST_c9800'!B87," controller primary ",var_dns_wlc2," ",var_ip_wlc2)</f>
        <v>ap name lu0930ncap20084 controller primary lu0930swlc20002 10.52.9.195</v>
      </c>
    </row>
    <row r="88" spans="1:1">
      <c r="A88" s="6" t="str">
        <f>CONCATENATE("ap name ",'AP-LIST_c9800'!B88," controller primary ",var_dns_wlc2," ",var_ip_wlc2)</f>
        <v>ap name lu0930ncap20085 controller primary lu0930swlc20002 10.52.9.195</v>
      </c>
    </row>
    <row r="89" spans="1:1">
      <c r="A89" s="6" t="str">
        <f>CONCATENATE("ap name ",'AP-LIST_c9800'!B89," controller primary ",var_dns_wlc2," ",var_ip_wlc2)</f>
        <v>ap name lu0930ncap20086 controller primary lu0930swlc20002 10.52.9.195</v>
      </c>
    </row>
    <row r="90" spans="1:1">
      <c r="A90" s="6" t="str">
        <f>CONCATENATE("ap name ",'AP-LIST_c9800'!B90," controller primary ",var_dns_wlc2," ",var_ip_wlc2)</f>
        <v>ap name lu0930ncap20087 controller primary lu0930swlc20002 10.52.9.195</v>
      </c>
    </row>
    <row r="91" spans="1:1">
      <c r="A91" s="6" t="str">
        <f>CONCATENATE("ap name ",'AP-LIST_c9800'!B91," controller primary ",var_dns_wlc2," ",var_ip_wlc2)</f>
        <v>ap name lu0930ncap20088 controller primary lu0930swlc20002 10.52.9.195</v>
      </c>
    </row>
    <row r="92" spans="1:1">
      <c r="A92" s="6" t="str">
        <f>CONCATENATE("ap name ",'AP-LIST_c9800'!B92," controller primary ",var_dns_wlc2," ",var_ip_wlc2)</f>
        <v>ap name lu0930ncap20089 controller primary lu0930swlc20002 10.52.9.195</v>
      </c>
    </row>
    <row r="93" spans="1:1">
      <c r="A93" s="6" t="str">
        <f>CONCATENATE("ap name ",'AP-LIST_c9800'!B93," controller primary ",var_dns_wlc2," ",var_ip_wlc2)</f>
        <v>ap name lu0930ncap20090 controller primary lu0930swlc20002 10.52.9.195</v>
      </c>
    </row>
    <row r="94" spans="1:1">
      <c r="A94" s="6" t="str">
        <f>CONCATENATE("ap name ",'AP-LIST_c9800'!B94," controller primary ",var_dns_wlc2," ",var_ip_wlc2)</f>
        <v>ap name lu0930ncap20091 controller primary lu0930swlc20002 10.52.9.195</v>
      </c>
    </row>
    <row r="95" spans="1:1">
      <c r="A95" s="6" t="str">
        <f>CONCATENATE("ap name ",'AP-LIST_c9800'!B95," controller primary ",var_dns_wlc2," ",var_ip_wlc2)</f>
        <v>ap name lu0930ncap20092 controller primary lu0930swlc20002 10.52.9.195</v>
      </c>
    </row>
    <row r="96" spans="1:1">
      <c r="A96" s="6" t="str">
        <f>CONCATENATE("ap name ",'AP-LIST_c9800'!B96," controller primary ",var_dns_wlc2," ",var_ip_wlc2)</f>
        <v>ap name lu0930ncap20093 controller primary lu0930swlc20002 10.52.9.195</v>
      </c>
    </row>
    <row r="97" spans="1:1">
      <c r="A97" s="6" t="str">
        <f>CONCATENATE("ap name ",'AP-LIST_c9800'!B97," controller primary ",var_dns_wlc2," ",var_ip_wlc2)</f>
        <v>ap name lu0930ncap20094 controller primary lu0930swlc20002 10.52.9.195</v>
      </c>
    </row>
    <row r="98" spans="1:1">
      <c r="A98" s="6" t="str">
        <f>CONCATENATE("ap name ",'AP-LIST_c9800'!B98," controller primary ",var_dns_wlc2," ",var_ip_wlc2)</f>
        <v>ap name lu0930ncap20095 controller primary lu0930swlc20002 10.52.9.195</v>
      </c>
    </row>
    <row r="99" spans="1:1">
      <c r="A99" s="6" t="str">
        <f>CONCATENATE("ap name ",'AP-LIST_c9800'!B99," controller primary ",var_dns_wlc2," ",var_ip_wlc2)</f>
        <v>ap name lu0930ncap20096 controller primary lu0930swlc20002 10.52.9.195</v>
      </c>
    </row>
    <row r="100" spans="1:1">
      <c r="A100" s="6" t="str">
        <f>CONCATENATE("ap name ",'AP-LIST_c9800'!B100," controller primary ",var_dns_wlc2," ",var_ip_wlc2)</f>
        <v>ap name lu0930ncap20097 controller primary lu0930swlc20002 10.52.9.195</v>
      </c>
    </row>
    <row r="101" spans="1:1">
      <c r="A101" s="6" t="str">
        <f>CONCATENATE("ap name ",'AP-LIST_c9800'!B101," controller primary ",var_dns_wlc2," ",var_ip_wlc2)</f>
        <v>ap name lu0930ncap20098 controller primary lu0930swlc20002 10.52.9.195</v>
      </c>
    </row>
    <row r="102" spans="1:1">
      <c r="A102" s="6" t="str">
        <f>CONCATENATE("ap name ",'AP-LIST_c9800'!B102," controller primary ",var_dns_wlc2," ",var_ip_wlc2)</f>
        <v>ap name lu0930ncap20099 controller primary lu0930swlc20002 10.52.9.195</v>
      </c>
    </row>
    <row r="103" spans="1:1">
      <c r="A103" s="6" t="str">
        <f>CONCATENATE("ap name ",'AP-LIST_c9800'!B103," controller primary ",var_dns_wlc2," ",var_ip_wlc2)</f>
        <v>ap name lu0930ncap20100 controller primary lu0930swlc20002 10.52.9.195</v>
      </c>
    </row>
    <row r="104" spans="1:1">
      <c r="A104" s="6" t="str">
        <f>CONCATENATE("ap name ",'AP-LIST_c9800'!B104," controller primary ",var_dns_wlc2," ",var_ip_wlc2)</f>
        <v>ap name lu0930ncap20101 controller primary lu0930swlc20002 10.52.9.195</v>
      </c>
    </row>
    <row r="105" spans="1:1">
      <c r="A105" s="6" t="str">
        <f>CONCATENATE("ap name ",'AP-LIST_c9800'!B105," controller primary ",var_dns_wlc2," ",var_ip_wlc2)</f>
        <v>ap name lu0930ncap20102 controller primary lu0930swlc20002 10.52.9.195</v>
      </c>
    </row>
    <row r="106" spans="1:1">
      <c r="A106" s="6" t="str">
        <f>CONCATENATE("ap name ",'AP-LIST_c9800'!B106," controller primary ",var_dns_wlc2," ",var_ip_wlc2)</f>
        <v>ap name lu0930ncap20103 controller primary lu0930swlc20002 10.52.9.195</v>
      </c>
    </row>
    <row r="107" spans="1:1">
      <c r="A107" s="6" t="str">
        <f>CONCATENATE("ap name ",'AP-LIST_c9800'!B107," controller primary ",var_dns_wlc2," ",var_ip_wlc2)</f>
        <v>ap name # no free IP controller primary lu0930swlc20002 10.52.9.195</v>
      </c>
    </row>
    <row r="108" spans="1:1">
      <c r="A108" s="6" t="str">
        <f>CONCATENATE("ap name ",'AP-LIST_c9800'!B108," controller primary ",var_dns_wlc2," ",var_ip_wlc2)</f>
        <v>ap name # no free IP controller primary lu0930swlc20002 10.52.9.195</v>
      </c>
    </row>
    <row r="109" spans="1:1">
      <c r="A109" s="6" t="str">
        <f>CONCATENATE("ap name ",'AP-LIST_c9800'!B109," controller primary ",var_dns_wlc2," ",var_ip_wlc2)</f>
        <v>ap name # no free IP controller primary lu0930swlc20002 10.52.9.195</v>
      </c>
    </row>
    <row r="110" spans="1:1">
      <c r="A110" s="6" t="str">
        <f>CONCATENATE("ap name ",'AP-LIST_c9800'!B110," controller primary ",var_dns_wlc2," ",var_ip_wlc2)</f>
        <v>ap name # no free IP controller primary lu0930swlc20002 10.52.9.195</v>
      </c>
    </row>
    <row r="111" spans="1:1">
      <c r="A111" s="6" t="str">
        <f>CONCATENATE("ap name ",'AP-LIST_c9800'!B111," controller primary ",var_dns_wlc2," ",var_ip_wlc2)</f>
        <v>ap name # no free IP controller primary lu0930swlc20002 10.52.9.195</v>
      </c>
    </row>
    <row r="112" spans="1:1">
      <c r="A112" s="6" t="str">
        <f>CONCATENATE("ap name ",'AP-LIST_c9800'!B112," controller primary ",var_dns_wlc2," ",var_ip_wlc2)</f>
        <v>ap name # no free IP controller primary lu0930swlc20002 10.52.9.195</v>
      </c>
    </row>
    <row r="113" spans="1:1">
      <c r="A113" s="6" t="str">
        <f>CONCATENATE("ap name ",'AP-LIST_c9800'!B113," controller primary ",var_dns_wlc2," ",var_ip_wlc2)</f>
        <v>ap name # no free IP controller primary lu0930swlc20002 10.52.9.195</v>
      </c>
    </row>
    <row r="114" spans="1:1">
      <c r="A114" s="6" t="str">
        <f>CONCATENATE("ap name ",'AP-LIST_c9800'!B114," controller primary ",var_dns_wlc2," ",var_ip_wlc2)</f>
        <v>ap name # no free IP controller primary lu0930swlc20002 10.52.9.195</v>
      </c>
    </row>
    <row r="115" spans="1:1">
      <c r="A115" s="6" t="str">
        <f>CONCATENATE("ap name ",'AP-LIST_c9800'!B115," controller primary ",var_dns_wlc2," ",var_ip_wlc2)</f>
        <v>ap name # no free IP controller primary lu0930swlc20002 10.52.9.195</v>
      </c>
    </row>
    <row r="116" spans="1:1">
      <c r="A116" s="65" t="s">
        <v>1311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topLeftCell="A34" workbookViewId="0">
      <selection activeCell="A3" sqref="A3:A49"/>
    </sheetView>
  </sheetViews>
  <sheetFormatPr baseColWidth="10" defaultRowHeight="15"/>
  <cols>
    <col min="1" max="1" width="58" bestFit="1" customWidth="1"/>
  </cols>
  <sheetData>
    <row r="1" spans="1:1" ht="34.5" customHeight="1">
      <c r="A1" s="60" t="s">
        <v>1483</v>
      </c>
    </row>
    <row r="2" spans="1:1">
      <c r="A2" s="66" t="s">
        <v>1295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lu0930ncap20001 static-ip domain fc.lu.bauhaus.intra</v>
      </c>
    </row>
    <row r="5" spans="1:1">
      <c r="A5" s="6" t="str">
        <f>CONCATENATE("ap name ",'AP-LIST_c9800'!B5," static-ip domain ",var_domain_nl)</f>
        <v>ap name lu0930ncap20002 static-ip domain fc.lu.bauhaus.intra</v>
      </c>
    </row>
    <row r="6" spans="1:1">
      <c r="A6" s="6" t="str">
        <f>CONCATENATE("ap name ",'AP-LIST_c9800'!B6," static-ip domain ",var_domain_nl)</f>
        <v>ap name lu0930ncap20003 static-ip domain fc.lu.bauhaus.intra</v>
      </c>
    </row>
    <row r="7" spans="1:1">
      <c r="A7" s="6" t="str">
        <f>CONCATENATE("ap name ",'AP-LIST_c9800'!B7," static-ip domain ",var_domain_nl)</f>
        <v>ap name lu0930ncap20004 static-ip domain fc.lu.bauhaus.intra</v>
      </c>
    </row>
    <row r="8" spans="1:1">
      <c r="A8" s="6" t="str">
        <f>CONCATENATE("ap name ",'AP-LIST_c9800'!B8," static-ip domain ",var_domain_nl)</f>
        <v>ap name lu0930ncap20005 static-ip domain fc.lu.bauhaus.intra</v>
      </c>
    </row>
    <row r="9" spans="1:1">
      <c r="A9" s="6" t="str">
        <f>CONCATENATE("ap name ",'AP-LIST_c9800'!B9," static-ip domain ",var_domain_nl)</f>
        <v>ap name lu0930ncap20006 static-ip domain fc.lu.bauhaus.intra</v>
      </c>
    </row>
    <row r="10" spans="1:1">
      <c r="A10" s="6" t="str">
        <f>CONCATENATE("ap name ",'AP-LIST_c9800'!B10," static-ip domain ",var_domain_nl)</f>
        <v>ap name lu0930ncap20007 static-ip domain fc.lu.bauhaus.intra</v>
      </c>
    </row>
    <row r="11" spans="1:1">
      <c r="A11" s="6" t="str">
        <f>CONCATENATE("ap name ",'AP-LIST_c9800'!B11," static-ip domain ",var_domain_nl)</f>
        <v>ap name lu0930ncap20008 static-ip domain fc.lu.bauhaus.intra</v>
      </c>
    </row>
    <row r="12" spans="1:1">
      <c r="A12" s="6" t="str">
        <f>CONCATENATE("ap name ",'AP-LIST_c9800'!B12," static-ip domain ",var_domain_nl)</f>
        <v>ap name lu0930ncap20009 static-ip domain fc.lu.bauhaus.intra</v>
      </c>
    </row>
    <row r="13" spans="1:1">
      <c r="A13" s="6" t="str">
        <f>CONCATENATE("ap name ",'AP-LIST_c9800'!B13," static-ip domain ",var_domain_nl)</f>
        <v>ap name lu0930ncap20010 static-ip domain fc.lu.bauhaus.intra</v>
      </c>
    </row>
    <row r="14" spans="1:1">
      <c r="A14" s="6" t="str">
        <f>CONCATENATE("ap name ",'AP-LIST_c9800'!B14," static-ip domain ",var_domain_nl)</f>
        <v>ap name lu0930ncap20011 static-ip domain fc.lu.bauhaus.intra</v>
      </c>
    </row>
    <row r="15" spans="1:1">
      <c r="A15" s="6" t="str">
        <f>CONCATENATE("ap name ",'AP-LIST_c9800'!B15," static-ip domain ",var_domain_nl)</f>
        <v>ap name lu0930ncap20012 static-ip domain fc.lu.bauhaus.intra</v>
      </c>
    </row>
    <row r="16" spans="1:1">
      <c r="A16" s="6" t="str">
        <f>CONCATENATE("ap name ",'AP-LIST_c9800'!B16," static-ip domain ",var_domain_nl)</f>
        <v>ap name lu0930ncap20013 static-ip domain fc.lu.bauhaus.intra</v>
      </c>
    </row>
    <row r="17" spans="1:1">
      <c r="A17" s="6" t="str">
        <f>CONCATENATE("ap name ",'AP-LIST_c9800'!B17," static-ip domain ",var_domain_nl)</f>
        <v>ap name lu0930ncap20014 static-ip domain fc.lu.bauhaus.intra</v>
      </c>
    </row>
    <row r="18" spans="1:1">
      <c r="A18" s="6" t="str">
        <f>CONCATENATE("ap name ",'AP-LIST_c9800'!B18," static-ip domain ",var_domain_nl)</f>
        <v>ap name lu0930ncap20015 static-ip domain fc.lu.bauhaus.intra</v>
      </c>
    </row>
    <row r="19" spans="1:1">
      <c r="A19" s="6" t="str">
        <f>CONCATENATE("ap name ",'AP-LIST_c9800'!B19," static-ip domain ",var_domain_nl)</f>
        <v>ap name lu0930ncap20016 static-ip domain fc.lu.bauhaus.intra</v>
      </c>
    </row>
    <row r="20" spans="1:1">
      <c r="A20" s="6" t="str">
        <f>CONCATENATE("ap name ",'AP-LIST_c9800'!B20," static-ip domain ",var_domain_nl)</f>
        <v>ap name lu0930ncap20017 static-ip domain fc.lu.bauhaus.intra</v>
      </c>
    </row>
    <row r="21" spans="1:1">
      <c r="A21" s="6" t="str">
        <f>CONCATENATE("ap name ",'AP-LIST_c9800'!B21," static-ip domain ",var_domain_nl)</f>
        <v>ap name lu0930ncap20018 static-ip domain fc.lu.bauhaus.intra</v>
      </c>
    </row>
    <row r="22" spans="1:1">
      <c r="A22" s="6" t="str">
        <f>CONCATENATE("ap name ",'AP-LIST_c9800'!B22," static-ip domain ",var_domain_nl)</f>
        <v>ap name lu0930ncap20019 static-ip domain fc.lu.bauhaus.intra</v>
      </c>
    </row>
    <row r="23" spans="1:1">
      <c r="A23" s="6" t="str">
        <f>CONCATENATE("ap name ",'AP-LIST_c9800'!B23," static-ip domain ",var_domain_nl)</f>
        <v>ap name lu0930ncap20020 static-ip domain fc.lu.bauhaus.intra</v>
      </c>
    </row>
    <row r="24" spans="1:1">
      <c r="A24" s="6" t="str">
        <f>CONCATENATE("ap name ",'AP-LIST_c9800'!B24," static-ip domain ",var_domain_nl)</f>
        <v>ap name lu0930ncap20021 static-ip domain fc.lu.bauhaus.intra</v>
      </c>
    </row>
    <row r="25" spans="1:1">
      <c r="A25" s="6" t="str">
        <f>CONCATENATE("ap name ",'AP-LIST_c9800'!B25," static-ip domain ",var_domain_nl)</f>
        <v>ap name lu0930ncap20022 static-ip domain fc.lu.bauhaus.intra</v>
      </c>
    </row>
    <row r="26" spans="1:1">
      <c r="A26" s="6" t="str">
        <f>CONCATENATE("ap name ",'AP-LIST_c9800'!B26," static-ip domain ",var_domain_nl)</f>
        <v>ap name lu0930ncap20023 static-ip domain fc.lu.bauhaus.intra</v>
      </c>
    </row>
    <row r="27" spans="1:1">
      <c r="A27" s="6" t="str">
        <f>CONCATENATE("ap name ",'AP-LIST_c9800'!B27," static-ip domain ",var_domain_nl)</f>
        <v>ap name lu0930ncap20024 static-ip domain fc.lu.bauhaus.intra</v>
      </c>
    </row>
    <row r="28" spans="1:1">
      <c r="A28" s="6" t="str">
        <f>CONCATENATE("ap name ",'AP-LIST_c9800'!B28," static-ip domain ",var_domain_nl)</f>
        <v>ap name lu0930ncap20025 static-ip domain fc.lu.bauhaus.intra</v>
      </c>
    </row>
    <row r="29" spans="1:1">
      <c r="A29" s="6" t="str">
        <f>CONCATENATE("ap name ",'AP-LIST_c9800'!B29," static-ip domain ",var_domain_nl)</f>
        <v>ap name lu0930ncap20026 static-ip domain fc.lu.bauhaus.intra</v>
      </c>
    </row>
    <row r="30" spans="1:1">
      <c r="A30" s="6" t="str">
        <f>CONCATENATE("ap name ",'AP-LIST_c9800'!B30," static-ip domain ",var_domain_nl)</f>
        <v>ap name lu0930ncap20027 static-ip domain fc.lu.bauhaus.intra</v>
      </c>
    </row>
    <row r="31" spans="1:1">
      <c r="A31" s="6" t="str">
        <f>CONCATENATE("ap name ",'AP-LIST_c9800'!B31," static-ip domain ",var_domain_nl)</f>
        <v>ap name lu0930ncap20028 static-ip domain fc.lu.bauhaus.intra</v>
      </c>
    </row>
    <row r="32" spans="1:1">
      <c r="A32" s="6" t="str">
        <f>CONCATENATE("ap name ",'AP-LIST_c9800'!B32," static-ip domain ",var_domain_nl)</f>
        <v>ap name lu0930ncap20029 static-ip domain fc.lu.bauhaus.intra</v>
      </c>
    </row>
    <row r="33" spans="1:1">
      <c r="A33" s="6" t="str">
        <f>CONCATENATE("ap name ",'AP-LIST_c9800'!B33," static-ip domain ",var_domain_nl)</f>
        <v>ap name lu0930ncap20030 static-ip domain fc.lu.bauhaus.intra</v>
      </c>
    </row>
    <row r="34" spans="1:1">
      <c r="A34" s="6" t="str">
        <f>CONCATENATE("ap name ",'AP-LIST_c9800'!B34," static-ip domain ",var_domain_nl)</f>
        <v>ap name lu0930ncap20031 static-ip domain fc.lu.bauhaus.intra</v>
      </c>
    </row>
    <row r="35" spans="1:1">
      <c r="A35" s="6" t="str">
        <f>CONCATENATE("ap name ",'AP-LIST_c9800'!B35," static-ip domain ",var_domain_nl)</f>
        <v>ap name lu0930ncap20032 static-ip domain fc.lu.bauhaus.intra</v>
      </c>
    </row>
    <row r="36" spans="1:1">
      <c r="A36" s="6" t="str">
        <f>CONCATENATE("ap name ",'AP-LIST_c9800'!B36," static-ip domain ",var_domain_nl)</f>
        <v>ap name lu0930ncap20033 static-ip domain fc.lu.bauhaus.intra</v>
      </c>
    </row>
    <row r="37" spans="1:1">
      <c r="A37" s="6" t="str">
        <f>CONCATENATE("ap name ",'AP-LIST_c9800'!B37," static-ip domain ",var_domain_nl)</f>
        <v>ap name lu0930ncap20034 static-ip domain fc.lu.bauhaus.intra</v>
      </c>
    </row>
    <row r="38" spans="1:1">
      <c r="A38" s="6" t="str">
        <f>CONCATENATE("ap name ",'AP-LIST_c9800'!B38," static-ip domain ",var_domain_nl)</f>
        <v>ap name lu0930ncap20035 static-ip domain fc.lu.bauhaus.intra</v>
      </c>
    </row>
    <row r="39" spans="1:1">
      <c r="A39" s="6" t="str">
        <f>CONCATENATE("ap name ",'AP-LIST_c9800'!B39," static-ip domain ",var_domain_nl)</f>
        <v>ap name lu0930ncap20036 static-ip domain fc.lu.bauhaus.intra</v>
      </c>
    </row>
    <row r="40" spans="1:1">
      <c r="A40" s="6" t="str">
        <f>CONCATENATE("ap name ",'AP-LIST_c9800'!B40," static-ip domain ",var_domain_nl)</f>
        <v>ap name lu0930ncap20037 static-ip domain fc.lu.bauhaus.intra</v>
      </c>
    </row>
    <row r="41" spans="1:1">
      <c r="A41" s="6" t="str">
        <f>CONCATENATE("ap name ",'AP-LIST_c9800'!B41," static-ip domain ",var_domain_nl)</f>
        <v>ap name lu0930ncap20038 static-ip domain fc.lu.bauhaus.intra</v>
      </c>
    </row>
    <row r="42" spans="1:1">
      <c r="A42" s="6" t="str">
        <f>CONCATENATE("ap name ",'AP-LIST_c9800'!B42," static-ip domain ",var_domain_nl)</f>
        <v>ap name lu0930ncap20039 static-ip domain fc.lu.bauhaus.intra</v>
      </c>
    </row>
    <row r="43" spans="1:1">
      <c r="A43" s="6" t="str">
        <f>CONCATENATE("ap name ",'AP-LIST_c9800'!B43," static-ip domain ",var_domain_nl)</f>
        <v>ap name lu0930ncap20040 static-ip domain fc.lu.bauhaus.intra</v>
      </c>
    </row>
    <row r="44" spans="1:1">
      <c r="A44" s="6" t="str">
        <f>CONCATENATE("ap name ",'AP-LIST_c9800'!B44," static-ip domain ",var_domain_nl)</f>
        <v>ap name lu0930ncap20041 static-ip domain fc.lu.bauhaus.intra</v>
      </c>
    </row>
    <row r="45" spans="1:1">
      <c r="A45" s="6" t="str">
        <f>CONCATENATE("ap name ",'AP-LIST_c9800'!B45," static-ip domain ",var_domain_nl)</f>
        <v>ap name lu0930ncap20042 static-ip domain fc.lu.bauhaus.intra</v>
      </c>
    </row>
    <row r="46" spans="1:1">
      <c r="A46" s="6" t="str">
        <f>CONCATENATE("ap name ",'AP-LIST_c9800'!B46," static-ip domain ",var_domain_nl)</f>
        <v>ap name lu0930ncap20043 static-ip domain fc.lu.bauhaus.intra</v>
      </c>
    </row>
    <row r="47" spans="1:1">
      <c r="A47" s="6" t="str">
        <f>CONCATENATE("ap name ",'AP-LIST_c9800'!B47," static-ip domain ",var_domain_nl)</f>
        <v>ap name lu0930ncap20044 static-ip domain fc.lu.bauhaus.intra</v>
      </c>
    </row>
    <row r="48" spans="1:1">
      <c r="A48" s="6" t="str">
        <f>CONCATENATE("ap name ",'AP-LIST_c9800'!B48," static-ip domain ",var_domain_nl)</f>
        <v>ap name lu0930ncap20045 static-ip domain fc.lu.bauhaus.intra</v>
      </c>
    </row>
    <row r="49" spans="1:1">
      <c r="A49" s="6" t="str">
        <f>CONCATENATE("ap name ",'AP-LIST_c9800'!B49," static-ip domain ",var_domain_nl)</f>
        <v>ap name lu0930ncap20046 static-ip domain fc.lu.bauhaus.intra</v>
      </c>
    </row>
    <row r="50" spans="1:1">
      <c r="A50" s="6" t="str">
        <f>CONCATENATE("ap name ",'AP-LIST_c9800'!B50," static-ip domain ",var_domain_nl)</f>
        <v>ap name lu0930ncap20047 static-ip domain fc.lu.bauhaus.intra</v>
      </c>
    </row>
    <row r="51" spans="1:1">
      <c r="A51" s="6" t="str">
        <f>CONCATENATE("ap name ",'AP-LIST_c9800'!B51," static-ip domain ",var_domain_nl)</f>
        <v>ap name lu0930ncap20048 static-ip domain fc.lu.bauhaus.intra</v>
      </c>
    </row>
    <row r="52" spans="1:1">
      <c r="A52" s="6" t="str">
        <f>CONCATENATE("ap name ",'AP-LIST_c9800'!B52," static-ip domain ",var_domain_nl)</f>
        <v>ap name lu0930ncap20049 static-ip domain fc.lu.bauhaus.intra</v>
      </c>
    </row>
    <row r="53" spans="1:1">
      <c r="A53" s="6" t="str">
        <f>CONCATENATE("ap name ",'AP-LIST_c9800'!B53," static-ip domain ",var_domain_nl)</f>
        <v>ap name lu0930ncap20050 static-ip domain fc.lu.bauhaus.intra</v>
      </c>
    </row>
    <row r="54" spans="1:1">
      <c r="A54" s="6" t="str">
        <f>CONCATENATE("ap name ",'AP-LIST_c9800'!B54," static-ip domain ",var_domain_nl)</f>
        <v>ap name lu0930ncap20051 static-ip domain fc.lu.bauhaus.intra</v>
      </c>
    </row>
    <row r="55" spans="1:1">
      <c r="A55" s="6" t="str">
        <f>CONCATENATE("ap name ",'AP-LIST_c9800'!B55," static-ip domain ",var_domain_nl)</f>
        <v>ap name lu0930ncap20052 static-ip domain fc.lu.bauhaus.intra</v>
      </c>
    </row>
    <row r="56" spans="1:1">
      <c r="A56" s="6" t="str">
        <f>CONCATENATE("ap name ",'AP-LIST_c9800'!B56," static-ip domain ",var_domain_nl)</f>
        <v>ap name lu0930ncap20053 static-ip domain fc.lu.bauhaus.intra</v>
      </c>
    </row>
    <row r="57" spans="1:1">
      <c r="A57" s="6" t="str">
        <f>CONCATENATE("ap name ",'AP-LIST_c9800'!B57," static-ip domain ",var_domain_nl)</f>
        <v>ap name lu0930ncap20054 static-ip domain fc.lu.bauhaus.intra</v>
      </c>
    </row>
    <row r="58" spans="1:1">
      <c r="A58" s="6" t="str">
        <f>CONCATENATE("ap name ",'AP-LIST_c9800'!B58," static-ip domain ",var_domain_nl)</f>
        <v>ap name lu0930ncap20055 static-ip domain fc.lu.bauhaus.intra</v>
      </c>
    </row>
    <row r="59" spans="1:1">
      <c r="A59" s="6" t="str">
        <f>CONCATENATE("ap name ",'AP-LIST_c9800'!B59," static-ip domain ",var_domain_nl)</f>
        <v>ap name lu0930ncap20056 static-ip domain fc.lu.bauhaus.intra</v>
      </c>
    </row>
    <row r="60" spans="1:1">
      <c r="A60" s="6" t="str">
        <f>CONCATENATE("ap name ",'AP-LIST_c9800'!B60," static-ip domain ",var_domain_nl)</f>
        <v>ap name lu0930ncap20057 static-ip domain fc.lu.bauhaus.intra</v>
      </c>
    </row>
    <row r="61" spans="1:1">
      <c r="A61" s="6" t="str">
        <f>CONCATENATE("ap name ",'AP-LIST_c9800'!B61," static-ip domain ",var_domain_nl)</f>
        <v>ap name lu0930ncap20058 static-ip domain fc.lu.bauhaus.intra</v>
      </c>
    </row>
    <row r="62" spans="1:1">
      <c r="A62" s="6" t="str">
        <f>CONCATENATE("ap name ",'AP-LIST_c9800'!B62," static-ip domain ",var_domain_nl)</f>
        <v>ap name lu0930ncap20059 static-ip domain fc.lu.bauhaus.intra</v>
      </c>
    </row>
    <row r="63" spans="1:1">
      <c r="A63" s="6" t="str">
        <f>CONCATENATE("ap name ",'AP-LIST_c9800'!B63," static-ip domain ",var_domain_nl)</f>
        <v>ap name lu0930ncap20060 static-ip domain fc.lu.bauhaus.intra</v>
      </c>
    </row>
    <row r="64" spans="1:1">
      <c r="A64" s="6" t="str">
        <f>CONCATENATE("ap name ",'AP-LIST_c9800'!B64," static-ip domain ",var_domain_nl)</f>
        <v>ap name lu0930ncap20061 static-ip domain fc.lu.bauhaus.intra</v>
      </c>
    </row>
    <row r="65" spans="1:1">
      <c r="A65" s="6" t="str">
        <f>CONCATENATE("ap name ",'AP-LIST_c9800'!B65," static-ip domain ",var_domain_nl)</f>
        <v>ap name lu0930ncap20062 static-ip domain fc.lu.bauhaus.intra</v>
      </c>
    </row>
    <row r="66" spans="1:1">
      <c r="A66" s="6" t="str">
        <f>CONCATENATE("ap name ",'AP-LIST_c9800'!B66," static-ip domain ",var_domain_nl)</f>
        <v>ap name lu0930ncap20063 static-ip domain fc.lu.bauhaus.intra</v>
      </c>
    </row>
    <row r="67" spans="1:1">
      <c r="A67" s="6" t="str">
        <f>CONCATENATE("ap name ",'AP-LIST_c9800'!B67," static-ip domain ",var_domain_nl)</f>
        <v>ap name lu0930ncap20064 static-ip domain fc.lu.bauhaus.intra</v>
      </c>
    </row>
    <row r="68" spans="1:1">
      <c r="A68" s="6" t="str">
        <f>CONCATENATE("ap name ",'AP-LIST_c9800'!B68," static-ip domain ",var_domain_nl)</f>
        <v>ap name lu0930ncap20065 static-ip domain fc.lu.bauhaus.intra</v>
      </c>
    </row>
    <row r="69" spans="1:1">
      <c r="A69" s="6" t="str">
        <f>CONCATENATE("ap name ",'AP-LIST_c9800'!B69," static-ip domain ",var_domain_nl)</f>
        <v>ap name lu0930ncap20066 static-ip domain fc.lu.bauhaus.intra</v>
      </c>
    </row>
    <row r="70" spans="1:1">
      <c r="A70" s="6" t="str">
        <f>CONCATENATE("ap name ",'AP-LIST_c9800'!B70," static-ip domain ",var_domain_nl)</f>
        <v>ap name lu0930ncap20067 static-ip domain fc.lu.bauhaus.intra</v>
      </c>
    </row>
    <row r="71" spans="1:1">
      <c r="A71" s="6" t="str">
        <f>CONCATENATE("ap name ",'AP-LIST_c9800'!B71," static-ip domain ",var_domain_nl)</f>
        <v>ap name lu0930ncap20068 static-ip domain fc.lu.bauhaus.intra</v>
      </c>
    </row>
    <row r="72" spans="1:1">
      <c r="A72" s="6" t="str">
        <f>CONCATENATE("ap name ",'AP-LIST_c9800'!B72," static-ip domain ",var_domain_nl)</f>
        <v>ap name lu0930ncap20069 static-ip domain fc.lu.bauhaus.intra</v>
      </c>
    </row>
    <row r="73" spans="1:1">
      <c r="A73" s="6" t="str">
        <f>CONCATENATE("ap name ",'AP-LIST_c9800'!B73," static-ip domain ",var_domain_nl)</f>
        <v>ap name lu0930ncap20070 static-ip domain fc.lu.bauhaus.intra</v>
      </c>
    </row>
    <row r="74" spans="1:1">
      <c r="A74" s="6" t="str">
        <f>CONCATENATE("ap name ",'AP-LIST_c9800'!B74," static-ip domain ",var_domain_nl)</f>
        <v>ap name lu0930ncap20071 static-ip domain fc.lu.bauhaus.intra</v>
      </c>
    </row>
    <row r="75" spans="1:1">
      <c r="A75" s="6" t="str">
        <f>CONCATENATE("ap name ",'AP-LIST_c9800'!B75," static-ip domain ",var_domain_nl)</f>
        <v>ap name lu0930ncap20072 static-ip domain fc.lu.bauhaus.intra</v>
      </c>
    </row>
    <row r="76" spans="1:1">
      <c r="A76" s="6" t="str">
        <f>CONCATENATE("ap name ",'AP-LIST_c9800'!B76," static-ip domain ",var_domain_nl)</f>
        <v>ap name lu0930ncap20073 static-ip domain fc.lu.bauhaus.intra</v>
      </c>
    </row>
    <row r="77" spans="1:1">
      <c r="A77" s="6" t="str">
        <f>CONCATENATE("ap name ",'AP-LIST_c9800'!B77," static-ip domain ",var_domain_nl)</f>
        <v>ap name lu0930ncap20074 static-ip domain fc.lu.bauhaus.intra</v>
      </c>
    </row>
    <row r="78" spans="1:1">
      <c r="A78" s="6" t="str">
        <f>CONCATENATE("ap name ",'AP-LIST_c9800'!B78," static-ip domain ",var_domain_nl)</f>
        <v>ap name lu0930ncap20075 static-ip domain fc.lu.bauhaus.intra</v>
      </c>
    </row>
    <row r="79" spans="1:1">
      <c r="A79" s="6" t="str">
        <f>CONCATENATE("ap name ",'AP-LIST_c9800'!B79," static-ip domain ",var_domain_nl)</f>
        <v>ap name lu0930ncap20076 static-ip domain fc.lu.bauhaus.intra</v>
      </c>
    </row>
    <row r="80" spans="1:1">
      <c r="A80" s="6" t="str">
        <f>CONCATENATE("ap name ",'AP-LIST_c9800'!B80," static-ip domain ",var_domain_nl)</f>
        <v>ap name lu0930ncap20077 static-ip domain fc.lu.bauhaus.intra</v>
      </c>
    </row>
    <row r="81" spans="1:1">
      <c r="A81" s="6" t="str">
        <f>CONCATENATE("ap name ",'AP-LIST_c9800'!B81," static-ip domain ",var_domain_nl)</f>
        <v>ap name lu0930ncap20078 static-ip domain fc.lu.bauhaus.intra</v>
      </c>
    </row>
    <row r="82" spans="1:1">
      <c r="A82" s="6" t="str">
        <f>CONCATENATE("ap name ",'AP-LIST_c9800'!B82," static-ip domain ",var_domain_nl)</f>
        <v>ap name lu0930ncap20079 static-ip domain fc.lu.bauhaus.intra</v>
      </c>
    </row>
    <row r="83" spans="1:1">
      <c r="A83" s="6" t="str">
        <f>CONCATENATE("ap name ",'AP-LIST_c9800'!B83," static-ip domain ",var_domain_nl)</f>
        <v>ap name lu0930ncap20080 static-ip domain fc.lu.bauhaus.intra</v>
      </c>
    </row>
    <row r="84" spans="1:1">
      <c r="A84" s="6" t="str">
        <f>CONCATENATE("ap name ",'AP-LIST_c9800'!B84," static-ip domain ",var_domain_nl)</f>
        <v>ap name lu0930ncap20081 static-ip domain fc.lu.bauhaus.intra</v>
      </c>
    </row>
    <row r="85" spans="1:1">
      <c r="A85" s="6" t="str">
        <f>CONCATENATE("ap name ",'AP-LIST_c9800'!B85," static-ip domain ",var_domain_nl)</f>
        <v>ap name lu0930ncap20082 static-ip domain fc.lu.bauhaus.intra</v>
      </c>
    </row>
    <row r="86" spans="1:1">
      <c r="A86" s="6" t="str">
        <f>CONCATENATE("ap name ",'AP-LIST_c9800'!B86," static-ip domain ",var_domain_nl)</f>
        <v>ap name lu0930ncap20083 static-ip domain fc.lu.bauhaus.intra</v>
      </c>
    </row>
    <row r="87" spans="1:1">
      <c r="A87" s="6" t="str">
        <f>CONCATENATE("ap name ",'AP-LIST_c9800'!B87," static-ip domain ",var_domain_nl)</f>
        <v>ap name lu0930ncap20084 static-ip domain fc.lu.bauhaus.intra</v>
      </c>
    </row>
    <row r="88" spans="1:1">
      <c r="A88" s="6" t="str">
        <f>CONCATENATE("ap name ",'AP-LIST_c9800'!B88," static-ip domain ",var_domain_nl)</f>
        <v>ap name lu0930ncap20085 static-ip domain fc.lu.bauhaus.intra</v>
      </c>
    </row>
    <row r="89" spans="1:1">
      <c r="A89" s="6" t="str">
        <f>CONCATENATE("ap name ",'AP-LIST_c9800'!B89," static-ip domain ",var_domain_nl)</f>
        <v>ap name lu0930ncap20086 static-ip domain fc.lu.bauhaus.intra</v>
      </c>
    </row>
    <row r="90" spans="1:1">
      <c r="A90" s="6" t="str">
        <f>CONCATENATE("ap name ",'AP-LIST_c9800'!B90," static-ip domain ",var_domain_nl)</f>
        <v>ap name lu0930ncap20087 static-ip domain fc.lu.bauhaus.intra</v>
      </c>
    </row>
    <row r="91" spans="1:1">
      <c r="A91" s="6" t="str">
        <f>CONCATENATE("ap name ",'AP-LIST_c9800'!B91," static-ip domain ",var_domain_nl)</f>
        <v>ap name lu0930ncap20088 static-ip domain fc.lu.bauhaus.intra</v>
      </c>
    </row>
    <row r="92" spans="1:1">
      <c r="A92" s="6" t="str">
        <f>CONCATENATE("ap name ",'AP-LIST_c9800'!B92," static-ip domain ",var_domain_nl)</f>
        <v>ap name lu0930ncap20089 static-ip domain fc.lu.bauhaus.intra</v>
      </c>
    </row>
    <row r="93" spans="1:1">
      <c r="A93" s="6" t="str">
        <f>CONCATENATE("ap name ",'AP-LIST_c9800'!B93," static-ip domain ",var_domain_nl)</f>
        <v>ap name lu0930ncap20090 static-ip domain fc.lu.bauhaus.intra</v>
      </c>
    </row>
    <row r="94" spans="1:1">
      <c r="A94" s="6" t="str">
        <f>CONCATENATE("ap name ",'AP-LIST_c9800'!B94," static-ip domain ",var_domain_nl)</f>
        <v>ap name lu0930ncap20091 static-ip domain fc.lu.bauhaus.intra</v>
      </c>
    </row>
    <row r="95" spans="1:1">
      <c r="A95" s="6" t="str">
        <f>CONCATENATE("ap name ",'AP-LIST_c9800'!B95," static-ip domain ",var_domain_nl)</f>
        <v>ap name lu0930ncap20092 static-ip domain fc.lu.bauhaus.intra</v>
      </c>
    </row>
    <row r="96" spans="1:1">
      <c r="A96" s="6" t="str">
        <f>CONCATENATE("ap name ",'AP-LIST_c9800'!B96," static-ip domain ",var_domain_nl)</f>
        <v>ap name lu0930ncap20093 static-ip domain fc.lu.bauhaus.intra</v>
      </c>
    </row>
    <row r="97" spans="1:1">
      <c r="A97" s="6" t="str">
        <f>CONCATENATE("ap name ",'AP-LIST_c9800'!B97," static-ip domain ",var_domain_nl)</f>
        <v>ap name lu0930ncap20094 static-ip domain fc.lu.bauhaus.intra</v>
      </c>
    </row>
    <row r="98" spans="1:1">
      <c r="A98" s="6" t="str">
        <f>CONCATENATE("ap name ",'AP-LIST_c9800'!B98," static-ip domain ",var_domain_nl)</f>
        <v>ap name lu0930ncap20095 static-ip domain fc.lu.bauhaus.intra</v>
      </c>
    </row>
    <row r="99" spans="1:1">
      <c r="A99" s="6" t="str">
        <f>CONCATENATE("ap name ",'AP-LIST_c9800'!B99," static-ip domain ",var_domain_nl)</f>
        <v>ap name lu0930ncap20096 static-ip domain fc.lu.bauhaus.intra</v>
      </c>
    </row>
    <row r="100" spans="1:1">
      <c r="A100" s="6" t="str">
        <f>CONCATENATE("ap name ",'AP-LIST_c9800'!B100," static-ip domain ",var_domain_nl)</f>
        <v>ap name lu0930ncap20097 static-ip domain fc.lu.bauhaus.intra</v>
      </c>
    </row>
    <row r="101" spans="1:1">
      <c r="A101" s="6" t="str">
        <f>CONCATENATE("ap name ",'AP-LIST_c9800'!B101," static-ip domain ",var_domain_nl)</f>
        <v>ap name lu0930ncap20098 static-ip domain fc.lu.bauhaus.intra</v>
      </c>
    </row>
    <row r="102" spans="1:1">
      <c r="A102" s="65" t="s">
        <v>1311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63"/>
    </sheetView>
  </sheetViews>
  <sheetFormatPr baseColWidth="10" defaultRowHeight="15"/>
  <cols>
    <col min="1" max="1" width="54.28515625" bestFit="1" customWidth="1"/>
  </cols>
  <sheetData>
    <row r="1" spans="1:1" ht="33" customHeight="1">
      <c r="A1" s="60" t="s">
        <v>1484</v>
      </c>
    </row>
    <row r="2" spans="1:1">
      <c r="A2" s="65" t="s">
        <v>1295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lu0930ncap20001 static-ip nameserver 10.52.2.11</v>
      </c>
    </row>
    <row r="5" spans="1:1">
      <c r="A5" s="6" t="str">
        <f>CONCATENATE("ap name ",'AP-LIST_c9800'!B5," static-ip nameserver ",var_ip_dns1)</f>
        <v>ap name lu0930ncap20002 static-ip nameserver 10.52.2.11</v>
      </c>
    </row>
    <row r="6" spans="1:1">
      <c r="A6" s="6" t="str">
        <f>CONCATENATE("ap name ",'AP-LIST_c9800'!B6," static-ip nameserver ",var_ip_dns1)</f>
        <v>ap name lu0930ncap20003 static-ip nameserver 10.52.2.11</v>
      </c>
    </row>
    <row r="7" spans="1:1">
      <c r="A7" s="6" t="str">
        <f>CONCATENATE("ap name ",'AP-LIST_c9800'!B7," static-ip nameserver ",var_ip_dns1)</f>
        <v>ap name lu0930ncap20004 static-ip nameserver 10.52.2.11</v>
      </c>
    </row>
    <row r="8" spans="1:1">
      <c r="A8" s="6" t="str">
        <f>CONCATENATE("ap name ",'AP-LIST_c9800'!B8," static-ip nameserver ",var_ip_dns1)</f>
        <v>ap name lu0930ncap20005 static-ip nameserver 10.52.2.11</v>
      </c>
    </row>
    <row r="9" spans="1:1">
      <c r="A9" s="6" t="str">
        <f>CONCATENATE("ap name ",'AP-LIST_c9800'!B9," static-ip nameserver ",var_ip_dns1)</f>
        <v>ap name lu0930ncap20006 static-ip nameserver 10.52.2.11</v>
      </c>
    </row>
    <row r="10" spans="1:1">
      <c r="A10" s="6" t="str">
        <f>CONCATENATE("ap name ",'AP-LIST_c9800'!B10," static-ip nameserver ",var_ip_dns1)</f>
        <v>ap name lu0930ncap20007 static-ip nameserver 10.52.2.11</v>
      </c>
    </row>
    <row r="11" spans="1:1">
      <c r="A11" s="6" t="str">
        <f>CONCATENATE("ap name ",'AP-LIST_c9800'!B11," static-ip nameserver ",var_ip_dns1)</f>
        <v>ap name lu0930ncap20008 static-ip nameserver 10.52.2.11</v>
      </c>
    </row>
    <row r="12" spans="1:1">
      <c r="A12" s="6" t="str">
        <f>CONCATENATE("ap name ",'AP-LIST_c9800'!B12," static-ip nameserver ",var_ip_dns1)</f>
        <v>ap name lu0930ncap20009 static-ip nameserver 10.52.2.11</v>
      </c>
    </row>
    <row r="13" spans="1:1">
      <c r="A13" s="6" t="str">
        <f>CONCATENATE("ap name ",'AP-LIST_c9800'!B13," static-ip nameserver ",var_ip_dns1)</f>
        <v>ap name lu0930ncap20010 static-ip nameserver 10.52.2.11</v>
      </c>
    </row>
    <row r="14" spans="1:1">
      <c r="A14" s="6" t="str">
        <f>CONCATENATE("ap name ",'AP-LIST_c9800'!B14," static-ip nameserver ",var_ip_dns1)</f>
        <v>ap name lu0930ncap20011 static-ip nameserver 10.52.2.11</v>
      </c>
    </row>
    <row r="15" spans="1:1">
      <c r="A15" s="6" t="str">
        <f>CONCATENATE("ap name ",'AP-LIST_c9800'!B15," static-ip nameserver ",var_ip_dns1)</f>
        <v>ap name lu0930ncap20012 static-ip nameserver 10.52.2.11</v>
      </c>
    </row>
    <row r="16" spans="1:1">
      <c r="A16" s="6" t="str">
        <f>CONCATENATE("ap name ",'AP-LIST_c9800'!B16," static-ip nameserver ",var_ip_dns1)</f>
        <v>ap name lu0930ncap20013 static-ip nameserver 10.52.2.11</v>
      </c>
    </row>
    <row r="17" spans="1:1">
      <c r="A17" s="6" t="str">
        <f>CONCATENATE("ap name ",'AP-LIST_c9800'!B17," static-ip nameserver ",var_ip_dns1)</f>
        <v>ap name lu0930ncap20014 static-ip nameserver 10.52.2.11</v>
      </c>
    </row>
    <row r="18" spans="1:1">
      <c r="A18" s="6" t="str">
        <f>CONCATENATE("ap name ",'AP-LIST_c9800'!B18," static-ip nameserver ",var_ip_dns1)</f>
        <v>ap name lu0930ncap20015 static-ip nameserver 10.52.2.11</v>
      </c>
    </row>
    <row r="19" spans="1:1">
      <c r="A19" s="6" t="str">
        <f>CONCATENATE("ap name ",'AP-LIST_c9800'!B19," static-ip nameserver ",var_ip_dns1)</f>
        <v>ap name lu0930ncap20016 static-ip nameserver 10.52.2.11</v>
      </c>
    </row>
    <row r="20" spans="1:1">
      <c r="A20" s="6" t="str">
        <f>CONCATENATE("ap name ",'AP-LIST_c9800'!B20," static-ip nameserver ",var_ip_dns1)</f>
        <v>ap name lu0930ncap20017 static-ip nameserver 10.52.2.11</v>
      </c>
    </row>
    <row r="21" spans="1:1">
      <c r="A21" s="6" t="str">
        <f>CONCATENATE("ap name ",'AP-LIST_c9800'!B21," static-ip nameserver ",var_ip_dns1)</f>
        <v>ap name lu0930ncap20018 static-ip nameserver 10.52.2.11</v>
      </c>
    </row>
    <row r="22" spans="1:1">
      <c r="A22" s="6" t="str">
        <f>CONCATENATE("ap name ",'AP-LIST_c9800'!B22," static-ip nameserver ",var_ip_dns1)</f>
        <v>ap name lu0930ncap20019 static-ip nameserver 10.52.2.11</v>
      </c>
    </row>
    <row r="23" spans="1:1">
      <c r="A23" s="6" t="str">
        <f>CONCATENATE("ap name ",'AP-LIST_c9800'!B23," static-ip nameserver ",var_ip_dns1)</f>
        <v>ap name lu0930ncap20020 static-ip nameserver 10.52.2.11</v>
      </c>
    </row>
    <row r="24" spans="1:1">
      <c r="A24" s="6" t="str">
        <f>CONCATENATE("ap name ",'AP-LIST_c9800'!B24," static-ip nameserver ",var_ip_dns1)</f>
        <v>ap name lu0930ncap20021 static-ip nameserver 10.52.2.11</v>
      </c>
    </row>
    <row r="25" spans="1:1">
      <c r="A25" s="6" t="str">
        <f>CONCATENATE("ap name ",'AP-LIST_c9800'!B25," static-ip nameserver ",var_ip_dns1)</f>
        <v>ap name lu0930ncap20022 static-ip nameserver 10.52.2.11</v>
      </c>
    </row>
    <row r="26" spans="1:1">
      <c r="A26" s="6" t="str">
        <f>CONCATENATE("ap name ",'AP-LIST_c9800'!B26," static-ip nameserver ",var_ip_dns1)</f>
        <v>ap name lu0930ncap20023 static-ip nameserver 10.52.2.11</v>
      </c>
    </row>
    <row r="27" spans="1:1">
      <c r="A27" s="6" t="str">
        <f>CONCATENATE("ap name ",'AP-LIST_c9800'!B27," static-ip nameserver ",var_ip_dns1)</f>
        <v>ap name lu0930ncap20024 static-ip nameserver 10.52.2.11</v>
      </c>
    </row>
    <row r="28" spans="1:1">
      <c r="A28" s="6" t="str">
        <f>CONCATENATE("ap name ",'AP-LIST_c9800'!B28," static-ip nameserver ",var_ip_dns1)</f>
        <v>ap name lu0930ncap20025 static-ip nameserver 10.52.2.11</v>
      </c>
    </row>
    <row r="29" spans="1:1">
      <c r="A29" s="6" t="str">
        <f>CONCATENATE("ap name ",'AP-LIST_c9800'!B29," static-ip nameserver ",var_ip_dns1)</f>
        <v>ap name lu0930ncap20026 static-ip nameserver 10.52.2.11</v>
      </c>
    </row>
    <row r="30" spans="1:1">
      <c r="A30" s="6" t="str">
        <f>CONCATENATE("ap name ",'AP-LIST_c9800'!B30," static-ip nameserver ",var_ip_dns1)</f>
        <v>ap name lu0930ncap20027 static-ip nameserver 10.52.2.11</v>
      </c>
    </row>
    <row r="31" spans="1:1">
      <c r="A31" s="6" t="str">
        <f>CONCATENATE("ap name ",'AP-LIST_c9800'!B31," static-ip nameserver ",var_ip_dns1)</f>
        <v>ap name lu0930ncap20028 static-ip nameserver 10.52.2.11</v>
      </c>
    </row>
    <row r="32" spans="1:1">
      <c r="A32" s="6" t="str">
        <f>CONCATENATE("ap name ",'AP-LIST_c9800'!B32," static-ip nameserver ",var_ip_dns1)</f>
        <v>ap name lu0930ncap20029 static-ip nameserver 10.52.2.11</v>
      </c>
    </row>
    <row r="33" spans="1:1">
      <c r="A33" s="6" t="str">
        <f>CONCATENATE("ap name ",'AP-LIST_c9800'!B33," static-ip nameserver ",var_ip_dns1)</f>
        <v>ap name lu0930ncap20030 static-ip nameserver 10.52.2.11</v>
      </c>
    </row>
    <row r="34" spans="1:1">
      <c r="A34" s="6" t="str">
        <f>CONCATENATE("ap name ",'AP-LIST_c9800'!B34," static-ip nameserver ",var_ip_dns1)</f>
        <v>ap name lu0930ncap20031 static-ip nameserver 10.52.2.11</v>
      </c>
    </row>
    <row r="35" spans="1:1">
      <c r="A35" s="6" t="str">
        <f>CONCATENATE("ap name ",'AP-LIST_c9800'!B35," static-ip nameserver ",var_ip_dns1)</f>
        <v>ap name lu0930ncap20032 static-ip nameserver 10.52.2.11</v>
      </c>
    </row>
    <row r="36" spans="1:1">
      <c r="A36" s="6" t="str">
        <f>CONCATENATE("ap name ",'AP-LIST_c9800'!B36," static-ip nameserver ",var_ip_dns1)</f>
        <v>ap name lu0930ncap20033 static-ip nameserver 10.52.2.11</v>
      </c>
    </row>
    <row r="37" spans="1:1">
      <c r="A37" s="6" t="str">
        <f>CONCATENATE("ap name ",'AP-LIST_c9800'!B37," static-ip nameserver ",var_ip_dns1)</f>
        <v>ap name lu0930ncap20034 static-ip nameserver 10.52.2.11</v>
      </c>
    </row>
    <row r="38" spans="1:1">
      <c r="A38" s="6" t="str">
        <f>CONCATENATE("ap name ",'AP-LIST_c9800'!B38," static-ip nameserver ",var_ip_dns1)</f>
        <v>ap name lu0930ncap20035 static-ip nameserver 10.52.2.11</v>
      </c>
    </row>
    <row r="39" spans="1:1">
      <c r="A39" s="6" t="str">
        <f>CONCATENATE("ap name ",'AP-LIST_c9800'!B39," static-ip nameserver ",var_ip_dns1)</f>
        <v>ap name lu0930ncap20036 static-ip nameserver 10.52.2.11</v>
      </c>
    </row>
    <row r="40" spans="1:1">
      <c r="A40" s="6" t="str">
        <f>CONCATENATE("ap name ",'AP-LIST_c9800'!B40," static-ip nameserver ",var_ip_dns1)</f>
        <v>ap name lu0930ncap20037 static-ip nameserver 10.52.2.11</v>
      </c>
    </row>
    <row r="41" spans="1:1">
      <c r="A41" s="6" t="str">
        <f>CONCATENATE("ap name ",'AP-LIST_c9800'!B41," static-ip nameserver ",var_ip_dns1)</f>
        <v>ap name lu0930ncap20038 static-ip nameserver 10.52.2.11</v>
      </c>
    </row>
    <row r="42" spans="1:1">
      <c r="A42" s="6" t="str">
        <f>CONCATENATE("ap name ",'AP-LIST_c9800'!B42," static-ip nameserver ",var_ip_dns1)</f>
        <v>ap name lu0930ncap20039 static-ip nameserver 10.52.2.11</v>
      </c>
    </row>
    <row r="43" spans="1:1">
      <c r="A43" s="6" t="str">
        <f>CONCATENATE("ap name ",'AP-LIST_c9800'!B43," static-ip nameserver ",var_ip_dns1)</f>
        <v>ap name lu0930ncap20040 static-ip nameserver 10.52.2.11</v>
      </c>
    </row>
    <row r="44" spans="1:1">
      <c r="A44" s="6" t="str">
        <f>CONCATENATE("ap name ",'AP-LIST_c9800'!B44," static-ip nameserver ",var_ip_dns1)</f>
        <v>ap name lu0930ncap20041 static-ip nameserver 10.52.2.11</v>
      </c>
    </row>
    <row r="45" spans="1:1">
      <c r="A45" s="6" t="str">
        <f>CONCATENATE("ap name ",'AP-LIST_c9800'!B45," static-ip nameserver ",var_ip_dns1)</f>
        <v>ap name lu0930ncap20042 static-ip nameserver 10.52.2.11</v>
      </c>
    </row>
    <row r="46" spans="1:1">
      <c r="A46" s="6" t="str">
        <f>CONCATENATE("ap name ",'AP-LIST_c9800'!B46," static-ip nameserver ",var_ip_dns1)</f>
        <v>ap name lu0930ncap20043 static-ip nameserver 10.52.2.11</v>
      </c>
    </row>
    <row r="47" spans="1:1">
      <c r="A47" s="6" t="str">
        <f>CONCATENATE("ap name ",'AP-LIST_c9800'!B47," static-ip nameserver ",var_ip_dns1)</f>
        <v>ap name lu0930ncap20044 static-ip nameserver 10.52.2.11</v>
      </c>
    </row>
    <row r="48" spans="1:1">
      <c r="A48" s="6" t="str">
        <f>CONCATENATE("ap name ",'AP-LIST_c9800'!B48," static-ip nameserver ",var_ip_dns1)</f>
        <v>ap name lu0930ncap20045 static-ip nameserver 10.52.2.11</v>
      </c>
    </row>
    <row r="49" spans="1:1">
      <c r="A49" s="6" t="str">
        <f>CONCATENATE("ap name ",'AP-LIST_c9800'!B49," static-ip nameserver ",var_ip_dns1)</f>
        <v>ap name lu0930ncap20046 static-ip nameserver 10.52.2.11</v>
      </c>
    </row>
    <row r="50" spans="1:1">
      <c r="A50" s="6" t="str">
        <f>CONCATENATE("ap name ",'AP-LIST_c9800'!B50," static-ip nameserver ",var_ip_dns1)</f>
        <v>ap name lu0930ncap20047 static-ip nameserver 10.52.2.11</v>
      </c>
    </row>
    <row r="51" spans="1:1">
      <c r="A51" s="6" t="str">
        <f>CONCATENATE("ap name ",'AP-LIST_c9800'!B51," static-ip nameserver ",var_ip_dns1)</f>
        <v>ap name lu0930ncap20048 static-ip nameserver 10.52.2.11</v>
      </c>
    </row>
    <row r="52" spans="1:1">
      <c r="A52" s="6" t="str">
        <f>CONCATENATE("ap name ",'AP-LIST_c9800'!B52," static-ip nameserver ",var_ip_dns1)</f>
        <v>ap name lu0930ncap20049 static-ip nameserver 10.52.2.11</v>
      </c>
    </row>
    <row r="53" spans="1:1">
      <c r="A53" s="6" t="str">
        <f>CONCATENATE("ap name ",'AP-LIST_c9800'!B53," static-ip nameserver ",var_ip_dns1)</f>
        <v>ap name lu0930ncap20050 static-ip nameserver 10.52.2.11</v>
      </c>
    </row>
    <row r="54" spans="1:1">
      <c r="A54" s="6" t="str">
        <f>CONCATENATE("ap name ",'AP-LIST_c9800'!B54," static-ip nameserver ",var_ip_dns1)</f>
        <v>ap name lu0930ncap20051 static-ip nameserver 10.52.2.11</v>
      </c>
    </row>
    <row r="55" spans="1:1">
      <c r="A55" s="6" t="str">
        <f>CONCATENATE("ap name ",'AP-LIST_c9800'!B55," static-ip nameserver ",var_ip_dns1)</f>
        <v>ap name lu0930ncap20052 static-ip nameserver 10.52.2.11</v>
      </c>
    </row>
    <row r="56" spans="1:1">
      <c r="A56" s="6" t="str">
        <f>CONCATENATE("ap name ",'AP-LIST_c9800'!B56," static-ip nameserver ",var_ip_dns1)</f>
        <v>ap name lu0930ncap20053 static-ip nameserver 10.52.2.11</v>
      </c>
    </row>
    <row r="57" spans="1:1">
      <c r="A57" s="6" t="str">
        <f>CONCATENATE("ap name ",'AP-LIST_c9800'!B57," static-ip nameserver ",var_ip_dns1)</f>
        <v>ap name lu0930ncap20054 static-ip nameserver 10.52.2.11</v>
      </c>
    </row>
    <row r="58" spans="1:1">
      <c r="A58" s="6" t="str">
        <f>CONCATENATE("ap name ",'AP-LIST_c9800'!B58," static-ip nameserver ",var_ip_dns1)</f>
        <v>ap name lu0930ncap20055 static-ip nameserver 10.52.2.11</v>
      </c>
    </row>
    <row r="59" spans="1:1">
      <c r="A59" s="6" t="str">
        <f>CONCATENATE("ap name ",'AP-LIST_c9800'!B59," static-ip nameserver ",var_ip_dns1)</f>
        <v>ap name lu0930ncap20056 static-ip nameserver 10.52.2.11</v>
      </c>
    </row>
    <row r="60" spans="1:1">
      <c r="A60" s="6" t="str">
        <f>CONCATENATE("ap name ",'AP-LIST_c9800'!B60," static-ip nameserver ",var_ip_dns1)</f>
        <v>ap name lu0930ncap20057 static-ip nameserver 10.52.2.11</v>
      </c>
    </row>
    <row r="61" spans="1:1">
      <c r="A61" s="6" t="str">
        <f>CONCATENATE("ap name ",'AP-LIST_c9800'!B61," static-ip nameserver ",var_ip_dns1)</f>
        <v>ap name lu0930ncap20058 static-ip nameserver 10.52.2.11</v>
      </c>
    </row>
    <row r="62" spans="1:1">
      <c r="A62" s="6" t="str">
        <f>CONCATENATE("ap name ",'AP-LIST_c9800'!B62," static-ip nameserver ",var_ip_dns1)</f>
        <v>ap name lu0930ncap20059 static-ip nameserver 10.52.2.11</v>
      </c>
    </row>
    <row r="63" spans="1:1">
      <c r="A63" s="6" t="str">
        <f>CONCATENATE("ap name ",'AP-LIST_c9800'!B63," static-ip nameserver ",var_ip_dns1)</f>
        <v>ap name lu0930ncap20060 static-ip nameserver 10.52.2.11</v>
      </c>
    </row>
    <row r="64" spans="1:1">
      <c r="A64" s="6" t="str">
        <f>CONCATENATE("ap name ",'AP-LIST_c9800'!B64," static-ip nameserver ",var_ip_dns1)</f>
        <v>ap name lu0930ncap20061 static-ip nameserver 10.52.2.11</v>
      </c>
    </row>
    <row r="65" spans="1:1">
      <c r="A65" s="6" t="str">
        <f>CONCATENATE("ap name ",'AP-LIST_c9800'!B65," static-ip nameserver ",var_ip_dns1)</f>
        <v>ap name lu0930ncap20062 static-ip nameserver 10.52.2.11</v>
      </c>
    </row>
    <row r="66" spans="1:1">
      <c r="A66" s="6" t="str">
        <f>CONCATENATE("ap name ",'AP-LIST_c9800'!B66," static-ip nameserver ",var_ip_dns1)</f>
        <v>ap name lu0930ncap20063 static-ip nameserver 10.52.2.11</v>
      </c>
    </row>
    <row r="67" spans="1:1">
      <c r="A67" s="6" t="str">
        <f>CONCATENATE("ap name ",'AP-LIST_c9800'!B67," static-ip nameserver ",var_ip_dns1)</f>
        <v>ap name lu0930ncap20064 static-ip nameserver 10.52.2.11</v>
      </c>
    </row>
    <row r="68" spans="1:1">
      <c r="A68" s="6" t="str">
        <f>CONCATENATE("ap name ",'AP-LIST_c9800'!B68," static-ip nameserver ",var_ip_dns1)</f>
        <v>ap name lu0930ncap20065 static-ip nameserver 10.52.2.11</v>
      </c>
    </row>
    <row r="69" spans="1:1">
      <c r="A69" s="6" t="str">
        <f>CONCATENATE("ap name ",'AP-LIST_c9800'!B69," static-ip nameserver ",var_ip_dns1)</f>
        <v>ap name lu0930ncap20066 static-ip nameserver 10.52.2.11</v>
      </c>
    </row>
    <row r="70" spans="1:1">
      <c r="A70" s="6" t="str">
        <f>CONCATENATE("ap name ",'AP-LIST_c9800'!B70," static-ip nameserver ",var_ip_dns1)</f>
        <v>ap name lu0930ncap20067 static-ip nameserver 10.52.2.11</v>
      </c>
    </row>
    <row r="71" spans="1:1">
      <c r="A71" s="6" t="str">
        <f>CONCATENATE("ap name ",'AP-LIST_c9800'!B71," static-ip nameserver ",var_ip_dns1)</f>
        <v>ap name lu0930ncap20068 static-ip nameserver 10.52.2.11</v>
      </c>
    </row>
    <row r="72" spans="1:1">
      <c r="A72" s="6" t="str">
        <f>CONCATENATE("ap name ",'AP-LIST_c9800'!B72," static-ip nameserver ",var_ip_dns1)</f>
        <v>ap name lu0930ncap20069 static-ip nameserver 10.52.2.11</v>
      </c>
    </row>
    <row r="73" spans="1:1">
      <c r="A73" s="6" t="str">
        <f>CONCATENATE("ap name ",'AP-LIST_c9800'!B73," static-ip nameserver ",var_ip_dns1)</f>
        <v>ap name lu0930ncap20070 static-ip nameserver 10.52.2.11</v>
      </c>
    </row>
    <row r="74" spans="1:1">
      <c r="A74" s="6" t="str">
        <f>CONCATENATE("ap name ",'AP-LIST_c9800'!B74," static-ip nameserver ",var_ip_dns1)</f>
        <v>ap name lu0930ncap20071 static-ip nameserver 10.52.2.11</v>
      </c>
    </row>
    <row r="75" spans="1:1">
      <c r="A75" s="6" t="str">
        <f>CONCATENATE("ap name ",'AP-LIST_c9800'!B75," static-ip nameserver ",var_ip_dns1)</f>
        <v>ap name lu0930ncap20072 static-ip nameserver 10.52.2.11</v>
      </c>
    </row>
    <row r="76" spans="1:1">
      <c r="A76" s="6" t="str">
        <f>CONCATENATE("ap name ",'AP-LIST_c9800'!B76," static-ip nameserver ",var_ip_dns1)</f>
        <v>ap name lu0930ncap20073 static-ip nameserver 10.52.2.11</v>
      </c>
    </row>
    <row r="77" spans="1:1">
      <c r="A77" s="6" t="str">
        <f>CONCATENATE("ap name ",'AP-LIST_c9800'!B77," static-ip nameserver ",var_ip_dns1)</f>
        <v>ap name lu0930ncap20074 static-ip nameserver 10.52.2.11</v>
      </c>
    </row>
    <row r="78" spans="1:1">
      <c r="A78" s="6" t="str">
        <f>CONCATENATE("ap name ",'AP-LIST_c9800'!B78," static-ip nameserver ",var_ip_dns1)</f>
        <v>ap name lu0930ncap20075 static-ip nameserver 10.52.2.11</v>
      </c>
    </row>
    <row r="79" spans="1:1">
      <c r="A79" s="6" t="str">
        <f>CONCATENATE("ap name ",'AP-LIST_c9800'!B79," static-ip nameserver ",var_ip_dns1)</f>
        <v>ap name lu0930ncap20076 static-ip nameserver 10.52.2.11</v>
      </c>
    </row>
    <row r="80" spans="1:1">
      <c r="A80" s="6" t="str">
        <f>CONCATENATE("ap name ",'AP-LIST_c9800'!B80," static-ip nameserver ",var_ip_dns1)</f>
        <v>ap name lu0930ncap20077 static-ip nameserver 10.52.2.11</v>
      </c>
    </row>
    <row r="81" spans="1:1">
      <c r="A81" s="6" t="str">
        <f>CONCATENATE("ap name ",'AP-LIST_c9800'!B81," static-ip nameserver ",var_ip_dns1)</f>
        <v>ap name lu0930ncap20078 static-ip nameserver 10.52.2.11</v>
      </c>
    </row>
    <row r="82" spans="1:1">
      <c r="A82" s="6" t="str">
        <f>CONCATENATE("ap name ",'AP-LIST_c9800'!B82," static-ip nameserver ",var_ip_dns1)</f>
        <v>ap name lu0930ncap20079 static-ip nameserver 10.52.2.11</v>
      </c>
    </row>
    <row r="83" spans="1:1">
      <c r="A83" s="6" t="str">
        <f>CONCATENATE("ap name ",'AP-LIST_c9800'!B83," static-ip nameserver ",var_ip_dns1)</f>
        <v>ap name lu0930ncap20080 static-ip nameserver 10.52.2.11</v>
      </c>
    </row>
    <row r="84" spans="1:1">
      <c r="A84" s="6" t="str">
        <f>CONCATENATE("ap name ",'AP-LIST_c9800'!B84," static-ip nameserver ",var_ip_dns1)</f>
        <v>ap name lu0930ncap20081 static-ip nameserver 10.52.2.11</v>
      </c>
    </row>
    <row r="85" spans="1:1">
      <c r="A85" s="6" t="str">
        <f>CONCATENATE("ap name ",'AP-LIST_c9800'!B85," static-ip nameserver ",var_ip_dns1)</f>
        <v>ap name lu0930ncap20082 static-ip nameserver 10.52.2.11</v>
      </c>
    </row>
    <row r="86" spans="1:1">
      <c r="A86" s="6" t="str">
        <f>CONCATENATE("ap name ",'AP-LIST_c9800'!B86," static-ip nameserver ",var_ip_dns1)</f>
        <v>ap name lu0930ncap20083 static-ip nameserver 10.52.2.11</v>
      </c>
    </row>
    <row r="87" spans="1:1">
      <c r="A87" s="6" t="str">
        <f>CONCATENATE("ap name ",'AP-LIST_c9800'!B87," static-ip nameserver ",var_ip_dns1)</f>
        <v>ap name lu0930ncap20084 static-ip nameserver 10.52.2.11</v>
      </c>
    </row>
    <row r="88" spans="1:1">
      <c r="A88" s="6" t="str">
        <f>CONCATENATE("ap name ",'AP-LIST_c9800'!B88," static-ip nameserver ",var_ip_dns1)</f>
        <v>ap name lu0930ncap20085 static-ip nameserver 10.52.2.11</v>
      </c>
    </row>
    <row r="89" spans="1:1">
      <c r="A89" s="6" t="str">
        <f>CONCATENATE("ap name ",'AP-LIST_c9800'!B89," static-ip nameserver ",var_ip_dns1)</f>
        <v>ap name lu0930ncap20086 static-ip nameserver 10.52.2.11</v>
      </c>
    </row>
    <row r="90" spans="1:1">
      <c r="A90" s="6" t="str">
        <f>CONCATENATE("ap name ",'AP-LIST_c9800'!B90," static-ip nameserver ",var_ip_dns1)</f>
        <v>ap name lu0930ncap20087 static-ip nameserver 10.52.2.11</v>
      </c>
    </row>
    <row r="91" spans="1:1">
      <c r="A91" s="6" t="str">
        <f>CONCATENATE("ap name ",'AP-LIST_c9800'!B91," static-ip nameserver ",var_ip_dns1)</f>
        <v>ap name lu0930ncap20088 static-ip nameserver 10.52.2.11</v>
      </c>
    </row>
    <row r="92" spans="1:1">
      <c r="A92" s="6" t="str">
        <f>CONCATENATE("ap name ",'AP-LIST_c9800'!B92," static-ip nameserver ",var_ip_dns1)</f>
        <v>ap name lu0930ncap20089 static-ip nameserver 10.52.2.11</v>
      </c>
    </row>
    <row r="93" spans="1:1">
      <c r="A93" s="6" t="str">
        <f>CONCATENATE("ap name ",'AP-LIST_c9800'!B93," static-ip nameserver ",var_ip_dns1)</f>
        <v>ap name lu0930ncap20090 static-ip nameserver 10.52.2.11</v>
      </c>
    </row>
    <row r="94" spans="1:1">
      <c r="A94" s="6" t="str">
        <f>CONCATENATE("ap name ",'AP-LIST_c9800'!B94," static-ip nameserver ",var_ip_dns1)</f>
        <v>ap name lu0930ncap20091 static-ip nameserver 10.52.2.11</v>
      </c>
    </row>
    <row r="95" spans="1:1">
      <c r="A95" s="6" t="str">
        <f>CONCATENATE("ap name ",'AP-LIST_c9800'!B95," static-ip nameserver ",var_ip_dns1)</f>
        <v>ap name lu0930ncap20092 static-ip nameserver 10.52.2.11</v>
      </c>
    </row>
    <row r="96" spans="1:1">
      <c r="A96" s="6" t="str">
        <f>CONCATENATE("ap name ",'AP-LIST_c9800'!B96," static-ip nameserver ",var_ip_dns1)</f>
        <v>ap name lu0930ncap20093 static-ip nameserver 10.52.2.11</v>
      </c>
    </row>
    <row r="97" spans="1:1">
      <c r="A97" s="6" t="str">
        <f>CONCATENATE("ap name ",'AP-LIST_c9800'!B97," static-ip nameserver ",var_ip_dns1)</f>
        <v>ap name lu0930ncap20094 static-ip nameserver 10.52.2.11</v>
      </c>
    </row>
    <row r="98" spans="1:1">
      <c r="A98" s="6" t="str">
        <f>CONCATENATE("ap name ",'AP-LIST_c9800'!B98," static-ip nameserver ",var_ip_dns1)</f>
        <v>ap name lu0930ncap20095 static-ip nameserver 10.52.2.11</v>
      </c>
    </row>
    <row r="99" spans="1:1">
      <c r="A99" s="6" t="str">
        <f>CONCATENATE("ap name ",'AP-LIST_c9800'!B99," static-ip nameserver ",var_ip_dns1)</f>
        <v>ap name lu0930ncap20096 static-ip nameserver 10.52.2.11</v>
      </c>
    </row>
    <row r="100" spans="1:1">
      <c r="A100" s="6" t="str">
        <f>CONCATENATE("ap name ",'AP-LIST_c9800'!B100," static-ip nameserver ",var_ip_dns1)</f>
        <v>ap name lu0930ncap20097 static-ip nameserver 10.52.2.11</v>
      </c>
    </row>
    <row r="101" spans="1:1">
      <c r="A101" s="6" t="str">
        <f>CONCATENATE("ap name ",'AP-LIST_c9800'!B101," static-ip nameserver ",var_ip_dns1)</f>
        <v>ap name lu0930ncap20098 static-ip nameserver 10.52.2.11</v>
      </c>
    </row>
    <row r="102" spans="1:1">
      <c r="A102" s="65" t="s">
        <v>1311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5" bestFit="1" customWidth="1"/>
    <col min="2" max="16384" width="11.42578125" style="1"/>
  </cols>
  <sheetData>
    <row r="1" spans="1:1" ht="33.75" customHeight="1">
      <c r="A1" s="60" t="s">
        <v>1490</v>
      </c>
    </row>
    <row r="2" spans="1:1">
      <c r="A2" s="66" t="s">
        <v>1295</v>
      </c>
    </row>
    <row r="3" spans="1:1">
      <c r="A3" s="99" t="s">
        <v>1057</v>
      </c>
    </row>
    <row r="4" spans="1:1">
      <c r="A4" s="96" t="s">
        <v>1374</v>
      </c>
    </row>
    <row r="5" spans="1:1">
      <c r="A5" s="99" t="str">
        <f>CONCATENATE("config ap primary-base ",var_dns_wlc2," ",'AP-LIST_c9800'!B4," ",var_ip_wlc2)</f>
        <v>config ap primary-base lu0930swlc20002 lu0930ncap20001 10.52.9.195</v>
      </c>
    </row>
    <row r="6" spans="1:1">
      <c r="A6" s="99" t="str">
        <f>CONCATENATE("config ap primary-base ",var_dns_wlc2," ",'AP-LIST_c9800'!B5," ",var_ip_wlc2)</f>
        <v>config ap primary-base lu0930swlc20002 lu0930ncap20002 10.52.9.195</v>
      </c>
    </row>
    <row r="7" spans="1:1">
      <c r="A7" s="99" t="str">
        <f>CONCATENATE("config ap primary-base ",var_dns_wlc2," ",'AP-LIST_c9800'!B6," ",var_ip_wlc2)</f>
        <v>config ap primary-base lu0930swlc20002 lu0930ncap20003 10.52.9.195</v>
      </c>
    </row>
    <row r="8" spans="1:1">
      <c r="A8" s="99" t="str">
        <f>CONCATENATE("config ap primary-base ",var_dns_wlc2," ",'AP-LIST_c9800'!B7," ",var_ip_wlc2)</f>
        <v>config ap primary-base lu0930swlc20002 lu0930ncap20004 10.52.9.195</v>
      </c>
    </row>
    <row r="9" spans="1:1">
      <c r="A9" s="99" t="str">
        <f>CONCATENATE("config ap primary-base ",var_dns_wlc2," ",'AP-LIST_c9800'!B8," ",var_ip_wlc2)</f>
        <v>config ap primary-base lu0930swlc20002 lu0930ncap20005 10.52.9.195</v>
      </c>
    </row>
    <row r="10" spans="1:1">
      <c r="A10" s="99" t="str">
        <f>CONCATENATE("config ap primary-base ",var_dns_wlc2," ",'AP-LIST_c9800'!B9," ",var_ip_wlc2)</f>
        <v>config ap primary-base lu0930swlc20002 lu0930ncap20006 10.52.9.195</v>
      </c>
    </row>
    <row r="11" spans="1:1">
      <c r="A11" s="99" t="str">
        <f>CONCATENATE("config ap primary-base ",var_dns_wlc2," ",'AP-LIST_c9800'!B10," ",var_ip_wlc2)</f>
        <v>config ap primary-base lu0930swlc20002 lu0930ncap20007 10.52.9.195</v>
      </c>
    </row>
    <row r="12" spans="1:1">
      <c r="A12" s="99" t="str">
        <f>CONCATENATE("config ap primary-base ",var_dns_wlc2," ",'AP-LIST_c9800'!B11," ",var_ip_wlc2)</f>
        <v>config ap primary-base lu0930swlc20002 lu0930ncap20008 10.52.9.195</v>
      </c>
    </row>
    <row r="13" spans="1:1">
      <c r="A13" s="99" t="str">
        <f>CONCATENATE("config ap primary-base ",var_dns_wlc2," ",'AP-LIST_c9800'!B12," ",var_ip_wlc2)</f>
        <v>config ap primary-base lu0930swlc20002 lu0930ncap20009 10.52.9.195</v>
      </c>
    </row>
    <row r="14" spans="1:1">
      <c r="A14" s="99" t="str">
        <f>CONCATENATE("config ap primary-base ",var_dns_wlc2," ",'AP-LIST_c9800'!B13," ",var_ip_wlc2)</f>
        <v>config ap primary-base lu0930swlc20002 lu0930ncap20010 10.52.9.195</v>
      </c>
    </row>
    <row r="15" spans="1:1">
      <c r="A15" s="99" t="str">
        <f>CONCATENATE("config ap primary-base ",var_dns_wlc2," ",'AP-LIST_c9800'!B14," ",var_ip_wlc2)</f>
        <v>config ap primary-base lu0930swlc20002 lu0930ncap20011 10.52.9.195</v>
      </c>
    </row>
    <row r="16" spans="1:1">
      <c r="A16" s="99" t="str">
        <f>CONCATENATE("config ap primary-base ",var_dns_wlc2," ",'AP-LIST_c9800'!B15," ",var_ip_wlc2)</f>
        <v>config ap primary-base lu0930swlc20002 lu0930ncap20012 10.52.9.195</v>
      </c>
    </row>
    <row r="17" spans="1:1">
      <c r="A17" s="99" t="str">
        <f>CONCATENATE("config ap primary-base ",var_dns_wlc2," ",'AP-LIST_c9800'!B16," ",var_ip_wlc2)</f>
        <v>config ap primary-base lu0930swlc20002 lu0930ncap20013 10.52.9.195</v>
      </c>
    </row>
    <row r="18" spans="1:1">
      <c r="A18" s="99" t="str">
        <f>CONCATENATE("config ap primary-base ",var_dns_wlc2," ",'AP-LIST_c9800'!B17," ",var_ip_wlc2)</f>
        <v>config ap primary-base lu0930swlc20002 lu0930ncap20014 10.52.9.195</v>
      </c>
    </row>
    <row r="19" spans="1:1">
      <c r="A19" s="99" t="str">
        <f>CONCATENATE("config ap primary-base ",var_dns_wlc2," ",'AP-LIST_c9800'!B18," ",var_ip_wlc2)</f>
        <v>config ap primary-base lu0930swlc20002 lu0930ncap20015 10.52.9.195</v>
      </c>
    </row>
    <row r="20" spans="1:1">
      <c r="A20" s="99" t="str">
        <f>CONCATENATE("config ap primary-base ",var_dns_wlc2," ",'AP-LIST_c9800'!B19," ",var_ip_wlc2)</f>
        <v>config ap primary-base lu0930swlc20002 lu0930ncap20016 10.52.9.195</v>
      </c>
    </row>
    <row r="21" spans="1:1">
      <c r="A21" s="99" t="str">
        <f>CONCATENATE("config ap primary-base ",var_dns_wlc2," ",'AP-LIST_c9800'!B20," ",var_ip_wlc2)</f>
        <v>config ap primary-base lu0930swlc20002 lu0930ncap20017 10.52.9.195</v>
      </c>
    </row>
    <row r="22" spans="1:1">
      <c r="A22" s="99" t="str">
        <f>CONCATENATE("config ap primary-base ",var_dns_wlc2," ",'AP-LIST_c9800'!B21," ",var_ip_wlc2)</f>
        <v>config ap primary-base lu0930swlc20002 lu0930ncap20018 10.52.9.195</v>
      </c>
    </row>
    <row r="23" spans="1:1">
      <c r="A23" s="99" t="str">
        <f>CONCATENATE("config ap primary-base ",var_dns_wlc2," ",'AP-LIST_c9800'!B22," ",var_ip_wlc2)</f>
        <v>config ap primary-base lu0930swlc20002 lu0930ncap20019 10.52.9.195</v>
      </c>
    </row>
    <row r="24" spans="1:1">
      <c r="A24" s="99" t="str">
        <f>CONCATENATE("config ap primary-base ",var_dns_wlc2," ",'AP-LIST_c9800'!B23," ",var_ip_wlc2)</f>
        <v>config ap primary-base lu0930swlc20002 lu0930ncap20020 10.52.9.195</v>
      </c>
    </row>
    <row r="25" spans="1:1">
      <c r="A25" s="99" t="str">
        <f>CONCATENATE("config ap primary-base ",var_dns_wlc2," ",'AP-LIST_c9800'!B24," ",var_ip_wlc2)</f>
        <v>config ap primary-base lu0930swlc20002 lu0930ncap20021 10.52.9.195</v>
      </c>
    </row>
    <row r="26" spans="1:1">
      <c r="A26" s="99" t="str">
        <f>CONCATENATE("config ap primary-base ",var_dns_wlc2," ",'AP-LIST_c9800'!B25," ",var_ip_wlc2)</f>
        <v>config ap primary-base lu0930swlc20002 lu0930ncap20022 10.52.9.195</v>
      </c>
    </row>
    <row r="27" spans="1:1">
      <c r="A27" s="99" t="str">
        <f>CONCATENATE("config ap primary-base ",var_dns_wlc2," ",'AP-LIST_c9800'!B26," ",var_ip_wlc2)</f>
        <v>config ap primary-base lu0930swlc20002 lu0930ncap20023 10.52.9.195</v>
      </c>
    </row>
    <row r="28" spans="1:1">
      <c r="A28" s="99" t="str">
        <f>CONCATENATE("config ap primary-base ",var_dns_wlc2," ",'AP-LIST_c9800'!B27," ",var_ip_wlc2)</f>
        <v>config ap primary-base lu0930swlc20002 lu0930ncap20024 10.52.9.195</v>
      </c>
    </row>
    <row r="29" spans="1:1">
      <c r="A29" s="99" t="str">
        <f>CONCATENATE("config ap primary-base ",var_dns_wlc2," ",'AP-LIST_c9800'!B28," ",var_ip_wlc2)</f>
        <v>config ap primary-base lu0930swlc20002 lu0930ncap20025 10.52.9.195</v>
      </c>
    </row>
    <row r="30" spans="1:1">
      <c r="A30" s="99" t="str">
        <f>CONCATENATE("config ap primary-base ",var_dns_wlc2," ",'AP-LIST_c9800'!B29," ",var_ip_wlc2)</f>
        <v>config ap primary-base lu0930swlc20002 lu0930ncap20026 10.52.9.195</v>
      </c>
    </row>
    <row r="31" spans="1:1">
      <c r="A31" s="99" t="str">
        <f>CONCATENATE("config ap primary-base ",var_dns_wlc2," ",'AP-LIST_c9800'!B30," ",var_ip_wlc2)</f>
        <v>config ap primary-base lu0930swlc20002 lu0930ncap20027 10.52.9.195</v>
      </c>
    </row>
    <row r="32" spans="1:1">
      <c r="A32" s="99" t="str">
        <f>CONCATENATE("config ap primary-base ",var_dns_wlc2," ",'AP-LIST_c9800'!B31," ",var_ip_wlc2)</f>
        <v>config ap primary-base lu0930swlc20002 lu0930ncap20028 10.52.9.195</v>
      </c>
    </row>
    <row r="33" spans="1:1">
      <c r="A33" s="99" t="str">
        <f>CONCATENATE("config ap primary-base ",var_dns_wlc2," ",'AP-LIST_c9800'!B32," ",var_ip_wlc2)</f>
        <v>config ap primary-base lu0930swlc20002 lu0930ncap20029 10.52.9.195</v>
      </c>
    </row>
    <row r="34" spans="1:1">
      <c r="A34" s="99" t="str">
        <f>CONCATENATE("config ap primary-base ",var_dns_wlc2," ",'AP-LIST_c9800'!B33," ",var_ip_wlc2)</f>
        <v>config ap primary-base lu0930swlc20002 lu0930ncap20030 10.52.9.195</v>
      </c>
    </row>
    <row r="35" spans="1:1">
      <c r="A35" s="99" t="str">
        <f>CONCATENATE("config ap primary-base ",var_dns_wlc2," ",'AP-LIST_c9800'!B34," ",var_ip_wlc2)</f>
        <v>config ap primary-base lu0930swlc20002 lu0930ncap20031 10.52.9.195</v>
      </c>
    </row>
    <row r="36" spans="1:1">
      <c r="A36" s="99" t="str">
        <f>CONCATENATE("config ap primary-base ",var_dns_wlc2," ",'AP-LIST_c9800'!B35," ",var_ip_wlc2)</f>
        <v>config ap primary-base lu0930swlc20002 lu0930ncap20032 10.52.9.195</v>
      </c>
    </row>
    <row r="37" spans="1:1">
      <c r="A37" s="99" t="str">
        <f>CONCATENATE("config ap primary-base ",var_dns_wlc2," ",'AP-LIST_c9800'!B36," ",var_ip_wlc2)</f>
        <v>config ap primary-base lu0930swlc20002 lu0930ncap20033 10.52.9.195</v>
      </c>
    </row>
    <row r="38" spans="1:1">
      <c r="A38" s="99" t="str">
        <f>CONCATENATE("config ap primary-base ",var_dns_wlc2," ",'AP-LIST_c9800'!B37," ",var_ip_wlc2)</f>
        <v>config ap primary-base lu0930swlc20002 lu0930ncap20034 10.52.9.195</v>
      </c>
    </row>
    <row r="39" spans="1:1">
      <c r="A39" s="99" t="str">
        <f>CONCATENATE("config ap primary-base ",var_dns_wlc2," ",'AP-LIST_c9800'!B38," ",var_ip_wlc2)</f>
        <v>config ap primary-base lu0930swlc20002 lu0930ncap20035 10.52.9.195</v>
      </c>
    </row>
    <row r="40" spans="1:1">
      <c r="A40" s="99" t="str">
        <f>CONCATENATE("config ap primary-base ",var_dns_wlc2," ",'AP-LIST_c9800'!B39," ",var_ip_wlc2)</f>
        <v>config ap primary-base lu0930swlc20002 lu0930ncap20036 10.52.9.195</v>
      </c>
    </row>
    <row r="41" spans="1:1">
      <c r="A41" s="99" t="str">
        <f>CONCATENATE("config ap primary-base ",var_dns_wlc2," ",'AP-LIST_c9800'!B40," ",var_ip_wlc2)</f>
        <v>config ap primary-base lu0930swlc20002 lu0930ncap20037 10.52.9.195</v>
      </c>
    </row>
    <row r="42" spans="1:1">
      <c r="A42" s="99" t="str">
        <f>CONCATENATE("config ap primary-base ",var_dns_wlc2," ",'AP-LIST_c9800'!B41," ",var_ip_wlc2)</f>
        <v>config ap primary-base lu0930swlc20002 lu0930ncap20038 10.52.9.195</v>
      </c>
    </row>
    <row r="43" spans="1:1">
      <c r="A43" s="99" t="str">
        <f>CONCATENATE("config ap primary-base ",var_dns_wlc2," ",'AP-LIST_c9800'!B42," ",var_ip_wlc2)</f>
        <v>config ap primary-base lu0930swlc20002 lu0930ncap20039 10.52.9.195</v>
      </c>
    </row>
    <row r="44" spans="1:1">
      <c r="A44" s="99" t="str">
        <f>CONCATENATE("config ap primary-base ",var_dns_wlc2," ",'AP-LIST_c9800'!B43," ",var_ip_wlc2)</f>
        <v>config ap primary-base lu0930swlc20002 lu0930ncap20040 10.52.9.195</v>
      </c>
    </row>
    <row r="45" spans="1:1">
      <c r="A45" s="99" t="str">
        <f>CONCATENATE("config ap primary-base ",var_dns_wlc2," ",'AP-LIST_c9800'!B44," ",var_ip_wlc2)</f>
        <v>config ap primary-base lu0930swlc20002 lu0930ncap20041 10.52.9.195</v>
      </c>
    </row>
    <row r="46" spans="1:1">
      <c r="A46" s="99" t="str">
        <f>CONCATENATE("config ap primary-base ",var_dns_wlc2," ",'AP-LIST_c9800'!B45," ",var_ip_wlc2)</f>
        <v>config ap primary-base lu0930swlc20002 lu0930ncap20042 10.52.9.195</v>
      </c>
    </row>
    <row r="47" spans="1:1">
      <c r="A47" s="99" t="str">
        <f>CONCATENATE("config ap primary-base ",var_dns_wlc2," ",'AP-LIST_c9800'!B46," ",var_ip_wlc2)</f>
        <v>config ap primary-base lu0930swlc20002 lu0930ncap20043 10.52.9.195</v>
      </c>
    </row>
    <row r="48" spans="1:1">
      <c r="A48" s="99" t="str">
        <f>CONCATENATE("config ap primary-base ",var_dns_wlc2," ",'AP-LIST_c9800'!B47," ",var_ip_wlc2)</f>
        <v>config ap primary-base lu0930swlc20002 lu0930ncap20044 10.52.9.195</v>
      </c>
    </row>
    <row r="49" spans="1:1">
      <c r="A49" s="99" t="str">
        <f>CONCATENATE("config ap primary-base ",var_dns_wlc2," ",'AP-LIST_c9800'!B48," ",var_ip_wlc2)</f>
        <v>config ap primary-base lu0930swlc20002 lu0930ncap20045 10.52.9.195</v>
      </c>
    </row>
    <row r="50" spans="1:1">
      <c r="A50" s="99" t="str">
        <f>CONCATENATE("config ap primary-base ",var_dns_wlc2," ",'AP-LIST_c9800'!B49," ",var_ip_wlc2)</f>
        <v>config ap primary-base lu0930swlc20002 lu0930ncap20046 10.52.9.195</v>
      </c>
    </row>
    <row r="51" spans="1:1">
      <c r="A51" s="99" t="str">
        <f>CONCATENATE("config ap primary-base ",var_dns_wlc2," ",'AP-LIST_c9800'!B50," ",var_ip_wlc2)</f>
        <v>config ap primary-base lu0930swlc20002 lu0930ncap20047 10.52.9.195</v>
      </c>
    </row>
    <row r="52" spans="1:1">
      <c r="A52" s="99" t="str">
        <f>CONCATENATE("config ap primary-base ",var_dns_wlc2," ",'AP-LIST_c9800'!B51," ",var_ip_wlc2)</f>
        <v>config ap primary-base lu0930swlc20002 lu0930ncap20048 10.52.9.195</v>
      </c>
    </row>
    <row r="53" spans="1:1">
      <c r="A53" s="99" t="str">
        <f>CONCATENATE("config ap primary-base ",var_dns_wlc2," ",'AP-LIST_c9800'!B52," ",var_ip_wlc2)</f>
        <v>config ap primary-base lu0930swlc20002 lu0930ncap20049 10.52.9.195</v>
      </c>
    </row>
    <row r="54" spans="1:1">
      <c r="A54" s="99" t="str">
        <f>CONCATENATE("config ap primary-base ",var_dns_wlc2," ",'AP-LIST_c9800'!B53," ",var_ip_wlc2)</f>
        <v>config ap primary-base lu0930swlc20002 lu0930ncap20050 10.52.9.195</v>
      </c>
    </row>
    <row r="55" spans="1:1">
      <c r="A55" s="99" t="str">
        <f>CONCATENATE("config ap primary-base ",var_dns_wlc2," ",'AP-LIST_c9800'!B54," ",var_ip_wlc2)</f>
        <v>config ap primary-base lu0930swlc20002 lu0930ncap20051 10.52.9.195</v>
      </c>
    </row>
    <row r="56" spans="1:1">
      <c r="A56" s="99" t="str">
        <f>CONCATENATE("config ap primary-base ",var_dns_wlc2," ",'AP-LIST_c9800'!B55," ",var_ip_wlc2)</f>
        <v>config ap primary-base lu0930swlc20002 lu0930ncap20052 10.52.9.195</v>
      </c>
    </row>
    <row r="57" spans="1:1">
      <c r="A57" s="99" t="str">
        <f>CONCATENATE("config ap primary-base ",var_dns_wlc2," ",'AP-LIST_c9800'!B56," ",var_ip_wlc2)</f>
        <v>config ap primary-base lu0930swlc20002 lu0930ncap20053 10.52.9.195</v>
      </c>
    </row>
    <row r="58" spans="1:1">
      <c r="A58" s="99" t="str">
        <f>CONCATENATE("config ap primary-base ",var_dns_wlc2," ",'AP-LIST_c9800'!B57," ",var_ip_wlc2)</f>
        <v>config ap primary-base lu0930swlc20002 lu0930ncap20054 10.52.9.195</v>
      </c>
    </row>
    <row r="59" spans="1:1">
      <c r="A59" s="99" t="str">
        <f>CONCATENATE("config ap primary-base ",var_dns_wlc2," ",'AP-LIST_c9800'!B58," ",var_ip_wlc2)</f>
        <v>config ap primary-base lu0930swlc20002 lu0930ncap20055 10.52.9.195</v>
      </c>
    </row>
    <row r="60" spans="1:1">
      <c r="A60" s="99" t="str">
        <f>CONCATENATE("config ap primary-base ",var_dns_wlc2," ",'AP-LIST_c9800'!B59," ",var_ip_wlc2)</f>
        <v>config ap primary-base lu0930swlc20002 lu0930ncap20056 10.52.9.195</v>
      </c>
    </row>
    <row r="61" spans="1:1">
      <c r="A61" s="99" t="str">
        <f>CONCATENATE("config ap primary-base ",var_dns_wlc2," ",'AP-LIST_c9800'!B60," ",var_ip_wlc2)</f>
        <v>config ap primary-base lu0930swlc20002 lu0930ncap20057 10.52.9.195</v>
      </c>
    </row>
    <row r="62" spans="1:1">
      <c r="A62" s="99" t="str">
        <f>CONCATENATE("config ap primary-base ",var_dns_wlc2," ",'AP-LIST_c9800'!B61," ",var_ip_wlc2)</f>
        <v>config ap primary-base lu0930swlc20002 lu0930ncap20058 10.52.9.195</v>
      </c>
    </row>
    <row r="63" spans="1:1">
      <c r="A63" s="99" t="str">
        <f>CONCATENATE("config ap primary-base ",var_dns_wlc2," ",'AP-LIST_c9800'!B62," ",var_ip_wlc2)</f>
        <v>config ap primary-base lu0930swlc20002 lu0930ncap20059 10.52.9.195</v>
      </c>
    </row>
    <row r="64" spans="1:1">
      <c r="A64" s="99" t="str">
        <f>CONCATENATE("config ap primary-base ",var_dns_wlc2," ",'AP-LIST_c9800'!B63," ",var_ip_wlc2)</f>
        <v>config ap primary-base lu0930swlc20002 lu0930ncap20060 10.52.9.195</v>
      </c>
    </row>
    <row r="65" spans="1:1">
      <c r="A65" s="99" t="str">
        <f>CONCATENATE("config ap primary-base ",var_dns_wlc2," ",'AP-LIST_c9800'!B64," ",var_ip_wlc2)</f>
        <v>config ap primary-base lu0930swlc20002 lu0930ncap20061 10.52.9.195</v>
      </c>
    </row>
    <row r="66" spans="1:1">
      <c r="A66" s="99" t="str">
        <f>CONCATENATE("config ap primary-base ",var_dns_wlc2," ",'AP-LIST_c9800'!B65," ",var_ip_wlc2)</f>
        <v>config ap primary-base lu0930swlc20002 lu0930ncap20062 10.52.9.195</v>
      </c>
    </row>
    <row r="67" spans="1:1">
      <c r="A67" s="99" t="str">
        <f>CONCATENATE("config ap primary-base ",var_dns_wlc2," ",'AP-LIST_c9800'!B66," ",var_ip_wlc2)</f>
        <v>config ap primary-base lu0930swlc20002 lu0930ncap20063 10.52.9.195</v>
      </c>
    </row>
    <row r="68" spans="1:1">
      <c r="A68" s="99" t="str">
        <f>CONCATENATE("config ap primary-base ",var_dns_wlc2," ",'AP-LIST_c9800'!B67," ",var_ip_wlc2)</f>
        <v>config ap primary-base lu0930swlc20002 lu0930ncap20064 10.52.9.195</v>
      </c>
    </row>
    <row r="69" spans="1:1">
      <c r="A69" s="99" t="str">
        <f>CONCATENATE("config ap primary-base ",var_dns_wlc2," ",'AP-LIST_c9800'!B68," ",var_ip_wlc2)</f>
        <v>config ap primary-base lu0930swlc20002 lu0930ncap20065 10.52.9.195</v>
      </c>
    </row>
    <row r="70" spans="1:1">
      <c r="A70" s="99" t="str">
        <f>CONCATENATE("config ap primary-base ",var_dns_wlc2," ",'AP-LIST_c9800'!B69," ",var_ip_wlc2)</f>
        <v>config ap primary-base lu0930swlc20002 lu0930ncap20066 10.52.9.195</v>
      </c>
    </row>
    <row r="71" spans="1:1">
      <c r="A71" s="99" t="str">
        <f>CONCATENATE("config ap primary-base ",var_dns_wlc2," ",'AP-LIST_c9800'!B70," ",var_ip_wlc2)</f>
        <v>config ap primary-base lu0930swlc20002 lu0930ncap20067 10.52.9.195</v>
      </c>
    </row>
    <row r="72" spans="1:1">
      <c r="A72" s="99" t="str">
        <f>CONCATENATE("config ap primary-base ",var_dns_wlc2," ",'AP-LIST_c9800'!B71," ",var_ip_wlc2)</f>
        <v>config ap primary-base lu0930swlc20002 lu0930ncap20068 10.52.9.195</v>
      </c>
    </row>
    <row r="73" spans="1:1">
      <c r="A73" s="99" t="str">
        <f>CONCATENATE("config ap primary-base ",var_dns_wlc2," ",'AP-LIST_c9800'!B72," ",var_ip_wlc2)</f>
        <v>config ap primary-base lu0930swlc20002 lu0930ncap20069 10.52.9.195</v>
      </c>
    </row>
    <row r="74" spans="1:1">
      <c r="A74" s="99" t="str">
        <f>CONCATENATE("config ap primary-base ",var_dns_wlc2," ",'AP-LIST_c9800'!B73," ",var_ip_wlc2)</f>
        <v>config ap primary-base lu0930swlc20002 lu0930ncap20070 10.52.9.195</v>
      </c>
    </row>
    <row r="75" spans="1:1">
      <c r="A75" s="99" t="str">
        <f>CONCATENATE("config ap primary-base ",var_dns_wlc2," ",'AP-LIST_c9800'!B74," ",var_ip_wlc2)</f>
        <v>config ap primary-base lu0930swlc20002 lu0930ncap20071 10.52.9.195</v>
      </c>
    </row>
    <row r="76" spans="1:1">
      <c r="A76" s="99" t="str">
        <f>CONCATENATE("config ap primary-base ",var_dns_wlc2," ",'AP-LIST_c9800'!B75," ",var_ip_wlc2)</f>
        <v>config ap primary-base lu0930swlc20002 lu0930ncap20072 10.52.9.195</v>
      </c>
    </row>
    <row r="77" spans="1:1">
      <c r="A77" s="99" t="str">
        <f>CONCATENATE("config ap primary-base ",var_dns_wlc2," ",'AP-LIST_c9800'!B76," ",var_ip_wlc2)</f>
        <v>config ap primary-base lu0930swlc20002 lu0930ncap20073 10.52.9.195</v>
      </c>
    </row>
    <row r="78" spans="1:1">
      <c r="A78" s="99" t="str">
        <f>CONCATENATE("config ap primary-base ",var_dns_wlc2," ",'AP-LIST_c9800'!B77," ",var_ip_wlc2)</f>
        <v>config ap primary-base lu0930swlc20002 lu0930ncap20074 10.52.9.195</v>
      </c>
    </row>
    <row r="79" spans="1:1">
      <c r="A79" s="99" t="str">
        <f>CONCATENATE("config ap primary-base ",var_dns_wlc2," ",'AP-LIST_c9800'!B78," ",var_ip_wlc2)</f>
        <v>config ap primary-base lu0930swlc20002 lu0930ncap20075 10.52.9.195</v>
      </c>
    </row>
    <row r="80" spans="1:1">
      <c r="A80" s="99" t="str">
        <f>CONCATENATE("config ap primary-base ",var_dns_wlc2," ",'AP-LIST_c9800'!B79," ",var_ip_wlc2)</f>
        <v>config ap primary-base lu0930swlc20002 lu0930ncap20076 10.52.9.195</v>
      </c>
    </row>
    <row r="81" spans="1:1">
      <c r="A81" s="99" t="str">
        <f>CONCATENATE("config ap primary-base ",var_dns_wlc2," ",'AP-LIST_c9800'!B80," ",var_ip_wlc2)</f>
        <v>config ap primary-base lu0930swlc20002 lu0930ncap20077 10.52.9.195</v>
      </c>
    </row>
    <row r="82" spans="1:1">
      <c r="A82" s="99" t="str">
        <f>CONCATENATE("config ap primary-base ",var_dns_wlc2," ",'AP-LIST_c9800'!B81," ",var_ip_wlc2)</f>
        <v>config ap primary-base lu0930swlc20002 lu0930ncap20078 10.52.9.195</v>
      </c>
    </row>
    <row r="83" spans="1:1">
      <c r="A83" s="99" t="str">
        <f>CONCATENATE("config ap primary-base ",var_dns_wlc2," ",'AP-LIST_c9800'!B82," ",var_ip_wlc2)</f>
        <v>config ap primary-base lu0930swlc20002 lu0930ncap20079 10.52.9.195</v>
      </c>
    </row>
    <row r="84" spans="1:1">
      <c r="A84" s="99" t="str">
        <f>CONCATENATE("config ap primary-base ",var_dns_wlc2," ",'AP-LIST_c9800'!B83," ",var_ip_wlc2)</f>
        <v>config ap primary-base lu0930swlc20002 lu0930ncap20080 10.52.9.195</v>
      </c>
    </row>
    <row r="85" spans="1:1">
      <c r="A85" s="99" t="str">
        <f>CONCATENATE("config ap primary-base ",var_dns_wlc2," ",'AP-LIST_c9800'!B84," ",var_ip_wlc2)</f>
        <v>config ap primary-base lu0930swlc20002 lu0930ncap20081 10.52.9.195</v>
      </c>
    </row>
    <row r="86" spans="1:1">
      <c r="A86" s="99" t="str">
        <f>CONCATENATE("config ap primary-base ",var_dns_wlc2," ",'AP-LIST_c9800'!B85," ",var_ip_wlc2)</f>
        <v>config ap primary-base lu0930swlc20002 lu0930ncap20082 10.52.9.195</v>
      </c>
    </row>
    <row r="87" spans="1:1">
      <c r="A87" s="99" t="str">
        <f>CONCATENATE("config ap primary-base ",var_dns_wlc2," ",'AP-LIST_c9800'!B86," ",var_ip_wlc2)</f>
        <v>config ap primary-base lu0930swlc20002 lu0930ncap20083 10.52.9.195</v>
      </c>
    </row>
    <row r="88" spans="1:1">
      <c r="A88" s="99" t="str">
        <f>CONCATENATE("config ap primary-base ",var_dns_wlc2," ",'AP-LIST_c9800'!B87," ",var_ip_wlc2)</f>
        <v>config ap primary-base lu0930swlc20002 lu0930ncap20084 10.52.9.195</v>
      </c>
    </row>
    <row r="89" spans="1:1">
      <c r="A89" s="99" t="str">
        <f>CONCATENATE("config ap primary-base ",var_dns_wlc2," ",'AP-LIST_c9800'!B88," ",var_ip_wlc2)</f>
        <v>config ap primary-base lu0930swlc20002 lu0930ncap20085 10.52.9.195</v>
      </c>
    </row>
    <row r="90" spans="1:1">
      <c r="A90" s="99" t="str">
        <f>CONCATENATE("config ap primary-base ",var_dns_wlc2," ",'AP-LIST_c9800'!B89," ",var_ip_wlc2)</f>
        <v>config ap primary-base lu0930swlc20002 lu0930ncap20086 10.52.9.195</v>
      </c>
    </row>
    <row r="91" spans="1:1">
      <c r="A91" s="99" t="str">
        <f>CONCATENATE("config ap primary-base ",var_dns_wlc2," ",'AP-LIST_c9800'!B90," ",var_ip_wlc2)</f>
        <v>config ap primary-base lu0930swlc20002 lu0930ncap20087 10.52.9.195</v>
      </c>
    </row>
    <row r="92" spans="1:1">
      <c r="A92" s="99" t="str">
        <f>CONCATENATE("config ap primary-base ",var_dns_wlc2," ",'AP-LIST_c9800'!B91," ",var_ip_wlc2)</f>
        <v>config ap primary-base lu0930swlc20002 lu0930ncap20088 10.52.9.195</v>
      </c>
    </row>
    <row r="93" spans="1:1">
      <c r="A93" s="99" t="str">
        <f>CONCATENATE("config ap primary-base ",var_dns_wlc2," ",'AP-LIST_c9800'!B92," ",var_ip_wlc2)</f>
        <v>config ap primary-base lu0930swlc20002 lu0930ncap20089 10.52.9.195</v>
      </c>
    </row>
    <row r="94" spans="1:1">
      <c r="A94" s="99" t="str">
        <f>CONCATENATE("config ap primary-base ",var_dns_wlc2," ",'AP-LIST_c9800'!B93," ",var_ip_wlc2)</f>
        <v>config ap primary-base lu0930swlc20002 lu0930ncap20090 10.52.9.195</v>
      </c>
    </row>
    <row r="95" spans="1:1">
      <c r="A95" s="99" t="str">
        <f>CONCATENATE("config ap primary-base ",var_dns_wlc2," ",'AP-LIST_c9800'!B94," ",var_ip_wlc2)</f>
        <v>config ap primary-base lu0930swlc20002 lu0930ncap20091 10.52.9.195</v>
      </c>
    </row>
    <row r="96" spans="1:1">
      <c r="A96" s="99" t="str">
        <f>CONCATENATE("config ap primary-base ",var_dns_wlc2," ",'AP-LIST_c9800'!B95," ",var_ip_wlc2)</f>
        <v>config ap primary-base lu0930swlc20002 lu0930ncap20092 10.52.9.195</v>
      </c>
    </row>
    <row r="97" spans="1:1">
      <c r="A97" s="99" t="str">
        <f>CONCATENATE("config ap primary-base ",var_dns_wlc2," ",'AP-LIST_c9800'!B96," ",var_ip_wlc2)</f>
        <v>config ap primary-base lu0930swlc20002 lu0930ncap20093 10.52.9.195</v>
      </c>
    </row>
    <row r="98" spans="1:1">
      <c r="A98" s="99" t="str">
        <f>CONCATENATE("config ap primary-base ",var_dns_wlc2," ",'AP-LIST_c9800'!B97," ",var_ip_wlc2)</f>
        <v>config ap primary-base lu0930swlc20002 lu0930ncap20094 10.52.9.195</v>
      </c>
    </row>
    <row r="99" spans="1:1">
      <c r="A99" s="99" t="str">
        <f>CONCATENATE("config ap primary-base ",var_dns_wlc2," ",'AP-LIST_c9800'!B98," ",var_ip_wlc2)</f>
        <v>config ap primary-base lu0930swlc20002 lu0930ncap20095 10.52.9.195</v>
      </c>
    </row>
    <row r="100" spans="1:1">
      <c r="A100" s="99" t="str">
        <f>CONCATENATE("config ap primary-base ",var_dns_wlc2," ",'AP-LIST_c9800'!B99," ",var_ip_wlc2)</f>
        <v>config ap primary-base lu0930swlc20002 lu0930ncap20096 10.52.9.195</v>
      </c>
    </row>
    <row r="101" spans="1:1">
      <c r="A101" s="99" t="str">
        <f>CONCATENATE("config ap primary-base ",var_dns_wlc2," ",'AP-LIST_c9800'!B100," ",var_ip_wlc2)</f>
        <v>config ap primary-base lu0930swlc20002 lu0930ncap20097 10.52.9.195</v>
      </c>
    </row>
    <row r="102" spans="1:1">
      <c r="A102" s="99" t="str">
        <f>CONCATENATE("config ap primary-base ",var_dns_wlc2," ",'AP-LIST_c9800'!B101," ",var_ip_wlc2)</f>
        <v>config ap primary-base lu0930swlc20002 lu0930ncap20098 10.52.9.195</v>
      </c>
    </row>
    <row r="103" spans="1:1">
      <c r="A103" s="99" t="str">
        <f>CONCATENATE("config ap primary-base ",var_dns_wlc2," ",'AP-LIST_c9800'!B102," ",var_ip_wlc2)</f>
        <v>config ap primary-base lu0930swlc20002 lu0930ncap20099 10.52.9.195</v>
      </c>
    </row>
    <row r="104" spans="1:1">
      <c r="A104" s="99" t="str">
        <f>CONCATENATE("config ap primary-base ",var_dns_wlc2," ",'AP-LIST_c9800'!B103," ",var_ip_wlc2)</f>
        <v>config ap primary-base lu0930swlc20002 lu0930ncap20100 10.52.9.195</v>
      </c>
    </row>
    <row r="105" spans="1:1">
      <c r="A105" s="99" t="str">
        <f>CONCATENATE("config ap primary-base ",var_dns_wlc2," ",'AP-LIST_c9800'!B104," ",var_ip_wlc2)</f>
        <v>config ap primary-base lu0930swlc20002 lu0930ncap20101 10.52.9.195</v>
      </c>
    </row>
    <row r="106" spans="1:1">
      <c r="A106" s="99" t="str">
        <f>CONCATENATE("config ap primary-base ",var_dns_wlc2," ",'AP-LIST_c9800'!B105," ",var_ip_wlc2)</f>
        <v>config ap primary-base lu0930swlc20002 lu0930ncap20102 10.52.9.195</v>
      </c>
    </row>
    <row r="107" spans="1:1">
      <c r="A107" s="99" t="str">
        <f>CONCATENATE("config ap primary-base ",var_dns_wlc2," ",'AP-LIST_c9800'!B106," ",var_ip_wlc2)</f>
        <v>config ap primary-base lu0930swlc20002 lu0930ncap20103 10.52.9.195</v>
      </c>
    </row>
    <row r="108" spans="1:1">
      <c r="A108" s="99" t="str">
        <f>CONCATENATE("config ap primary-base ",var_dns_wlc2," ",'AP-LIST_c9800'!B107," ",var_ip_wlc2)</f>
        <v>config ap primary-base lu0930swlc20002 # no free IP 10.52.9.195</v>
      </c>
    </row>
    <row r="109" spans="1:1">
      <c r="A109" s="99" t="str">
        <f>CONCATENATE("config ap primary-base ",var_dns_wlc2," ",'AP-LIST_c9800'!B108," ",var_ip_wlc2)</f>
        <v>config ap primary-base lu0930swlc20002 # no free IP 10.52.9.195</v>
      </c>
    </row>
    <row r="110" spans="1:1">
      <c r="A110" s="99" t="str">
        <f>CONCATENATE("config ap primary-base ",var_dns_wlc2," ",'AP-LIST_c9800'!B109," ",var_ip_wlc2)</f>
        <v>config ap primary-base lu0930swlc20002 # no free IP 10.52.9.195</v>
      </c>
    </row>
    <row r="111" spans="1:1">
      <c r="A111" s="99" t="str">
        <f>CONCATENATE("config ap primary-base ",var_dns_wlc2," ",'AP-LIST_c9800'!B110," ",var_ip_wlc2)</f>
        <v>config ap primary-base lu0930swlc20002 # no free IP 10.52.9.195</v>
      </c>
    </row>
    <row r="112" spans="1:1">
      <c r="A112" s="99" t="str">
        <f>CONCATENATE("config ap primary-base ",var_dns_wlc2," ",'AP-LIST_c9800'!B111," ",var_ip_wlc2)</f>
        <v>config ap primary-base lu0930swlc20002 # no free IP 10.52.9.195</v>
      </c>
    </row>
    <row r="113" spans="1:1">
      <c r="A113" s="99" t="str">
        <f>CONCATENATE("config ap primary-base ",var_dns_wlc2," ",'AP-LIST_c9800'!B112," ",var_ip_wlc2)</f>
        <v>config ap primary-base lu0930swlc20002 # no free IP 10.52.9.195</v>
      </c>
    </row>
    <row r="114" spans="1:1">
      <c r="A114" s="99" t="str">
        <f>CONCATENATE("config ap primary-base ",var_dns_wlc2," ",'AP-LIST_c9800'!B113," ",var_ip_wlc2)</f>
        <v>config ap primary-base lu0930swlc20002 # no free IP 10.52.9.195</v>
      </c>
    </row>
    <row r="115" spans="1:1">
      <c r="A115" s="99" t="str">
        <f>CONCATENATE("config ap primary-base ",var_dns_wlc2," ",'AP-LIST_c9800'!B114," ",var_ip_wlc2)</f>
        <v>config ap primary-base lu0930swlc20002 # no free IP 10.52.9.195</v>
      </c>
    </row>
    <row r="116" spans="1:1">
      <c r="A116" s="99" t="str">
        <f>CONCATENATE("config ap primary-base ",var_dns_wlc2," ",'AP-LIST_c9800'!B115," ",var_ip_wlc2)</f>
        <v>config ap primary-base lu0930swlc20002 # no free IP 10.52.9.195</v>
      </c>
    </row>
    <row r="117" spans="1:1">
      <c r="A117" s="99" t="str">
        <f>CONCATENATE("config ap primary-base ",var_dns_wlc2," ",'AP-LIST_c9800'!B116," ",var_ip_wlc2)</f>
        <v>config ap primary-base lu0930swlc20002 # no free IP 10.52.9.195</v>
      </c>
    </row>
    <row r="118" spans="1:1">
      <c r="A118" s="99" t="str">
        <f>CONCATENATE("config ap primary-base ",var_dns_wlc2," ",'AP-LIST_c9800'!B117," ",var_ip_wlc2)</f>
        <v>config ap primary-base lu0930swlc20002 # no free IP 10.52.9.195</v>
      </c>
    </row>
    <row r="119" spans="1:1">
      <c r="A119" s="99" t="str">
        <f>CONCATENATE("config ap primary-base ",var_dns_wlc2," ",'AP-LIST_c9800'!B118," ",var_ip_wlc2)</f>
        <v>config ap primary-base lu0930swlc20002 # no free IP 10.52.9.195</v>
      </c>
    </row>
    <row r="120" spans="1:1">
      <c r="A120" s="99" t="str">
        <f>CONCATENATE("config ap primary-base ",var_dns_wlc2," ",'AP-LIST_c9800'!B119," ",var_ip_wlc2)</f>
        <v>config ap primary-base lu0930swlc20002 # no free IP 10.52.9.195</v>
      </c>
    </row>
    <row r="121" spans="1:1">
      <c r="A121" s="99" t="str">
        <f>CONCATENATE("config ap primary-base ",var_dns_wlc2," ",'AP-LIST_c9800'!B120," ",var_ip_wlc2)</f>
        <v>config ap primary-base lu0930swlc20002 # no free IP 10.52.9.195</v>
      </c>
    </row>
    <row r="122" spans="1:1">
      <c r="A122" s="99" t="str">
        <f>CONCATENATE("config ap primary-base ",var_dns_wlc2," ",'AP-LIST_c9800'!B121," ",var_ip_wlc2)</f>
        <v>config ap primary-base lu0930swlc20002 # no free IP 10.52.9.195</v>
      </c>
    </row>
    <row r="123" spans="1:1">
      <c r="A123" s="99" t="str">
        <f>CONCATENATE("config ap primary-base ",var_dns_wlc2," ",'AP-LIST_c9800'!B122," ",var_ip_wlc2)</f>
        <v>config ap primary-base lu0930swlc20002 # no free IP 10.52.9.195</v>
      </c>
    </row>
    <row r="124" spans="1:1">
      <c r="A124" s="99" t="str">
        <f>CONCATENATE("config ap primary-base ",var_dns_wlc2," ",'AP-LIST_c9800'!B123," ",var_ip_wlc2)</f>
        <v>config ap primary-base lu0930swlc20002 # no free IP 10.52.9.195</v>
      </c>
    </row>
    <row r="125" spans="1:1">
      <c r="A125" s="99" t="str">
        <f>CONCATENATE("config ap primary-base ",var_dns_wlc2," ",'AP-LIST_c9800'!B124," ",var_ip_wlc2)</f>
        <v>config ap primary-base lu0930swlc20002 # no free IP 10.52.9.195</v>
      </c>
    </row>
    <row r="126" spans="1:1">
      <c r="A126" s="99" t="str">
        <f>CONCATENATE("config ap primary-base ",var_dns_wlc2," ",'AP-LIST_c9800'!B125," ",var_ip_wlc2)</f>
        <v>config ap primary-base lu0930swlc20002 # no free IP 10.52.9.195</v>
      </c>
    </row>
    <row r="127" spans="1:1">
      <c r="A127" s="99" t="str">
        <f>CONCATENATE("config ap primary-base ",var_dns_wlc2," ",'AP-LIST_c9800'!B126," ",var_ip_wlc2)</f>
        <v>config ap primary-base lu0930swlc20002 # no free IP 10.52.9.195</v>
      </c>
    </row>
    <row r="128" spans="1:1">
      <c r="A128" s="99" t="str">
        <f>CONCATENATE("config ap primary-base ",var_dns_wlc2," ",'AP-LIST_c9800'!B127," ",var_ip_wlc2)</f>
        <v>config ap primary-base lu0930swlc20002 # no free IP 10.52.9.195</v>
      </c>
    </row>
    <row r="129" spans="1:1">
      <c r="A129" s="99" t="str">
        <f>CONCATENATE("config ap primary-base ",var_dns_wlc2," ",'AP-LIST_c9800'!B128," ",var_ip_wlc2)</f>
        <v>config ap primary-base lu0930swlc20002 # no free IP 10.52.9.195</v>
      </c>
    </row>
    <row r="130" spans="1:1">
      <c r="A130" s="99" t="str">
        <f>CONCATENATE("config ap primary-base ",var_dns_wlc2," ",'AP-LIST_c9800'!B129," ",var_ip_wlc2)</f>
        <v>config ap primary-base lu0930swlc20002 # no free IP 10.52.9.195</v>
      </c>
    </row>
    <row r="131" spans="1:1">
      <c r="A131" s="99" t="str">
        <f>CONCATENATE("config ap primary-base ",var_dns_wlc2," ",'AP-LIST_c9800'!B130," ",var_ip_wlc2)</f>
        <v>config ap primary-base lu0930swlc20002 # no free IP 10.52.9.195</v>
      </c>
    </row>
    <row r="132" spans="1:1">
      <c r="A132" s="99" t="str">
        <f>CONCATENATE("config ap primary-base ",var_dns_wlc2," ",'AP-LIST_c9800'!B131," ",var_ip_wlc2)</f>
        <v>config ap primary-base lu0930swlc20002 # no free IP 10.52.9.195</v>
      </c>
    </row>
    <row r="133" spans="1:1">
      <c r="A133" s="99" t="str">
        <f>CONCATENATE("config ap primary-base ",var_dns_wlc2," ",'AP-LIST_c9800'!B132," ",var_ip_wlc2)</f>
        <v>config ap primary-base lu0930swlc20002 # no free IP 10.52.9.195</v>
      </c>
    </row>
    <row r="134" spans="1:1">
      <c r="A134" s="99" t="str">
        <f>CONCATENATE("config ap primary-base ",var_dns_wlc2," ",'AP-LIST_c9800'!B133," ",var_ip_wlc2)</f>
        <v>config ap primary-base lu0930swlc20002 # no free IP 10.52.9.195</v>
      </c>
    </row>
    <row r="135" spans="1:1">
      <c r="A135" s="99" t="str">
        <f>CONCATENATE("config ap primary-base ",var_dns_wlc2," ",'AP-LIST_c9800'!B134," ",var_ip_wlc2)</f>
        <v>config ap primary-base lu0930swlc20002 # no free IP 10.52.9.195</v>
      </c>
    </row>
    <row r="136" spans="1:1">
      <c r="A136" s="99" t="str">
        <f>CONCATENATE("config ap primary-base ",var_dns_wlc2," ",'AP-LIST_c9800'!B135," ",var_ip_wlc2)</f>
        <v>config ap primary-base lu0930swlc20002 # no free IP 10.52.9.195</v>
      </c>
    </row>
    <row r="137" spans="1:1">
      <c r="A137" s="99" t="str">
        <f>CONCATENATE("config ap primary-base ",var_dns_wlc2," ",'AP-LIST_c9800'!B136," ",var_ip_wlc2)</f>
        <v>config ap primary-base lu0930swlc20002 # no free IP 10.52.9.195</v>
      </c>
    </row>
    <row r="138" spans="1:1">
      <c r="A138" s="99" t="str">
        <f>CONCATENATE("config ap primary-base ",var_dns_wlc2," ",'AP-LIST_c9800'!B137," ",var_ip_wlc2)</f>
        <v>config ap primary-base lu0930swlc20002 # no free IP 10.52.9.195</v>
      </c>
    </row>
    <row r="139" spans="1:1">
      <c r="A139" s="99" t="str">
        <f>CONCATENATE("config ap primary-base ",var_dns_wlc2," ",'AP-LIST_c9800'!B138," ",var_ip_wlc2)</f>
        <v>config ap primary-base lu0930swlc20002 # no free IP 10.52.9.195</v>
      </c>
    </row>
    <row r="140" spans="1:1">
      <c r="A140" s="99" t="str">
        <f>CONCATENATE("config ap primary-base ",var_dns_wlc2," ",'AP-LIST_c9800'!B139," ",var_ip_wlc2)</f>
        <v>config ap primary-base lu0930swlc20002 # no free IP 10.52.9.195</v>
      </c>
    </row>
    <row r="141" spans="1:1">
      <c r="A141" s="99" t="str">
        <f>CONCATENATE("config ap primary-base ",var_dns_wlc2," ",'AP-LIST_c9800'!B140," ",var_ip_wlc2)</f>
        <v>config ap primary-base lu0930swlc20002 # no free IP 10.52.9.195</v>
      </c>
    </row>
    <row r="142" spans="1:1">
      <c r="A142" s="99" t="str">
        <f>CONCATENATE("config ap primary-base ",var_dns_wlc2," ",'AP-LIST_c9800'!B141," ",var_ip_wlc2)</f>
        <v>config ap primary-base lu0930swlc20002 # no free IP 10.52.9.195</v>
      </c>
    </row>
    <row r="143" spans="1:1">
      <c r="A143" s="99" t="str">
        <f>CONCATENATE("config ap primary-base ",var_dns_wlc2," ",'AP-LIST_c9800'!B142," ",var_ip_wlc2)</f>
        <v>config ap primary-base lu0930swlc20002 # no free IP 10.52.9.195</v>
      </c>
    </row>
    <row r="144" spans="1:1">
      <c r="A144" s="99" t="str">
        <f>CONCATENATE("config ap primary-base ",var_dns_wlc2," ",'AP-LIST_c9800'!B143," ",var_ip_wlc2)</f>
        <v>config ap primary-base lu0930swlc20002 # no free IP 10.52.9.195</v>
      </c>
    </row>
    <row r="145" spans="1:1">
      <c r="A145" s="99" t="str">
        <f>CONCATENATE("config ap primary-base ",var_dns_wlc2," ",'AP-LIST_c9800'!B144," ",var_ip_wlc2)</f>
        <v>config ap primary-base lu0930swlc20002 # no free IP 10.52.9.195</v>
      </c>
    </row>
    <row r="146" spans="1:1">
      <c r="A146" s="99" t="str">
        <f>CONCATENATE("config ap primary-base ",var_dns_wlc2," ",'AP-LIST_c9800'!B145," ",var_ip_wlc2)</f>
        <v>config ap primary-base lu0930swlc20002 # no free IP 10.52.9.195</v>
      </c>
    </row>
    <row r="147" spans="1:1">
      <c r="A147" s="99" t="str">
        <f>CONCATENATE("config ap primary-base ",var_dns_wlc2," ",'AP-LIST_c9800'!B146," ",var_ip_wlc2)</f>
        <v>config ap primary-base lu0930swlc20002 # no free IP 10.52.9.195</v>
      </c>
    </row>
    <row r="148" spans="1:1">
      <c r="A148" s="99" t="str">
        <f>CONCATENATE("config ap primary-base ",var_dns_wlc2," ",'AP-LIST_c9800'!B147," ",var_ip_wlc2)</f>
        <v>config ap primary-base lu0930swlc20002 # no free IP 10.52.9.195</v>
      </c>
    </row>
    <row r="149" spans="1:1">
      <c r="A149" s="99" t="str">
        <f>CONCATENATE("config ap primary-base ",var_dns_wlc2," ",'AP-LIST_c9800'!B148," ",var_ip_wlc2)</f>
        <v>config ap primary-base lu0930swlc20002 # no free IP 10.52.9.195</v>
      </c>
    </row>
    <row r="150" spans="1:1">
      <c r="A150" s="99" t="str">
        <f>CONCATENATE("config ap primary-base ",var_dns_wlc2," ",'AP-LIST_c9800'!B149," ",var_ip_wlc2)</f>
        <v>config ap primary-base lu0930swlc20002 # no free IP 10.52.9.195</v>
      </c>
    </row>
    <row r="151" spans="1:1">
      <c r="A151" s="99" t="str">
        <f>CONCATENATE("config ap primary-base ",var_dns_wlc2," ",'AP-LIST_c9800'!B150," ",var_ip_wlc2)</f>
        <v>config ap primary-base lu0930swlc20002 # no free IP 10.52.9.195</v>
      </c>
    </row>
    <row r="152" spans="1:1">
      <c r="A152" s="99" t="str">
        <f>CONCATENATE("config ap primary-base ",var_dns_wlc2," ",'AP-LIST_c9800'!B151," ",var_ip_wlc2)</f>
        <v>config ap primary-base lu0930swlc20002 # no free IP 10.52.9.195</v>
      </c>
    </row>
    <row r="153" spans="1:1">
      <c r="A153" s="99" t="str">
        <f>CONCATENATE("config ap primary-base ",var_dns_wlc2," ",'AP-LIST_c9800'!B152," ",var_ip_wlc2)</f>
        <v>config ap primary-base lu0930swlc20002 # no free IP 10.52.9.195</v>
      </c>
    </row>
    <row r="154" spans="1:1">
      <c r="A154" s="99" t="str">
        <f>CONCATENATE("config ap primary-base ",var_dns_wlc2," ",'AP-LIST_c9800'!B153," ",var_ip_wlc2)</f>
        <v>config ap primary-base lu0930swlc20002 # no free IP 10.52.9.195</v>
      </c>
    </row>
    <row r="155" spans="1:1">
      <c r="A155" s="99" t="str">
        <f>CONCATENATE("config ap primary-base ",var_dns_wlc2," ",'AP-LIST_c9800'!B154," ",var_ip_wlc2)</f>
        <v>config ap primary-base lu0930swlc20002 # no free IP 10.52.9.195</v>
      </c>
    </row>
    <row r="156" spans="1:1">
      <c r="A156" s="99" t="str">
        <f>CONCATENATE("config ap primary-base ",var_dns_wlc2," ",'AP-LIST_c9800'!B155," ",var_ip_wlc2)</f>
        <v>config ap primary-base lu0930swlc20002 # no free IP 10.52.9.195</v>
      </c>
    </row>
    <row r="157" spans="1:1">
      <c r="A157" s="99" t="str">
        <f>CONCATENATE("config ap primary-base ",var_dns_wlc2," ",'AP-LIST_c9800'!B156," ",var_ip_wlc2)</f>
        <v>config ap primary-base lu0930swlc20002 # no free IP 10.52.9.195</v>
      </c>
    </row>
    <row r="158" spans="1:1">
      <c r="A158" s="99" t="str">
        <f>CONCATENATE("config ap primary-base ",var_dns_wlc2," ",'AP-LIST_c9800'!B157," ",var_ip_wlc2)</f>
        <v>config ap primary-base lu0930swlc20002 # no free IP 10.52.9.195</v>
      </c>
    </row>
    <row r="159" spans="1:1">
      <c r="A159" s="99" t="str">
        <f>CONCATENATE("config ap primary-base ",var_dns_wlc2," ",'AP-LIST_c9800'!B158," ",var_ip_wlc2)</f>
        <v>config ap primary-base lu0930swlc20002 # no free IP 10.52.9.195</v>
      </c>
    </row>
    <row r="160" spans="1:1">
      <c r="A160" s="99" t="str">
        <f>CONCATENATE("config ap primary-base ",var_dns_wlc2," ",'AP-LIST_c9800'!B159," ",var_ip_wlc2)</f>
        <v>config ap primary-base lu0930swlc20002 # no free IP 10.52.9.195</v>
      </c>
    </row>
    <row r="161" spans="1:1">
      <c r="A161" s="99" t="str">
        <f>CONCATENATE("config ap primary-base ",var_dns_wlc2," ",'AP-LIST_c9800'!B160," ",var_ip_wlc2)</f>
        <v>config ap primary-base lu0930swlc20002 # no free IP 10.52.9.195</v>
      </c>
    </row>
    <row r="162" spans="1:1">
      <c r="A162" s="99" t="str">
        <f>CONCATENATE("config ap primary-base ",var_dns_wlc2," ",'AP-LIST_c9800'!B161," ",var_ip_wlc2)</f>
        <v>config ap primary-base lu0930swlc20002 # no free IP 10.52.9.195</v>
      </c>
    </row>
    <row r="163" spans="1:1">
      <c r="A163" s="99" t="str">
        <f>CONCATENATE("config ap primary-base ",var_dns_wlc2," ",'AP-LIST_c9800'!B162," ",var_ip_wlc2)</f>
        <v>config ap primary-base lu0930swlc20002 # no free IP 10.52.9.195</v>
      </c>
    </row>
    <row r="164" spans="1:1">
      <c r="A164" s="99" t="str">
        <f>CONCATENATE("config ap primary-base ",var_dns_wlc2," ",'AP-LIST_c9800'!B163," ",var_ip_wlc2)</f>
        <v>config ap primary-base lu0930swlc20002 # no free IP 10.52.9.195</v>
      </c>
    </row>
    <row r="165" spans="1:1">
      <c r="A165" s="99" t="str">
        <f>CONCATENATE("config ap primary-base ",var_dns_wlc2," ",'AP-LIST_c9800'!B164," ",var_ip_wlc2)</f>
        <v>config ap primary-base lu0930swlc20002 # no free IP 10.52.9.195</v>
      </c>
    </row>
    <row r="166" spans="1:1">
      <c r="A166" s="99" t="str">
        <f>CONCATENATE("config ap primary-base ",var_dns_wlc2," ",'AP-LIST_c9800'!B165," ",var_ip_wlc2)</f>
        <v>config ap primary-base lu0930swlc20002 # no free IP 10.52.9.195</v>
      </c>
    </row>
    <row r="167" spans="1:1">
      <c r="A167" s="99" t="str">
        <f>CONCATENATE("config ap primary-base ",var_dns_wlc2," ",'AP-LIST_c9800'!B166," ",var_ip_wlc2)</f>
        <v>config ap primary-base lu0930swlc20002 # no free IP 10.52.9.195</v>
      </c>
    </row>
    <row r="168" spans="1:1">
      <c r="A168" s="99" t="str">
        <f>CONCATENATE("config ap primary-base ",var_dns_wlc2," ",'AP-LIST_c9800'!B167," ",var_ip_wlc2)</f>
        <v>config ap primary-base lu0930swlc20002 # no free IP 10.52.9.195</v>
      </c>
    </row>
    <row r="169" spans="1:1">
      <c r="A169" s="99" t="str">
        <f>CONCATENATE("config ap primary-base ",var_dns_wlc2," ",'AP-LIST_c9800'!B168," ",var_ip_wlc2)</f>
        <v>config ap primary-base lu0930swlc20002 # no free IP 10.52.9.195</v>
      </c>
    </row>
    <row r="170" spans="1:1">
      <c r="A170" s="99" t="str">
        <f>CONCATENATE("config ap primary-base ",var_dns_wlc2," ",'AP-LIST_c9800'!B169," ",var_ip_wlc2)</f>
        <v>config ap primary-base lu0930swlc20002 # no free IP 10.52.9.195</v>
      </c>
    </row>
    <row r="171" spans="1:1">
      <c r="A171" s="99" t="str">
        <f>CONCATENATE("config ap primary-base ",var_dns_wlc2," ",'AP-LIST_c9800'!B170," ",var_ip_wlc2)</f>
        <v>config ap primary-base lu0930swlc20002 # no free IP 10.52.9.195</v>
      </c>
    </row>
    <row r="172" spans="1:1">
      <c r="A172" s="99" t="str">
        <f>CONCATENATE("config ap primary-base ",var_dns_wlc2," ",'AP-LIST_c9800'!B171," ",var_ip_wlc2)</f>
        <v>config ap primary-base lu0930swlc20002 # no free IP 10.52.9.195</v>
      </c>
    </row>
    <row r="173" spans="1:1">
      <c r="A173" s="99" t="str">
        <f>CONCATENATE("config ap primary-base ",var_dns_wlc2," ",'AP-LIST_c9800'!B172," ",var_ip_wlc2)</f>
        <v>config ap primary-base lu0930swlc20002 # no free IP 10.52.9.195</v>
      </c>
    </row>
    <row r="174" spans="1:1">
      <c r="A174" s="99" t="str">
        <f>CONCATENATE("config ap primary-base ",var_dns_wlc2," ",'AP-LIST_c9800'!B173," ",var_ip_wlc2)</f>
        <v>config ap primary-base lu0930swlc20002 # no free IP 10.52.9.195</v>
      </c>
    </row>
    <row r="175" spans="1:1">
      <c r="A175" s="99" t="str">
        <f>CONCATENATE("config ap primary-base ",var_dns_wlc2," ",'AP-LIST_c9800'!B174," ",var_ip_wlc2)</f>
        <v>config ap primary-base lu0930swlc20002 # no free IP 10.52.9.195</v>
      </c>
    </row>
    <row r="176" spans="1:1">
      <c r="A176" s="99" t="str">
        <f>CONCATENATE("config ap primary-base ",var_dns_wlc2," ",'AP-LIST_c9800'!B175," ",var_ip_wlc2)</f>
        <v>config ap primary-base lu0930swlc20002 # no free IP 10.52.9.195</v>
      </c>
    </row>
    <row r="177" spans="1:1">
      <c r="A177" s="99" t="str">
        <f>CONCATENATE("config ap primary-base ",var_dns_wlc2," ",'AP-LIST_c9800'!B176," ",var_ip_wlc2)</f>
        <v>config ap primary-base lu0930swlc20002 # no free IP 10.52.9.195</v>
      </c>
    </row>
    <row r="178" spans="1:1">
      <c r="A178" s="99" t="str">
        <f>CONCATENATE("config ap primary-base ",var_dns_wlc2," ",'AP-LIST_c9800'!B177," ",var_ip_wlc2)</f>
        <v>config ap primary-base lu0930swlc20002 # no free IP 10.52.9.195</v>
      </c>
    </row>
    <row r="179" spans="1:1">
      <c r="A179" s="99" t="str">
        <f>CONCATENATE("config ap primary-base ",var_dns_wlc2," ",'AP-LIST_c9800'!B178," ",var_ip_wlc2)</f>
        <v>config ap primary-base lu0930swlc20002 # no free IP 10.52.9.195</v>
      </c>
    </row>
    <row r="180" spans="1:1">
      <c r="A180" s="99" t="str">
        <f>CONCATENATE("config ap primary-base ",var_dns_wlc2," ",'AP-LIST_c9800'!B179," ",var_ip_wlc2)</f>
        <v>config ap primary-base lu0930swlc20002 # no free IP 10.52.9.195</v>
      </c>
    </row>
    <row r="181" spans="1:1">
      <c r="A181" s="99" t="str">
        <f>CONCATENATE("config ap primary-base ",var_dns_wlc2," ",'AP-LIST_c9800'!B180," ",var_ip_wlc2)</f>
        <v>config ap primary-base lu0930swlc20002 # no free IP 10.52.9.195</v>
      </c>
    </row>
    <row r="182" spans="1:1">
      <c r="A182" s="99" t="str">
        <f>CONCATENATE("config ap primary-base ",var_dns_wlc2," ",'AP-LIST_c9800'!B181," ",var_ip_wlc2)</f>
        <v>config ap primary-base lu0930swlc20002 # no free IP 10.52.9.195</v>
      </c>
    </row>
    <row r="183" spans="1:1">
      <c r="A183" s="99" t="str">
        <f>CONCATENATE("config ap primary-base ",var_dns_wlc2," ",'AP-LIST_c9800'!B182," ",var_ip_wlc2)</f>
        <v>config ap primary-base lu0930swlc20002 # no free IP 10.52.9.195</v>
      </c>
    </row>
    <row r="184" spans="1:1">
      <c r="A184" s="99" t="str">
        <f>CONCATENATE("config ap primary-base ",var_dns_wlc2," ",'AP-LIST_c9800'!B183," ",var_ip_wlc2)</f>
        <v>config ap primary-base lu0930swlc20002 # no free IP 10.52.9.195</v>
      </c>
    </row>
    <row r="185" spans="1:1">
      <c r="A185" s="99" t="str">
        <f>CONCATENATE("config ap primary-base ",var_dns_wlc2," ",'AP-LIST_c9800'!B184," ",var_ip_wlc2)</f>
        <v>config ap primary-base lu0930swlc20002 # no free IP 10.52.9.195</v>
      </c>
    </row>
    <row r="186" spans="1:1">
      <c r="A186" s="99" t="str">
        <f>CONCATENATE("config ap primary-base ",var_dns_wlc2," ",'AP-LIST_c9800'!B185," ",var_ip_wlc2)</f>
        <v>config ap primary-base lu0930swlc20002 # no free IP 10.52.9.195</v>
      </c>
    </row>
    <row r="187" spans="1:1">
      <c r="A187" s="99" t="str">
        <f>CONCATENATE("config ap primary-base ",var_dns_wlc2," ",'AP-LIST_c9800'!B186," ",var_ip_wlc2)</f>
        <v>config ap primary-base lu0930swlc20002 # no free IP 10.52.9.195</v>
      </c>
    </row>
    <row r="188" spans="1:1">
      <c r="A188" s="99" t="str">
        <f>CONCATENATE("config ap primary-base ",var_dns_wlc2," ",'AP-LIST_c9800'!B187," ",var_ip_wlc2)</f>
        <v>config ap primary-base lu0930swlc20002 # no free IP 10.52.9.195</v>
      </c>
    </row>
    <row r="189" spans="1:1">
      <c r="A189" s="99" t="str">
        <f>CONCATENATE("config ap primary-base ",var_dns_wlc2," ",'AP-LIST_c9800'!B188," ",var_ip_wlc2)</f>
        <v>config ap primary-base lu0930swlc20002 # no free IP 10.52.9.195</v>
      </c>
    </row>
    <row r="190" spans="1:1">
      <c r="A190" s="99" t="str">
        <f>CONCATENATE("config ap primary-base ",var_dns_wlc2," ",'AP-LIST_c9800'!B189," ",var_ip_wlc2)</f>
        <v>config ap primary-base lu0930swlc20002 # no free IP 10.52.9.195</v>
      </c>
    </row>
    <row r="191" spans="1:1">
      <c r="A191" s="99" t="str">
        <f>CONCATENATE("config ap primary-base ",var_dns_wlc2," ",'AP-LIST_c9800'!B190," ",var_ip_wlc2)</f>
        <v>config ap primary-base lu0930swlc20002 # no free IP 10.52.9.195</v>
      </c>
    </row>
    <row r="192" spans="1:1">
      <c r="A192" s="99" t="str">
        <f>CONCATENATE("config ap primary-base ",var_dns_wlc2," ",'AP-LIST_c9800'!B191," ",var_ip_wlc2)</f>
        <v>config ap primary-base lu0930swlc20002 # no free IP 10.52.9.195</v>
      </c>
    </row>
    <row r="193" spans="1:1">
      <c r="A193" s="99" t="str">
        <f>CONCATENATE("config ap primary-base ",var_dns_wlc2," ",'AP-LIST_c9800'!B192," ",var_ip_wlc2)</f>
        <v>config ap primary-base lu0930swlc20002 # no free IP 10.52.9.195</v>
      </c>
    </row>
    <row r="194" spans="1:1">
      <c r="A194" s="99" t="str">
        <f>CONCATENATE("config ap primary-base ",var_dns_wlc2," ",'AP-LIST_c9800'!B193," ",var_ip_wlc2)</f>
        <v>config ap primary-base lu0930swlc20002 # no free IP 10.52.9.195</v>
      </c>
    </row>
    <row r="195" spans="1:1">
      <c r="A195" s="99" t="str">
        <f>CONCATENATE("config ap primary-base ",var_dns_wlc2," ",'AP-LIST_c9800'!B194," ",var_ip_wlc2)</f>
        <v>config ap primary-base lu0930swlc20002 # no free IP 10.52.9.195</v>
      </c>
    </row>
    <row r="196" spans="1:1">
      <c r="A196" s="99" t="str">
        <f>CONCATENATE("config ap primary-base ",var_dns_wlc2," ",'AP-LIST_c9800'!B195," ",var_ip_wlc2)</f>
        <v>config ap primary-base lu0930swlc20002 # no free IP 10.52.9.195</v>
      </c>
    </row>
    <row r="197" spans="1:1">
      <c r="A197" s="99" t="str">
        <f>CONCATENATE("config ap primary-base ",var_dns_wlc2," ",'AP-LIST_c9800'!B196," ",var_ip_wlc2)</f>
        <v>config ap primary-base lu0930swlc20002 # no free IP 10.52.9.195</v>
      </c>
    </row>
    <row r="198" spans="1:1">
      <c r="A198" s="99" t="str">
        <f>CONCATENATE("config ap primary-base ",var_dns_wlc2," ",'AP-LIST_c9800'!B197," ",var_ip_wlc2)</f>
        <v>config ap primary-base lu0930swlc20002 # no free IP 10.52.9.195</v>
      </c>
    </row>
    <row r="199" spans="1:1">
      <c r="A199" s="99" t="str">
        <f>CONCATENATE("config ap primary-base ",var_dns_wlc2," ",'AP-LIST_c9800'!B198," ",var_ip_wlc2)</f>
        <v>config ap primary-base lu0930swlc20002 # no free IP 10.52.9.195</v>
      </c>
    </row>
    <row r="200" spans="1:1">
      <c r="A200" s="99" t="str">
        <f>CONCATENATE("config ap primary-base ",var_dns_wlc2," ",'AP-LIST_c9800'!B199," ",var_ip_wlc2)</f>
        <v>config ap primary-base lu0930swlc20002 # no free IP 10.52.9.195</v>
      </c>
    </row>
    <row r="201" spans="1:1">
      <c r="A201" s="99" t="str">
        <f>CONCATENATE("config ap primary-base ",var_dns_wlc2," ",'AP-LIST_c9800'!B200," ",var_ip_wlc2)</f>
        <v>config ap primary-base lu0930swlc20002 # no free IP 10.52.9.195</v>
      </c>
    </row>
    <row r="202" spans="1:1">
      <c r="A202" s="99" t="str">
        <f>CONCATENATE("config ap primary-base ",var_dns_wlc2," ",'AP-LIST_c9800'!B201," ",var_ip_wlc2)</f>
        <v>config ap primary-base lu0930swlc20002 # no free IP 10.52.9.195</v>
      </c>
    </row>
    <row r="203" spans="1:1">
      <c r="A203" s="99" t="str">
        <f>CONCATENATE("config ap primary-base ",var_dns_wlc2," ",'AP-LIST_c9800'!B202," ",var_ip_wlc2)</f>
        <v>config ap primary-base lu0930swlc20002 # no free IP 10.52.9.195</v>
      </c>
    </row>
    <row r="204" spans="1:1">
      <c r="A204" s="99" t="str">
        <f>CONCATENATE("config ap primary-base ",var_dns_wlc2," ",'AP-LIST_c9800'!B203," ",var_ip_wlc2)</f>
        <v>config ap primary-base lu0930swlc20002 # no free IP 10.52.9.195</v>
      </c>
    </row>
    <row r="205" spans="1:1">
      <c r="A205" s="99" t="str">
        <f>CONCATENATE("config ap primary-base ",var_dns_wlc2," ",'AP-LIST_c9800'!B204," ",var_ip_wlc2)</f>
        <v>config ap primary-base lu0930swlc20002 # no free IP 10.52.9.195</v>
      </c>
    </row>
    <row r="206" spans="1:1">
      <c r="A206" s="99" t="str">
        <f>CONCATENATE("config ap primary-base ",var_dns_wlc2," ",'AP-LIST_c9800'!B205," ",var_ip_wlc2)</f>
        <v>config ap primary-base lu0930swlc20002 # no free IP 10.52.9.195</v>
      </c>
    </row>
    <row r="207" spans="1:1">
      <c r="A207" s="99" t="str">
        <f>CONCATENATE("config ap primary-base ",var_dns_wlc2," ",'AP-LIST_c9800'!B206," ",var_ip_wlc2)</f>
        <v>config ap primary-base lu0930swlc20002 # no free IP 10.52.9.195</v>
      </c>
    </row>
    <row r="208" spans="1:1">
      <c r="A208" s="99" t="str">
        <f>CONCATENATE("config ap primary-base ",var_dns_wlc2," ",'AP-LIST_c9800'!B207," ",var_ip_wlc2)</f>
        <v>config ap primary-base lu0930swlc20002 # no free IP 10.52.9.195</v>
      </c>
    </row>
    <row r="209" spans="1:1">
      <c r="A209" s="99" t="str">
        <f>CONCATENATE("config ap primary-base ",var_dns_wlc2," ",'AP-LIST_c9800'!B208," ",var_ip_wlc2)</f>
        <v>config ap primary-base lu0930swlc20002 # no free IP 10.52.9.195</v>
      </c>
    </row>
    <row r="210" spans="1:1">
      <c r="A210" s="99" t="str">
        <f>CONCATENATE("config ap primary-base ",var_dns_wlc2," ",'AP-LIST_c9800'!B209," ",var_ip_wlc2)</f>
        <v>config ap primary-base lu0930swlc20002 # no free IP 10.52.9.195</v>
      </c>
    </row>
    <row r="211" spans="1:1">
      <c r="A211" s="99" t="str">
        <f>CONCATENATE("config ap primary-base ",var_dns_wlc2," ",'AP-LIST_c9800'!B210," ",var_ip_wlc2)</f>
        <v>config ap primary-base lu0930swlc20002 # no free IP 10.52.9.195</v>
      </c>
    </row>
    <row r="212" spans="1:1">
      <c r="A212" s="99" t="str">
        <f>CONCATENATE("config ap primary-base ",var_dns_wlc2," ",'AP-LIST_c9800'!B211," ",var_ip_wlc2)</f>
        <v>config ap primary-base lu0930swlc20002 # no free IP 10.52.9.195</v>
      </c>
    </row>
    <row r="213" spans="1:1">
      <c r="A213" s="99" t="str">
        <f>CONCATENATE("config ap primary-base ",var_dns_wlc2," ",'AP-LIST_c9800'!B212," ",var_ip_wlc2)</f>
        <v>config ap primary-base lu0930swlc20002 # no free IP 10.52.9.195</v>
      </c>
    </row>
    <row r="214" spans="1:1">
      <c r="A214" s="99" t="str">
        <f>CONCATENATE("config ap primary-base ",var_dns_wlc2," ",'AP-LIST_c9800'!B213," ",var_ip_wlc2)</f>
        <v>config ap primary-base lu0930swlc20002 # no free IP 10.52.9.195</v>
      </c>
    </row>
    <row r="215" spans="1:1">
      <c r="A215" s="99" t="str">
        <f>CONCATENATE("config ap primary-base ",var_dns_wlc2," ",'AP-LIST_c9800'!B214," ",var_ip_wlc2)</f>
        <v>config ap primary-base lu0930swlc20002 # no free IP 10.52.9.195</v>
      </c>
    </row>
    <row r="216" spans="1:1">
      <c r="A216" s="99" t="str">
        <f>CONCATENATE("config ap primary-base ",var_dns_wlc2," ",'AP-LIST_c9800'!B215," ",var_ip_wlc2)</f>
        <v>config ap primary-base lu0930swlc20002 # no free IP 10.52.9.195</v>
      </c>
    </row>
    <row r="217" spans="1:1">
      <c r="A217" s="99" t="str">
        <f>CONCATENATE("config ap primary-base ",var_dns_wlc2," ",'AP-LIST_c9800'!B216," ",var_ip_wlc2)</f>
        <v>config ap primary-base lu0930swlc20002 # no free IP 10.52.9.195</v>
      </c>
    </row>
    <row r="218" spans="1:1">
      <c r="A218" s="99" t="str">
        <f>CONCATENATE("config ap primary-base ",var_dns_wlc2," ",'AP-LIST_c9800'!B217," ",var_ip_wlc2)</f>
        <v>config ap primary-base lu0930swlc20002 # no free IP 10.52.9.195</v>
      </c>
    </row>
    <row r="219" spans="1:1">
      <c r="A219" s="99" t="str">
        <f>CONCATENATE("config ap primary-base ",var_dns_wlc2," ",'AP-LIST_c9800'!B218," ",var_ip_wlc2)</f>
        <v>config ap primary-base lu0930swlc20002 # no free IP 10.52.9.195</v>
      </c>
    </row>
    <row r="220" spans="1:1">
      <c r="A220" s="99" t="str">
        <f>CONCATENATE("config ap primary-base ",var_dns_wlc2," ",'AP-LIST_c9800'!B219," ",var_ip_wlc2)</f>
        <v>config ap primary-base lu0930swlc20002 # no free IP 10.52.9.195</v>
      </c>
    </row>
    <row r="221" spans="1:1">
      <c r="A221" s="99" t="str">
        <f>CONCATENATE("config ap primary-base ",var_dns_wlc2," ",'AP-LIST_c9800'!B220," ",var_ip_wlc2)</f>
        <v>config ap primary-base lu0930swlc20002 # no free IP 10.52.9.195</v>
      </c>
    </row>
    <row r="222" spans="1:1">
      <c r="A222" s="99" t="str">
        <f>CONCATENATE("config ap primary-base ",var_dns_wlc2," ",'AP-LIST_c9800'!B221," ",var_ip_wlc2)</f>
        <v>config ap primary-base lu0930swlc20002 # no free IP 10.52.9.195</v>
      </c>
    </row>
    <row r="223" spans="1:1">
      <c r="A223" s="99" t="str">
        <f>CONCATENATE("config ap primary-base ",var_dns_wlc2," ",'AP-LIST_c9800'!B222," ",var_ip_wlc2)</f>
        <v>config ap primary-base lu0930swlc20002 # no free IP 10.52.9.195</v>
      </c>
    </row>
    <row r="224" spans="1:1">
      <c r="A224" s="99" t="str">
        <f>CONCATENATE("config ap primary-base ",var_dns_wlc2," ",'AP-LIST_c9800'!B223," ",var_ip_wlc2)</f>
        <v>config ap primary-base lu0930swlc20002 # no free IP 10.52.9.195</v>
      </c>
    </row>
    <row r="225" spans="1:1">
      <c r="A225" s="99" t="str">
        <f>CONCATENATE("config ap primary-base ",var_dns_wlc2," ",'AP-LIST_c9800'!B224," ",var_ip_wlc2)</f>
        <v>config ap primary-base lu0930swlc20002 # no free IP 10.52.9.195</v>
      </c>
    </row>
    <row r="226" spans="1:1">
      <c r="A226" s="99" t="str">
        <f>CONCATENATE("config ap primary-base ",var_dns_wlc2," ",'AP-LIST_c9800'!B225," ",var_ip_wlc2)</f>
        <v>config ap primary-base lu0930swlc20002 # no free IP 10.52.9.195</v>
      </c>
    </row>
    <row r="227" spans="1:1">
      <c r="A227" s="99" t="str">
        <f>CONCATENATE("config ap primary-base ",var_dns_wlc2," ",'AP-LIST_c9800'!B226," ",var_ip_wlc2)</f>
        <v>config ap primary-base lu0930swlc20002 # no free IP 10.52.9.195</v>
      </c>
    </row>
    <row r="228" spans="1:1">
      <c r="A228" s="99" t="str">
        <f>CONCATENATE("config ap primary-base ",var_dns_wlc2," ",'AP-LIST_c9800'!B227," ",var_ip_wlc2)</f>
        <v>config ap primary-base lu0930swlc20002 # no free IP 10.52.9.195</v>
      </c>
    </row>
    <row r="229" spans="1:1">
      <c r="A229" s="99" t="str">
        <f>CONCATENATE("config ap primary-base ",var_dns_wlc2," ",'AP-LIST_c9800'!B228," ",var_ip_wlc2)</f>
        <v>config ap primary-base lu0930swlc20002 # no free IP 10.52.9.195</v>
      </c>
    </row>
    <row r="230" spans="1:1">
      <c r="A230" s="99" t="str">
        <f>CONCATENATE("config ap primary-base ",var_dns_wlc2," ",'AP-LIST_c9800'!B229," ",var_ip_wlc2)</f>
        <v>config ap primary-base lu0930swlc20002 # no free IP 10.52.9.195</v>
      </c>
    </row>
    <row r="231" spans="1:1">
      <c r="A231" s="99" t="str">
        <f>CONCATENATE("config ap primary-base ",var_dns_wlc2," ",'AP-LIST_c9800'!B230," ",var_ip_wlc2)</f>
        <v>config ap primary-base lu0930swlc20002 # no free IP 10.52.9.195</v>
      </c>
    </row>
    <row r="232" spans="1:1">
      <c r="A232" s="99" t="str">
        <f>CONCATENATE("config ap primary-base ",var_dns_wlc2," ",'AP-LIST_c9800'!B231," ",var_ip_wlc2)</f>
        <v>config ap primary-base lu0930swlc20002 # no free IP 10.52.9.195</v>
      </c>
    </row>
    <row r="233" spans="1:1">
      <c r="A233" s="99" t="str">
        <f>CONCATENATE("config ap primary-base ",var_dns_wlc2," ",'AP-LIST_c9800'!B232," ",var_ip_wlc2)</f>
        <v>config ap primary-base lu0930swlc20002 # no free IP 10.52.9.195</v>
      </c>
    </row>
    <row r="234" spans="1:1">
      <c r="A234" s="99" t="str">
        <f>CONCATENATE("config ap primary-base ",var_dns_wlc2," ",'AP-LIST_c9800'!B233," ",var_ip_wlc2)</f>
        <v>config ap primary-base lu0930swlc20002 # no free IP 10.52.9.195</v>
      </c>
    </row>
    <row r="235" spans="1:1">
      <c r="A235" s="99" t="str">
        <f>CONCATENATE("config ap primary-base ",var_dns_wlc2," ",'AP-LIST_c9800'!B234," ",var_ip_wlc2)</f>
        <v>config ap primary-base lu0930swlc20002 # no free IP 10.52.9.195</v>
      </c>
    </row>
    <row r="236" spans="1:1">
      <c r="A236" s="99" t="str">
        <f>CONCATENATE("config ap primary-base ",var_dns_wlc2," ",'AP-LIST_c9800'!B235," ",var_ip_wlc2)</f>
        <v>config ap primary-base lu0930swlc20002 # no free IP 10.52.9.195</v>
      </c>
    </row>
    <row r="237" spans="1:1">
      <c r="A237" s="99" t="str">
        <f>CONCATENATE("config ap primary-base ",var_dns_wlc2," ",'AP-LIST_c9800'!B236," ",var_ip_wlc2)</f>
        <v>config ap primary-base lu0930swlc20002 # no free IP 10.52.9.195</v>
      </c>
    </row>
    <row r="238" spans="1:1">
      <c r="A238" s="99" t="str">
        <f>CONCATENATE("config ap primary-base ",var_dns_wlc2," ",'AP-LIST_c9800'!B237," ",var_ip_wlc2)</f>
        <v>config ap primary-base lu0930swlc20002 # no free IP 10.52.9.195</v>
      </c>
    </row>
    <row r="239" spans="1:1">
      <c r="A239" s="99" t="str">
        <f>CONCATENATE("config ap primary-base ",var_dns_wlc2," ",'AP-LIST_c9800'!B238," ",var_ip_wlc2)</f>
        <v>config ap primary-base lu0930swlc20002 # no free IP 10.52.9.195</v>
      </c>
    </row>
    <row r="240" spans="1:1">
      <c r="A240" s="99" t="str">
        <f>CONCATENATE("config ap primary-base ",var_dns_wlc2," ",'AP-LIST_c9800'!B239," ",var_ip_wlc2)</f>
        <v>config ap primary-base lu0930swlc20002 # no free IP 10.52.9.195</v>
      </c>
    </row>
    <row r="241" spans="1:1">
      <c r="A241" s="99" t="str">
        <f>CONCATENATE("config ap primary-base ",var_dns_wlc2," ",'AP-LIST_c9800'!B240," ",var_ip_wlc2)</f>
        <v>config ap primary-base lu0930swlc20002 # no free IP 10.52.9.195</v>
      </c>
    </row>
    <row r="242" spans="1:1">
      <c r="A242" s="99" t="str">
        <f>CONCATENATE("config ap primary-base ",var_dns_wlc2," ",'AP-LIST_c9800'!B241," ",var_ip_wlc2)</f>
        <v>config ap primary-base lu0930swlc20002 # no free IP 10.52.9.195</v>
      </c>
    </row>
    <row r="243" spans="1:1">
      <c r="A243" s="99" t="str">
        <f>CONCATENATE("config ap primary-base ",var_dns_wlc2," ",'AP-LIST_c9800'!B242," ",var_ip_wlc2)</f>
        <v>config ap primary-base lu0930swlc20002 # no free IP 10.52.9.195</v>
      </c>
    </row>
    <row r="244" spans="1:1">
      <c r="A244" s="99" t="str">
        <f>CONCATENATE("config ap primary-base ",var_dns_wlc2," ",'AP-LIST_c9800'!B243," ",var_ip_wlc2)</f>
        <v>config ap primary-base lu0930swlc20002 # no free IP 10.52.9.195</v>
      </c>
    </row>
    <row r="245" spans="1:1">
      <c r="A245" s="99" t="str">
        <f>CONCATENATE("config ap primary-base ",var_dns_wlc2," ",'AP-LIST_c9800'!B244," ",var_ip_wlc2)</f>
        <v>config ap primary-base lu0930swlc20002 # no free IP 10.52.9.195</v>
      </c>
    </row>
    <row r="246" spans="1:1">
      <c r="A246" s="99" t="str">
        <f>CONCATENATE("config ap primary-base ",var_dns_wlc2," ",'AP-LIST_c9800'!B245," ",var_ip_wlc2)</f>
        <v>config ap primary-base lu0930swlc20002 # no free IP 10.52.9.195</v>
      </c>
    </row>
    <row r="247" spans="1:1">
      <c r="A247" s="99" t="str">
        <f>CONCATENATE("config ap primary-base ",var_dns_wlc2," ",'AP-LIST_c9800'!B246," ",var_ip_wlc2)</f>
        <v>config ap primary-base lu0930swlc20002 # no free IP 10.52.9.195</v>
      </c>
    </row>
    <row r="248" spans="1:1">
      <c r="A248" s="99" t="str">
        <f>CONCATENATE("config ap primary-base ",var_dns_wlc2," ",'AP-LIST_c9800'!B247," ",var_ip_wlc2)</f>
        <v>config ap primary-base lu0930swlc20002 # no free IP 10.52.9.195</v>
      </c>
    </row>
    <row r="249" spans="1:1">
      <c r="A249" s="99" t="str">
        <f>CONCATENATE("config ap primary-base ",var_dns_wlc2," ",'AP-LIST_c9800'!B248," ",var_ip_wlc2)</f>
        <v>config ap primary-base lu0930swlc20002 # no free IP 10.52.9.195</v>
      </c>
    </row>
    <row r="250" spans="1:1">
      <c r="A250" s="99" t="str">
        <f>CONCATENATE("config ap primary-base ",var_dns_wlc2," ",'AP-LIST_c9800'!B249," ",var_ip_wlc2)</f>
        <v>config ap primary-base lu0930swlc20002 # no free IP 10.52.9.195</v>
      </c>
    </row>
    <row r="251" spans="1:1">
      <c r="A251" s="99" t="str">
        <f>CONCATENATE("config ap primary-base ",var_dns_wlc2," ",'AP-LIST_c9800'!B250," ",var_ip_wlc2)</f>
        <v>config ap primary-base lu0930swlc20002 # no free IP 10.52.9.195</v>
      </c>
    </row>
    <row r="252" spans="1:1">
      <c r="A252" s="99" t="str">
        <f>CONCATENATE("config ap primary-base ",var_dns_wlc2," ",'AP-LIST_c9800'!B251," ",var_ip_wlc2)</f>
        <v>config ap primary-base lu0930swlc20002 # no free IP 10.52.9.195</v>
      </c>
    </row>
    <row r="253" spans="1:1">
      <c r="A253" s="99" t="str">
        <f>CONCATENATE("config ap primary-base ",var_dns_wlc2," ",'AP-LIST_c9800'!B252," ",var_ip_wlc2)</f>
        <v>config ap primary-base lu0930swlc20002 # no free IP 10.52.9.195</v>
      </c>
    </row>
    <row r="254" spans="1:1">
      <c r="A254" s="99" t="str">
        <f>CONCATENATE("config ap primary-base ",var_dns_wlc2," ",'AP-LIST_c9800'!B253," ",var_ip_wlc2)</f>
        <v>config ap primary-base lu0930swlc20002 # no free IP 10.52.9.195</v>
      </c>
    </row>
    <row r="255" spans="1:1">
      <c r="A255" s="99" t="str">
        <f>CONCATENATE("config ap primary-base ",var_dns_wlc2," ",'AP-LIST_c9800'!B254," ",var_ip_wlc2)</f>
        <v>config ap primary-base lu0930swlc20002 # no free IP 10.52.9.195</v>
      </c>
    </row>
    <row r="256" spans="1:1">
      <c r="A256" s="99" t="str">
        <f>CONCATENATE("config ap primary-base ",var_dns_wlc2," ",'AP-LIST_c9800'!B255," ",var_ip_wlc2)</f>
        <v>config ap primary-base lu0930swlc20002 # no free IP 10.52.9.195</v>
      </c>
    </row>
    <row r="257" spans="1:1">
      <c r="A257" s="99" t="str">
        <f>CONCATENATE("config ap primary-base ",var_dns_wlc2," ",'AP-LIST_c9800'!B256," ",var_ip_wlc2)</f>
        <v>config ap primary-base lu0930swlc20002 # no free IP 10.52.9.195</v>
      </c>
    </row>
    <row r="258" spans="1:1">
      <c r="A258" s="99" t="str">
        <f>CONCATENATE("config ap primary-base ",var_dns_wlc2," ",'AP-LIST_c9800'!B257," ",var_ip_wlc2)</f>
        <v>config ap primary-base lu0930swlc20002 # no free IP 10.52.9.195</v>
      </c>
    </row>
    <row r="259" spans="1:1">
      <c r="A259" s="96" t="s">
        <v>1375</v>
      </c>
    </row>
    <row r="260" spans="1:1">
      <c r="A260" s="66" t="s">
        <v>1311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Q32" sqref="Q32:V32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83" t="s">
        <v>1060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9" t="s">
        <v>1004</v>
      </c>
      <c r="B2" s="148"/>
      <c r="C2" s="148"/>
      <c r="D2" s="171" t="s">
        <v>929</v>
      </c>
      <c r="E2" s="171"/>
      <c r="F2" s="171"/>
      <c r="G2" s="171"/>
      <c r="H2" s="171"/>
      <c r="I2" s="172"/>
      <c r="J2" s="58"/>
      <c r="K2" s="177" t="s">
        <v>1354</v>
      </c>
      <c r="L2" s="178"/>
      <c r="M2" s="178"/>
      <c r="N2" s="181" t="s">
        <v>1093</v>
      </c>
      <c r="O2" s="181"/>
      <c r="P2" s="182"/>
      <c r="Q2" s="84"/>
      <c r="R2" s="183" t="s">
        <v>1539</v>
      </c>
      <c r="S2" s="184"/>
      <c r="T2" s="184"/>
      <c r="U2" s="184"/>
      <c r="V2" s="185"/>
    </row>
    <row r="3" spans="1:30" ht="15" customHeight="1" thickBot="1">
      <c r="A3" s="150"/>
      <c r="B3" s="151"/>
      <c r="C3" s="151"/>
      <c r="D3" s="173"/>
      <c r="E3" s="173"/>
      <c r="F3" s="173"/>
      <c r="G3" s="173"/>
      <c r="H3" s="173"/>
      <c r="I3" s="174"/>
      <c r="J3" s="58"/>
      <c r="K3" s="175" t="s">
        <v>1352</v>
      </c>
      <c r="L3" s="176"/>
      <c r="M3" s="176"/>
      <c r="N3" s="179" t="s">
        <v>1510</v>
      </c>
      <c r="O3" s="179"/>
      <c r="P3" s="180"/>
      <c r="Q3" s="84"/>
      <c r="R3" s="186"/>
      <c r="S3" s="187"/>
      <c r="T3" s="187"/>
      <c r="U3" s="187"/>
      <c r="V3" s="188"/>
    </row>
    <row r="4" spans="1:30" ht="15.75" thickBot="1">
      <c r="A4" s="8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86"/>
    </row>
    <row r="5" spans="1:30">
      <c r="A5" s="71" t="s">
        <v>1247</v>
      </c>
      <c r="B5" s="148" t="s">
        <v>1244</v>
      </c>
      <c r="C5" s="148"/>
      <c r="D5" s="148"/>
      <c r="E5" s="148"/>
      <c r="F5" s="148"/>
      <c r="G5" s="148"/>
      <c r="H5" s="148"/>
      <c r="I5" s="205"/>
      <c r="J5" s="89"/>
      <c r="K5" s="149" t="s">
        <v>1353</v>
      </c>
      <c r="L5" s="148"/>
      <c r="M5" s="164" t="s">
        <v>1355</v>
      </c>
      <c r="N5" s="164"/>
      <c r="O5" s="164"/>
      <c r="P5" s="164"/>
      <c r="Q5" s="164"/>
      <c r="R5" s="164"/>
      <c r="S5" s="164"/>
      <c r="T5" s="164"/>
      <c r="U5" s="164"/>
      <c r="V5" s="165"/>
    </row>
    <row r="6" spans="1:30">
      <c r="A6" s="26" t="s">
        <v>1243</v>
      </c>
      <c r="B6" s="221" t="s">
        <v>1532</v>
      </c>
      <c r="C6" s="221"/>
      <c r="D6" s="221"/>
      <c r="E6" s="221"/>
      <c r="F6" s="221"/>
      <c r="G6" s="221"/>
      <c r="H6" s="221"/>
      <c r="I6" s="222"/>
      <c r="J6" s="58"/>
      <c r="K6" s="231"/>
      <c r="L6" s="232"/>
      <c r="M6" s="229" t="s">
        <v>1356</v>
      </c>
      <c r="N6" s="229"/>
      <c r="O6" s="229"/>
      <c r="P6" s="229"/>
      <c r="Q6" s="229"/>
      <c r="R6" s="229"/>
      <c r="S6" s="229"/>
      <c r="T6" s="229"/>
      <c r="U6" s="229"/>
      <c r="V6" s="230"/>
    </row>
    <row r="7" spans="1:30" ht="15.75" thickBot="1">
      <c r="A7" s="30" t="s">
        <v>1232</v>
      </c>
      <c r="B7" s="176" t="s">
        <v>1235</v>
      </c>
      <c r="C7" s="176"/>
      <c r="D7" s="176"/>
      <c r="E7" s="176"/>
      <c r="F7" s="176"/>
      <c r="G7" s="176"/>
      <c r="H7" s="176"/>
      <c r="I7" s="211"/>
      <c r="J7" s="58"/>
      <c r="K7" s="150"/>
      <c r="L7" s="151"/>
      <c r="M7" s="176" t="s">
        <v>1252</v>
      </c>
      <c r="N7" s="176"/>
      <c r="O7" s="176"/>
      <c r="P7" s="176"/>
      <c r="Q7" s="176"/>
      <c r="R7" s="176"/>
      <c r="S7" s="176"/>
      <c r="T7" s="176"/>
      <c r="U7" s="176"/>
      <c r="V7" s="211"/>
      <c r="W7" s="7"/>
    </row>
    <row r="8" spans="1:30" ht="15.75" thickBot="1">
      <c r="A8" s="88"/>
      <c r="B8" s="58"/>
      <c r="C8" s="58"/>
      <c r="D8" s="58"/>
      <c r="E8" s="58"/>
      <c r="F8" s="58"/>
      <c r="G8" s="58"/>
      <c r="H8" s="58"/>
      <c r="I8" s="58"/>
      <c r="J8" s="58"/>
      <c r="K8" s="58"/>
      <c r="L8" s="84"/>
      <c r="M8" s="84"/>
      <c r="N8" s="58"/>
      <c r="O8" s="58"/>
      <c r="P8" s="58"/>
      <c r="Q8" s="58"/>
      <c r="R8" s="58"/>
      <c r="S8" s="58"/>
      <c r="T8" s="58"/>
      <c r="U8" s="58"/>
      <c r="V8" s="86"/>
    </row>
    <row r="9" spans="1:30" ht="15.75" thickBot="1">
      <c r="A9" s="149" t="s">
        <v>1222</v>
      </c>
      <c r="B9" s="195" t="s">
        <v>1001</v>
      </c>
      <c r="C9" s="149" t="s">
        <v>999</v>
      </c>
      <c r="D9" s="148"/>
      <c r="E9" s="148"/>
      <c r="F9" s="148"/>
      <c r="G9" s="148"/>
      <c r="H9" s="159" t="s">
        <v>1239</v>
      </c>
      <c r="I9" s="149" t="s">
        <v>1241</v>
      </c>
      <c r="J9" s="161"/>
      <c r="K9" s="148"/>
      <c r="L9" s="148"/>
      <c r="M9" s="205"/>
      <c r="N9" s="161" t="s">
        <v>1240</v>
      </c>
      <c r="O9" s="205"/>
      <c r="P9" s="137" t="s">
        <v>1249</v>
      </c>
      <c r="Q9" s="138"/>
      <c r="R9" s="138"/>
      <c r="S9" s="138"/>
      <c r="T9" s="138"/>
      <c r="U9" s="146"/>
      <c r="V9" s="209" t="s">
        <v>1245</v>
      </c>
    </row>
    <row r="10" spans="1:30" ht="15.75" thickBot="1">
      <c r="A10" s="150"/>
      <c r="B10" s="196"/>
      <c r="C10" s="150"/>
      <c r="D10" s="151"/>
      <c r="E10" s="151"/>
      <c r="F10" s="151"/>
      <c r="G10" s="151"/>
      <c r="H10" s="156"/>
      <c r="I10" s="72" t="s">
        <v>1228</v>
      </c>
      <c r="J10" s="56" t="s">
        <v>1236</v>
      </c>
      <c r="K10" s="73" t="s">
        <v>1234</v>
      </c>
      <c r="L10" s="73" t="s">
        <v>1233</v>
      </c>
      <c r="M10" s="41" t="s">
        <v>1232</v>
      </c>
      <c r="N10" s="56">
        <v>1</v>
      </c>
      <c r="O10" s="74">
        <v>2</v>
      </c>
      <c r="P10" s="235">
        <v>1</v>
      </c>
      <c r="Q10" s="193"/>
      <c r="R10" s="236"/>
      <c r="S10" s="235">
        <v>2</v>
      </c>
      <c r="T10" s="193"/>
      <c r="U10" s="236"/>
      <c r="V10" s="210"/>
    </row>
    <row r="11" spans="1:30">
      <c r="A11" s="63" t="s">
        <v>1002</v>
      </c>
      <c r="B11" s="36">
        <v>1</v>
      </c>
      <c r="C11" s="37" t="s">
        <v>1069</v>
      </c>
      <c r="D11" s="114">
        <v>52</v>
      </c>
      <c r="E11" s="38" t="s">
        <v>1003</v>
      </c>
      <c r="F11" s="114">
        <v>9</v>
      </c>
      <c r="G11" s="39" t="s">
        <v>1237</v>
      </c>
      <c r="H11" s="40">
        <v>1</v>
      </c>
      <c r="I11" s="53">
        <v>199</v>
      </c>
      <c r="J11" s="39"/>
      <c r="K11" s="24"/>
      <c r="L11" s="24"/>
      <c r="M11" s="36"/>
      <c r="N11" s="52">
        <v>200</v>
      </c>
      <c r="O11" s="115">
        <v>195</v>
      </c>
      <c r="P11" s="116">
        <v>201</v>
      </c>
      <c r="Q11" s="24" t="s">
        <v>1250</v>
      </c>
      <c r="R11" s="117">
        <v>254</v>
      </c>
      <c r="S11" s="116">
        <v>21</v>
      </c>
      <c r="T11" s="24" t="s">
        <v>1250</v>
      </c>
      <c r="U11" s="117">
        <v>69</v>
      </c>
      <c r="V11" s="206" t="str">
        <f>var_domain_nl</f>
        <v>fc.lu.bauhaus.intra</v>
      </c>
      <c r="AA11" s="7"/>
      <c r="AB11" s="7"/>
    </row>
    <row r="12" spans="1:30">
      <c r="A12" s="26" t="s">
        <v>1307</v>
      </c>
      <c r="B12" s="27">
        <v>511</v>
      </c>
      <c r="C12" s="112" t="s">
        <v>1069</v>
      </c>
      <c r="D12" s="113">
        <v>52</v>
      </c>
      <c r="E12" s="69" t="s">
        <v>1003</v>
      </c>
      <c r="F12" s="113">
        <v>1</v>
      </c>
      <c r="G12" s="70" t="str">
        <f>G11</f>
        <v>.0 /24</v>
      </c>
      <c r="H12" s="68">
        <v>1</v>
      </c>
      <c r="I12" s="26"/>
      <c r="J12" s="70"/>
      <c r="K12" s="19"/>
      <c r="L12" s="19"/>
      <c r="M12" s="27"/>
      <c r="N12" s="70"/>
      <c r="O12" s="68"/>
      <c r="P12" s="26"/>
      <c r="Q12" s="19"/>
      <c r="R12" s="27"/>
      <c r="S12" s="26"/>
      <c r="T12" s="19"/>
      <c r="U12" s="27"/>
      <c r="V12" s="207"/>
      <c r="AA12" s="7"/>
      <c r="AB12" s="7"/>
    </row>
    <row r="13" spans="1:30">
      <c r="A13" s="26" t="s">
        <v>1094</v>
      </c>
      <c r="B13" s="27">
        <v>512</v>
      </c>
      <c r="C13" s="112" t="s">
        <v>1069</v>
      </c>
      <c r="D13" s="113">
        <v>52</v>
      </c>
      <c r="E13" s="69" t="s">
        <v>1003</v>
      </c>
      <c r="F13" s="113">
        <v>2</v>
      </c>
      <c r="G13" s="70" t="str">
        <f>G11</f>
        <v>.0 /24</v>
      </c>
      <c r="H13" s="68">
        <v>1</v>
      </c>
      <c r="I13" s="26"/>
      <c r="J13" s="67">
        <v>100</v>
      </c>
      <c r="K13" s="54">
        <v>11</v>
      </c>
      <c r="L13" s="54">
        <v>11</v>
      </c>
      <c r="M13" s="55">
        <v>11</v>
      </c>
      <c r="N13" s="70"/>
      <c r="O13" s="68"/>
      <c r="P13" s="26"/>
      <c r="Q13" s="19"/>
      <c r="R13" s="27"/>
      <c r="S13" s="26"/>
      <c r="T13" s="19"/>
      <c r="U13" s="27"/>
      <c r="V13" s="207"/>
      <c r="AA13" s="7"/>
      <c r="AB13" s="7"/>
    </row>
    <row r="14" spans="1:30">
      <c r="A14" s="26" t="s">
        <v>1095</v>
      </c>
      <c r="B14" s="27">
        <v>513</v>
      </c>
      <c r="C14" s="112" t="str">
        <f>C11</f>
        <v>10.</v>
      </c>
      <c r="D14" s="113">
        <v>52</v>
      </c>
      <c r="E14" s="69" t="s">
        <v>1003</v>
      </c>
      <c r="F14" s="113">
        <v>3</v>
      </c>
      <c r="G14" s="70" t="str">
        <f>G13</f>
        <v>.0 /24</v>
      </c>
      <c r="H14" s="68">
        <v>1</v>
      </c>
      <c r="I14" s="26"/>
      <c r="J14" s="70"/>
      <c r="K14" s="19"/>
      <c r="L14" s="19"/>
      <c r="M14" s="27"/>
      <c r="N14" s="70"/>
      <c r="O14" s="68"/>
      <c r="P14" s="26"/>
      <c r="Q14" s="19"/>
      <c r="R14" s="27"/>
      <c r="S14" s="26"/>
      <c r="T14" s="19"/>
      <c r="U14" s="27"/>
      <c r="V14" s="207"/>
      <c r="AA14" s="7"/>
      <c r="AB14" s="7"/>
    </row>
    <row r="15" spans="1:30">
      <c r="A15" s="26" t="s">
        <v>1300</v>
      </c>
      <c r="B15" s="27">
        <v>514</v>
      </c>
      <c r="C15" s="112" t="str">
        <f>C14</f>
        <v>10.</v>
      </c>
      <c r="D15" s="113">
        <v>52</v>
      </c>
      <c r="E15" s="69" t="s">
        <v>1003</v>
      </c>
      <c r="F15" s="113">
        <v>4</v>
      </c>
      <c r="G15" s="70" t="str">
        <f>G14</f>
        <v>.0 /24</v>
      </c>
      <c r="H15" s="68">
        <v>1</v>
      </c>
      <c r="I15" s="26"/>
      <c r="J15" s="70"/>
      <c r="K15" s="19"/>
      <c r="L15" s="19"/>
      <c r="M15" s="27"/>
      <c r="N15" s="18"/>
      <c r="O15" s="59"/>
      <c r="P15" s="28"/>
      <c r="Q15" s="22"/>
      <c r="R15" s="29"/>
      <c r="S15" s="28"/>
      <c r="T15" s="22"/>
      <c r="U15" s="29"/>
      <c r="V15" s="207"/>
      <c r="W15" s="7"/>
      <c r="AA15" s="7"/>
      <c r="AB15" s="7"/>
    </row>
    <row r="16" spans="1:30">
      <c r="A16" s="26" t="s">
        <v>1306</v>
      </c>
      <c r="B16" s="27">
        <v>222</v>
      </c>
      <c r="C16" s="200" t="s">
        <v>1238</v>
      </c>
      <c r="D16" s="201"/>
      <c r="E16" s="201"/>
      <c r="F16" s="201"/>
      <c r="G16" s="202"/>
      <c r="H16" s="68"/>
      <c r="I16" s="26"/>
      <c r="J16" s="70"/>
      <c r="K16" s="19"/>
      <c r="L16" s="19"/>
      <c r="M16" s="27"/>
      <c r="N16" s="70"/>
      <c r="O16" s="68"/>
      <c r="P16" s="26"/>
      <c r="Q16" s="19"/>
      <c r="R16" s="27"/>
      <c r="S16" s="26"/>
      <c r="T16" s="19"/>
      <c r="U16" s="27"/>
      <c r="V16" s="207"/>
      <c r="AA16" s="7"/>
      <c r="AB16" s="7"/>
    </row>
    <row r="17" spans="1:41" ht="15.75" thickBot="1">
      <c r="A17" s="30" t="s">
        <v>1084</v>
      </c>
      <c r="B17" s="31">
        <v>333</v>
      </c>
      <c r="C17" s="197" t="s">
        <v>1238</v>
      </c>
      <c r="D17" s="198"/>
      <c r="E17" s="198"/>
      <c r="F17" s="198"/>
      <c r="G17" s="199"/>
      <c r="H17" s="35"/>
      <c r="I17" s="30"/>
      <c r="J17" s="75"/>
      <c r="K17" s="34"/>
      <c r="L17" s="32"/>
      <c r="M17" s="33"/>
      <c r="N17" s="75"/>
      <c r="O17" s="35"/>
      <c r="P17" s="30"/>
      <c r="Q17" s="34"/>
      <c r="R17" s="31"/>
      <c r="S17" s="30"/>
      <c r="T17" s="34"/>
      <c r="U17" s="31"/>
      <c r="V17" s="208"/>
    </row>
    <row r="18" spans="1:41" ht="15.75" thickBot="1">
      <c r="A18" s="8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86"/>
    </row>
    <row r="19" spans="1:41" s="2" customFormat="1" ht="30.75" thickBot="1">
      <c r="A19" s="91" t="s">
        <v>1222</v>
      </c>
      <c r="B19" s="92" t="s">
        <v>1000</v>
      </c>
      <c r="C19" s="92" t="s">
        <v>1001</v>
      </c>
      <c r="D19" s="93" t="s">
        <v>1006</v>
      </c>
      <c r="E19" s="192" t="s">
        <v>1096</v>
      </c>
      <c r="F19" s="193"/>
      <c r="G19" s="193"/>
      <c r="H19" s="193"/>
      <c r="I19" s="194"/>
      <c r="J19" s="192" t="s">
        <v>1223</v>
      </c>
      <c r="K19" s="193"/>
      <c r="L19" s="193"/>
      <c r="M19" s="193"/>
      <c r="N19" s="194"/>
      <c r="O19" s="93" t="s">
        <v>1224</v>
      </c>
      <c r="P19" s="203" t="s">
        <v>1226</v>
      </c>
      <c r="Q19" s="203"/>
      <c r="R19" s="203"/>
      <c r="S19" s="203"/>
      <c r="T19" s="203"/>
      <c r="U19" s="203"/>
      <c r="V19" s="204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3" t="s">
        <v>1002</v>
      </c>
      <c r="B20" s="24" t="s">
        <v>1005</v>
      </c>
      <c r="C20" s="24">
        <v>1</v>
      </c>
      <c r="D20" s="24">
        <v>1</v>
      </c>
      <c r="E20" s="189"/>
      <c r="F20" s="190"/>
      <c r="G20" s="190"/>
      <c r="H20" s="190"/>
      <c r="I20" s="191"/>
      <c r="J20" s="189"/>
      <c r="K20" s="190"/>
      <c r="L20" s="190"/>
      <c r="M20" s="190"/>
      <c r="N20" s="191"/>
      <c r="O20" s="24"/>
      <c r="P20" s="237"/>
      <c r="Q20" s="237"/>
      <c r="R20" s="237"/>
      <c r="S20" s="237"/>
      <c r="T20" s="237"/>
      <c r="U20" s="237"/>
      <c r="V20" s="238"/>
    </row>
    <row r="21" spans="1:41">
      <c r="A21" s="26" t="s">
        <v>1307</v>
      </c>
      <c r="B21" s="19">
        <v>17</v>
      </c>
      <c r="C21" s="19">
        <v>511</v>
      </c>
      <c r="D21" s="19">
        <v>0</v>
      </c>
      <c r="E21" s="218" t="str">
        <f ca="1">CONCATENATE("vlan",INDIRECT(CONCATENATE("wlan_id",B21,"_vlan")),"_802.1x")</f>
        <v>vlan511_802.1x</v>
      </c>
      <c r="F21" s="201"/>
      <c r="G21" s="201"/>
      <c r="H21" s="201"/>
      <c r="I21" s="202"/>
      <c r="J21" s="218" t="s">
        <v>1533</v>
      </c>
      <c r="K21" s="201"/>
      <c r="L21" s="201"/>
      <c r="M21" s="201"/>
      <c r="N21" s="202"/>
      <c r="O21" s="16" t="s">
        <v>1067</v>
      </c>
      <c r="P21" s="233" t="s">
        <v>1543</v>
      </c>
      <c r="Q21" s="233"/>
      <c r="R21" s="233"/>
      <c r="S21" s="233"/>
      <c r="T21" s="233"/>
      <c r="U21" s="233"/>
      <c r="V21" s="234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8" t="str">
        <f ca="1">CONCATENATE("vlan",INDIRECT(CONCATENATE("wlan_id",B22,"_vlan")),"_802.1x")</f>
        <v>vlan513_802.1x</v>
      </c>
      <c r="F22" s="201"/>
      <c r="G22" s="201"/>
      <c r="H22" s="201"/>
      <c r="I22" s="202"/>
      <c r="J22" s="218" t="s">
        <v>1534</v>
      </c>
      <c r="K22" s="201"/>
      <c r="L22" s="201"/>
      <c r="M22" s="201"/>
      <c r="N22" s="202"/>
      <c r="O22" s="16" t="s">
        <v>1067</v>
      </c>
      <c r="P22" s="214"/>
      <c r="Q22" s="214"/>
      <c r="R22" s="214"/>
      <c r="S22" s="214"/>
      <c r="T22" s="214"/>
      <c r="U22" s="214"/>
      <c r="V22" s="215"/>
    </row>
    <row r="23" spans="1:41">
      <c r="A23" s="26" t="s">
        <v>1300</v>
      </c>
      <c r="B23" s="19">
        <v>19</v>
      </c>
      <c r="C23" s="19">
        <v>514</v>
      </c>
      <c r="D23" s="19">
        <v>0</v>
      </c>
      <c r="E23" s="218" t="str">
        <f ca="1">CONCATENATE("vlan",INDIRECT(CONCATENATE("wlan_id",B23,"_vlan")),"_802.1x")</f>
        <v>vlan514_802.1x</v>
      </c>
      <c r="F23" s="201"/>
      <c r="G23" s="201"/>
      <c r="H23" s="201"/>
      <c r="I23" s="202"/>
      <c r="J23" s="218" t="s">
        <v>1535</v>
      </c>
      <c r="K23" s="201"/>
      <c r="L23" s="201"/>
      <c r="M23" s="201"/>
      <c r="N23" s="202"/>
      <c r="O23" s="16" t="s">
        <v>1067</v>
      </c>
      <c r="P23" s="214"/>
      <c r="Q23" s="214"/>
      <c r="R23" s="214"/>
      <c r="S23" s="214"/>
      <c r="T23" s="214"/>
      <c r="U23" s="214"/>
      <c r="V23" s="215"/>
    </row>
    <row r="24" spans="1:41">
      <c r="A24" s="26" t="s">
        <v>1306</v>
      </c>
      <c r="B24" s="19">
        <v>20</v>
      </c>
      <c r="C24" s="19">
        <v>222</v>
      </c>
      <c r="D24" s="19">
        <v>0</v>
      </c>
      <c r="E24" s="218" t="str">
        <f>CONCATENATE("vlan",C24,"_guest")</f>
        <v>vlan222_guest</v>
      </c>
      <c r="F24" s="201"/>
      <c r="G24" s="201"/>
      <c r="H24" s="201"/>
      <c r="I24" s="202"/>
      <c r="J24" s="218" t="s">
        <v>1301</v>
      </c>
      <c r="K24" s="201"/>
      <c r="L24" s="201"/>
      <c r="M24" s="201"/>
      <c r="N24" s="202"/>
      <c r="O24" s="16" t="s">
        <v>1067</v>
      </c>
      <c r="P24" s="214"/>
      <c r="Q24" s="214"/>
      <c r="R24" s="214"/>
      <c r="S24" s="214"/>
      <c r="T24" s="214"/>
      <c r="U24" s="214"/>
      <c r="V24" s="215"/>
    </row>
    <row r="25" spans="1:41" ht="15.75" thickBot="1">
      <c r="A25" s="30" t="s">
        <v>1084</v>
      </c>
      <c r="B25" s="34">
        <v>33</v>
      </c>
      <c r="C25" s="34">
        <v>333</v>
      </c>
      <c r="D25" s="34">
        <v>0</v>
      </c>
      <c r="E25" s="217" t="str">
        <f ca="1">CONCATENATE("vlan",INDIRECT(CONCATENATE("wlan_id",B25,"_vlan")),"_",A25)</f>
        <v>vlan333_SmartHome</v>
      </c>
      <c r="F25" s="198"/>
      <c r="G25" s="198"/>
      <c r="H25" s="198"/>
      <c r="I25" s="199"/>
      <c r="J25" s="217" t="s">
        <v>1302</v>
      </c>
      <c r="K25" s="198"/>
      <c r="L25" s="198"/>
      <c r="M25" s="198"/>
      <c r="N25" s="199"/>
      <c r="O25" s="90" t="s">
        <v>1068</v>
      </c>
      <c r="P25" s="212" t="str">
        <f>wlan_id33_psk</f>
        <v>$930Smar7hau$</v>
      </c>
      <c r="Q25" s="212"/>
      <c r="R25" s="212"/>
      <c r="S25" s="212"/>
      <c r="T25" s="212"/>
      <c r="U25" s="212"/>
      <c r="V25" s="213"/>
    </row>
    <row r="26" spans="1:41" ht="15.75" thickBot="1">
      <c r="A26" s="8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86"/>
    </row>
    <row r="27" spans="1:41">
      <c r="A27" s="149" t="s">
        <v>1246</v>
      </c>
      <c r="B27" s="148" t="s">
        <v>1231</v>
      </c>
      <c r="C27" s="148"/>
      <c r="D27" s="148"/>
      <c r="E27" s="148"/>
      <c r="F27" s="148"/>
      <c r="G27" s="148"/>
      <c r="H27" s="148"/>
      <c r="I27" s="205"/>
      <c r="J27" s="58"/>
      <c r="K27" s="137" t="s">
        <v>1361</v>
      </c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46"/>
    </row>
    <row r="28" spans="1:41" ht="15.75" thickBot="1">
      <c r="A28" s="150"/>
      <c r="B28" s="151"/>
      <c r="C28" s="151"/>
      <c r="D28" s="151"/>
      <c r="E28" s="151"/>
      <c r="F28" s="151"/>
      <c r="G28" s="151"/>
      <c r="H28" s="151"/>
      <c r="I28" s="216"/>
      <c r="J28" s="58"/>
      <c r="K28" s="143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7"/>
    </row>
    <row r="29" spans="1:41">
      <c r="A29" s="63" t="s">
        <v>1242</v>
      </c>
      <c r="B29" s="223" t="str">
        <f>var_dns_dc</f>
        <v>lu0930sadc20001</v>
      </c>
      <c r="C29" s="223"/>
      <c r="D29" s="223"/>
      <c r="E29" s="223"/>
      <c r="F29" s="223"/>
      <c r="G29" s="223"/>
      <c r="H29" s="223"/>
      <c r="I29" s="224"/>
      <c r="J29" s="58"/>
      <c r="K29" s="149" t="s">
        <v>1360</v>
      </c>
      <c r="L29" s="148"/>
      <c r="M29" s="148"/>
      <c r="N29" s="148" t="s">
        <v>1363</v>
      </c>
      <c r="O29" s="148"/>
      <c r="P29" s="148"/>
      <c r="Q29" s="152" t="s">
        <v>1518</v>
      </c>
      <c r="R29" s="152"/>
      <c r="S29" s="152"/>
      <c r="T29" s="152"/>
      <c r="U29" s="152"/>
      <c r="V29" s="153"/>
    </row>
    <row r="30" spans="1:41" ht="15.75" thickBot="1">
      <c r="A30" s="26" t="s">
        <v>1228</v>
      </c>
      <c r="B30" s="221" t="str">
        <f>var_dns_radius</f>
        <v>lu0930srad20001</v>
      </c>
      <c r="C30" s="221"/>
      <c r="D30" s="221"/>
      <c r="E30" s="221"/>
      <c r="F30" s="221"/>
      <c r="G30" s="221"/>
      <c r="H30" s="221"/>
      <c r="I30" s="222"/>
      <c r="J30" s="58"/>
      <c r="K30" s="150"/>
      <c r="L30" s="151"/>
      <c r="M30" s="151"/>
      <c r="N30" s="151" t="s">
        <v>1364</v>
      </c>
      <c r="O30" s="151"/>
      <c r="P30" s="151"/>
      <c r="Q30" s="154" t="str">
        <f>var_tftp_path_base_nl</f>
        <v>/rollout_c9800_17.6.4/930</v>
      </c>
      <c r="R30" s="154"/>
      <c r="S30" s="154"/>
      <c r="T30" s="154"/>
      <c r="U30" s="154"/>
      <c r="V30" s="155"/>
    </row>
    <row r="31" spans="1:41">
      <c r="A31" s="26" t="s">
        <v>1229</v>
      </c>
      <c r="B31" s="221" t="str">
        <f>var_dns_wlc1</f>
        <v>lu0930swlc20001</v>
      </c>
      <c r="C31" s="221"/>
      <c r="D31" s="221"/>
      <c r="E31" s="221"/>
      <c r="F31" s="221"/>
      <c r="G31" s="221"/>
      <c r="H31" s="221"/>
      <c r="I31" s="222"/>
      <c r="J31" s="58"/>
      <c r="K31" s="143" t="s">
        <v>1357</v>
      </c>
      <c r="L31" s="144"/>
      <c r="M31" s="145"/>
      <c r="N31" s="166" t="s">
        <v>1248</v>
      </c>
      <c r="O31" s="167"/>
      <c r="P31" s="168"/>
      <c r="Q31" s="169" t="s">
        <v>1544</v>
      </c>
      <c r="R31" s="169"/>
      <c r="S31" s="169"/>
      <c r="T31" s="169"/>
      <c r="U31" s="169"/>
      <c r="V31" s="170"/>
    </row>
    <row r="32" spans="1:41" ht="15.75" thickBot="1">
      <c r="A32" s="26" t="s">
        <v>1230</v>
      </c>
      <c r="B32" s="221" t="str">
        <f>var_dns_wlc2</f>
        <v>lu0930swlc20002</v>
      </c>
      <c r="C32" s="221"/>
      <c r="D32" s="221"/>
      <c r="E32" s="221"/>
      <c r="F32" s="221"/>
      <c r="G32" s="221"/>
      <c r="H32" s="221"/>
      <c r="I32" s="222"/>
      <c r="J32" s="58"/>
      <c r="K32" s="140"/>
      <c r="L32" s="141"/>
      <c r="M32" s="142"/>
      <c r="N32" s="156" t="s">
        <v>1362</v>
      </c>
      <c r="O32" s="157"/>
      <c r="P32" s="158"/>
      <c r="Q32" s="162" t="s">
        <v>1112</v>
      </c>
      <c r="R32" s="162"/>
      <c r="S32" s="162"/>
      <c r="T32" s="162"/>
      <c r="U32" s="162"/>
      <c r="V32" s="163"/>
    </row>
    <row r="33" spans="1:22">
      <c r="A33" s="26" t="s">
        <v>1011</v>
      </c>
      <c r="B33" s="225" t="str">
        <f>var_dns_ap</f>
        <v>lu0930ncap</v>
      </c>
      <c r="C33" s="226"/>
      <c r="D33" s="226"/>
      <c r="E33" s="226"/>
      <c r="F33" s="226"/>
      <c r="G33" s="227" t="s">
        <v>1296</v>
      </c>
      <c r="H33" s="227"/>
      <c r="I33" s="228"/>
      <c r="J33" s="58"/>
      <c r="K33" s="137" t="s">
        <v>1358</v>
      </c>
      <c r="L33" s="138"/>
      <c r="M33" s="139"/>
      <c r="N33" s="159" t="s">
        <v>1248</v>
      </c>
      <c r="O33" s="160"/>
      <c r="P33" s="161"/>
      <c r="Q33" s="164" t="s">
        <v>1367</v>
      </c>
      <c r="R33" s="164"/>
      <c r="S33" s="164"/>
      <c r="T33" s="164"/>
      <c r="U33" s="164"/>
      <c r="V33" s="165"/>
    </row>
    <row r="34" spans="1:22" ht="15.75" thickBot="1">
      <c r="A34" s="30" t="s">
        <v>1236</v>
      </c>
      <c r="B34" s="219" t="str">
        <f>var_dns_wws</f>
        <v>lu0930swws20001</v>
      </c>
      <c r="C34" s="219"/>
      <c r="D34" s="219"/>
      <c r="E34" s="219"/>
      <c r="F34" s="219"/>
      <c r="G34" s="219"/>
      <c r="H34" s="219"/>
      <c r="I34" s="220"/>
      <c r="J34" s="85"/>
      <c r="K34" s="140"/>
      <c r="L34" s="141"/>
      <c r="M34" s="142"/>
      <c r="N34" s="156" t="s">
        <v>1362</v>
      </c>
      <c r="O34" s="157"/>
      <c r="P34" s="158"/>
      <c r="Q34" s="162" t="s">
        <v>1112</v>
      </c>
      <c r="R34" s="162"/>
      <c r="S34" s="162"/>
      <c r="T34" s="162"/>
      <c r="U34" s="162"/>
      <c r="V34" s="163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5"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G58" sqref="G58"/>
    </sheetView>
  </sheetViews>
  <sheetFormatPr baseColWidth="10" defaultColWidth="11.42578125" defaultRowHeight="15"/>
  <cols>
    <col min="1" max="1" width="4" style="43" bestFit="1" customWidth="1"/>
    <col min="2" max="2" width="16.5703125" style="43" bestFit="1" customWidth="1"/>
    <col min="3" max="3" width="15" style="43" customWidth="1"/>
    <col min="4" max="4" width="14.28515625" style="46" customWidth="1"/>
    <col min="5" max="5" width="14.140625" style="1" bestFit="1" customWidth="1"/>
    <col min="6" max="6" width="16.42578125" style="47" bestFit="1" customWidth="1"/>
    <col min="7" max="7" width="12.5703125" style="43" customWidth="1"/>
    <col min="8" max="8" width="9.7109375" style="43" bestFit="1" customWidth="1"/>
    <col min="9" max="9" width="12.5703125" style="43" customWidth="1"/>
    <col min="10" max="10" width="25.5703125" style="43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1" t="s">
        <v>1019</v>
      </c>
      <c r="B1" s="50" t="str">
        <f>var_nl</f>
        <v>930</v>
      </c>
      <c r="C1" s="239" t="s">
        <v>1007</v>
      </c>
      <c r="D1" s="149" t="s">
        <v>1013</v>
      </c>
      <c r="E1" s="148" t="s">
        <v>1014</v>
      </c>
      <c r="F1" s="205"/>
      <c r="G1" s="239" t="s">
        <v>1017</v>
      </c>
      <c r="H1" s="239" t="s">
        <v>1018</v>
      </c>
      <c r="I1" s="242" t="s">
        <v>1022</v>
      </c>
      <c r="J1" s="239" t="s">
        <v>1024</v>
      </c>
      <c r="L1" s="241" t="s">
        <v>1039</v>
      </c>
      <c r="M1" s="241"/>
      <c r="N1" s="241"/>
    </row>
    <row r="2" spans="1:14" s="2" customFormat="1">
      <c r="A2" s="49" t="s">
        <v>1011</v>
      </c>
      <c r="B2" s="49" t="s">
        <v>1012</v>
      </c>
      <c r="C2" s="240"/>
      <c r="D2" s="231"/>
      <c r="E2" s="23" t="s">
        <v>1015</v>
      </c>
      <c r="F2" s="25" t="s">
        <v>1016</v>
      </c>
      <c r="G2" s="240"/>
      <c r="H2" s="240"/>
      <c r="I2" s="243"/>
      <c r="J2" s="240"/>
      <c r="L2" s="241"/>
      <c r="M2" s="241"/>
      <c r="N2" s="241"/>
    </row>
    <row r="3" spans="1:14">
      <c r="A3" s="42"/>
      <c r="B3" s="42"/>
      <c r="C3" s="42"/>
      <c r="D3" s="26"/>
      <c r="E3" s="19"/>
      <c r="F3" s="27"/>
      <c r="G3" s="42"/>
      <c r="H3" s="42"/>
      <c r="I3" s="42"/>
      <c r="J3" s="42"/>
      <c r="L3" s="5"/>
      <c r="M3" s="5"/>
      <c r="N3" s="5"/>
    </row>
    <row r="4" spans="1:14">
      <c r="A4" s="42">
        <v>1</v>
      </c>
      <c r="B4" s="42" t="str">
        <f t="shared" ref="B4:B67" si="0">IF(A4&gt;SUM(range_ap1_count+range_ap2_count),"# no free IP",CONCATENATE(var_dns_ap,SUM(20000+A4)))</f>
        <v>lu0930ncap20001</v>
      </c>
      <c r="C4" s="48"/>
      <c r="D4" s="44"/>
      <c r="E4" s="16"/>
      <c r="F4" s="45"/>
      <c r="G4" s="42" t="str">
        <f t="shared" ref="G4:G67" si="1">IF(A4&lt;=range_ap1_count,CONCATENATE(var_net_v1,SUM(range_ap1_start-1+A4)),IF(A4&gt;SUM(range_ap1_count+range_ap2_count),"# no free IP",CONCATENATE(var_net_v1,SUM(A4-range_ap1_count+range_ap2_start-1))))</f>
        <v>10.52.9.201</v>
      </c>
      <c r="H4" s="48" t="s">
        <v>1388</v>
      </c>
      <c r="I4" s="42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48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2">
        <v>2</v>
      </c>
      <c r="B5" s="42" t="str">
        <f t="shared" si="0"/>
        <v>lu0930ncap20002</v>
      </c>
      <c r="C5" s="48"/>
      <c r="D5" s="44"/>
      <c r="E5" s="16"/>
      <c r="F5" s="45"/>
      <c r="G5" s="42" t="str">
        <f t="shared" si="1"/>
        <v>10.52.9.202</v>
      </c>
      <c r="H5" s="42" t="str">
        <f>H4</f>
        <v>8.10.151.0</v>
      </c>
      <c r="I5" s="42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48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2">
        <v>3</v>
      </c>
      <c r="B6" s="42" t="str">
        <f t="shared" si="0"/>
        <v>lu0930ncap20003</v>
      </c>
      <c r="C6" s="48"/>
      <c r="D6" s="44"/>
      <c r="E6" s="16"/>
      <c r="F6" s="45"/>
      <c r="G6" s="42" t="str">
        <f t="shared" si="1"/>
        <v>10.52.9.203</v>
      </c>
      <c r="H6" s="42" t="str">
        <f t="shared" ref="H6:H69" si="6">H5</f>
        <v>8.10.151.0</v>
      </c>
      <c r="I6" s="42" t="str">
        <f t="shared" si="4"/>
        <v/>
      </c>
      <c r="J6" s="48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2">
        <v>4</v>
      </c>
      <c r="B7" s="42" t="str">
        <f t="shared" si="0"/>
        <v>lu0930ncap20004</v>
      </c>
      <c r="C7" s="48"/>
      <c r="D7" s="44"/>
      <c r="E7" s="16"/>
      <c r="F7" s="45"/>
      <c r="G7" s="42" t="str">
        <f t="shared" si="1"/>
        <v>10.52.9.204</v>
      </c>
      <c r="H7" s="42" t="str">
        <f t="shared" si="6"/>
        <v>8.10.151.0</v>
      </c>
      <c r="I7" s="42" t="str">
        <f t="shared" si="4"/>
        <v/>
      </c>
      <c r="J7" s="48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2">
        <v>5</v>
      </c>
      <c r="B8" s="42" t="str">
        <f t="shared" si="0"/>
        <v>lu0930ncap20005</v>
      </c>
      <c r="C8" s="48"/>
      <c r="D8" s="44"/>
      <c r="E8" s="16"/>
      <c r="F8" s="45"/>
      <c r="G8" s="42" t="str">
        <f t="shared" si="1"/>
        <v>10.52.9.205</v>
      </c>
      <c r="H8" s="42" t="str">
        <f t="shared" si="6"/>
        <v>8.10.151.0</v>
      </c>
      <c r="I8" s="42" t="str">
        <f t="shared" si="4"/>
        <v/>
      </c>
      <c r="J8" s="48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2">
        <v>6</v>
      </c>
      <c r="B9" s="42" t="str">
        <f t="shared" si="0"/>
        <v>lu0930ncap20006</v>
      </c>
      <c r="C9" s="48"/>
      <c r="D9" s="44"/>
      <c r="E9" s="16"/>
      <c r="F9" s="45"/>
      <c r="G9" s="42" t="str">
        <f t="shared" si="1"/>
        <v>10.52.9.206</v>
      </c>
      <c r="H9" s="42" t="str">
        <f t="shared" si="6"/>
        <v>8.10.151.0</v>
      </c>
      <c r="I9" s="42" t="str">
        <f t="shared" si="4"/>
        <v/>
      </c>
      <c r="J9" s="48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2">
        <v>7</v>
      </c>
      <c r="B10" s="42" t="str">
        <f t="shared" si="0"/>
        <v>lu0930ncap20007</v>
      </c>
      <c r="C10" s="48"/>
      <c r="D10" s="44"/>
      <c r="E10" s="16"/>
      <c r="F10" s="45"/>
      <c r="G10" s="42" t="str">
        <f t="shared" si="1"/>
        <v>10.52.9.207</v>
      </c>
      <c r="H10" s="42" t="str">
        <f t="shared" si="6"/>
        <v>8.10.151.0</v>
      </c>
      <c r="I10" s="42" t="str">
        <f t="shared" si="4"/>
        <v/>
      </c>
      <c r="J10" s="48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2">
        <v>8</v>
      </c>
      <c r="B11" s="42" t="str">
        <f t="shared" si="0"/>
        <v>lu0930ncap20008</v>
      </c>
      <c r="C11" s="48"/>
      <c r="D11" s="44"/>
      <c r="E11" s="16"/>
      <c r="F11" s="45"/>
      <c r="G11" s="42" t="str">
        <f t="shared" si="1"/>
        <v>10.52.9.208</v>
      </c>
      <c r="H11" s="42" t="str">
        <f t="shared" si="6"/>
        <v>8.10.151.0</v>
      </c>
      <c r="I11" s="42" t="str">
        <f t="shared" si="4"/>
        <v/>
      </c>
      <c r="J11" s="48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2">
        <v>9</v>
      </c>
      <c r="B12" s="42" t="str">
        <f t="shared" si="0"/>
        <v>lu0930ncap20009</v>
      </c>
      <c r="C12" s="48"/>
      <c r="D12" s="44"/>
      <c r="E12" s="16"/>
      <c r="F12" s="45"/>
      <c r="G12" s="42" t="str">
        <f t="shared" si="1"/>
        <v>10.52.9.209</v>
      </c>
      <c r="H12" s="42" t="str">
        <f t="shared" si="6"/>
        <v>8.10.151.0</v>
      </c>
      <c r="I12" s="42" t="str">
        <f t="shared" si="4"/>
        <v/>
      </c>
      <c r="J12" s="48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2">
        <v>10</v>
      </c>
      <c r="B13" s="42" t="str">
        <f t="shared" si="0"/>
        <v>lu0930ncap20010</v>
      </c>
      <c r="C13" s="48"/>
      <c r="D13" s="44"/>
      <c r="E13" s="16"/>
      <c r="F13" s="45"/>
      <c r="G13" s="42" t="str">
        <f t="shared" si="1"/>
        <v>10.52.9.210</v>
      </c>
      <c r="H13" s="42" t="str">
        <f t="shared" si="6"/>
        <v>8.10.151.0</v>
      </c>
      <c r="I13" s="42" t="str">
        <f t="shared" si="4"/>
        <v/>
      </c>
      <c r="J13" s="48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2">
        <v>11</v>
      </c>
      <c r="B14" s="42" t="str">
        <f t="shared" si="0"/>
        <v>lu0930ncap20011</v>
      </c>
      <c r="C14" s="48"/>
      <c r="D14" s="44"/>
      <c r="E14" s="16"/>
      <c r="F14" s="45"/>
      <c r="G14" s="42" t="str">
        <f t="shared" si="1"/>
        <v>10.52.9.211</v>
      </c>
      <c r="H14" s="42" t="str">
        <f t="shared" si="6"/>
        <v>8.10.151.0</v>
      </c>
      <c r="I14" s="42" t="str">
        <f t="shared" si="4"/>
        <v/>
      </c>
      <c r="J14" s="48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2">
        <v>12</v>
      </c>
      <c r="B15" s="42" t="str">
        <f t="shared" si="0"/>
        <v>lu0930ncap20012</v>
      </c>
      <c r="C15" s="48"/>
      <c r="D15" s="44"/>
      <c r="E15" s="16"/>
      <c r="F15" s="45"/>
      <c r="G15" s="42" t="str">
        <f t="shared" si="1"/>
        <v>10.52.9.212</v>
      </c>
      <c r="H15" s="42" t="str">
        <f t="shared" si="6"/>
        <v>8.10.151.0</v>
      </c>
      <c r="I15" s="42" t="str">
        <f t="shared" si="4"/>
        <v/>
      </c>
      <c r="J15" s="48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2">
        <v>13</v>
      </c>
      <c r="B16" s="42" t="str">
        <f t="shared" si="0"/>
        <v>lu0930ncap20013</v>
      </c>
      <c r="C16" s="48"/>
      <c r="D16" s="44"/>
      <c r="E16" s="16"/>
      <c r="F16" s="45"/>
      <c r="G16" s="42" t="str">
        <f t="shared" si="1"/>
        <v>10.52.9.213</v>
      </c>
      <c r="H16" s="42" t="str">
        <f t="shared" si="6"/>
        <v>8.10.151.0</v>
      </c>
      <c r="I16" s="42" t="str">
        <f t="shared" si="4"/>
        <v/>
      </c>
      <c r="J16" s="48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2">
        <v>14</v>
      </c>
      <c r="B17" s="42" t="str">
        <f t="shared" si="0"/>
        <v>lu0930ncap20014</v>
      </c>
      <c r="C17" s="48"/>
      <c r="D17" s="44"/>
      <c r="E17" s="16"/>
      <c r="F17" s="45"/>
      <c r="G17" s="42" t="str">
        <f t="shared" si="1"/>
        <v>10.52.9.214</v>
      </c>
      <c r="H17" s="42" t="str">
        <f t="shared" si="6"/>
        <v>8.10.151.0</v>
      </c>
      <c r="I17" s="42" t="str">
        <f t="shared" si="4"/>
        <v/>
      </c>
      <c r="J17" s="48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2">
        <v>15</v>
      </c>
      <c r="B18" s="42" t="str">
        <f t="shared" si="0"/>
        <v>lu0930ncap20015</v>
      </c>
      <c r="C18" s="48"/>
      <c r="D18" s="44"/>
      <c r="E18" s="16"/>
      <c r="F18" s="45"/>
      <c r="G18" s="42" t="str">
        <f t="shared" si="1"/>
        <v>10.52.9.215</v>
      </c>
      <c r="H18" s="42" t="str">
        <f t="shared" si="6"/>
        <v>8.10.151.0</v>
      </c>
      <c r="I18" s="42" t="str">
        <f t="shared" si="4"/>
        <v/>
      </c>
      <c r="J18" s="48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2">
        <v>16</v>
      </c>
      <c r="B19" s="42" t="str">
        <f t="shared" si="0"/>
        <v>lu0930ncap20016</v>
      </c>
      <c r="C19" s="48"/>
      <c r="D19" s="44"/>
      <c r="E19" s="16"/>
      <c r="F19" s="45"/>
      <c r="G19" s="42" t="str">
        <f t="shared" si="1"/>
        <v>10.52.9.216</v>
      </c>
      <c r="H19" s="42" t="str">
        <f t="shared" si="6"/>
        <v>8.10.151.0</v>
      </c>
      <c r="I19" s="42" t="str">
        <f t="shared" si="4"/>
        <v/>
      </c>
      <c r="J19" s="48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2">
        <v>17</v>
      </c>
      <c r="B20" s="42" t="str">
        <f t="shared" si="0"/>
        <v>lu0930ncap20017</v>
      </c>
      <c r="C20" s="48"/>
      <c r="D20" s="44"/>
      <c r="E20" s="16"/>
      <c r="F20" s="45"/>
      <c r="G20" s="42" t="str">
        <f t="shared" si="1"/>
        <v>10.52.9.217</v>
      </c>
      <c r="H20" s="42" t="str">
        <f t="shared" si="6"/>
        <v>8.10.151.0</v>
      </c>
      <c r="I20" s="42" t="str">
        <f t="shared" si="4"/>
        <v/>
      </c>
      <c r="J20" s="48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2">
        <v>18</v>
      </c>
      <c r="B21" s="42" t="str">
        <f t="shared" si="0"/>
        <v>lu0930ncap20018</v>
      </c>
      <c r="C21" s="48"/>
      <c r="D21" s="44"/>
      <c r="E21" s="16"/>
      <c r="F21" s="45"/>
      <c r="G21" s="42" t="str">
        <f t="shared" si="1"/>
        <v>10.52.9.218</v>
      </c>
      <c r="H21" s="42" t="str">
        <f t="shared" si="6"/>
        <v>8.10.151.0</v>
      </c>
      <c r="I21" s="42" t="str">
        <f t="shared" si="4"/>
        <v/>
      </c>
      <c r="J21" s="48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2">
        <v>19</v>
      </c>
      <c r="B22" s="42" t="str">
        <f t="shared" si="0"/>
        <v>lu0930ncap20019</v>
      </c>
      <c r="C22" s="48"/>
      <c r="D22" s="44"/>
      <c r="E22" s="16"/>
      <c r="F22" s="45"/>
      <c r="G22" s="42" t="str">
        <f t="shared" si="1"/>
        <v>10.52.9.219</v>
      </c>
      <c r="H22" s="42" t="str">
        <f t="shared" si="6"/>
        <v>8.10.151.0</v>
      </c>
      <c r="I22" s="42" t="str">
        <f t="shared" si="4"/>
        <v/>
      </c>
      <c r="J22" s="48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2">
        <v>20</v>
      </c>
      <c r="B23" s="42" t="str">
        <f t="shared" si="0"/>
        <v>lu0930ncap20020</v>
      </c>
      <c r="C23" s="48"/>
      <c r="D23" s="44"/>
      <c r="E23" s="16"/>
      <c r="F23" s="45"/>
      <c r="G23" s="42" t="str">
        <f t="shared" si="1"/>
        <v>10.52.9.220</v>
      </c>
      <c r="H23" s="42" t="str">
        <f t="shared" si="6"/>
        <v>8.10.151.0</v>
      </c>
      <c r="I23" s="42" t="str">
        <f t="shared" si="4"/>
        <v/>
      </c>
      <c r="J23" s="48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2">
        <v>21</v>
      </c>
      <c r="B24" s="42" t="str">
        <f t="shared" si="0"/>
        <v>lu0930ncap20021</v>
      </c>
      <c r="C24" s="48"/>
      <c r="D24" s="44"/>
      <c r="E24" s="16"/>
      <c r="F24" s="45"/>
      <c r="G24" s="42" t="str">
        <f t="shared" si="1"/>
        <v>10.52.9.221</v>
      </c>
      <c r="H24" s="42" t="str">
        <f t="shared" si="6"/>
        <v>8.10.151.0</v>
      </c>
      <c r="I24" s="42" t="str">
        <f t="shared" si="4"/>
        <v/>
      </c>
      <c r="J24" s="48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2">
        <v>22</v>
      </c>
      <c r="B25" s="42" t="str">
        <f t="shared" si="0"/>
        <v>lu0930ncap20022</v>
      </c>
      <c r="C25" s="48"/>
      <c r="D25" s="44"/>
      <c r="E25" s="16"/>
      <c r="F25" s="45"/>
      <c r="G25" s="42" t="str">
        <f t="shared" si="1"/>
        <v>10.52.9.222</v>
      </c>
      <c r="H25" s="42" t="str">
        <f t="shared" si="6"/>
        <v>8.10.151.0</v>
      </c>
      <c r="I25" s="42" t="str">
        <f t="shared" si="4"/>
        <v/>
      </c>
      <c r="J25" s="48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2">
        <v>23</v>
      </c>
      <c r="B26" s="42" t="str">
        <f t="shared" si="0"/>
        <v>lu0930ncap20023</v>
      </c>
      <c r="C26" s="48"/>
      <c r="D26" s="44"/>
      <c r="E26" s="16"/>
      <c r="F26" s="45"/>
      <c r="G26" s="42" t="str">
        <f t="shared" si="1"/>
        <v>10.52.9.223</v>
      </c>
      <c r="H26" s="42" t="str">
        <f t="shared" si="6"/>
        <v>8.10.151.0</v>
      </c>
      <c r="I26" s="42" t="str">
        <f t="shared" si="4"/>
        <v/>
      </c>
      <c r="J26" s="48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2">
        <v>24</v>
      </c>
      <c r="B27" s="42" t="str">
        <f t="shared" si="0"/>
        <v>lu0930ncap20024</v>
      </c>
      <c r="C27" s="48"/>
      <c r="D27" s="44"/>
      <c r="E27" s="16"/>
      <c r="F27" s="45"/>
      <c r="G27" s="42" t="str">
        <f t="shared" si="1"/>
        <v>10.52.9.224</v>
      </c>
      <c r="H27" s="42" t="str">
        <f t="shared" si="6"/>
        <v>8.10.151.0</v>
      </c>
      <c r="I27" s="42" t="str">
        <f t="shared" si="4"/>
        <v/>
      </c>
      <c r="J27" s="48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2">
        <v>25</v>
      </c>
      <c r="B28" s="42" t="str">
        <f t="shared" si="0"/>
        <v>lu0930ncap20025</v>
      </c>
      <c r="C28" s="48"/>
      <c r="D28" s="44"/>
      <c r="E28" s="16"/>
      <c r="F28" s="45"/>
      <c r="G28" s="42" t="str">
        <f t="shared" si="1"/>
        <v>10.52.9.225</v>
      </c>
      <c r="H28" s="42" t="str">
        <f t="shared" si="6"/>
        <v>8.10.151.0</v>
      </c>
      <c r="I28" s="42" t="str">
        <f t="shared" si="4"/>
        <v/>
      </c>
      <c r="J28" s="48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2">
        <v>26</v>
      </c>
      <c r="B29" s="42" t="str">
        <f t="shared" si="0"/>
        <v>lu0930ncap20026</v>
      </c>
      <c r="C29" s="48"/>
      <c r="D29" s="44"/>
      <c r="E29" s="16"/>
      <c r="F29" s="45"/>
      <c r="G29" s="42" t="str">
        <f t="shared" si="1"/>
        <v>10.52.9.226</v>
      </c>
      <c r="H29" s="42" t="str">
        <f t="shared" si="6"/>
        <v>8.10.151.0</v>
      </c>
      <c r="I29" s="42" t="str">
        <f t="shared" si="4"/>
        <v/>
      </c>
      <c r="J29" s="48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2">
        <v>27</v>
      </c>
      <c r="B30" s="42" t="str">
        <f t="shared" si="0"/>
        <v>lu0930ncap20027</v>
      </c>
      <c r="C30" s="48"/>
      <c r="D30" s="44"/>
      <c r="E30" s="16"/>
      <c r="F30" s="45"/>
      <c r="G30" s="42" t="str">
        <f t="shared" si="1"/>
        <v>10.52.9.227</v>
      </c>
      <c r="H30" s="42" t="str">
        <f t="shared" si="6"/>
        <v>8.10.151.0</v>
      </c>
      <c r="I30" s="42" t="str">
        <f t="shared" si="4"/>
        <v/>
      </c>
      <c r="J30" s="48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2">
        <v>28</v>
      </c>
      <c r="B31" s="42" t="str">
        <f t="shared" si="0"/>
        <v>lu0930ncap20028</v>
      </c>
      <c r="C31" s="48"/>
      <c r="D31" s="44"/>
      <c r="E31" s="16"/>
      <c r="F31" s="45"/>
      <c r="G31" s="42" t="str">
        <f t="shared" si="1"/>
        <v>10.52.9.228</v>
      </c>
      <c r="H31" s="42" t="str">
        <f t="shared" si="6"/>
        <v>8.10.151.0</v>
      </c>
      <c r="I31" s="42" t="str">
        <f t="shared" si="4"/>
        <v/>
      </c>
      <c r="J31" s="48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2">
        <v>29</v>
      </c>
      <c r="B32" s="42" t="str">
        <f t="shared" si="0"/>
        <v>lu0930ncap20029</v>
      </c>
      <c r="C32" s="48"/>
      <c r="D32" s="44"/>
      <c r="E32" s="16"/>
      <c r="F32" s="45"/>
      <c r="G32" s="42" t="str">
        <f t="shared" si="1"/>
        <v>10.52.9.229</v>
      </c>
      <c r="H32" s="42" t="str">
        <f t="shared" si="6"/>
        <v>8.10.151.0</v>
      </c>
      <c r="I32" s="42" t="str">
        <f t="shared" si="4"/>
        <v/>
      </c>
      <c r="J32" s="48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2">
        <v>30</v>
      </c>
      <c r="B33" s="42" t="str">
        <f t="shared" si="0"/>
        <v>lu0930ncap20030</v>
      </c>
      <c r="C33" s="48"/>
      <c r="D33" s="44"/>
      <c r="E33" s="16"/>
      <c r="F33" s="45"/>
      <c r="G33" s="42" t="str">
        <f t="shared" si="1"/>
        <v>10.52.9.230</v>
      </c>
      <c r="H33" s="42" t="str">
        <f t="shared" si="6"/>
        <v>8.10.151.0</v>
      </c>
      <c r="I33" s="42" t="str">
        <f t="shared" si="4"/>
        <v/>
      </c>
      <c r="J33" s="48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2">
        <v>31</v>
      </c>
      <c r="B34" s="42" t="str">
        <f t="shared" si="0"/>
        <v>lu0930ncap20031</v>
      </c>
      <c r="C34" s="48"/>
      <c r="D34" s="44"/>
      <c r="E34" s="16"/>
      <c r="F34" s="45"/>
      <c r="G34" s="42" t="str">
        <f t="shared" si="1"/>
        <v>10.52.9.231</v>
      </c>
      <c r="H34" s="42" t="str">
        <f t="shared" si="6"/>
        <v>8.10.151.0</v>
      </c>
      <c r="I34" s="42" t="str">
        <f t="shared" si="4"/>
        <v/>
      </c>
      <c r="J34" s="48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2">
        <v>32</v>
      </c>
      <c r="B35" s="42" t="str">
        <f t="shared" si="0"/>
        <v>lu0930ncap20032</v>
      </c>
      <c r="C35" s="48"/>
      <c r="D35" s="44"/>
      <c r="E35" s="16"/>
      <c r="F35" s="45"/>
      <c r="G35" s="42" t="str">
        <f t="shared" si="1"/>
        <v>10.52.9.232</v>
      </c>
      <c r="H35" s="42" t="str">
        <f t="shared" si="6"/>
        <v>8.10.151.0</v>
      </c>
      <c r="I35" s="42" t="str">
        <f t="shared" si="4"/>
        <v/>
      </c>
      <c r="J35" s="48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2">
        <v>33</v>
      </c>
      <c r="B36" s="42" t="str">
        <f t="shared" si="0"/>
        <v>lu0930ncap20033</v>
      </c>
      <c r="C36" s="48"/>
      <c r="D36" s="44"/>
      <c r="E36" s="16"/>
      <c r="F36" s="45"/>
      <c r="G36" s="42" t="str">
        <f t="shared" si="1"/>
        <v>10.52.9.233</v>
      </c>
      <c r="H36" s="42" t="str">
        <f t="shared" si="6"/>
        <v>8.10.151.0</v>
      </c>
      <c r="I36" s="42" t="str">
        <f t="shared" si="4"/>
        <v/>
      </c>
      <c r="J36" s="48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2">
        <v>34</v>
      </c>
      <c r="B37" s="42" t="str">
        <f t="shared" si="0"/>
        <v>lu0930ncap20034</v>
      </c>
      <c r="C37" s="48"/>
      <c r="D37" s="44"/>
      <c r="E37" s="16"/>
      <c r="F37" s="45"/>
      <c r="G37" s="42" t="str">
        <f t="shared" si="1"/>
        <v>10.52.9.234</v>
      </c>
      <c r="H37" s="42" t="str">
        <f t="shared" si="6"/>
        <v>8.10.151.0</v>
      </c>
      <c r="I37" s="42" t="str">
        <f t="shared" si="4"/>
        <v/>
      </c>
      <c r="J37" s="48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2">
        <v>35</v>
      </c>
      <c r="B38" s="42" t="str">
        <f t="shared" si="0"/>
        <v>lu0930ncap20035</v>
      </c>
      <c r="C38" s="48"/>
      <c r="D38" s="44"/>
      <c r="E38" s="16"/>
      <c r="F38" s="45"/>
      <c r="G38" s="42" t="str">
        <f t="shared" si="1"/>
        <v>10.52.9.235</v>
      </c>
      <c r="H38" s="42" t="str">
        <f t="shared" si="6"/>
        <v>8.10.151.0</v>
      </c>
      <c r="I38" s="42" t="str">
        <f t="shared" si="4"/>
        <v/>
      </c>
      <c r="J38" s="48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2">
        <v>36</v>
      </c>
      <c r="B39" s="42" t="str">
        <f t="shared" si="0"/>
        <v>lu0930ncap20036</v>
      </c>
      <c r="C39" s="48"/>
      <c r="D39" s="44"/>
      <c r="E39" s="16"/>
      <c r="F39" s="45"/>
      <c r="G39" s="42" t="str">
        <f t="shared" si="1"/>
        <v>10.52.9.236</v>
      </c>
      <c r="H39" s="42" t="str">
        <f t="shared" si="6"/>
        <v>8.10.151.0</v>
      </c>
      <c r="I39" s="42" t="str">
        <f t="shared" si="4"/>
        <v/>
      </c>
      <c r="J39" s="48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2">
        <v>37</v>
      </c>
      <c r="B40" s="42" t="str">
        <f t="shared" si="0"/>
        <v>lu0930ncap20037</v>
      </c>
      <c r="C40" s="48"/>
      <c r="D40" s="44"/>
      <c r="E40" s="16"/>
      <c r="F40" s="45"/>
      <c r="G40" s="42" t="str">
        <f t="shared" si="1"/>
        <v>10.52.9.237</v>
      </c>
      <c r="H40" s="42" t="str">
        <f t="shared" si="6"/>
        <v>8.10.151.0</v>
      </c>
      <c r="I40" s="42" t="str">
        <f t="shared" si="4"/>
        <v/>
      </c>
      <c r="J40" s="48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2">
        <v>38</v>
      </c>
      <c r="B41" s="42" t="str">
        <f t="shared" si="0"/>
        <v>lu0930ncap20038</v>
      </c>
      <c r="C41" s="48"/>
      <c r="D41" s="44"/>
      <c r="E41" s="16"/>
      <c r="F41" s="45"/>
      <c r="G41" s="42" t="str">
        <f t="shared" si="1"/>
        <v>10.52.9.238</v>
      </c>
      <c r="H41" s="42" t="str">
        <f t="shared" si="6"/>
        <v>8.10.151.0</v>
      </c>
      <c r="I41" s="42" t="str">
        <f t="shared" si="4"/>
        <v/>
      </c>
      <c r="J41" s="48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2">
        <v>39</v>
      </c>
      <c r="B42" s="42" t="str">
        <f t="shared" si="0"/>
        <v>lu0930ncap20039</v>
      </c>
      <c r="C42" s="48"/>
      <c r="D42" s="44"/>
      <c r="E42" s="16"/>
      <c r="F42" s="45"/>
      <c r="G42" s="42" t="str">
        <f t="shared" si="1"/>
        <v>10.52.9.239</v>
      </c>
      <c r="H42" s="42" t="str">
        <f t="shared" si="6"/>
        <v>8.10.151.0</v>
      </c>
      <c r="I42" s="42" t="str">
        <f t="shared" si="4"/>
        <v/>
      </c>
      <c r="J42" s="48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2">
        <v>40</v>
      </c>
      <c r="B43" s="42" t="str">
        <f t="shared" si="0"/>
        <v>lu0930ncap20040</v>
      </c>
      <c r="C43" s="48"/>
      <c r="D43" s="44"/>
      <c r="E43" s="16"/>
      <c r="F43" s="45"/>
      <c r="G43" s="42" t="str">
        <f t="shared" si="1"/>
        <v>10.52.9.240</v>
      </c>
      <c r="H43" s="42" t="str">
        <f t="shared" si="6"/>
        <v>8.10.151.0</v>
      </c>
      <c r="I43" s="42" t="str">
        <f t="shared" si="4"/>
        <v/>
      </c>
      <c r="J43" s="48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2">
        <v>41</v>
      </c>
      <c r="B44" s="42" t="str">
        <f t="shared" si="0"/>
        <v>lu0930ncap20041</v>
      </c>
      <c r="C44" s="48"/>
      <c r="D44" s="44"/>
      <c r="E44" s="16"/>
      <c r="F44" s="45"/>
      <c r="G44" s="42" t="str">
        <f t="shared" si="1"/>
        <v>10.52.9.241</v>
      </c>
      <c r="H44" s="42" t="str">
        <f t="shared" si="6"/>
        <v>8.10.151.0</v>
      </c>
      <c r="I44" s="42" t="str">
        <f t="shared" si="4"/>
        <v/>
      </c>
      <c r="J44" s="48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2">
        <v>42</v>
      </c>
      <c r="B45" s="42" t="str">
        <f t="shared" si="0"/>
        <v>lu0930ncap20042</v>
      </c>
      <c r="C45" s="48"/>
      <c r="D45" s="44"/>
      <c r="E45" s="16"/>
      <c r="F45" s="45"/>
      <c r="G45" s="42" t="str">
        <f t="shared" si="1"/>
        <v>10.52.9.242</v>
      </c>
      <c r="H45" s="42" t="str">
        <f t="shared" si="6"/>
        <v>8.10.151.0</v>
      </c>
      <c r="I45" s="42" t="str">
        <f t="shared" si="4"/>
        <v/>
      </c>
      <c r="J45" s="48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2">
        <v>43</v>
      </c>
      <c r="B46" s="42" t="str">
        <f t="shared" si="0"/>
        <v>lu0930ncap20043</v>
      </c>
      <c r="C46" s="48"/>
      <c r="D46" s="44"/>
      <c r="E46" s="16"/>
      <c r="F46" s="45"/>
      <c r="G46" s="42" t="str">
        <f t="shared" si="1"/>
        <v>10.52.9.243</v>
      </c>
      <c r="H46" s="42" t="str">
        <f t="shared" si="6"/>
        <v>8.10.151.0</v>
      </c>
      <c r="I46" s="42" t="str">
        <f t="shared" si="4"/>
        <v/>
      </c>
      <c r="J46" s="48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2">
        <v>44</v>
      </c>
      <c r="B47" s="42" t="str">
        <f t="shared" si="0"/>
        <v>lu0930ncap20044</v>
      </c>
      <c r="C47" s="48"/>
      <c r="D47" s="44"/>
      <c r="E47" s="16"/>
      <c r="F47" s="45"/>
      <c r="G47" s="42" t="str">
        <f t="shared" si="1"/>
        <v>10.52.9.244</v>
      </c>
      <c r="H47" s="42" t="str">
        <f t="shared" si="6"/>
        <v>8.10.151.0</v>
      </c>
      <c r="I47" s="42" t="str">
        <f t="shared" si="4"/>
        <v/>
      </c>
      <c r="J47" s="48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2">
        <v>45</v>
      </c>
      <c r="B48" s="42" t="str">
        <f t="shared" si="0"/>
        <v>lu0930ncap20045</v>
      </c>
      <c r="C48" s="48"/>
      <c r="D48" s="44"/>
      <c r="E48" s="16"/>
      <c r="F48" s="45"/>
      <c r="G48" s="42" t="str">
        <f t="shared" si="1"/>
        <v>10.52.9.245</v>
      </c>
      <c r="H48" s="42" t="str">
        <f t="shared" si="6"/>
        <v>8.10.151.0</v>
      </c>
      <c r="I48" s="42" t="str">
        <f t="shared" si="4"/>
        <v/>
      </c>
      <c r="J48" s="48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2">
        <v>46</v>
      </c>
      <c r="B49" s="42" t="str">
        <f t="shared" si="0"/>
        <v>lu0930ncap20046</v>
      </c>
      <c r="C49" s="48"/>
      <c r="D49" s="44"/>
      <c r="E49" s="16"/>
      <c r="F49" s="45"/>
      <c r="G49" s="42" t="str">
        <f t="shared" si="1"/>
        <v>10.52.9.246</v>
      </c>
      <c r="H49" s="42" t="str">
        <f t="shared" si="6"/>
        <v>8.10.151.0</v>
      </c>
      <c r="I49" s="42" t="str">
        <f t="shared" si="4"/>
        <v/>
      </c>
      <c r="J49" s="48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2">
        <v>47</v>
      </c>
      <c r="B50" s="42" t="str">
        <f t="shared" si="0"/>
        <v>lu0930ncap20047</v>
      </c>
      <c r="C50" s="48"/>
      <c r="D50" s="44"/>
      <c r="E50" s="16"/>
      <c r="F50" s="45"/>
      <c r="G50" s="42" t="str">
        <f t="shared" si="1"/>
        <v>10.52.9.247</v>
      </c>
      <c r="H50" s="42" t="str">
        <f t="shared" si="6"/>
        <v>8.10.151.0</v>
      </c>
      <c r="I50" s="42" t="str">
        <f t="shared" si="4"/>
        <v/>
      </c>
      <c r="J50" s="48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2">
        <v>48</v>
      </c>
      <c r="B51" s="42" t="str">
        <f t="shared" si="0"/>
        <v>lu0930ncap20048</v>
      </c>
      <c r="C51" s="48"/>
      <c r="D51" s="44"/>
      <c r="E51" s="16"/>
      <c r="F51" s="45"/>
      <c r="G51" s="42" t="str">
        <f t="shared" si="1"/>
        <v>10.52.9.248</v>
      </c>
      <c r="H51" s="42" t="str">
        <f t="shared" si="6"/>
        <v>8.10.151.0</v>
      </c>
      <c r="I51" s="42" t="str">
        <f t="shared" si="4"/>
        <v/>
      </c>
      <c r="J51" s="48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2">
        <v>49</v>
      </c>
      <c r="B52" s="42" t="str">
        <f t="shared" si="0"/>
        <v>lu0930ncap20049</v>
      </c>
      <c r="C52" s="48"/>
      <c r="D52" s="44"/>
      <c r="E52" s="16"/>
      <c r="F52" s="45"/>
      <c r="G52" s="42" t="str">
        <f t="shared" si="1"/>
        <v>10.52.9.249</v>
      </c>
      <c r="H52" s="42" t="str">
        <f t="shared" si="6"/>
        <v>8.10.151.0</v>
      </c>
      <c r="I52" s="42" t="str">
        <f t="shared" si="4"/>
        <v/>
      </c>
      <c r="J52" s="48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2">
        <v>50</v>
      </c>
      <c r="B53" s="42" t="str">
        <f t="shared" si="0"/>
        <v>lu0930ncap20050</v>
      </c>
      <c r="C53" s="48"/>
      <c r="D53" s="44"/>
      <c r="E53" s="16"/>
      <c r="F53" s="45"/>
      <c r="G53" s="42" t="str">
        <f t="shared" si="1"/>
        <v>10.52.9.250</v>
      </c>
      <c r="H53" s="42" t="str">
        <f t="shared" si="6"/>
        <v>8.10.151.0</v>
      </c>
      <c r="I53" s="42" t="str">
        <f t="shared" si="4"/>
        <v/>
      </c>
      <c r="J53" s="48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2">
        <v>51</v>
      </c>
      <c r="B54" s="42" t="str">
        <f t="shared" si="0"/>
        <v>lu0930ncap20051</v>
      </c>
      <c r="C54" s="48"/>
      <c r="D54" s="44"/>
      <c r="E54" s="16"/>
      <c r="F54" s="45"/>
      <c r="G54" s="42" t="str">
        <f t="shared" si="1"/>
        <v>10.52.9.251</v>
      </c>
      <c r="H54" s="42" t="str">
        <f t="shared" si="6"/>
        <v>8.10.151.0</v>
      </c>
      <c r="I54" s="42" t="str">
        <f t="shared" si="4"/>
        <v/>
      </c>
      <c r="J54" s="48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2">
        <v>52</v>
      </c>
      <c r="B55" s="42" t="str">
        <f t="shared" si="0"/>
        <v>lu0930ncap20052</v>
      </c>
      <c r="C55" s="48"/>
      <c r="D55" s="44"/>
      <c r="E55" s="16"/>
      <c r="F55" s="45"/>
      <c r="G55" s="42" t="str">
        <f t="shared" si="1"/>
        <v>10.52.9.252</v>
      </c>
      <c r="H55" s="42" t="str">
        <f t="shared" si="6"/>
        <v>8.10.151.0</v>
      </c>
      <c r="I55" s="42" t="str">
        <f t="shared" si="4"/>
        <v/>
      </c>
      <c r="J55" s="48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2">
        <v>53</v>
      </c>
      <c r="B56" s="42" t="str">
        <f t="shared" si="0"/>
        <v>lu0930ncap20053</v>
      </c>
      <c r="C56" s="48"/>
      <c r="D56" s="44"/>
      <c r="E56" s="16"/>
      <c r="F56" s="45"/>
      <c r="G56" s="42" t="str">
        <f t="shared" si="1"/>
        <v>10.52.9.253</v>
      </c>
      <c r="H56" s="42" t="str">
        <f t="shared" si="6"/>
        <v>8.10.151.0</v>
      </c>
      <c r="I56" s="42" t="str">
        <f t="shared" si="4"/>
        <v/>
      </c>
      <c r="J56" s="48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2">
        <v>54</v>
      </c>
      <c r="B57" s="42" t="str">
        <f t="shared" si="0"/>
        <v>lu0930ncap20054</v>
      </c>
      <c r="C57" s="48"/>
      <c r="D57" s="44"/>
      <c r="E57" s="16"/>
      <c r="F57" s="45"/>
      <c r="G57" s="42" t="str">
        <f t="shared" si="1"/>
        <v>10.52.9.254</v>
      </c>
      <c r="H57" s="42" t="str">
        <f t="shared" si="6"/>
        <v>8.10.151.0</v>
      </c>
      <c r="I57" s="42" t="str">
        <f t="shared" si="4"/>
        <v/>
      </c>
      <c r="J57" s="48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2">
        <v>55</v>
      </c>
      <c r="B58" s="42" t="str">
        <f t="shared" si="0"/>
        <v>lu0930ncap20055</v>
      </c>
      <c r="C58" s="48"/>
      <c r="D58" s="44"/>
      <c r="E58" s="16"/>
      <c r="F58" s="45"/>
      <c r="G58" s="42" t="str">
        <f t="shared" si="1"/>
        <v>10.52.9.21</v>
      </c>
      <c r="H58" s="42" t="str">
        <f t="shared" si="6"/>
        <v>8.10.151.0</v>
      </c>
      <c r="I58" s="42" t="str">
        <f t="shared" si="4"/>
        <v/>
      </c>
      <c r="J58" s="48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2">
        <v>56</v>
      </c>
      <c r="B59" s="42" t="str">
        <f t="shared" si="0"/>
        <v>lu0930ncap20056</v>
      </c>
      <c r="C59" s="48"/>
      <c r="D59" s="44"/>
      <c r="E59" s="16"/>
      <c r="F59" s="45"/>
      <c r="G59" s="42" t="str">
        <f t="shared" si="1"/>
        <v>10.52.9.22</v>
      </c>
      <c r="H59" s="42" t="str">
        <f t="shared" si="6"/>
        <v>8.10.151.0</v>
      </c>
      <c r="I59" s="42" t="str">
        <f t="shared" si="4"/>
        <v/>
      </c>
      <c r="J59" s="48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2">
        <v>57</v>
      </c>
      <c r="B60" s="42" t="str">
        <f t="shared" si="0"/>
        <v>lu0930ncap20057</v>
      </c>
      <c r="C60" s="48"/>
      <c r="D60" s="44"/>
      <c r="E60" s="16"/>
      <c r="F60" s="45"/>
      <c r="G60" s="42" t="str">
        <f t="shared" si="1"/>
        <v>10.52.9.23</v>
      </c>
      <c r="H60" s="42" t="str">
        <f t="shared" si="6"/>
        <v>8.10.151.0</v>
      </c>
      <c r="I60" s="42" t="str">
        <f t="shared" si="4"/>
        <v/>
      </c>
      <c r="J60" s="48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2">
        <v>58</v>
      </c>
      <c r="B61" s="42" t="str">
        <f t="shared" si="0"/>
        <v>lu0930ncap20058</v>
      </c>
      <c r="C61" s="48"/>
      <c r="D61" s="44"/>
      <c r="E61" s="16"/>
      <c r="F61" s="45"/>
      <c r="G61" s="42" t="str">
        <f t="shared" si="1"/>
        <v>10.52.9.24</v>
      </c>
      <c r="H61" s="42" t="str">
        <f t="shared" si="6"/>
        <v>8.10.151.0</v>
      </c>
      <c r="I61" s="42" t="str">
        <f t="shared" si="4"/>
        <v/>
      </c>
      <c r="J61" s="48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2">
        <v>59</v>
      </c>
      <c r="B62" s="42" t="str">
        <f t="shared" si="0"/>
        <v>lu0930ncap20059</v>
      </c>
      <c r="C62" s="48"/>
      <c r="D62" s="44"/>
      <c r="E62" s="16"/>
      <c r="F62" s="45"/>
      <c r="G62" s="42" t="str">
        <f t="shared" si="1"/>
        <v>10.52.9.25</v>
      </c>
      <c r="H62" s="42" t="str">
        <f t="shared" si="6"/>
        <v>8.10.151.0</v>
      </c>
      <c r="I62" s="42" t="str">
        <f t="shared" si="4"/>
        <v/>
      </c>
      <c r="J62" s="48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2">
        <v>60</v>
      </c>
      <c r="B63" s="42" t="str">
        <f t="shared" si="0"/>
        <v>lu0930ncap20060</v>
      </c>
      <c r="C63" s="48"/>
      <c r="D63" s="44"/>
      <c r="E63" s="16"/>
      <c r="F63" s="45"/>
      <c r="G63" s="42" t="str">
        <f t="shared" si="1"/>
        <v>10.52.9.26</v>
      </c>
      <c r="H63" s="42" t="str">
        <f t="shared" si="6"/>
        <v>8.10.151.0</v>
      </c>
      <c r="I63" s="42" t="str">
        <f t="shared" si="4"/>
        <v/>
      </c>
      <c r="J63" s="48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2">
        <v>61</v>
      </c>
      <c r="B64" s="42" t="str">
        <f t="shared" si="0"/>
        <v>lu0930ncap20061</v>
      </c>
      <c r="C64" s="48"/>
      <c r="D64" s="44"/>
      <c r="E64" s="16"/>
      <c r="F64" s="45"/>
      <c r="G64" s="42" t="str">
        <f t="shared" si="1"/>
        <v>10.52.9.27</v>
      </c>
      <c r="H64" s="42" t="str">
        <f t="shared" si="6"/>
        <v>8.10.151.0</v>
      </c>
      <c r="I64" s="42" t="str">
        <f t="shared" si="4"/>
        <v/>
      </c>
      <c r="J64" s="48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2">
        <v>62</v>
      </c>
      <c r="B65" s="42" t="str">
        <f t="shared" si="0"/>
        <v>lu0930ncap20062</v>
      </c>
      <c r="C65" s="48"/>
      <c r="D65" s="44"/>
      <c r="E65" s="16"/>
      <c r="F65" s="45"/>
      <c r="G65" s="42" t="str">
        <f t="shared" si="1"/>
        <v>10.52.9.28</v>
      </c>
      <c r="H65" s="42" t="str">
        <f t="shared" si="6"/>
        <v>8.10.151.0</v>
      </c>
      <c r="I65" s="42" t="str">
        <f t="shared" si="4"/>
        <v/>
      </c>
      <c r="J65" s="48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2">
        <v>63</v>
      </c>
      <c r="B66" s="42" t="str">
        <f t="shared" si="0"/>
        <v>lu0930ncap20063</v>
      </c>
      <c r="C66" s="48"/>
      <c r="D66" s="44"/>
      <c r="E66" s="16"/>
      <c r="F66" s="45"/>
      <c r="G66" s="42" t="str">
        <f t="shared" si="1"/>
        <v>10.52.9.29</v>
      </c>
      <c r="H66" s="42" t="str">
        <f t="shared" si="6"/>
        <v>8.10.151.0</v>
      </c>
      <c r="I66" s="42" t="str">
        <f t="shared" si="4"/>
        <v/>
      </c>
      <c r="J66" s="48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2">
        <v>64</v>
      </c>
      <c r="B67" s="42" t="str">
        <f t="shared" si="0"/>
        <v>lu0930ncap20064</v>
      </c>
      <c r="C67" s="48"/>
      <c r="D67" s="44"/>
      <c r="E67" s="16"/>
      <c r="F67" s="45"/>
      <c r="G67" s="42" t="str">
        <f t="shared" si="1"/>
        <v>10.52.9.30</v>
      </c>
      <c r="H67" s="42" t="str">
        <f t="shared" si="6"/>
        <v>8.10.151.0</v>
      </c>
      <c r="I67" s="42" t="str">
        <f t="shared" si="4"/>
        <v/>
      </c>
      <c r="J67" s="48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2">
        <v>65</v>
      </c>
      <c r="B68" s="42" t="str">
        <f t="shared" ref="B68:B131" si="7">IF(A68&gt;SUM(range_ap1_count+range_ap2_count),"# no free IP",CONCATENATE(var_dns_ap,SUM(20000+A68)))</f>
        <v>lu0930ncap20065</v>
      </c>
      <c r="C68" s="48"/>
      <c r="D68" s="44"/>
      <c r="E68" s="16"/>
      <c r="F68" s="45"/>
      <c r="G68" s="42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10.52.9.31</v>
      </c>
      <c r="H68" s="42" t="str">
        <f t="shared" si="6"/>
        <v>8.10.151.0</v>
      </c>
      <c r="I68" s="42" t="str">
        <f t="shared" si="4"/>
        <v/>
      </c>
      <c r="J68" s="48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2">
        <v>66</v>
      </c>
      <c r="B69" s="42" t="str">
        <f t="shared" si="7"/>
        <v>lu0930ncap20066</v>
      </c>
      <c r="C69" s="48"/>
      <c r="D69" s="44"/>
      <c r="E69" s="16"/>
      <c r="F69" s="45"/>
      <c r="G69" s="42" t="str">
        <f t="shared" si="8"/>
        <v>10.52.9.32</v>
      </c>
      <c r="H69" s="42" t="str">
        <f t="shared" si="6"/>
        <v>8.10.151.0</v>
      </c>
      <c r="I69" s="42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48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2">
        <v>67</v>
      </c>
      <c r="B70" s="42" t="str">
        <f t="shared" si="7"/>
        <v>lu0930ncap20067</v>
      </c>
      <c r="C70" s="48"/>
      <c r="D70" s="44"/>
      <c r="E70" s="16"/>
      <c r="F70" s="45"/>
      <c r="G70" s="42" t="str">
        <f t="shared" si="8"/>
        <v>10.52.9.33</v>
      </c>
      <c r="H70" s="42" t="str">
        <f t="shared" ref="H70:H133" si="13">H69</f>
        <v>8.10.151.0</v>
      </c>
      <c r="I70" s="42" t="str">
        <f t="shared" si="11"/>
        <v/>
      </c>
      <c r="J70" s="48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2">
        <v>68</v>
      </c>
      <c r="B71" s="42" t="str">
        <f t="shared" si="7"/>
        <v>lu0930ncap20068</v>
      </c>
      <c r="C71" s="48"/>
      <c r="D71" s="44"/>
      <c r="E71" s="16"/>
      <c r="F71" s="45"/>
      <c r="G71" s="42" t="str">
        <f t="shared" si="8"/>
        <v>10.52.9.34</v>
      </c>
      <c r="H71" s="42" t="str">
        <f t="shared" si="13"/>
        <v>8.10.151.0</v>
      </c>
      <c r="I71" s="42" t="str">
        <f t="shared" si="11"/>
        <v/>
      </c>
      <c r="J71" s="48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2">
        <v>69</v>
      </c>
      <c r="B72" s="42" t="str">
        <f t="shared" si="7"/>
        <v>lu0930ncap20069</v>
      </c>
      <c r="C72" s="48"/>
      <c r="D72" s="44"/>
      <c r="E72" s="16"/>
      <c r="F72" s="45"/>
      <c r="G72" s="42" t="str">
        <f t="shared" si="8"/>
        <v>10.52.9.35</v>
      </c>
      <c r="H72" s="42" t="str">
        <f t="shared" si="13"/>
        <v>8.10.151.0</v>
      </c>
      <c r="I72" s="42" t="str">
        <f t="shared" si="11"/>
        <v/>
      </c>
      <c r="J72" s="48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2">
        <v>70</v>
      </c>
      <c r="B73" s="42" t="str">
        <f t="shared" si="7"/>
        <v>lu0930ncap20070</v>
      </c>
      <c r="C73" s="48"/>
      <c r="D73" s="44"/>
      <c r="E73" s="16"/>
      <c r="F73" s="45"/>
      <c r="G73" s="42" t="str">
        <f t="shared" si="8"/>
        <v>10.52.9.36</v>
      </c>
      <c r="H73" s="42" t="str">
        <f t="shared" si="13"/>
        <v>8.10.151.0</v>
      </c>
      <c r="I73" s="42" t="str">
        <f t="shared" si="11"/>
        <v/>
      </c>
      <c r="J73" s="48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2">
        <v>71</v>
      </c>
      <c r="B74" s="42" t="str">
        <f t="shared" si="7"/>
        <v>lu0930ncap20071</v>
      </c>
      <c r="C74" s="48"/>
      <c r="D74" s="44"/>
      <c r="E74" s="16"/>
      <c r="F74" s="45"/>
      <c r="G74" s="42" t="str">
        <f t="shared" si="8"/>
        <v>10.52.9.37</v>
      </c>
      <c r="H74" s="42" t="str">
        <f t="shared" si="13"/>
        <v>8.10.151.0</v>
      </c>
      <c r="I74" s="42" t="str">
        <f t="shared" si="11"/>
        <v/>
      </c>
      <c r="J74" s="48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2">
        <v>72</v>
      </c>
      <c r="B75" s="42" t="str">
        <f t="shared" si="7"/>
        <v>lu0930ncap20072</v>
      </c>
      <c r="C75" s="48"/>
      <c r="D75" s="44"/>
      <c r="E75" s="16"/>
      <c r="F75" s="45"/>
      <c r="G75" s="42" t="str">
        <f t="shared" si="8"/>
        <v>10.52.9.38</v>
      </c>
      <c r="H75" s="42" t="str">
        <f t="shared" si="13"/>
        <v>8.10.151.0</v>
      </c>
      <c r="I75" s="42" t="str">
        <f t="shared" si="11"/>
        <v/>
      </c>
      <c r="J75" s="48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2">
        <v>73</v>
      </c>
      <c r="B76" s="42" t="str">
        <f t="shared" si="7"/>
        <v>lu0930ncap20073</v>
      </c>
      <c r="C76" s="48"/>
      <c r="D76" s="44"/>
      <c r="E76" s="16"/>
      <c r="F76" s="45"/>
      <c r="G76" s="42" t="str">
        <f t="shared" si="8"/>
        <v>10.52.9.39</v>
      </c>
      <c r="H76" s="42" t="str">
        <f t="shared" si="13"/>
        <v>8.10.151.0</v>
      </c>
      <c r="I76" s="42" t="str">
        <f t="shared" si="11"/>
        <v/>
      </c>
      <c r="J76" s="48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2">
        <v>74</v>
      </c>
      <c r="B77" s="42" t="str">
        <f t="shared" si="7"/>
        <v>lu0930ncap20074</v>
      </c>
      <c r="C77" s="48"/>
      <c r="D77" s="44"/>
      <c r="E77" s="16"/>
      <c r="F77" s="45"/>
      <c r="G77" s="42" t="str">
        <f t="shared" si="8"/>
        <v>10.52.9.40</v>
      </c>
      <c r="H77" s="42" t="str">
        <f t="shared" si="13"/>
        <v>8.10.151.0</v>
      </c>
      <c r="I77" s="42" t="str">
        <f t="shared" si="11"/>
        <v/>
      </c>
      <c r="J77" s="48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2">
        <v>75</v>
      </c>
      <c r="B78" s="42" t="str">
        <f t="shared" si="7"/>
        <v>lu0930ncap20075</v>
      </c>
      <c r="C78" s="48"/>
      <c r="D78" s="44"/>
      <c r="E78" s="16"/>
      <c r="F78" s="45"/>
      <c r="G78" s="42" t="str">
        <f t="shared" si="8"/>
        <v>10.52.9.41</v>
      </c>
      <c r="H78" s="42" t="str">
        <f t="shared" si="13"/>
        <v>8.10.151.0</v>
      </c>
      <c r="I78" s="42" t="str">
        <f t="shared" si="11"/>
        <v/>
      </c>
      <c r="J78" s="48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2">
        <v>76</v>
      </c>
      <c r="B79" s="42" t="str">
        <f t="shared" si="7"/>
        <v>lu0930ncap20076</v>
      </c>
      <c r="C79" s="48"/>
      <c r="D79" s="44"/>
      <c r="E79" s="16"/>
      <c r="F79" s="45"/>
      <c r="G79" s="42" t="str">
        <f t="shared" si="8"/>
        <v>10.52.9.42</v>
      </c>
      <c r="H79" s="42" t="str">
        <f t="shared" si="13"/>
        <v>8.10.151.0</v>
      </c>
      <c r="I79" s="42" t="str">
        <f t="shared" si="11"/>
        <v/>
      </c>
      <c r="J79" s="48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2">
        <v>77</v>
      </c>
      <c r="B80" s="42" t="str">
        <f t="shared" si="7"/>
        <v>lu0930ncap20077</v>
      </c>
      <c r="C80" s="48"/>
      <c r="D80" s="44"/>
      <c r="E80" s="16"/>
      <c r="F80" s="45"/>
      <c r="G80" s="42" t="str">
        <f t="shared" si="8"/>
        <v>10.52.9.43</v>
      </c>
      <c r="H80" s="42" t="str">
        <f t="shared" si="13"/>
        <v>8.10.151.0</v>
      </c>
      <c r="I80" s="42" t="str">
        <f t="shared" si="11"/>
        <v/>
      </c>
      <c r="J80" s="48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2">
        <v>78</v>
      </c>
      <c r="B81" s="42" t="str">
        <f t="shared" si="7"/>
        <v>lu0930ncap20078</v>
      </c>
      <c r="C81" s="48"/>
      <c r="D81" s="44"/>
      <c r="E81" s="16"/>
      <c r="F81" s="45"/>
      <c r="G81" s="42" t="str">
        <f t="shared" si="8"/>
        <v>10.52.9.44</v>
      </c>
      <c r="H81" s="42" t="str">
        <f t="shared" si="13"/>
        <v>8.10.151.0</v>
      </c>
      <c r="I81" s="42" t="str">
        <f t="shared" si="11"/>
        <v/>
      </c>
      <c r="J81" s="48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2">
        <v>79</v>
      </c>
      <c r="B82" s="42" t="str">
        <f t="shared" si="7"/>
        <v>lu0930ncap20079</v>
      </c>
      <c r="C82" s="48"/>
      <c r="D82" s="44"/>
      <c r="E82" s="16"/>
      <c r="F82" s="45"/>
      <c r="G82" s="42" t="str">
        <f t="shared" si="8"/>
        <v>10.52.9.45</v>
      </c>
      <c r="H82" s="42" t="str">
        <f t="shared" si="13"/>
        <v>8.10.151.0</v>
      </c>
      <c r="I82" s="42" t="str">
        <f t="shared" si="11"/>
        <v/>
      </c>
      <c r="J82" s="48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2">
        <v>80</v>
      </c>
      <c r="B83" s="42" t="str">
        <f t="shared" si="7"/>
        <v>lu0930ncap20080</v>
      </c>
      <c r="C83" s="48"/>
      <c r="D83" s="44"/>
      <c r="E83" s="16"/>
      <c r="F83" s="45"/>
      <c r="G83" s="42" t="str">
        <f t="shared" si="8"/>
        <v>10.52.9.46</v>
      </c>
      <c r="H83" s="42" t="str">
        <f t="shared" si="13"/>
        <v>8.10.151.0</v>
      </c>
      <c r="I83" s="42" t="str">
        <f t="shared" si="11"/>
        <v/>
      </c>
      <c r="J83" s="48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2">
        <v>81</v>
      </c>
      <c r="B84" s="42" t="str">
        <f t="shared" si="7"/>
        <v>lu0930ncap20081</v>
      </c>
      <c r="C84" s="48"/>
      <c r="D84" s="44"/>
      <c r="E84" s="16"/>
      <c r="F84" s="45"/>
      <c r="G84" s="42" t="str">
        <f t="shared" si="8"/>
        <v>10.52.9.47</v>
      </c>
      <c r="H84" s="42" t="str">
        <f t="shared" si="13"/>
        <v>8.10.151.0</v>
      </c>
      <c r="I84" s="42" t="str">
        <f t="shared" si="11"/>
        <v/>
      </c>
      <c r="J84" s="48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2">
        <v>82</v>
      </c>
      <c r="B85" s="42" t="str">
        <f t="shared" si="7"/>
        <v>lu0930ncap20082</v>
      </c>
      <c r="C85" s="48"/>
      <c r="D85" s="44"/>
      <c r="E85" s="16"/>
      <c r="F85" s="45"/>
      <c r="G85" s="42" t="str">
        <f t="shared" si="8"/>
        <v>10.52.9.48</v>
      </c>
      <c r="H85" s="42" t="str">
        <f t="shared" si="13"/>
        <v>8.10.151.0</v>
      </c>
      <c r="I85" s="42" t="str">
        <f t="shared" si="11"/>
        <v/>
      </c>
      <c r="J85" s="48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2">
        <v>83</v>
      </c>
      <c r="B86" s="42" t="str">
        <f t="shared" si="7"/>
        <v>lu0930ncap20083</v>
      </c>
      <c r="C86" s="48"/>
      <c r="D86" s="44"/>
      <c r="E86" s="16"/>
      <c r="F86" s="45"/>
      <c r="G86" s="42" t="str">
        <f t="shared" si="8"/>
        <v>10.52.9.49</v>
      </c>
      <c r="H86" s="42" t="str">
        <f t="shared" si="13"/>
        <v>8.10.151.0</v>
      </c>
      <c r="I86" s="42" t="str">
        <f t="shared" si="11"/>
        <v/>
      </c>
      <c r="J86" s="48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2">
        <v>84</v>
      </c>
      <c r="B87" s="42" t="str">
        <f t="shared" si="7"/>
        <v>lu0930ncap20084</v>
      </c>
      <c r="C87" s="48"/>
      <c r="D87" s="44"/>
      <c r="E87" s="16"/>
      <c r="F87" s="45"/>
      <c r="G87" s="42" t="str">
        <f t="shared" si="8"/>
        <v>10.52.9.50</v>
      </c>
      <c r="H87" s="42" t="str">
        <f t="shared" si="13"/>
        <v>8.10.151.0</v>
      </c>
      <c r="I87" s="42" t="str">
        <f t="shared" si="11"/>
        <v/>
      </c>
      <c r="J87" s="48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2">
        <v>85</v>
      </c>
      <c r="B88" s="42" t="str">
        <f t="shared" si="7"/>
        <v>lu0930ncap20085</v>
      </c>
      <c r="C88" s="48"/>
      <c r="D88" s="44"/>
      <c r="E88" s="16"/>
      <c r="F88" s="45"/>
      <c r="G88" s="42" t="str">
        <f t="shared" si="8"/>
        <v>10.52.9.51</v>
      </c>
      <c r="H88" s="42" t="str">
        <f t="shared" si="13"/>
        <v>8.10.151.0</v>
      </c>
      <c r="I88" s="42" t="str">
        <f t="shared" si="11"/>
        <v/>
      </c>
      <c r="J88" s="48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2">
        <v>86</v>
      </c>
      <c r="B89" s="42" t="str">
        <f t="shared" si="7"/>
        <v>lu0930ncap20086</v>
      </c>
      <c r="C89" s="48"/>
      <c r="D89" s="44"/>
      <c r="E89" s="16"/>
      <c r="F89" s="45"/>
      <c r="G89" s="42" t="str">
        <f t="shared" si="8"/>
        <v>10.52.9.52</v>
      </c>
      <c r="H89" s="42" t="str">
        <f t="shared" si="13"/>
        <v>8.10.151.0</v>
      </c>
      <c r="I89" s="42" t="str">
        <f t="shared" si="11"/>
        <v/>
      </c>
      <c r="J89" s="48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2">
        <v>87</v>
      </c>
      <c r="B90" s="42" t="str">
        <f t="shared" si="7"/>
        <v>lu0930ncap20087</v>
      </c>
      <c r="C90" s="48"/>
      <c r="D90" s="44"/>
      <c r="E90" s="16"/>
      <c r="F90" s="45"/>
      <c r="G90" s="42" t="str">
        <f t="shared" si="8"/>
        <v>10.52.9.53</v>
      </c>
      <c r="H90" s="42" t="str">
        <f t="shared" si="13"/>
        <v>8.10.151.0</v>
      </c>
      <c r="I90" s="42" t="str">
        <f t="shared" si="11"/>
        <v/>
      </c>
      <c r="J90" s="48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2">
        <v>88</v>
      </c>
      <c r="B91" s="42" t="str">
        <f t="shared" si="7"/>
        <v>lu0930ncap20088</v>
      </c>
      <c r="C91" s="48"/>
      <c r="D91" s="44"/>
      <c r="E91" s="16"/>
      <c r="F91" s="45"/>
      <c r="G91" s="42" t="str">
        <f t="shared" si="8"/>
        <v>10.52.9.54</v>
      </c>
      <c r="H91" s="42" t="str">
        <f t="shared" si="13"/>
        <v>8.10.151.0</v>
      </c>
      <c r="I91" s="42" t="str">
        <f t="shared" si="11"/>
        <v/>
      </c>
      <c r="J91" s="48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2">
        <v>89</v>
      </c>
      <c r="B92" s="42" t="str">
        <f t="shared" si="7"/>
        <v>lu0930ncap20089</v>
      </c>
      <c r="C92" s="48"/>
      <c r="D92" s="44"/>
      <c r="E92" s="16"/>
      <c r="F92" s="45"/>
      <c r="G92" s="42" t="str">
        <f t="shared" si="8"/>
        <v>10.52.9.55</v>
      </c>
      <c r="H92" s="42" t="str">
        <f t="shared" si="13"/>
        <v>8.10.151.0</v>
      </c>
      <c r="I92" s="42" t="str">
        <f t="shared" si="11"/>
        <v/>
      </c>
      <c r="J92" s="48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2">
        <v>90</v>
      </c>
      <c r="B93" s="42" t="str">
        <f t="shared" si="7"/>
        <v>lu0930ncap20090</v>
      </c>
      <c r="C93" s="48"/>
      <c r="D93" s="44"/>
      <c r="E93" s="16"/>
      <c r="F93" s="45"/>
      <c r="G93" s="42" t="str">
        <f t="shared" si="8"/>
        <v>10.52.9.56</v>
      </c>
      <c r="H93" s="42" t="str">
        <f t="shared" si="13"/>
        <v>8.10.151.0</v>
      </c>
      <c r="I93" s="42" t="str">
        <f t="shared" si="11"/>
        <v/>
      </c>
      <c r="J93" s="48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2">
        <v>91</v>
      </c>
      <c r="B94" s="42" t="str">
        <f t="shared" si="7"/>
        <v>lu0930ncap20091</v>
      </c>
      <c r="C94" s="48"/>
      <c r="D94" s="44"/>
      <c r="E94" s="16"/>
      <c r="F94" s="45"/>
      <c r="G94" s="42" t="str">
        <f t="shared" si="8"/>
        <v>10.52.9.57</v>
      </c>
      <c r="H94" s="42" t="str">
        <f t="shared" si="13"/>
        <v>8.10.151.0</v>
      </c>
      <c r="I94" s="42" t="str">
        <f t="shared" si="11"/>
        <v/>
      </c>
      <c r="J94" s="48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2">
        <v>92</v>
      </c>
      <c r="B95" s="42" t="str">
        <f t="shared" si="7"/>
        <v>lu0930ncap20092</v>
      </c>
      <c r="C95" s="48"/>
      <c r="D95" s="44"/>
      <c r="E95" s="16"/>
      <c r="F95" s="45"/>
      <c r="G95" s="42" t="str">
        <f t="shared" si="8"/>
        <v>10.52.9.58</v>
      </c>
      <c r="H95" s="42" t="str">
        <f t="shared" si="13"/>
        <v>8.10.151.0</v>
      </c>
      <c r="I95" s="42" t="str">
        <f t="shared" si="11"/>
        <v/>
      </c>
      <c r="J95" s="48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2">
        <v>93</v>
      </c>
      <c r="B96" s="42" t="str">
        <f t="shared" si="7"/>
        <v>lu0930ncap20093</v>
      </c>
      <c r="C96" s="48"/>
      <c r="D96" s="44"/>
      <c r="E96" s="16"/>
      <c r="F96" s="45"/>
      <c r="G96" s="42" t="str">
        <f t="shared" si="8"/>
        <v>10.52.9.59</v>
      </c>
      <c r="H96" s="42" t="str">
        <f t="shared" si="13"/>
        <v>8.10.151.0</v>
      </c>
      <c r="I96" s="42" t="str">
        <f t="shared" si="11"/>
        <v/>
      </c>
      <c r="J96" s="48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2">
        <v>94</v>
      </c>
      <c r="B97" s="42" t="str">
        <f t="shared" si="7"/>
        <v>lu0930ncap20094</v>
      </c>
      <c r="C97" s="48"/>
      <c r="D97" s="44"/>
      <c r="E97" s="16"/>
      <c r="F97" s="45"/>
      <c r="G97" s="42" t="str">
        <f t="shared" si="8"/>
        <v>10.52.9.60</v>
      </c>
      <c r="H97" s="42" t="str">
        <f t="shared" si="13"/>
        <v>8.10.151.0</v>
      </c>
      <c r="I97" s="42" t="str">
        <f t="shared" si="11"/>
        <v/>
      </c>
      <c r="J97" s="48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2">
        <v>95</v>
      </c>
      <c r="B98" s="42" t="str">
        <f t="shared" si="7"/>
        <v>lu0930ncap20095</v>
      </c>
      <c r="C98" s="48"/>
      <c r="D98" s="44"/>
      <c r="E98" s="16"/>
      <c r="F98" s="45"/>
      <c r="G98" s="42" t="str">
        <f t="shared" si="8"/>
        <v>10.52.9.61</v>
      </c>
      <c r="H98" s="42" t="str">
        <f t="shared" si="13"/>
        <v>8.10.151.0</v>
      </c>
      <c r="I98" s="42" t="str">
        <f t="shared" si="11"/>
        <v/>
      </c>
      <c r="J98" s="48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2">
        <v>96</v>
      </c>
      <c r="B99" s="42" t="str">
        <f t="shared" si="7"/>
        <v>lu0930ncap20096</v>
      </c>
      <c r="C99" s="48"/>
      <c r="D99" s="44"/>
      <c r="E99" s="16"/>
      <c r="F99" s="45"/>
      <c r="G99" s="42" t="str">
        <f t="shared" si="8"/>
        <v>10.52.9.62</v>
      </c>
      <c r="H99" s="42" t="str">
        <f t="shared" si="13"/>
        <v>8.10.151.0</v>
      </c>
      <c r="I99" s="42" t="str">
        <f t="shared" si="11"/>
        <v/>
      </c>
      <c r="J99" s="48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2">
        <v>97</v>
      </c>
      <c r="B100" s="42" t="str">
        <f t="shared" si="7"/>
        <v>lu0930ncap20097</v>
      </c>
      <c r="C100" s="48"/>
      <c r="D100" s="44"/>
      <c r="E100" s="16"/>
      <c r="F100" s="45"/>
      <c r="G100" s="42" t="str">
        <f t="shared" si="8"/>
        <v>10.52.9.63</v>
      </c>
      <c r="H100" s="42" t="str">
        <f t="shared" si="13"/>
        <v>8.10.151.0</v>
      </c>
      <c r="I100" s="42" t="str">
        <f t="shared" si="11"/>
        <v/>
      </c>
      <c r="J100" s="48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2">
        <v>98</v>
      </c>
      <c r="B101" s="42" t="str">
        <f t="shared" si="7"/>
        <v>lu0930ncap20098</v>
      </c>
      <c r="C101" s="48"/>
      <c r="D101" s="44"/>
      <c r="E101" s="16"/>
      <c r="F101" s="45"/>
      <c r="G101" s="42" t="str">
        <f t="shared" si="8"/>
        <v>10.52.9.64</v>
      </c>
      <c r="H101" s="42" t="str">
        <f t="shared" si="13"/>
        <v>8.10.151.0</v>
      </c>
      <c r="I101" s="42" t="str">
        <f t="shared" si="11"/>
        <v/>
      </c>
      <c r="J101" s="48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2">
        <v>99</v>
      </c>
      <c r="B102" s="42" t="str">
        <f t="shared" si="7"/>
        <v>lu0930ncap20099</v>
      </c>
      <c r="C102" s="48"/>
      <c r="D102" s="44"/>
      <c r="E102" s="16"/>
      <c r="F102" s="45"/>
      <c r="G102" s="42" t="str">
        <f t="shared" si="8"/>
        <v>10.52.9.65</v>
      </c>
      <c r="H102" s="42" t="str">
        <f t="shared" si="13"/>
        <v>8.10.151.0</v>
      </c>
      <c r="I102" s="42" t="str">
        <f t="shared" si="11"/>
        <v/>
      </c>
      <c r="J102" s="48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2">
        <v>100</v>
      </c>
      <c r="B103" s="42" t="str">
        <f t="shared" si="7"/>
        <v>lu0930ncap20100</v>
      </c>
      <c r="C103" s="48"/>
      <c r="D103" s="44"/>
      <c r="E103" s="16"/>
      <c r="F103" s="45"/>
      <c r="G103" s="42" t="str">
        <f t="shared" si="8"/>
        <v>10.52.9.66</v>
      </c>
      <c r="H103" s="42" t="str">
        <f t="shared" si="13"/>
        <v>8.10.151.0</v>
      </c>
      <c r="I103" s="42" t="str">
        <f t="shared" si="11"/>
        <v/>
      </c>
      <c r="J103" s="48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2">
        <v>101</v>
      </c>
      <c r="B104" s="42" t="str">
        <f t="shared" si="7"/>
        <v>lu0930ncap20101</v>
      </c>
      <c r="C104" s="48"/>
      <c r="D104" s="44"/>
      <c r="E104" s="16"/>
      <c r="F104" s="45"/>
      <c r="G104" s="42" t="str">
        <f t="shared" si="8"/>
        <v>10.52.9.67</v>
      </c>
      <c r="H104" s="42" t="str">
        <f t="shared" si="13"/>
        <v>8.10.151.0</v>
      </c>
      <c r="I104" s="42" t="str">
        <f t="shared" si="11"/>
        <v/>
      </c>
      <c r="J104" s="48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2">
        <v>102</v>
      </c>
      <c r="B105" s="42" t="str">
        <f t="shared" si="7"/>
        <v>lu0930ncap20102</v>
      </c>
      <c r="C105" s="48"/>
      <c r="D105" s="44"/>
      <c r="E105" s="16"/>
      <c r="F105" s="45"/>
      <c r="G105" s="42" t="str">
        <f t="shared" si="8"/>
        <v>10.52.9.68</v>
      </c>
      <c r="H105" s="42" t="str">
        <f t="shared" si="13"/>
        <v>8.10.151.0</v>
      </c>
      <c r="I105" s="42" t="str">
        <f t="shared" si="11"/>
        <v/>
      </c>
      <c r="J105" s="48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2">
        <v>103</v>
      </c>
      <c r="B106" s="42" t="str">
        <f t="shared" si="7"/>
        <v>lu0930ncap20103</v>
      </c>
      <c r="C106" s="48"/>
      <c r="D106" s="44"/>
      <c r="E106" s="16"/>
      <c r="F106" s="45"/>
      <c r="G106" s="42" t="str">
        <f t="shared" si="8"/>
        <v>10.52.9.69</v>
      </c>
      <c r="H106" s="42" t="str">
        <f t="shared" si="13"/>
        <v>8.10.151.0</v>
      </c>
      <c r="I106" s="42" t="str">
        <f t="shared" si="11"/>
        <v/>
      </c>
      <c r="J106" s="48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2">
        <v>104</v>
      </c>
      <c r="B107" s="42" t="str">
        <f t="shared" si="7"/>
        <v># no free IP</v>
      </c>
      <c r="C107" s="48"/>
      <c r="D107" s="44"/>
      <c r="E107" s="16"/>
      <c r="F107" s="45"/>
      <c r="G107" s="42" t="str">
        <f t="shared" si="8"/>
        <v># no free IP</v>
      </c>
      <c r="H107" s="42" t="str">
        <f t="shared" si="13"/>
        <v>8.10.151.0</v>
      </c>
      <c r="I107" s="42" t="str">
        <f t="shared" si="11"/>
        <v/>
      </c>
      <c r="J107" s="48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2">
        <v>105</v>
      </c>
      <c r="B108" s="42" t="str">
        <f t="shared" si="7"/>
        <v># no free IP</v>
      </c>
      <c r="C108" s="48"/>
      <c r="D108" s="44"/>
      <c r="E108" s="16"/>
      <c r="F108" s="45"/>
      <c r="G108" s="42" t="str">
        <f t="shared" si="8"/>
        <v># no free IP</v>
      </c>
      <c r="H108" s="42" t="str">
        <f t="shared" si="13"/>
        <v>8.10.151.0</v>
      </c>
      <c r="I108" s="42" t="str">
        <f t="shared" si="11"/>
        <v/>
      </c>
      <c r="J108" s="48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2">
        <v>106</v>
      </c>
      <c r="B109" s="42" t="str">
        <f t="shared" si="7"/>
        <v># no free IP</v>
      </c>
      <c r="C109" s="48"/>
      <c r="D109" s="44"/>
      <c r="E109" s="16"/>
      <c r="F109" s="45"/>
      <c r="G109" s="42" t="str">
        <f t="shared" si="8"/>
        <v># no free IP</v>
      </c>
      <c r="H109" s="42" t="str">
        <f t="shared" si="13"/>
        <v>8.10.151.0</v>
      </c>
      <c r="I109" s="42" t="str">
        <f t="shared" si="11"/>
        <v/>
      </c>
      <c r="J109" s="48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2">
        <v>107</v>
      </c>
      <c r="B110" s="42" t="str">
        <f t="shared" si="7"/>
        <v># no free IP</v>
      </c>
      <c r="C110" s="48"/>
      <c r="D110" s="44"/>
      <c r="E110" s="16"/>
      <c r="F110" s="45"/>
      <c r="G110" s="42" t="str">
        <f t="shared" si="8"/>
        <v># no free IP</v>
      </c>
      <c r="H110" s="42" t="str">
        <f t="shared" si="13"/>
        <v>8.10.151.0</v>
      </c>
      <c r="I110" s="42" t="str">
        <f t="shared" si="11"/>
        <v/>
      </c>
      <c r="J110" s="48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2">
        <v>108</v>
      </c>
      <c r="B111" s="42" t="str">
        <f t="shared" si="7"/>
        <v># no free IP</v>
      </c>
      <c r="C111" s="48"/>
      <c r="D111" s="44"/>
      <c r="E111" s="16"/>
      <c r="F111" s="45"/>
      <c r="G111" s="42" t="str">
        <f t="shared" si="8"/>
        <v># no free IP</v>
      </c>
      <c r="H111" s="42" t="str">
        <f t="shared" si="13"/>
        <v>8.10.151.0</v>
      </c>
      <c r="I111" s="42" t="str">
        <f t="shared" si="11"/>
        <v/>
      </c>
      <c r="J111" s="48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2">
        <v>109</v>
      </c>
      <c r="B112" s="42" t="str">
        <f t="shared" si="7"/>
        <v># no free IP</v>
      </c>
      <c r="C112" s="48"/>
      <c r="D112" s="44"/>
      <c r="E112" s="16"/>
      <c r="F112" s="45"/>
      <c r="G112" s="42" t="str">
        <f t="shared" si="8"/>
        <v># no free IP</v>
      </c>
      <c r="H112" s="42" t="str">
        <f t="shared" si="13"/>
        <v>8.10.151.0</v>
      </c>
      <c r="I112" s="42" t="str">
        <f t="shared" si="11"/>
        <v/>
      </c>
      <c r="J112" s="48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2">
        <v>110</v>
      </c>
      <c r="B113" s="42" t="str">
        <f t="shared" si="7"/>
        <v># no free IP</v>
      </c>
      <c r="C113" s="48"/>
      <c r="D113" s="44"/>
      <c r="E113" s="16"/>
      <c r="F113" s="45"/>
      <c r="G113" s="42" t="str">
        <f t="shared" si="8"/>
        <v># no free IP</v>
      </c>
      <c r="H113" s="42" t="str">
        <f t="shared" si="13"/>
        <v>8.10.151.0</v>
      </c>
      <c r="I113" s="42" t="str">
        <f t="shared" si="11"/>
        <v/>
      </c>
      <c r="J113" s="48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2">
        <v>111</v>
      </c>
      <c r="B114" s="42" t="str">
        <f t="shared" si="7"/>
        <v># no free IP</v>
      </c>
      <c r="C114" s="48"/>
      <c r="D114" s="44"/>
      <c r="E114" s="16"/>
      <c r="F114" s="45"/>
      <c r="G114" s="42" t="str">
        <f t="shared" si="8"/>
        <v># no free IP</v>
      </c>
      <c r="H114" s="42" t="str">
        <f t="shared" si="13"/>
        <v>8.10.151.0</v>
      </c>
      <c r="I114" s="42" t="str">
        <f t="shared" si="11"/>
        <v/>
      </c>
      <c r="J114" s="48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2">
        <v>112</v>
      </c>
      <c r="B115" s="42" t="str">
        <f t="shared" si="7"/>
        <v># no free IP</v>
      </c>
      <c r="C115" s="48"/>
      <c r="D115" s="44"/>
      <c r="E115" s="16"/>
      <c r="F115" s="45"/>
      <c r="G115" s="42" t="str">
        <f t="shared" si="8"/>
        <v># no free IP</v>
      </c>
      <c r="H115" s="42" t="str">
        <f t="shared" si="13"/>
        <v>8.10.151.0</v>
      </c>
      <c r="I115" s="42" t="str">
        <f t="shared" si="11"/>
        <v/>
      </c>
      <c r="J115" s="48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2">
        <v>113</v>
      </c>
      <c r="B116" s="42" t="str">
        <f t="shared" si="7"/>
        <v># no free IP</v>
      </c>
      <c r="C116" s="48"/>
      <c r="D116" s="44"/>
      <c r="E116" s="16"/>
      <c r="F116" s="45"/>
      <c r="G116" s="42" t="str">
        <f t="shared" si="8"/>
        <v># no free IP</v>
      </c>
      <c r="H116" s="42" t="str">
        <f t="shared" si="13"/>
        <v>8.10.151.0</v>
      </c>
      <c r="I116" s="42" t="str">
        <f t="shared" si="11"/>
        <v/>
      </c>
      <c r="J116" s="48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2">
        <v>114</v>
      </c>
      <c r="B117" s="42" t="str">
        <f t="shared" si="7"/>
        <v># no free IP</v>
      </c>
      <c r="C117" s="48"/>
      <c r="D117" s="44"/>
      <c r="E117" s="16"/>
      <c r="F117" s="45"/>
      <c r="G117" s="42" t="str">
        <f t="shared" si="8"/>
        <v># no free IP</v>
      </c>
      <c r="H117" s="42" t="str">
        <f t="shared" si="13"/>
        <v>8.10.151.0</v>
      </c>
      <c r="I117" s="42" t="str">
        <f t="shared" si="11"/>
        <v/>
      </c>
      <c r="J117" s="48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2">
        <v>115</v>
      </c>
      <c r="B118" s="42" t="str">
        <f t="shared" si="7"/>
        <v># no free IP</v>
      </c>
      <c r="C118" s="48"/>
      <c r="D118" s="44"/>
      <c r="E118" s="16"/>
      <c r="F118" s="45"/>
      <c r="G118" s="42" t="str">
        <f t="shared" si="8"/>
        <v># no free IP</v>
      </c>
      <c r="H118" s="42" t="str">
        <f t="shared" si="13"/>
        <v>8.10.151.0</v>
      </c>
      <c r="I118" s="42" t="str">
        <f t="shared" si="11"/>
        <v/>
      </c>
      <c r="J118" s="48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2">
        <v>116</v>
      </c>
      <c r="B119" s="42" t="str">
        <f t="shared" si="7"/>
        <v># no free IP</v>
      </c>
      <c r="C119" s="48"/>
      <c r="D119" s="44"/>
      <c r="E119" s="16"/>
      <c r="F119" s="45"/>
      <c r="G119" s="42" t="str">
        <f t="shared" si="8"/>
        <v># no free IP</v>
      </c>
      <c r="H119" s="42" t="str">
        <f t="shared" si="13"/>
        <v>8.10.151.0</v>
      </c>
      <c r="I119" s="42" t="str">
        <f t="shared" si="11"/>
        <v/>
      </c>
      <c r="J119" s="48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2">
        <v>117</v>
      </c>
      <c r="B120" s="42" t="str">
        <f t="shared" si="7"/>
        <v># no free IP</v>
      </c>
      <c r="C120" s="48"/>
      <c r="D120" s="44"/>
      <c r="E120" s="16"/>
      <c r="F120" s="45"/>
      <c r="G120" s="42" t="str">
        <f t="shared" si="8"/>
        <v># no free IP</v>
      </c>
      <c r="H120" s="42" t="str">
        <f t="shared" si="13"/>
        <v>8.10.151.0</v>
      </c>
      <c r="I120" s="42" t="str">
        <f t="shared" si="11"/>
        <v/>
      </c>
      <c r="J120" s="48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2">
        <v>118</v>
      </c>
      <c r="B121" s="42" t="str">
        <f t="shared" si="7"/>
        <v># no free IP</v>
      </c>
      <c r="C121" s="48"/>
      <c r="D121" s="44"/>
      <c r="E121" s="16"/>
      <c r="F121" s="45"/>
      <c r="G121" s="42" t="str">
        <f t="shared" si="8"/>
        <v># no free IP</v>
      </c>
      <c r="H121" s="42" t="str">
        <f t="shared" si="13"/>
        <v>8.10.151.0</v>
      </c>
      <c r="I121" s="42" t="str">
        <f t="shared" si="11"/>
        <v/>
      </c>
      <c r="J121" s="48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2">
        <v>119</v>
      </c>
      <c r="B122" s="42" t="str">
        <f t="shared" si="7"/>
        <v># no free IP</v>
      </c>
      <c r="C122" s="48"/>
      <c r="D122" s="44"/>
      <c r="E122" s="16"/>
      <c r="F122" s="45"/>
      <c r="G122" s="42" t="str">
        <f t="shared" si="8"/>
        <v># no free IP</v>
      </c>
      <c r="H122" s="42" t="str">
        <f t="shared" si="13"/>
        <v>8.10.151.0</v>
      </c>
      <c r="I122" s="42" t="str">
        <f t="shared" si="11"/>
        <v/>
      </c>
      <c r="J122" s="48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2">
        <v>120</v>
      </c>
      <c r="B123" s="42" t="str">
        <f t="shared" si="7"/>
        <v># no free IP</v>
      </c>
      <c r="C123" s="48"/>
      <c r="D123" s="44"/>
      <c r="E123" s="16"/>
      <c r="F123" s="45"/>
      <c r="G123" s="42" t="str">
        <f t="shared" si="8"/>
        <v># no free IP</v>
      </c>
      <c r="H123" s="42" t="str">
        <f t="shared" si="13"/>
        <v>8.10.151.0</v>
      </c>
      <c r="I123" s="42" t="str">
        <f t="shared" si="11"/>
        <v/>
      </c>
      <c r="J123" s="48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2">
        <v>121</v>
      </c>
      <c r="B124" s="42" t="str">
        <f t="shared" si="7"/>
        <v># no free IP</v>
      </c>
      <c r="C124" s="48"/>
      <c r="D124" s="44"/>
      <c r="E124" s="16"/>
      <c r="F124" s="45"/>
      <c r="G124" s="42" t="str">
        <f t="shared" si="8"/>
        <v># no free IP</v>
      </c>
      <c r="H124" s="42" t="str">
        <f t="shared" si="13"/>
        <v>8.10.151.0</v>
      </c>
      <c r="I124" s="42" t="str">
        <f t="shared" si="11"/>
        <v/>
      </c>
      <c r="J124" s="48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2">
        <v>122</v>
      </c>
      <c r="B125" s="42" t="str">
        <f t="shared" si="7"/>
        <v># no free IP</v>
      </c>
      <c r="C125" s="48"/>
      <c r="D125" s="44"/>
      <c r="E125" s="16"/>
      <c r="F125" s="45"/>
      <c r="G125" s="42" t="str">
        <f t="shared" si="8"/>
        <v># no free IP</v>
      </c>
      <c r="H125" s="42" t="str">
        <f t="shared" si="13"/>
        <v>8.10.151.0</v>
      </c>
      <c r="I125" s="42" t="str">
        <f t="shared" si="11"/>
        <v/>
      </c>
      <c r="J125" s="48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2">
        <v>123</v>
      </c>
      <c r="B126" s="42" t="str">
        <f t="shared" si="7"/>
        <v># no free IP</v>
      </c>
      <c r="C126" s="48"/>
      <c r="D126" s="44"/>
      <c r="E126" s="16"/>
      <c r="F126" s="45"/>
      <c r="G126" s="42" t="str">
        <f t="shared" si="8"/>
        <v># no free IP</v>
      </c>
      <c r="H126" s="42" t="str">
        <f t="shared" si="13"/>
        <v>8.10.151.0</v>
      </c>
      <c r="I126" s="42" t="str">
        <f t="shared" si="11"/>
        <v/>
      </c>
      <c r="J126" s="48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2">
        <v>124</v>
      </c>
      <c r="B127" s="42" t="str">
        <f t="shared" si="7"/>
        <v># no free IP</v>
      </c>
      <c r="C127" s="48"/>
      <c r="D127" s="44"/>
      <c r="E127" s="16"/>
      <c r="F127" s="45"/>
      <c r="G127" s="42" t="str">
        <f t="shared" si="8"/>
        <v># no free IP</v>
      </c>
      <c r="H127" s="42" t="str">
        <f t="shared" si="13"/>
        <v>8.10.151.0</v>
      </c>
      <c r="I127" s="42" t="str">
        <f t="shared" si="11"/>
        <v/>
      </c>
      <c r="J127" s="48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2">
        <v>125</v>
      </c>
      <c r="B128" s="42" t="str">
        <f t="shared" si="7"/>
        <v># no free IP</v>
      </c>
      <c r="C128" s="48"/>
      <c r="D128" s="44"/>
      <c r="E128" s="16"/>
      <c r="F128" s="45"/>
      <c r="G128" s="42" t="str">
        <f t="shared" si="8"/>
        <v># no free IP</v>
      </c>
      <c r="H128" s="42" t="str">
        <f t="shared" si="13"/>
        <v>8.10.151.0</v>
      </c>
      <c r="I128" s="42" t="str">
        <f t="shared" si="11"/>
        <v/>
      </c>
      <c r="J128" s="48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2">
        <v>126</v>
      </c>
      <c r="B129" s="42" t="str">
        <f t="shared" si="7"/>
        <v># no free IP</v>
      </c>
      <c r="C129" s="48"/>
      <c r="D129" s="44"/>
      <c r="E129" s="16"/>
      <c r="F129" s="45"/>
      <c r="G129" s="42" t="str">
        <f t="shared" si="8"/>
        <v># no free IP</v>
      </c>
      <c r="H129" s="42" t="str">
        <f t="shared" si="13"/>
        <v>8.10.151.0</v>
      </c>
      <c r="I129" s="42" t="str">
        <f t="shared" si="11"/>
        <v/>
      </c>
      <c r="J129" s="48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2">
        <v>127</v>
      </c>
      <c r="B130" s="42" t="str">
        <f t="shared" si="7"/>
        <v># no free IP</v>
      </c>
      <c r="C130" s="48"/>
      <c r="D130" s="44"/>
      <c r="E130" s="16"/>
      <c r="F130" s="45"/>
      <c r="G130" s="42" t="str">
        <f t="shared" si="8"/>
        <v># no free IP</v>
      </c>
      <c r="H130" s="42" t="str">
        <f t="shared" si="13"/>
        <v>8.10.151.0</v>
      </c>
      <c r="I130" s="42" t="str">
        <f t="shared" si="11"/>
        <v/>
      </c>
      <c r="J130" s="48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2">
        <v>128</v>
      </c>
      <c r="B131" s="42" t="str">
        <f t="shared" si="7"/>
        <v># no free IP</v>
      </c>
      <c r="C131" s="48"/>
      <c r="D131" s="44"/>
      <c r="E131" s="16"/>
      <c r="F131" s="45"/>
      <c r="G131" s="42" t="str">
        <f t="shared" si="8"/>
        <v># no free IP</v>
      </c>
      <c r="H131" s="42" t="str">
        <f t="shared" si="13"/>
        <v>8.10.151.0</v>
      </c>
      <c r="I131" s="42" t="str">
        <f t="shared" si="11"/>
        <v/>
      </c>
      <c r="J131" s="48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2">
        <v>129</v>
      </c>
      <c r="B132" s="42" t="str">
        <f t="shared" ref="B132:B195" si="14">IF(A132&gt;SUM(range_ap1_count+range_ap2_count),"# no free IP",CONCATENATE(var_dns_ap,SUM(20000+A132)))</f>
        <v># no free IP</v>
      </c>
      <c r="C132" s="48"/>
      <c r="D132" s="44"/>
      <c r="E132" s="16"/>
      <c r="F132" s="45"/>
      <c r="G132" s="42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2" t="str">
        <f t="shared" si="13"/>
        <v>8.10.151.0</v>
      </c>
      <c r="I132" s="42" t="str">
        <f t="shared" si="11"/>
        <v/>
      </c>
      <c r="J132" s="48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2">
        <v>130</v>
      </c>
      <c r="B133" s="42" t="str">
        <f t="shared" si="14"/>
        <v># no free IP</v>
      </c>
      <c r="C133" s="48"/>
      <c r="D133" s="44"/>
      <c r="E133" s="16"/>
      <c r="F133" s="45"/>
      <c r="G133" s="42" t="str">
        <f t="shared" si="15"/>
        <v># no free IP</v>
      </c>
      <c r="H133" s="42" t="str">
        <f t="shared" si="13"/>
        <v>8.10.151.0</v>
      </c>
      <c r="I133" s="42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48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2">
        <v>131</v>
      </c>
      <c r="B134" s="42" t="str">
        <f t="shared" si="14"/>
        <v># no free IP</v>
      </c>
      <c r="C134" s="48"/>
      <c r="D134" s="44"/>
      <c r="E134" s="16"/>
      <c r="F134" s="45"/>
      <c r="G134" s="42" t="str">
        <f t="shared" si="15"/>
        <v># no free IP</v>
      </c>
      <c r="H134" s="42" t="str">
        <f t="shared" ref="H134:H197" si="20">H133</f>
        <v>8.10.151.0</v>
      </c>
      <c r="I134" s="42" t="str">
        <f t="shared" si="18"/>
        <v/>
      </c>
      <c r="J134" s="48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2">
        <v>132</v>
      </c>
      <c r="B135" s="42" t="str">
        <f t="shared" si="14"/>
        <v># no free IP</v>
      </c>
      <c r="C135" s="48"/>
      <c r="D135" s="44"/>
      <c r="E135" s="16"/>
      <c r="F135" s="45"/>
      <c r="G135" s="42" t="str">
        <f t="shared" si="15"/>
        <v># no free IP</v>
      </c>
      <c r="H135" s="42" t="str">
        <f t="shared" si="20"/>
        <v>8.10.151.0</v>
      </c>
      <c r="I135" s="42" t="str">
        <f t="shared" si="18"/>
        <v/>
      </c>
      <c r="J135" s="48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2">
        <v>133</v>
      </c>
      <c r="B136" s="42" t="str">
        <f t="shared" si="14"/>
        <v># no free IP</v>
      </c>
      <c r="C136" s="48"/>
      <c r="D136" s="44"/>
      <c r="E136" s="16"/>
      <c r="F136" s="45"/>
      <c r="G136" s="42" t="str">
        <f t="shared" si="15"/>
        <v># no free IP</v>
      </c>
      <c r="H136" s="42" t="str">
        <f t="shared" si="20"/>
        <v>8.10.151.0</v>
      </c>
      <c r="I136" s="42" t="str">
        <f t="shared" si="18"/>
        <v/>
      </c>
      <c r="J136" s="48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2">
        <v>134</v>
      </c>
      <c r="B137" s="42" t="str">
        <f t="shared" si="14"/>
        <v># no free IP</v>
      </c>
      <c r="C137" s="48"/>
      <c r="D137" s="44"/>
      <c r="E137" s="16"/>
      <c r="F137" s="45"/>
      <c r="G137" s="42" t="str">
        <f t="shared" si="15"/>
        <v># no free IP</v>
      </c>
      <c r="H137" s="42" t="str">
        <f t="shared" si="20"/>
        <v>8.10.151.0</v>
      </c>
      <c r="I137" s="42" t="str">
        <f t="shared" si="18"/>
        <v/>
      </c>
      <c r="J137" s="48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2">
        <v>135</v>
      </c>
      <c r="B138" s="42" t="str">
        <f t="shared" si="14"/>
        <v># no free IP</v>
      </c>
      <c r="C138" s="48"/>
      <c r="D138" s="44"/>
      <c r="E138" s="16"/>
      <c r="F138" s="45"/>
      <c r="G138" s="42" t="str">
        <f t="shared" si="15"/>
        <v># no free IP</v>
      </c>
      <c r="H138" s="42" t="str">
        <f t="shared" si="20"/>
        <v>8.10.151.0</v>
      </c>
      <c r="I138" s="42" t="str">
        <f t="shared" si="18"/>
        <v/>
      </c>
      <c r="J138" s="48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2">
        <v>136</v>
      </c>
      <c r="B139" s="42" t="str">
        <f t="shared" si="14"/>
        <v># no free IP</v>
      </c>
      <c r="C139" s="48"/>
      <c r="D139" s="44"/>
      <c r="E139" s="16"/>
      <c r="F139" s="45"/>
      <c r="G139" s="42" t="str">
        <f t="shared" si="15"/>
        <v># no free IP</v>
      </c>
      <c r="H139" s="42" t="str">
        <f t="shared" si="20"/>
        <v>8.10.151.0</v>
      </c>
      <c r="I139" s="42" t="str">
        <f t="shared" si="18"/>
        <v/>
      </c>
      <c r="J139" s="48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2">
        <v>137</v>
      </c>
      <c r="B140" s="42" t="str">
        <f t="shared" si="14"/>
        <v># no free IP</v>
      </c>
      <c r="C140" s="48"/>
      <c r="D140" s="44"/>
      <c r="E140" s="16"/>
      <c r="F140" s="45"/>
      <c r="G140" s="42" t="str">
        <f t="shared" si="15"/>
        <v># no free IP</v>
      </c>
      <c r="H140" s="42" t="str">
        <f t="shared" si="20"/>
        <v>8.10.151.0</v>
      </c>
      <c r="I140" s="42" t="str">
        <f t="shared" si="18"/>
        <v/>
      </c>
      <c r="J140" s="48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2">
        <v>138</v>
      </c>
      <c r="B141" s="42" t="str">
        <f t="shared" si="14"/>
        <v># no free IP</v>
      </c>
      <c r="C141" s="48"/>
      <c r="D141" s="44"/>
      <c r="E141" s="16"/>
      <c r="F141" s="45"/>
      <c r="G141" s="42" t="str">
        <f t="shared" si="15"/>
        <v># no free IP</v>
      </c>
      <c r="H141" s="42" t="str">
        <f t="shared" si="20"/>
        <v>8.10.151.0</v>
      </c>
      <c r="I141" s="42" t="str">
        <f t="shared" si="18"/>
        <v/>
      </c>
      <c r="J141" s="48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2">
        <v>139</v>
      </c>
      <c r="B142" s="42" t="str">
        <f t="shared" si="14"/>
        <v># no free IP</v>
      </c>
      <c r="C142" s="48"/>
      <c r="D142" s="44"/>
      <c r="E142" s="16"/>
      <c r="F142" s="45"/>
      <c r="G142" s="42" t="str">
        <f t="shared" si="15"/>
        <v># no free IP</v>
      </c>
      <c r="H142" s="42" t="str">
        <f t="shared" si="20"/>
        <v>8.10.151.0</v>
      </c>
      <c r="I142" s="42" t="str">
        <f t="shared" si="18"/>
        <v/>
      </c>
      <c r="J142" s="48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2">
        <v>140</v>
      </c>
      <c r="B143" s="42" t="str">
        <f t="shared" si="14"/>
        <v># no free IP</v>
      </c>
      <c r="C143" s="48"/>
      <c r="D143" s="44"/>
      <c r="E143" s="16"/>
      <c r="F143" s="45"/>
      <c r="G143" s="42" t="str">
        <f t="shared" si="15"/>
        <v># no free IP</v>
      </c>
      <c r="H143" s="42" t="str">
        <f t="shared" si="20"/>
        <v>8.10.151.0</v>
      </c>
      <c r="I143" s="42" t="str">
        <f t="shared" si="18"/>
        <v/>
      </c>
      <c r="J143" s="48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2">
        <v>141</v>
      </c>
      <c r="B144" s="42" t="str">
        <f t="shared" si="14"/>
        <v># no free IP</v>
      </c>
      <c r="C144" s="48"/>
      <c r="D144" s="44"/>
      <c r="E144" s="16"/>
      <c r="F144" s="45"/>
      <c r="G144" s="42" t="str">
        <f t="shared" si="15"/>
        <v># no free IP</v>
      </c>
      <c r="H144" s="42" t="str">
        <f t="shared" si="20"/>
        <v>8.10.151.0</v>
      </c>
      <c r="I144" s="42" t="str">
        <f t="shared" si="18"/>
        <v/>
      </c>
      <c r="J144" s="48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2">
        <v>142</v>
      </c>
      <c r="B145" s="42" t="str">
        <f t="shared" si="14"/>
        <v># no free IP</v>
      </c>
      <c r="C145" s="48"/>
      <c r="D145" s="44"/>
      <c r="E145" s="16"/>
      <c r="F145" s="45"/>
      <c r="G145" s="42" t="str">
        <f t="shared" si="15"/>
        <v># no free IP</v>
      </c>
      <c r="H145" s="42" t="str">
        <f t="shared" si="20"/>
        <v>8.10.151.0</v>
      </c>
      <c r="I145" s="42" t="str">
        <f t="shared" si="18"/>
        <v/>
      </c>
      <c r="J145" s="48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2">
        <v>143</v>
      </c>
      <c r="B146" s="42" t="str">
        <f t="shared" si="14"/>
        <v># no free IP</v>
      </c>
      <c r="C146" s="48"/>
      <c r="D146" s="44"/>
      <c r="E146" s="16"/>
      <c r="F146" s="45"/>
      <c r="G146" s="42" t="str">
        <f t="shared" si="15"/>
        <v># no free IP</v>
      </c>
      <c r="H146" s="42" t="str">
        <f t="shared" si="20"/>
        <v>8.10.151.0</v>
      </c>
      <c r="I146" s="42" t="str">
        <f t="shared" si="18"/>
        <v/>
      </c>
      <c r="J146" s="48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2">
        <v>144</v>
      </c>
      <c r="B147" s="42" t="str">
        <f t="shared" si="14"/>
        <v># no free IP</v>
      </c>
      <c r="C147" s="48"/>
      <c r="D147" s="44"/>
      <c r="E147" s="16"/>
      <c r="F147" s="45"/>
      <c r="G147" s="42" t="str">
        <f t="shared" si="15"/>
        <v># no free IP</v>
      </c>
      <c r="H147" s="42" t="str">
        <f t="shared" si="20"/>
        <v>8.10.151.0</v>
      </c>
      <c r="I147" s="42" t="str">
        <f t="shared" si="18"/>
        <v/>
      </c>
      <c r="J147" s="48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2">
        <v>145</v>
      </c>
      <c r="B148" s="42" t="str">
        <f t="shared" si="14"/>
        <v># no free IP</v>
      </c>
      <c r="C148" s="48"/>
      <c r="D148" s="44"/>
      <c r="E148" s="16"/>
      <c r="F148" s="45"/>
      <c r="G148" s="42" t="str">
        <f t="shared" si="15"/>
        <v># no free IP</v>
      </c>
      <c r="H148" s="42" t="str">
        <f t="shared" si="20"/>
        <v>8.10.151.0</v>
      </c>
      <c r="I148" s="42" t="str">
        <f t="shared" si="18"/>
        <v/>
      </c>
      <c r="J148" s="48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2">
        <v>146</v>
      </c>
      <c r="B149" s="42" t="str">
        <f t="shared" si="14"/>
        <v># no free IP</v>
      </c>
      <c r="C149" s="48"/>
      <c r="D149" s="44"/>
      <c r="E149" s="16"/>
      <c r="F149" s="45"/>
      <c r="G149" s="42" t="str">
        <f t="shared" si="15"/>
        <v># no free IP</v>
      </c>
      <c r="H149" s="42" t="str">
        <f t="shared" si="20"/>
        <v>8.10.151.0</v>
      </c>
      <c r="I149" s="42" t="str">
        <f t="shared" si="18"/>
        <v/>
      </c>
      <c r="J149" s="48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2">
        <v>147</v>
      </c>
      <c r="B150" s="42" t="str">
        <f t="shared" si="14"/>
        <v># no free IP</v>
      </c>
      <c r="C150" s="48"/>
      <c r="D150" s="44"/>
      <c r="E150" s="16"/>
      <c r="F150" s="45"/>
      <c r="G150" s="42" t="str">
        <f t="shared" si="15"/>
        <v># no free IP</v>
      </c>
      <c r="H150" s="42" t="str">
        <f t="shared" si="20"/>
        <v>8.10.151.0</v>
      </c>
      <c r="I150" s="42" t="str">
        <f t="shared" si="18"/>
        <v/>
      </c>
      <c r="J150" s="48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2">
        <v>148</v>
      </c>
      <c r="B151" s="42" t="str">
        <f t="shared" si="14"/>
        <v># no free IP</v>
      </c>
      <c r="C151" s="48"/>
      <c r="D151" s="44"/>
      <c r="E151" s="16"/>
      <c r="F151" s="45"/>
      <c r="G151" s="42" t="str">
        <f t="shared" si="15"/>
        <v># no free IP</v>
      </c>
      <c r="H151" s="42" t="str">
        <f t="shared" si="20"/>
        <v>8.10.151.0</v>
      </c>
      <c r="I151" s="42" t="str">
        <f t="shared" si="18"/>
        <v/>
      </c>
      <c r="J151" s="48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2">
        <v>149</v>
      </c>
      <c r="B152" s="42" t="str">
        <f t="shared" si="14"/>
        <v># no free IP</v>
      </c>
      <c r="C152" s="48"/>
      <c r="D152" s="44"/>
      <c r="E152" s="16"/>
      <c r="F152" s="45"/>
      <c r="G152" s="42" t="str">
        <f t="shared" si="15"/>
        <v># no free IP</v>
      </c>
      <c r="H152" s="42" t="str">
        <f t="shared" si="20"/>
        <v>8.10.151.0</v>
      </c>
      <c r="I152" s="42" t="str">
        <f t="shared" si="18"/>
        <v/>
      </c>
      <c r="J152" s="48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2">
        <v>150</v>
      </c>
      <c r="B153" s="42" t="str">
        <f t="shared" si="14"/>
        <v># no free IP</v>
      </c>
      <c r="C153" s="48"/>
      <c r="D153" s="44"/>
      <c r="E153" s="16"/>
      <c r="F153" s="45"/>
      <c r="G153" s="42" t="str">
        <f t="shared" si="15"/>
        <v># no free IP</v>
      </c>
      <c r="H153" s="42" t="str">
        <f t="shared" si="20"/>
        <v>8.10.151.0</v>
      </c>
      <c r="I153" s="42" t="str">
        <f t="shared" si="18"/>
        <v/>
      </c>
      <c r="J153" s="48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2">
        <v>151</v>
      </c>
      <c r="B154" s="42" t="str">
        <f t="shared" si="14"/>
        <v># no free IP</v>
      </c>
      <c r="C154" s="48"/>
      <c r="D154" s="44"/>
      <c r="E154" s="16"/>
      <c r="F154" s="45"/>
      <c r="G154" s="42" t="str">
        <f t="shared" si="15"/>
        <v># no free IP</v>
      </c>
      <c r="H154" s="42" t="str">
        <f t="shared" si="20"/>
        <v>8.10.151.0</v>
      </c>
      <c r="I154" s="42" t="str">
        <f t="shared" si="18"/>
        <v/>
      </c>
      <c r="J154" s="48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2">
        <v>152</v>
      </c>
      <c r="B155" s="42" t="str">
        <f t="shared" si="14"/>
        <v># no free IP</v>
      </c>
      <c r="C155" s="48"/>
      <c r="D155" s="44"/>
      <c r="E155" s="16"/>
      <c r="F155" s="45"/>
      <c r="G155" s="42" t="str">
        <f t="shared" si="15"/>
        <v># no free IP</v>
      </c>
      <c r="H155" s="42" t="str">
        <f t="shared" si="20"/>
        <v>8.10.151.0</v>
      </c>
      <c r="I155" s="42" t="str">
        <f t="shared" si="18"/>
        <v/>
      </c>
      <c r="J155" s="48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2">
        <v>153</v>
      </c>
      <c r="B156" s="42" t="str">
        <f t="shared" si="14"/>
        <v># no free IP</v>
      </c>
      <c r="C156" s="48"/>
      <c r="D156" s="44"/>
      <c r="E156" s="16"/>
      <c r="F156" s="45"/>
      <c r="G156" s="42" t="str">
        <f t="shared" si="15"/>
        <v># no free IP</v>
      </c>
      <c r="H156" s="42" t="str">
        <f t="shared" si="20"/>
        <v>8.10.151.0</v>
      </c>
      <c r="I156" s="42" t="str">
        <f t="shared" si="18"/>
        <v/>
      </c>
      <c r="J156" s="48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2">
        <v>154</v>
      </c>
      <c r="B157" s="42" t="str">
        <f t="shared" si="14"/>
        <v># no free IP</v>
      </c>
      <c r="C157" s="48"/>
      <c r="D157" s="44"/>
      <c r="E157" s="16"/>
      <c r="F157" s="45"/>
      <c r="G157" s="42" t="str">
        <f t="shared" si="15"/>
        <v># no free IP</v>
      </c>
      <c r="H157" s="42" t="str">
        <f t="shared" si="20"/>
        <v>8.10.151.0</v>
      </c>
      <c r="I157" s="42" t="str">
        <f t="shared" si="18"/>
        <v/>
      </c>
      <c r="J157" s="48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2">
        <v>155</v>
      </c>
      <c r="B158" s="42" t="str">
        <f t="shared" si="14"/>
        <v># no free IP</v>
      </c>
      <c r="C158" s="48"/>
      <c r="D158" s="44"/>
      <c r="E158" s="16"/>
      <c r="F158" s="45"/>
      <c r="G158" s="42" t="str">
        <f t="shared" si="15"/>
        <v># no free IP</v>
      </c>
      <c r="H158" s="42" t="str">
        <f t="shared" si="20"/>
        <v>8.10.151.0</v>
      </c>
      <c r="I158" s="42" t="str">
        <f t="shared" si="18"/>
        <v/>
      </c>
      <c r="J158" s="48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2">
        <v>156</v>
      </c>
      <c r="B159" s="42" t="str">
        <f t="shared" si="14"/>
        <v># no free IP</v>
      </c>
      <c r="C159" s="48"/>
      <c r="D159" s="44"/>
      <c r="E159" s="16"/>
      <c r="F159" s="45"/>
      <c r="G159" s="42" t="str">
        <f t="shared" si="15"/>
        <v># no free IP</v>
      </c>
      <c r="H159" s="42" t="str">
        <f t="shared" si="20"/>
        <v>8.10.151.0</v>
      </c>
      <c r="I159" s="42" t="str">
        <f t="shared" si="18"/>
        <v/>
      </c>
      <c r="J159" s="48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2">
        <v>157</v>
      </c>
      <c r="B160" s="42" t="str">
        <f t="shared" si="14"/>
        <v># no free IP</v>
      </c>
      <c r="C160" s="48"/>
      <c r="D160" s="44"/>
      <c r="E160" s="16"/>
      <c r="F160" s="45"/>
      <c r="G160" s="42" t="str">
        <f t="shared" si="15"/>
        <v># no free IP</v>
      </c>
      <c r="H160" s="42" t="str">
        <f t="shared" si="20"/>
        <v>8.10.151.0</v>
      </c>
      <c r="I160" s="42" t="str">
        <f t="shared" si="18"/>
        <v/>
      </c>
      <c r="J160" s="48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2">
        <v>158</v>
      </c>
      <c r="B161" s="42" t="str">
        <f t="shared" si="14"/>
        <v># no free IP</v>
      </c>
      <c r="C161" s="48"/>
      <c r="D161" s="44"/>
      <c r="E161" s="16"/>
      <c r="F161" s="45"/>
      <c r="G161" s="42" t="str">
        <f t="shared" si="15"/>
        <v># no free IP</v>
      </c>
      <c r="H161" s="42" t="str">
        <f t="shared" si="20"/>
        <v>8.10.151.0</v>
      </c>
      <c r="I161" s="42" t="str">
        <f t="shared" si="18"/>
        <v/>
      </c>
      <c r="J161" s="48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2">
        <v>159</v>
      </c>
      <c r="B162" s="42" t="str">
        <f t="shared" si="14"/>
        <v># no free IP</v>
      </c>
      <c r="C162" s="48"/>
      <c r="D162" s="44"/>
      <c r="E162" s="16"/>
      <c r="F162" s="45"/>
      <c r="G162" s="42" t="str">
        <f t="shared" si="15"/>
        <v># no free IP</v>
      </c>
      <c r="H162" s="42" t="str">
        <f t="shared" si="20"/>
        <v>8.10.151.0</v>
      </c>
      <c r="I162" s="42" t="str">
        <f t="shared" si="18"/>
        <v/>
      </c>
      <c r="J162" s="48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2">
        <v>160</v>
      </c>
      <c r="B163" s="42" t="str">
        <f t="shared" si="14"/>
        <v># no free IP</v>
      </c>
      <c r="C163" s="48"/>
      <c r="D163" s="44"/>
      <c r="E163" s="16"/>
      <c r="F163" s="45"/>
      <c r="G163" s="42" t="str">
        <f t="shared" si="15"/>
        <v># no free IP</v>
      </c>
      <c r="H163" s="42" t="str">
        <f t="shared" si="20"/>
        <v>8.10.151.0</v>
      </c>
      <c r="I163" s="42" t="str">
        <f t="shared" si="18"/>
        <v/>
      </c>
      <c r="J163" s="48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2">
        <v>161</v>
      </c>
      <c r="B164" s="42" t="str">
        <f t="shared" si="14"/>
        <v># no free IP</v>
      </c>
      <c r="C164" s="48"/>
      <c r="D164" s="44"/>
      <c r="E164" s="16"/>
      <c r="F164" s="45"/>
      <c r="G164" s="42" t="str">
        <f t="shared" si="15"/>
        <v># no free IP</v>
      </c>
      <c r="H164" s="42" t="str">
        <f t="shared" si="20"/>
        <v>8.10.151.0</v>
      </c>
      <c r="I164" s="42" t="str">
        <f t="shared" si="18"/>
        <v/>
      </c>
      <c r="J164" s="48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2">
        <v>162</v>
      </c>
      <c r="B165" s="42" t="str">
        <f t="shared" si="14"/>
        <v># no free IP</v>
      </c>
      <c r="C165" s="48"/>
      <c r="D165" s="44"/>
      <c r="E165" s="16"/>
      <c r="F165" s="45"/>
      <c r="G165" s="42" t="str">
        <f t="shared" si="15"/>
        <v># no free IP</v>
      </c>
      <c r="H165" s="42" t="str">
        <f t="shared" si="20"/>
        <v>8.10.151.0</v>
      </c>
      <c r="I165" s="42" t="str">
        <f t="shared" si="18"/>
        <v/>
      </c>
      <c r="J165" s="48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2">
        <v>163</v>
      </c>
      <c r="B166" s="42" t="str">
        <f t="shared" si="14"/>
        <v># no free IP</v>
      </c>
      <c r="C166" s="48"/>
      <c r="D166" s="44"/>
      <c r="E166" s="16"/>
      <c r="F166" s="45"/>
      <c r="G166" s="42" t="str">
        <f t="shared" si="15"/>
        <v># no free IP</v>
      </c>
      <c r="H166" s="42" t="str">
        <f t="shared" si="20"/>
        <v>8.10.151.0</v>
      </c>
      <c r="I166" s="42" t="str">
        <f t="shared" si="18"/>
        <v/>
      </c>
      <c r="J166" s="48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2">
        <v>164</v>
      </c>
      <c r="B167" s="42" t="str">
        <f t="shared" si="14"/>
        <v># no free IP</v>
      </c>
      <c r="C167" s="48"/>
      <c r="D167" s="44"/>
      <c r="E167" s="16"/>
      <c r="F167" s="45"/>
      <c r="G167" s="42" t="str">
        <f t="shared" si="15"/>
        <v># no free IP</v>
      </c>
      <c r="H167" s="42" t="str">
        <f t="shared" si="20"/>
        <v>8.10.151.0</v>
      </c>
      <c r="I167" s="42" t="str">
        <f t="shared" si="18"/>
        <v/>
      </c>
      <c r="J167" s="48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2">
        <v>165</v>
      </c>
      <c r="B168" s="42" t="str">
        <f t="shared" si="14"/>
        <v># no free IP</v>
      </c>
      <c r="C168" s="48"/>
      <c r="D168" s="44"/>
      <c r="E168" s="16"/>
      <c r="F168" s="45"/>
      <c r="G168" s="42" t="str">
        <f t="shared" si="15"/>
        <v># no free IP</v>
      </c>
      <c r="H168" s="42" t="str">
        <f t="shared" si="20"/>
        <v>8.10.151.0</v>
      </c>
      <c r="I168" s="42" t="str">
        <f t="shared" si="18"/>
        <v/>
      </c>
      <c r="J168" s="48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2">
        <v>166</v>
      </c>
      <c r="B169" s="42" t="str">
        <f t="shared" si="14"/>
        <v># no free IP</v>
      </c>
      <c r="C169" s="48"/>
      <c r="D169" s="44"/>
      <c r="E169" s="16"/>
      <c r="F169" s="45"/>
      <c r="G169" s="42" t="str">
        <f t="shared" si="15"/>
        <v># no free IP</v>
      </c>
      <c r="H169" s="42" t="str">
        <f t="shared" si="20"/>
        <v>8.10.151.0</v>
      </c>
      <c r="I169" s="42" t="str">
        <f t="shared" si="18"/>
        <v/>
      </c>
      <c r="J169" s="48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2">
        <v>167</v>
      </c>
      <c r="B170" s="42" t="str">
        <f t="shared" si="14"/>
        <v># no free IP</v>
      </c>
      <c r="C170" s="48"/>
      <c r="D170" s="44"/>
      <c r="E170" s="16"/>
      <c r="F170" s="45"/>
      <c r="G170" s="42" t="str">
        <f t="shared" si="15"/>
        <v># no free IP</v>
      </c>
      <c r="H170" s="42" t="str">
        <f t="shared" si="20"/>
        <v>8.10.151.0</v>
      </c>
      <c r="I170" s="42" t="str">
        <f t="shared" si="18"/>
        <v/>
      </c>
      <c r="J170" s="48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2">
        <v>168</v>
      </c>
      <c r="B171" s="42" t="str">
        <f t="shared" si="14"/>
        <v># no free IP</v>
      </c>
      <c r="C171" s="48"/>
      <c r="D171" s="44"/>
      <c r="E171" s="16"/>
      <c r="F171" s="45"/>
      <c r="G171" s="42" t="str">
        <f t="shared" si="15"/>
        <v># no free IP</v>
      </c>
      <c r="H171" s="42" t="str">
        <f t="shared" si="20"/>
        <v>8.10.151.0</v>
      </c>
      <c r="I171" s="42" t="str">
        <f t="shared" si="18"/>
        <v/>
      </c>
      <c r="J171" s="48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2">
        <v>169</v>
      </c>
      <c r="B172" s="42" t="str">
        <f t="shared" si="14"/>
        <v># no free IP</v>
      </c>
      <c r="C172" s="48"/>
      <c r="D172" s="44"/>
      <c r="E172" s="16"/>
      <c r="F172" s="45"/>
      <c r="G172" s="42" t="str">
        <f t="shared" si="15"/>
        <v># no free IP</v>
      </c>
      <c r="H172" s="42" t="str">
        <f t="shared" si="20"/>
        <v>8.10.151.0</v>
      </c>
      <c r="I172" s="42" t="str">
        <f t="shared" si="18"/>
        <v/>
      </c>
      <c r="J172" s="48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2">
        <v>170</v>
      </c>
      <c r="B173" s="42" t="str">
        <f t="shared" si="14"/>
        <v># no free IP</v>
      </c>
      <c r="C173" s="48"/>
      <c r="D173" s="44"/>
      <c r="E173" s="16"/>
      <c r="F173" s="45"/>
      <c r="G173" s="42" t="str">
        <f t="shared" si="15"/>
        <v># no free IP</v>
      </c>
      <c r="H173" s="42" t="str">
        <f t="shared" si="20"/>
        <v>8.10.151.0</v>
      </c>
      <c r="I173" s="42" t="str">
        <f t="shared" si="18"/>
        <v/>
      </c>
      <c r="J173" s="48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2">
        <v>171</v>
      </c>
      <c r="B174" s="42" t="str">
        <f t="shared" si="14"/>
        <v># no free IP</v>
      </c>
      <c r="C174" s="48"/>
      <c r="D174" s="44"/>
      <c r="E174" s="16"/>
      <c r="F174" s="45"/>
      <c r="G174" s="42" t="str">
        <f t="shared" si="15"/>
        <v># no free IP</v>
      </c>
      <c r="H174" s="42" t="str">
        <f t="shared" si="20"/>
        <v>8.10.151.0</v>
      </c>
      <c r="I174" s="42" t="str">
        <f t="shared" si="18"/>
        <v/>
      </c>
      <c r="J174" s="48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2">
        <v>172</v>
      </c>
      <c r="B175" s="42" t="str">
        <f t="shared" si="14"/>
        <v># no free IP</v>
      </c>
      <c r="C175" s="48"/>
      <c r="D175" s="44"/>
      <c r="E175" s="16"/>
      <c r="F175" s="45"/>
      <c r="G175" s="42" t="str">
        <f t="shared" si="15"/>
        <v># no free IP</v>
      </c>
      <c r="H175" s="42" t="str">
        <f t="shared" si="20"/>
        <v>8.10.151.0</v>
      </c>
      <c r="I175" s="42" t="str">
        <f t="shared" si="18"/>
        <v/>
      </c>
      <c r="J175" s="48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2">
        <v>173</v>
      </c>
      <c r="B176" s="42" t="str">
        <f t="shared" si="14"/>
        <v># no free IP</v>
      </c>
      <c r="C176" s="48"/>
      <c r="D176" s="44"/>
      <c r="E176" s="16"/>
      <c r="F176" s="45"/>
      <c r="G176" s="42" t="str">
        <f t="shared" si="15"/>
        <v># no free IP</v>
      </c>
      <c r="H176" s="42" t="str">
        <f t="shared" si="20"/>
        <v>8.10.151.0</v>
      </c>
      <c r="I176" s="42" t="str">
        <f t="shared" si="18"/>
        <v/>
      </c>
      <c r="J176" s="48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2">
        <v>174</v>
      </c>
      <c r="B177" s="42" t="str">
        <f t="shared" si="14"/>
        <v># no free IP</v>
      </c>
      <c r="C177" s="48"/>
      <c r="D177" s="44"/>
      <c r="E177" s="16"/>
      <c r="F177" s="45"/>
      <c r="G177" s="42" t="str">
        <f t="shared" si="15"/>
        <v># no free IP</v>
      </c>
      <c r="H177" s="42" t="str">
        <f t="shared" si="20"/>
        <v>8.10.151.0</v>
      </c>
      <c r="I177" s="42" t="str">
        <f t="shared" si="18"/>
        <v/>
      </c>
      <c r="J177" s="48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2">
        <v>175</v>
      </c>
      <c r="B178" s="42" t="str">
        <f t="shared" si="14"/>
        <v># no free IP</v>
      </c>
      <c r="C178" s="48"/>
      <c r="D178" s="44"/>
      <c r="E178" s="16"/>
      <c r="F178" s="45"/>
      <c r="G178" s="42" t="str">
        <f t="shared" si="15"/>
        <v># no free IP</v>
      </c>
      <c r="H178" s="42" t="str">
        <f t="shared" si="20"/>
        <v>8.10.151.0</v>
      </c>
      <c r="I178" s="42" t="str">
        <f t="shared" si="18"/>
        <v/>
      </c>
      <c r="J178" s="48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2">
        <v>176</v>
      </c>
      <c r="B179" s="42" t="str">
        <f t="shared" si="14"/>
        <v># no free IP</v>
      </c>
      <c r="C179" s="48"/>
      <c r="D179" s="44"/>
      <c r="E179" s="16"/>
      <c r="F179" s="45"/>
      <c r="G179" s="42" t="str">
        <f t="shared" si="15"/>
        <v># no free IP</v>
      </c>
      <c r="H179" s="42" t="str">
        <f t="shared" si="20"/>
        <v>8.10.151.0</v>
      </c>
      <c r="I179" s="42" t="str">
        <f t="shared" si="18"/>
        <v/>
      </c>
      <c r="J179" s="48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2">
        <v>177</v>
      </c>
      <c r="B180" s="42" t="str">
        <f t="shared" si="14"/>
        <v># no free IP</v>
      </c>
      <c r="C180" s="48"/>
      <c r="D180" s="44"/>
      <c r="E180" s="16"/>
      <c r="F180" s="45"/>
      <c r="G180" s="42" t="str">
        <f t="shared" si="15"/>
        <v># no free IP</v>
      </c>
      <c r="H180" s="42" t="str">
        <f t="shared" si="20"/>
        <v>8.10.151.0</v>
      </c>
      <c r="I180" s="42" t="str">
        <f t="shared" si="18"/>
        <v/>
      </c>
      <c r="J180" s="48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2">
        <v>178</v>
      </c>
      <c r="B181" s="42" t="str">
        <f t="shared" si="14"/>
        <v># no free IP</v>
      </c>
      <c r="C181" s="48"/>
      <c r="D181" s="44"/>
      <c r="E181" s="16"/>
      <c r="F181" s="45"/>
      <c r="G181" s="42" t="str">
        <f t="shared" si="15"/>
        <v># no free IP</v>
      </c>
      <c r="H181" s="42" t="str">
        <f t="shared" si="20"/>
        <v>8.10.151.0</v>
      </c>
      <c r="I181" s="42" t="str">
        <f t="shared" si="18"/>
        <v/>
      </c>
      <c r="J181" s="48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2">
        <v>179</v>
      </c>
      <c r="B182" s="42" t="str">
        <f t="shared" si="14"/>
        <v># no free IP</v>
      </c>
      <c r="C182" s="48"/>
      <c r="D182" s="44"/>
      <c r="E182" s="16"/>
      <c r="F182" s="45"/>
      <c r="G182" s="42" t="str">
        <f t="shared" si="15"/>
        <v># no free IP</v>
      </c>
      <c r="H182" s="42" t="str">
        <f t="shared" si="20"/>
        <v>8.10.151.0</v>
      </c>
      <c r="I182" s="42" t="str">
        <f t="shared" si="18"/>
        <v/>
      </c>
      <c r="J182" s="48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2">
        <v>180</v>
      </c>
      <c r="B183" s="42" t="str">
        <f t="shared" si="14"/>
        <v># no free IP</v>
      </c>
      <c r="C183" s="48"/>
      <c r="D183" s="44"/>
      <c r="E183" s="16"/>
      <c r="F183" s="45"/>
      <c r="G183" s="42" t="str">
        <f t="shared" si="15"/>
        <v># no free IP</v>
      </c>
      <c r="H183" s="42" t="str">
        <f t="shared" si="20"/>
        <v>8.10.151.0</v>
      </c>
      <c r="I183" s="42" t="str">
        <f t="shared" si="18"/>
        <v/>
      </c>
      <c r="J183" s="48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2">
        <v>181</v>
      </c>
      <c r="B184" s="42" t="str">
        <f t="shared" si="14"/>
        <v># no free IP</v>
      </c>
      <c r="C184" s="48"/>
      <c r="D184" s="44"/>
      <c r="E184" s="16"/>
      <c r="F184" s="45"/>
      <c r="G184" s="42" t="str">
        <f t="shared" si="15"/>
        <v># no free IP</v>
      </c>
      <c r="H184" s="42" t="str">
        <f t="shared" si="20"/>
        <v>8.10.151.0</v>
      </c>
      <c r="I184" s="42" t="str">
        <f t="shared" si="18"/>
        <v/>
      </c>
      <c r="J184" s="48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2">
        <v>182</v>
      </c>
      <c r="B185" s="42" t="str">
        <f t="shared" si="14"/>
        <v># no free IP</v>
      </c>
      <c r="C185" s="48"/>
      <c r="D185" s="44"/>
      <c r="E185" s="16"/>
      <c r="F185" s="45"/>
      <c r="G185" s="42" t="str">
        <f t="shared" si="15"/>
        <v># no free IP</v>
      </c>
      <c r="H185" s="42" t="str">
        <f t="shared" si="20"/>
        <v>8.10.151.0</v>
      </c>
      <c r="I185" s="42" t="str">
        <f t="shared" si="18"/>
        <v/>
      </c>
      <c r="J185" s="48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2">
        <v>183</v>
      </c>
      <c r="B186" s="42" t="str">
        <f t="shared" si="14"/>
        <v># no free IP</v>
      </c>
      <c r="C186" s="48"/>
      <c r="D186" s="44"/>
      <c r="E186" s="16"/>
      <c r="F186" s="45"/>
      <c r="G186" s="42" t="str">
        <f t="shared" si="15"/>
        <v># no free IP</v>
      </c>
      <c r="H186" s="42" t="str">
        <f t="shared" si="20"/>
        <v>8.10.151.0</v>
      </c>
      <c r="I186" s="42" t="str">
        <f t="shared" si="18"/>
        <v/>
      </c>
      <c r="J186" s="48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2">
        <v>184</v>
      </c>
      <c r="B187" s="42" t="str">
        <f t="shared" si="14"/>
        <v># no free IP</v>
      </c>
      <c r="C187" s="48"/>
      <c r="D187" s="44"/>
      <c r="E187" s="16"/>
      <c r="F187" s="45"/>
      <c r="G187" s="42" t="str">
        <f t="shared" si="15"/>
        <v># no free IP</v>
      </c>
      <c r="H187" s="42" t="str">
        <f t="shared" si="20"/>
        <v>8.10.151.0</v>
      </c>
      <c r="I187" s="42" t="str">
        <f t="shared" si="18"/>
        <v/>
      </c>
      <c r="J187" s="48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2">
        <v>185</v>
      </c>
      <c r="B188" s="42" t="str">
        <f t="shared" si="14"/>
        <v># no free IP</v>
      </c>
      <c r="C188" s="48"/>
      <c r="D188" s="44"/>
      <c r="E188" s="16"/>
      <c r="F188" s="45"/>
      <c r="G188" s="42" t="str">
        <f t="shared" si="15"/>
        <v># no free IP</v>
      </c>
      <c r="H188" s="42" t="str">
        <f t="shared" si="20"/>
        <v>8.10.151.0</v>
      </c>
      <c r="I188" s="42" t="str">
        <f t="shared" si="18"/>
        <v/>
      </c>
      <c r="J188" s="48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2">
        <v>186</v>
      </c>
      <c r="B189" s="42" t="str">
        <f t="shared" si="14"/>
        <v># no free IP</v>
      </c>
      <c r="C189" s="48"/>
      <c r="D189" s="44"/>
      <c r="E189" s="16"/>
      <c r="F189" s="45"/>
      <c r="G189" s="42" t="str">
        <f t="shared" si="15"/>
        <v># no free IP</v>
      </c>
      <c r="H189" s="42" t="str">
        <f t="shared" si="20"/>
        <v>8.10.151.0</v>
      </c>
      <c r="I189" s="42" t="str">
        <f t="shared" si="18"/>
        <v/>
      </c>
      <c r="J189" s="48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2">
        <v>187</v>
      </c>
      <c r="B190" s="42" t="str">
        <f t="shared" si="14"/>
        <v># no free IP</v>
      </c>
      <c r="C190" s="48"/>
      <c r="D190" s="44"/>
      <c r="E190" s="16"/>
      <c r="F190" s="45"/>
      <c r="G190" s="42" t="str">
        <f t="shared" si="15"/>
        <v># no free IP</v>
      </c>
      <c r="H190" s="42" t="str">
        <f t="shared" si="20"/>
        <v>8.10.151.0</v>
      </c>
      <c r="I190" s="42" t="str">
        <f t="shared" si="18"/>
        <v/>
      </c>
      <c r="J190" s="48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2">
        <v>188</v>
      </c>
      <c r="B191" s="42" t="str">
        <f t="shared" si="14"/>
        <v># no free IP</v>
      </c>
      <c r="C191" s="48"/>
      <c r="D191" s="44"/>
      <c r="E191" s="16"/>
      <c r="F191" s="45"/>
      <c r="G191" s="42" t="str">
        <f t="shared" si="15"/>
        <v># no free IP</v>
      </c>
      <c r="H191" s="42" t="str">
        <f t="shared" si="20"/>
        <v>8.10.151.0</v>
      </c>
      <c r="I191" s="42" t="str">
        <f t="shared" si="18"/>
        <v/>
      </c>
      <c r="J191" s="48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2">
        <v>189</v>
      </c>
      <c r="B192" s="42" t="str">
        <f t="shared" si="14"/>
        <v># no free IP</v>
      </c>
      <c r="C192" s="48"/>
      <c r="D192" s="44"/>
      <c r="E192" s="16"/>
      <c r="F192" s="45"/>
      <c r="G192" s="42" t="str">
        <f t="shared" si="15"/>
        <v># no free IP</v>
      </c>
      <c r="H192" s="42" t="str">
        <f t="shared" si="20"/>
        <v>8.10.151.0</v>
      </c>
      <c r="I192" s="42" t="str">
        <f t="shared" si="18"/>
        <v/>
      </c>
      <c r="J192" s="48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2">
        <v>190</v>
      </c>
      <c r="B193" s="42" t="str">
        <f t="shared" si="14"/>
        <v># no free IP</v>
      </c>
      <c r="C193" s="48"/>
      <c r="D193" s="44"/>
      <c r="E193" s="16"/>
      <c r="F193" s="45"/>
      <c r="G193" s="42" t="str">
        <f t="shared" si="15"/>
        <v># no free IP</v>
      </c>
      <c r="H193" s="42" t="str">
        <f t="shared" si="20"/>
        <v>8.10.151.0</v>
      </c>
      <c r="I193" s="42" t="str">
        <f t="shared" si="18"/>
        <v/>
      </c>
      <c r="J193" s="48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2">
        <v>191</v>
      </c>
      <c r="B194" s="42" t="str">
        <f t="shared" si="14"/>
        <v># no free IP</v>
      </c>
      <c r="C194" s="48"/>
      <c r="D194" s="44"/>
      <c r="E194" s="16"/>
      <c r="F194" s="45"/>
      <c r="G194" s="42" t="str">
        <f t="shared" si="15"/>
        <v># no free IP</v>
      </c>
      <c r="H194" s="42" t="str">
        <f t="shared" si="20"/>
        <v>8.10.151.0</v>
      </c>
      <c r="I194" s="42" t="str">
        <f t="shared" si="18"/>
        <v/>
      </c>
      <c r="J194" s="48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2">
        <v>192</v>
      </c>
      <c r="B195" s="42" t="str">
        <f t="shared" si="14"/>
        <v># no free IP</v>
      </c>
      <c r="C195" s="48"/>
      <c r="D195" s="44"/>
      <c r="E195" s="16"/>
      <c r="F195" s="45"/>
      <c r="G195" s="42" t="str">
        <f t="shared" si="15"/>
        <v># no free IP</v>
      </c>
      <c r="H195" s="42" t="str">
        <f t="shared" si="20"/>
        <v>8.10.151.0</v>
      </c>
      <c r="I195" s="42" t="str">
        <f t="shared" si="18"/>
        <v/>
      </c>
      <c r="J195" s="48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2">
        <v>193</v>
      </c>
      <c r="B196" s="42" t="str">
        <f t="shared" ref="B196:B257" si="21">IF(A196&gt;SUM(range_ap1_count+range_ap2_count),"# no free IP",CONCATENATE(var_dns_ap,SUM(20000+A196)))</f>
        <v># no free IP</v>
      </c>
      <c r="C196" s="48"/>
      <c r="D196" s="44"/>
      <c r="E196" s="16"/>
      <c r="F196" s="45"/>
      <c r="G196" s="42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2" t="str">
        <f t="shared" si="20"/>
        <v>8.10.151.0</v>
      </c>
      <c r="I196" s="42" t="str">
        <f t="shared" si="18"/>
        <v/>
      </c>
      <c r="J196" s="48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2">
        <v>194</v>
      </c>
      <c r="B197" s="42" t="str">
        <f t="shared" si="21"/>
        <v># no free IP</v>
      </c>
      <c r="C197" s="48"/>
      <c r="D197" s="44"/>
      <c r="E197" s="16"/>
      <c r="F197" s="45"/>
      <c r="G197" s="42" t="str">
        <f t="shared" si="22"/>
        <v># no free IP</v>
      </c>
      <c r="H197" s="42" t="str">
        <f t="shared" si="20"/>
        <v>8.10.151.0</v>
      </c>
      <c r="I197" s="42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48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2">
        <v>195</v>
      </c>
      <c r="B198" s="42" t="str">
        <f t="shared" si="21"/>
        <v># no free IP</v>
      </c>
      <c r="C198" s="48"/>
      <c r="D198" s="44"/>
      <c r="E198" s="16"/>
      <c r="F198" s="45"/>
      <c r="G198" s="42" t="str">
        <f t="shared" si="22"/>
        <v># no free IP</v>
      </c>
      <c r="H198" s="42" t="str">
        <f t="shared" ref="H198:H256" si="27">H197</f>
        <v>8.10.151.0</v>
      </c>
      <c r="I198" s="42" t="str">
        <f t="shared" si="25"/>
        <v/>
      </c>
      <c r="J198" s="48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2">
        <v>196</v>
      </c>
      <c r="B199" s="42" t="str">
        <f t="shared" si="21"/>
        <v># no free IP</v>
      </c>
      <c r="C199" s="48"/>
      <c r="D199" s="44"/>
      <c r="E199" s="16"/>
      <c r="F199" s="45"/>
      <c r="G199" s="42" t="str">
        <f t="shared" si="22"/>
        <v># no free IP</v>
      </c>
      <c r="H199" s="42" t="str">
        <f t="shared" si="27"/>
        <v>8.10.151.0</v>
      </c>
      <c r="I199" s="42" t="str">
        <f t="shared" si="25"/>
        <v/>
      </c>
      <c r="J199" s="48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2">
        <v>197</v>
      </c>
      <c r="B200" s="42" t="str">
        <f t="shared" si="21"/>
        <v># no free IP</v>
      </c>
      <c r="C200" s="48"/>
      <c r="D200" s="44"/>
      <c r="E200" s="16"/>
      <c r="F200" s="45"/>
      <c r="G200" s="42" t="str">
        <f t="shared" si="22"/>
        <v># no free IP</v>
      </c>
      <c r="H200" s="42" t="str">
        <f t="shared" si="27"/>
        <v>8.10.151.0</v>
      </c>
      <c r="I200" s="42" t="str">
        <f t="shared" si="25"/>
        <v/>
      </c>
      <c r="J200" s="48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2">
        <v>198</v>
      </c>
      <c r="B201" s="42" t="str">
        <f t="shared" si="21"/>
        <v># no free IP</v>
      </c>
      <c r="C201" s="48"/>
      <c r="D201" s="44"/>
      <c r="E201" s="16"/>
      <c r="F201" s="45"/>
      <c r="G201" s="42" t="str">
        <f t="shared" si="22"/>
        <v># no free IP</v>
      </c>
      <c r="H201" s="42" t="str">
        <f t="shared" si="27"/>
        <v>8.10.151.0</v>
      </c>
      <c r="I201" s="42" t="str">
        <f t="shared" si="25"/>
        <v/>
      </c>
      <c r="J201" s="48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2">
        <v>199</v>
      </c>
      <c r="B202" s="42" t="str">
        <f t="shared" si="21"/>
        <v># no free IP</v>
      </c>
      <c r="C202" s="48"/>
      <c r="D202" s="44"/>
      <c r="E202" s="16"/>
      <c r="F202" s="45"/>
      <c r="G202" s="42" t="str">
        <f t="shared" si="22"/>
        <v># no free IP</v>
      </c>
      <c r="H202" s="42" t="str">
        <f t="shared" si="27"/>
        <v>8.10.151.0</v>
      </c>
      <c r="I202" s="42" t="str">
        <f t="shared" si="25"/>
        <v/>
      </c>
      <c r="J202" s="48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2">
        <v>200</v>
      </c>
      <c r="B203" s="42" t="str">
        <f t="shared" si="21"/>
        <v># no free IP</v>
      </c>
      <c r="C203" s="48"/>
      <c r="D203" s="44"/>
      <c r="E203" s="16"/>
      <c r="F203" s="45"/>
      <c r="G203" s="42" t="str">
        <f t="shared" si="22"/>
        <v># no free IP</v>
      </c>
      <c r="H203" s="42" t="str">
        <f t="shared" si="27"/>
        <v>8.10.151.0</v>
      </c>
      <c r="I203" s="42" t="str">
        <f t="shared" si="25"/>
        <v/>
      </c>
      <c r="J203" s="48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2">
        <v>201</v>
      </c>
      <c r="B204" s="42" t="str">
        <f t="shared" si="21"/>
        <v># no free IP</v>
      </c>
      <c r="C204" s="48"/>
      <c r="D204" s="44"/>
      <c r="E204" s="16"/>
      <c r="F204" s="45"/>
      <c r="G204" s="42" t="str">
        <f t="shared" si="22"/>
        <v># no free IP</v>
      </c>
      <c r="H204" s="42" t="str">
        <f t="shared" si="27"/>
        <v>8.10.151.0</v>
      </c>
      <c r="I204" s="42" t="str">
        <f t="shared" si="25"/>
        <v/>
      </c>
      <c r="J204" s="48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2">
        <v>202</v>
      </c>
      <c r="B205" s="42" t="str">
        <f t="shared" si="21"/>
        <v># no free IP</v>
      </c>
      <c r="C205" s="48"/>
      <c r="D205" s="44"/>
      <c r="E205" s="16"/>
      <c r="F205" s="45"/>
      <c r="G205" s="42" t="str">
        <f t="shared" si="22"/>
        <v># no free IP</v>
      </c>
      <c r="H205" s="42" t="str">
        <f t="shared" si="27"/>
        <v>8.10.151.0</v>
      </c>
      <c r="I205" s="42" t="str">
        <f t="shared" si="25"/>
        <v/>
      </c>
      <c r="J205" s="48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2">
        <v>203</v>
      </c>
      <c r="B206" s="42" t="str">
        <f t="shared" si="21"/>
        <v># no free IP</v>
      </c>
      <c r="C206" s="48"/>
      <c r="D206" s="44"/>
      <c r="E206" s="16"/>
      <c r="F206" s="45"/>
      <c r="G206" s="42" t="str">
        <f t="shared" si="22"/>
        <v># no free IP</v>
      </c>
      <c r="H206" s="42" t="str">
        <f t="shared" si="27"/>
        <v>8.10.151.0</v>
      </c>
      <c r="I206" s="42" t="str">
        <f t="shared" si="25"/>
        <v/>
      </c>
      <c r="J206" s="48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2">
        <v>204</v>
      </c>
      <c r="B207" s="42" t="str">
        <f t="shared" si="21"/>
        <v># no free IP</v>
      </c>
      <c r="C207" s="48"/>
      <c r="D207" s="44"/>
      <c r="E207" s="16"/>
      <c r="F207" s="45"/>
      <c r="G207" s="42" t="str">
        <f t="shared" si="22"/>
        <v># no free IP</v>
      </c>
      <c r="H207" s="42" t="str">
        <f t="shared" si="27"/>
        <v>8.10.151.0</v>
      </c>
      <c r="I207" s="42" t="str">
        <f t="shared" si="25"/>
        <v/>
      </c>
      <c r="J207" s="48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2">
        <v>205</v>
      </c>
      <c r="B208" s="42" t="str">
        <f t="shared" si="21"/>
        <v># no free IP</v>
      </c>
      <c r="C208" s="48"/>
      <c r="D208" s="44"/>
      <c r="E208" s="16"/>
      <c r="F208" s="45"/>
      <c r="G208" s="42" t="str">
        <f t="shared" si="22"/>
        <v># no free IP</v>
      </c>
      <c r="H208" s="42" t="str">
        <f t="shared" si="27"/>
        <v>8.10.151.0</v>
      </c>
      <c r="I208" s="42" t="str">
        <f t="shared" si="25"/>
        <v/>
      </c>
      <c r="J208" s="48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2">
        <v>206</v>
      </c>
      <c r="B209" s="42" t="str">
        <f t="shared" si="21"/>
        <v># no free IP</v>
      </c>
      <c r="C209" s="48"/>
      <c r="D209" s="44"/>
      <c r="E209" s="16"/>
      <c r="F209" s="45"/>
      <c r="G209" s="42" t="str">
        <f t="shared" si="22"/>
        <v># no free IP</v>
      </c>
      <c r="H209" s="42" t="str">
        <f t="shared" si="27"/>
        <v>8.10.151.0</v>
      </c>
      <c r="I209" s="42" t="str">
        <f t="shared" si="25"/>
        <v/>
      </c>
      <c r="J209" s="48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2">
        <v>207</v>
      </c>
      <c r="B210" s="42" t="str">
        <f t="shared" si="21"/>
        <v># no free IP</v>
      </c>
      <c r="C210" s="48"/>
      <c r="D210" s="44"/>
      <c r="E210" s="16"/>
      <c r="F210" s="45"/>
      <c r="G210" s="42" t="str">
        <f t="shared" si="22"/>
        <v># no free IP</v>
      </c>
      <c r="H210" s="42" t="str">
        <f t="shared" si="27"/>
        <v>8.10.151.0</v>
      </c>
      <c r="I210" s="42" t="str">
        <f t="shared" si="25"/>
        <v/>
      </c>
      <c r="J210" s="48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2">
        <v>208</v>
      </c>
      <c r="B211" s="42" t="str">
        <f t="shared" si="21"/>
        <v># no free IP</v>
      </c>
      <c r="C211" s="48"/>
      <c r="D211" s="44"/>
      <c r="E211" s="16"/>
      <c r="F211" s="45"/>
      <c r="G211" s="42" t="str">
        <f t="shared" si="22"/>
        <v># no free IP</v>
      </c>
      <c r="H211" s="42" t="str">
        <f t="shared" si="27"/>
        <v>8.10.151.0</v>
      </c>
      <c r="I211" s="42" t="str">
        <f t="shared" si="25"/>
        <v/>
      </c>
      <c r="J211" s="48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2">
        <v>209</v>
      </c>
      <c r="B212" s="42" t="str">
        <f t="shared" si="21"/>
        <v># no free IP</v>
      </c>
      <c r="C212" s="48"/>
      <c r="D212" s="44"/>
      <c r="E212" s="16"/>
      <c r="F212" s="45"/>
      <c r="G212" s="42" t="str">
        <f t="shared" si="22"/>
        <v># no free IP</v>
      </c>
      <c r="H212" s="42" t="str">
        <f t="shared" si="27"/>
        <v>8.10.151.0</v>
      </c>
      <c r="I212" s="42" t="str">
        <f t="shared" si="25"/>
        <v/>
      </c>
      <c r="J212" s="48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2">
        <v>210</v>
      </c>
      <c r="B213" s="42" t="str">
        <f t="shared" si="21"/>
        <v># no free IP</v>
      </c>
      <c r="C213" s="48"/>
      <c r="D213" s="44"/>
      <c r="E213" s="16"/>
      <c r="F213" s="45"/>
      <c r="G213" s="42" t="str">
        <f t="shared" si="22"/>
        <v># no free IP</v>
      </c>
      <c r="H213" s="42" t="str">
        <f t="shared" si="27"/>
        <v>8.10.151.0</v>
      </c>
      <c r="I213" s="42" t="str">
        <f t="shared" si="25"/>
        <v/>
      </c>
      <c r="J213" s="48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2">
        <v>211</v>
      </c>
      <c r="B214" s="42" t="str">
        <f t="shared" si="21"/>
        <v># no free IP</v>
      </c>
      <c r="C214" s="48"/>
      <c r="D214" s="44"/>
      <c r="E214" s="16"/>
      <c r="F214" s="45"/>
      <c r="G214" s="42" t="str">
        <f t="shared" si="22"/>
        <v># no free IP</v>
      </c>
      <c r="H214" s="42" t="str">
        <f t="shared" si="27"/>
        <v>8.10.151.0</v>
      </c>
      <c r="I214" s="42" t="str">
        <f t="shared" si="25"/>
        <v/>
      </c>
      <c r="J214" s="48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2">
        <v>212</v>
      </c>
      <c r="B215" s="42" t="str">
        <f t="shared" si="21"/>
        <v># no free IP</v>
      </c>
      <c r="C215" s="48"/>
      <c r="D215" s="44"/>
      <c r="E215" s="16"/>
      <c r="F215" s="45"/>
      <c r="G215" s="42" t="str">
        <f t="shared" si="22"/>
        <v># no free IP</v>
      </c>
      <c r="H215" s="42" t="str">
        <f t="shared" si="27"/>
        <v>8.10.151.0</v>
      </c>
      <c r="I215" s="42" t="str">
        <f t="shared" si="25"/>
        <v/>
      </c>
      <c r="J215" s="48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2">
        <v>213</v>
      </c>
      <c r="B216" s="42" t="str">
        <f t="shared" si="21"/>
        <v># no free IP</v>
      </c>
      <c r="C216" s="48"/>
      <c r="D216" s="44"/>
      <c r="E216" s="16"/>
      <c r="F216" s="45"/>
      <c r="G216" s="42" t="str">
        <f t="shared" si="22"/>
        <v># no free IP</v>
      </c>
      <c r="H216" s="42" t="str">
        <f t="shared" si="27"/>
        <v>8.10.151.0</v>
      </c>
      <c r="I216" s="42" t="str">
        <f t="shared" si="25"/>
        <v/>
      </c>
      <c r="J216" s="48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2">
        <v>214</v>
      </c>
      <c r="B217" s="42" t="str">
        <f t="shared" si="21"/>
        <v># no free IP</v>
      </c>
      <c r="C217" s="48"/>
      <c r="D217" s="44"/>
      <c r="E217" s="16"/>
      <c r="F217" s="45"/>
      <c r="G217" s="42" t="str">
        <f t="shared" si="22"/>
        <v># no free IP</v>
      </c>
      <c r="H217" s="42" t="str">
        <f t="shared" si="27"/>
        <v>8.10.151.0</v>
      </c>
      <c r="I217" s="42" t="str">
        <f t="shared" si="25"/>
        <v/>
      </c>
      <c r="J217" s="48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2">
        <v>215</v>
      </c>
      <c r="B218" s="42" t="str">
        <f t="shared" si="21"/>
        <v># no free IP</v>
      </c>
      <c r="C218" s="48"/>
      <c r="D218" s="44"/>
      <c r="E218" s="16"/>
      <c r="F218" s="45"/>
      <c r="G218" s="42" t="str">
        <f t="shared" si="22"/>
        <v># no free IP</v>
      </c>
      <c r="H218" s="42" t="str">
        <f t="shared" si="27"/>
        <v>8.10.151.0</v>
      </c>
      <c r="I218" s="42" t="str">
        <f t="shared" si="25"/>
        <v/>
      </c>
      <c r="J218" s="48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2">
        <v>216</v>
      </c>
      <c r="B219" s="42" t="str">
        <f t="shared" si="21"/>
        <v># no free IP</v>
      </c>
      <c r="C219" s="48"/>
      <c r="D219" s="44"/>
      <c r="E219" s="16"/>
      <c r="F219" s="45"/>
      <c r="G219" s="42" t="str">
        <f t="shared" si="22"/>
        <v># no free IP</v>
      </c>
      <c r="H219" s="42" t="str">
        <f t="shared" si="27"/>
        <v>8.10.151.0</v>
      </c>
      <c r="I219" s="42" t="str">
        <f t="shared" si="25"/>
        <v/>
      </c>
      <c r="J219" s="48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2">
        <v>217</v>
      </c>
      <c r="B220" s="42" t="str">
        <f t="shared" si="21"/>
        <v># no free IP</v>
      </c>
      <c r="C220" s="48"/>
      <c r="D220" s="44"/>
      <c r="E220" s="16"/>
      <c r="F220" s="45"/>
      <c r="G220" s="42" t="str">
        <f t="shared" si="22"/>
        <v># no free IP</v>
      </c>
      <c r="H220" s="42" t="str">
        <f t="shared" si="27"/>
        <v>8.10.151.0</v>
      </c>
      <c r="I220" s="42" t="str">
        <f t="shared" si="25"/>
        <v/>
      </c>
      <c r="J220" s="48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2">
        <v>218</v>
      </c>
      <c r="B221" s="42" t="str">
        <f t="shared" si="21"/>
        <v># no free IP</v>
      </c>
      <c r="C221" s="48"/>
      <c r="D221" s="44"/>
      <c r="E221" s="16"/>
      <c r="F221" s="45"/>
      <c r="G221" s="42" t="str">
        <f t="shared" si="22"/>
        <v># no free IP</v>
      </c>
      <c r="H221" s="42" t="str">
        <f t="shared" si="27"/>
        <v>8.10.151.0</v>
      </c>
      <c r="I221" s="42" t="str">
        <f t="shared" si="25"/>
        <v/>
      </c>
      <c r="J221" s="48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2">
        <v>219</v>
      </c>
      <c r="B222" s="42" t="str">
        <f t="shared" si="21"/>
        <v># no free IP</v>
      </c>
      <c r="C222" s="48"/>
      <c r="D222" s="44"/>
      <c r="E222" s="16"/>
      <c r="F222" s="45"/>
      <c r="G222" s="42" t="str">
        <f t="shared" si="22"/>
        <v># no free IP</v>
      </c>
      <c r="H222" s="42" t="str">
        <f t="shared" si="27"/>
        <v>8.10.151.0</v>
      </c>
      <c r="I222" s="42" t="str">
        <f t="shared" si="25"/>
        <v/>
      </c>
      <c r="J222" s="48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2">
        <v>220</v>
      </c>
      <c r="B223" s="42" t="str">
        <f t="shared" si="21"/>
        <v># no free IP</v>
      </c>
      <c r="C223" s="48"/>
      <c r="D223" s="44"/>
      <c r="E223" s="16"/>
      <c r="F223" s="45"/>
      <c r="G223" s="42" t="str">
        <f t="shared" si="22"/>
        <v># no free IP</v>
      </c>
      <c r="H223" s="42" t="str">
        <f t="shared" si="27"/>
        <v>8.10.151.0</v>
      </c>
      <c r="I223" s="42" t="str">
        <f t="shared" si="25"/>
        <v/>
      </c>
      <c r="J223" s="48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2">
        <v>221</v>
      </c>
      <c r="B224" s="42" t="str">
        <f t="shared" si="21"/>
        <v># no free IP</v>
      </c>
      <c r="C224" s="48"/>
      <c r="D224" s="44"/>
      <c r="E224" s="16"/>
      <c r="F224" s="45"/>
      <c r="G224" s="42" t="str">
        <f t="shared" si="22"/>
        <v># no free IP</v>
      </c>
      <c r="H224" s="42" t="str">
        <f t="shared" si="27"/>
        <v>8.10.151.0</v>
      </c>
      <c r="I224" s="42" t="str">
        <f t="shared" si="25"/>
        <v/>
      </c>
      <c r="J224" s="48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2">
        <v>222</v>
      </c>
      <c r="B225" s="42" t="str">
        <f t="shared" si="21"/>
        <v># no free IP</v>
      </c>
      <c r="C225" s="48"/>
      <c r="D225" s="44"/>
      <c r="E225" s="16"/>
      <c r="F225" s="45"/>
      <c r="G225" s="42" t="str">
        <f t="shared" si="22"/>
        <v># no free IP</v>
      </c>
      <c r="H225" s="42" t="str">
        <f t="shared" si="27"/>
        <v>8.10.151.0</v>
      </c>
      <c r="I225" s="42" t="str">
        <f t="shared" si="25"/>
        <v/>
      </c>
      <c r="J225" s="48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2">
        <v>223</v>
      </c>
      <c r="B226" s="42" t="str">
        <f t="shared" si="21"/>
        <v># no free IP</v>
      </c>
      <c r="C226" s="48"/>
      <c r="D226" s="44"/>
      <c r="E226" s="16"/>
      <c r="F226" s="45"/>
      <c r="G226" s="42" t="str">
        <f t="shared" si="22"/>
        <v># no free IP</v>
      </c>
      <c r="H226" s="42" t="str">
        <f t="shared" si="27"/>
        <v>8.10.151.0</v>
      </c>
      <c r="I226" s="42" t="str">
        <f t="shared" si="25"/>
        <v/>
      </c>
      <c r="J226" s="48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2">
        <v>224</v>
      </c>
      <c r="B227" s="42" t="str">
        <f t="shared" si="21"/>
        <v># no free IP</v>
      </c>
      <c r="C227" s="48"/>
      <c r="D227" s="44"/>
      <c r="E227" s="16"/>
      <c r="F227" s="45"/>
      <c r="G227" s="42" t="str">
        <f t="shared" si="22"/>
        <v># no free IP</v>
      </c>
      <c r="H227" s="42" t="str">
        <f t="shared" si="27"/>
        <v>8.10.151.0</v>
      </c>
      <c r="I227" s="42" t="str">
        <f t="shared" si="25"/>
        <v/>
      </c>
      <c r="J227" s="48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2">
        <v>225</v>
      </c>
      <c r="B228" s="42" t="str">
        <f t="shared" si="21"/>
        <v># no free IP</v>
      </c>
      <c r="C228" s="48"/>
      <c r="D228" s="44"/>
      <c r="E228" s="16"/>
      <c r="F228" s="45"/>
      <c r="G228" s="42" t="str">
        <f t="shared" si="22"/>
        <v># no free IP</v>
      </c>
      <c r="H228" s="42" t="str">
        <f t="shared" si="27"/>
        <v>8.10.151.0</v>
      </c>
      <c r="I228" s="42" t="str">
        <f t="shared" si="25"/>
        <v/>
      </c>
      <c r="J228" s="48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2">
        <v>226</v>
      </c>
      <c r="B229" s="42" t="str">
        <f t="shared" si="21"/>
        <v># no free IP</v>
      </c>
      <c r="C229" s="48"/>
      <c r="D229" s="44"/>
      <c r="E229" s="16"/>
      <c r="F229" s="45"/>
      <c r="G229" s="42" t="str">
        <f t="shared" si="22"/>
        <v># no free IP</v>
      </c>
      <c r="H229" s="42" t="str">
        <f t="shared" si="27"/>
        <v>8.10.151.0</v>
      </c>
      <c r="I229" s="42" t="str">
        <f t="shared" si="25"/>
        <v/>
      </c>
      <c r="J229" s="48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2">
        <v>227</v>
      </c>
      <c r="B230" s="42" t="str">
        <f t="shared" si="21"/>
        <v># no free IP</v>
      </c>
      <c r="C230" s="48"/>
      <c r="D230" s="44"/>
      <c r="E230" s="16"/>
      <c r="F230" s="45"/>
      <c r="G230" s="42" t="str">
        <f t="shared" si="22"/>
        <v># no free IP</v>
      </c>
      <c r="H230" s="42" t="str">
        <f t="shared" si="27"/>
        <v>8.10.151.0</v>
      </c>
      <c r="I230" s="42" t="str">
        <f t="shared" si="25"/>
        <v/>
      </c>
      <c r="J230" s="48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2">
        <v>228</v>
      </c>
      <c r="B231" s="42" t="str">
        <f t="shared" si="21"/>
        <v># no free IP</v>
      </c>
      <c r="C231" s="48"/>
      <c r="D231" s="44"/>
      <c r="E231" s="16"/>
      <c r="F231" s="45"/>
      <c r="G231" s="42" t="str">
        <f t="shared" si="22"/>
        <v># no free IP</v>
      </c>
      <c r="H231" s="42" t="str">
        <f t="shared" si="27"/>
        <v>8.10.151.0</v>
      </c>
      <c r="I231" s="42" t="str">
        <f t="shared" si="25"/>
        <v/>
      </c>
      <c r="J231" s="48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2">
        <v>229</v>
      </c>
      <c r="B232" s="42" t="str">
        <f t="shared" si="21"/>
        <v># no free IP</v>
      </c>
      <c r="C232" s="48"/>
      <c r="D232" s="44"/>
      <c r="E232" s="16"/>
      <c r="F232" s="45"/>
      <c r="G232" s="42" t="str">
        <f t="shared" si="22"/>
        <v># no free IP</v>
      </c>
      <c r="H232" s="42" t="str">
        <f t="shared" si="27"/>
        <v>8.10.151.0</v>
      </c>
      <c r="I232" s="42" t="str">
        <f t="shared" si="25"/>
        <v/>
      </c>
      <c r="J232" s="48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2">
        <v>230</v>
      </c>
      <c r="B233" s="42" t="str">
        <f t="shared" si="21"/>
        <v># no free IP</v>
      </c>
      <c r="C233" s="48"/>
      <c r="D233" s="44"/>
      <c r="E233" s="16"/>
      <c r="F233" s="45"/>
      <c r="G233" s="42" t="str">
        <f t="shared" si="22"/>
        <v># no free IP</v>
      </c>
      <c r="H233" s="42" t="str">
        <f t="shared" si="27"/>
        <v>8.10.151.0</v>
      </c>
      <c r="I233" s="42" t="str">
        <f t="shared" si="25"/>
        <v/>
      </c>
      <c r="J233" s="48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2">
        <v>231</v>
      </c>
      <c r="B234" s="42" t="str">
        <f t="shared" si="21"/>
        <v># no free IP</v>
      </c>
      <c r="C234" s="48"/>
      <c r="D234" s="44"/>
      <c r="E234" s="16"/>
      <c r="F234" s="45"/>
      <c r="G234" s="42" t="str">
        <f t="shared" si="22"/>
        <v># no free IP</v>
      </c>
      <c r="H234" s="42" t="str">
        <f t="shared" si="27"/>
        <v>8.10.151.0</v>
      </c>
      <c r="I234" s="42" t="str">
        <f t="shared" si="25"/>
        <v/>
      </c>
      <c r="J234" s="48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2">
        <v>232</v>
      </c>
      <c r="B235" s="42" t="str">
        <f t="shared" si="21"/>
        <v># no free IP</v>
      </c>
      <c r="C235" s="48"/>
      <c r="D235" s="44"/>
      <c r="E235" s="16"/>
      <c r="F235" s="45"/>
      <c r="G235" s="42" t="str">
        <f t="shared" si="22"/>
        <v># no free IP</v>
      </c>
      <c r="H235" s="42" t="str">
        <f t="shared" si="27"/>
        <v>8.10.151.0</v>
      </c>
      <c r="I235" s="42" t="str">
        <f t="shared" si="25"/>
        <v/>
      </c>
      <c r="J235" s="48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2">
        <v>233</v>
      </c>
      <c r="B236" s="42" t="str">
        <f t="shared" si="21"/>
        <v># no free IP</v>
      </c>
      <c r="C236" s="48"/>
      <c r="D236" s="44"/>
      <c r="E236" s="16"/>
      <c r="F236" s="45"/>
      <c r="G236" s="42" t="str">
        <f t="shared" si="22"/>
        <v># no free IP</v>
      </c>
      <c r="H236" s="42" t="str">
        <f t="shared" si="27"/>
        <v>8.10.151.0</v>
      </c>
      <c r="I236" s="42" t="str">
        <f t="shared" si="25"/>
        <v/>
      </c>
      <c r="J236" s="48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2">
        <v>234</v>
      </c>
      <c r="B237" s="42" t="str">
        <f t="shared" si="21"/>
        <v># no free IP</v>
      </c>
      <c r="C237" s="48"/>
      <c r="D237" s="44"/>
      <c r="E237" s="16"/>
      <c r="F237" s="45"/>
      <c r="G237" s="42" t="str">
        <f t="shared" si="22"/>
        <v># no free IP</v>
      </c>
      <c r="H237" s="42" t="str">
        <f t="shared" si="27"/>
        <v>8.10.151.0</v>
      </c>
      <c r="I237" s="42" t="str">
        <f t="shared" si="25"/>
        <v/>
      </c>
      <c r="J237" s="48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2">
        <v>235</v>
      </c>
      <c r="B238" s="42" t="str">
        <f t="shared" si="21"/>
        <v># no free IP</v>
      </c>
      <c r="C238" s="48"/>
      <c r="D238" s="44"/>
      <c r="E238" s="16"/>
      <c r="F238" s="45"/>
      <c r="G238" s="42" t="str">
        <f t="shared" si="22"/>
        <v># no free IP</v>
      </c>
      <c r="H238" s="42" t="str">
        <f t="shared" si="27"/>
        <v>8.10.151.0</v>
      </c>
      <c r="I238" s="42" t="str">
        <f t="shared" si="25"/>
        <v/>
      </c>
      <c r="J238" s="48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2">
        <v>236</v>
      </c>
      <c r="B239" s="42" t="str">
        <f t="shared" si="21"/>
        <v># no free IP</v>
      </c>
      <c r="C239" s="48"/>
      <c r="D239" s="44"/>
      <c r="E239" s="16"/>
      <c r="F239" s="45"/>
      <c r="G239" s="42" t="str">
        <f t="shared" si="22"/>
        <v># no free IP</v>
      </c>
      <c r="H239" s="42" t="str">
        <f t="shared" si="27"/>
        <v>8.10.151.0</v>
      </c>
      <c r="I239" s="42" t="str">
        <f t="shared" si="25"/>
        <v/>
      </c>
      <c r="J239" s="48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2">
        <v>237</v>
      </c>
      <c r="B240" s="42" t="str">
        <f t="shared" si="21"/>
        <v># no free IP</v>
      </c>
      <c r="C240" s="48"/>
      <c r="D240" s="44"/>
      <c r="E240" s="16"/>
      <c r="F240" s="45"/>
      <c r="G240" s="42" t="str">
        <f t="shared" si="22"/>
        <v># no free IP</v>
      </c>
      <c r="H240" s="42" t="str">
        <f t="shared" si="27"/>
        <v>8.10.151.0</v>
      </c>
      <c r="I240" s="42" t="str">
        <f t="shared" si="25"/>
        <v/>
      </c>
      <c r="J240" s="48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2">
        <v>238</v>
      </c>
      <c r="B241" s="42" t="str">
        <f t="shared" si="21"/>
        <v># no free IP</v>
      </c>
      <c r="C241" s="48"/>
      <c r="D241" s="44"/>
      <c r="E241" s="16"/>
      <c r="F241" s="45"/>
      <c r="G241" s="42" t="str">
        <f t="shared" si="22"/>
        <v># no free IP</v>
      </c>
      <c r="H241" s="42" t="str">
        <f t="shared" si="27"/>
        <v>8.10.151.0</v>
      </c>
      <c r="I241" s="42" t="str">
        <f t="shared" si="25"/>
        <v/>
      </c>
      <c r="J241" s="48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2">
        <v>239</v>
      </c>
      <c r="B242" s="42" t="str">
        <f t="shared" si="21"/>
        <v># no free IP</v>
      </c>
      <c r="C242" s="48"/>
      <c r="D242" s="44"/>
      <c r="E242" s="16"/>
      <c r="F242" s="45"/>
      <c r="G242" s="42" t="str">
        <f t="shared" si="22"/>
        <v># no free IP</v>
      </c>
      <c r="H242" s="42" t="str">
        <f t="shared" si="27"/>
        <v>8.10.151.0</v>
      </c>
      <c r="I242" s="42" t="str">
        <f t="shared" si="25"/>
        <v/>
      </c>
      <c r="J242" s="48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2">
        <v>240</v>
      </c>
      <c r="B243" s="42" t="str">
        <f t="shared" si="21"/>
        <v># no free IP</v>
      </c>
      <c r="C243" s="48"/>
      <c r="D243" s="44"/>
      <c r="E243" s="16"/>
      <c r="F243" s="45"/>
      <c r="G243" s="42" t="str">
        <f t="shared" si="22"/>
        <v># no free IP</v>
      </c>
      <c r="H243" s="42" t="str">
        <f t="shared" si="27"/>
        <v>8.10.151.0</v>
      </c>
      <c r="I243" s="42" t="str">
        <f t="shared" si="25"/>
        <v/>
      </c>
      <c r="J243" s="48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2">
        <v>241</v>
      </c>
      <c r="B244" s="42" t="str">
        <f t="shared" si="21"/>
        <v># no free IP</v>
      </c>
      <c r="C244" s="48"/>
      <c r="D244" s="44"/>
      <c r="E244" s="16"/>
      <c r="F244" s="45"/>
      <c r="G244" s="42" t="str">
        <f t="shared" si="22"/>
        <v># no free IP</v>
      </c>
      <c r="H244" s="42" t="str">
        <f t="shared" si="27"/>
        <v>8.10.151.0</v>
      </c>
      <c r="I244" s="42" t="str">
        <f t="shared" si="25"/>
        <v/>
      </c>
      <c r="J244" s="48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2">
        <v>242</v>
      </c>
      <c r="B245" s="42" t="str">
        <f t="shared" si="21"/>
        <v># no free IP</v>
      </c>
      <c r="C245" s="48"/>
      <c r="D245" s="44"/>
      <c r="E245" s="16"/>
      <c r="F245" s="45"/>
      <c r="G245" s="42" t="str">
        <f t="shared" si="22"/>
        <v># no free IP</v>
      </c>
      <c r="H245" s="42" t="str">
        <f t="shared" si="27"/>
        <v>8.10.151.0</v>
      </c>
      <c r="I245" s="42" t="str">
        <f t="shared" si="25"/>
        <v/>
      </c>
      <c r="J245" s="48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2">
        <v>243</v>
      </c>
      <c r="B246" s="42" t="str">
        <f t="shared" si="21"/>
        <v># no free IP</v>
      </c>
      <c r="C246" s="48"/>
      <c r="D246" s="44"/>
      <c r="E246" s="16"/>
      <c r="F246" s="45"/>
      <c r="G246" s="42" t="str">
        <f t="shared" si="22"/>
        <v># no free IP</v>
      </c>
      <c r="H246" s="42" t="str">
        <f t="shared" si="27"/>
        <v>8.10.151.0</v>
      </c>
      <c r="I246" s="42" t="str">
        <f t="shared" si="25"/>
        <v/>
      </c>
      <c r="J246" s="48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2">
        <v>244</v>
      </c>
      <c r="B247" s="42" t="str">
        <f t="shared" si="21"/>
        <v># no free IP</v>
      </c>
      <c r="C247" s="48"/>
      <c r="D247" s="44"/>
      <c r="E247" s="16"/>
      <c r="F247" s="45"/>
      <c r="G247" s="42" t="str">
        <f t="shared" si="22"/>
        <v># no free IP</v>
      </c>
      <c r="H247" s="42" t="str">
        <f t="shared" si="27"/>
        <v>8.10.151.0</v>
      </c>
      <c r="I247" s="42" t="str">
        <f t="shared" si="25"/>
        <v/>
      </c>
      <c r="J247" s="48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2">
        <v>245</v>
      </c>
      <c r="B248" s="42" t="str">
        <f t="shared" si="21"/>
        <v># no free IP</v>
      </c>
      <c r="C248" s="48"/>
      <c r="D248" s="44"/>
      <c r="E248" s="16"/>
      <c r="F248" s="45"/>
      <c r="G248" s="42" t="str">
        <f t="shared" si="22"/>
        <v># no free IP</v>
      </c>
      <c r="H248" s="42" t="str">
        <f t="shared" si="27"/>
        <v>8.10.151.0</v>
      </c>
      <c r="I248" s="42" t="str">
        <f t="shared" si="25"/>
        <v/>
      </c>
      <c r="J248" s="48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2">
        <v>246</v>
      </c>
      <c r="B249" s="42" t="str">
        <f t="shared" si="21"/>
        <v># no free IP</v>
      </c>
      <c r="C249" s="48"/>
      <c r="D249" s="44"/>
      <c r="E249" s="16"/>
      <c r="F249" s="45"/>
      <c r="G249" s="42" t="str">
        <f t="shared" si="22"/>
        <v># no free IP</v>
      </c>
      <c r="H249" s="42" t="str">
        <f t="shared" si="27"/>
        <v>8.10.151.0</v>
      </c>
      <c r="I249" s="42" t="str">
        <f t="shared" si="25"/>
        <v/>
      </c>
      <c r="J249" s="48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2">
        <v>247</v>
      </c>
      <c r="B250" s="42" t="str">
        <f t="shared" si="21"/>
        <v># no free IP</v>
      </c>
      <c r="C250" s="48"/>
      <c r="D250" s="44"/>
      <c r="E250" s="16"/>
      <c r="F250" s="45"/>
      <c r="G250" s="42" t="str">
        <f t="shared" si="22"/>
        <v># no free IP</v>
      </c>
      <c r="H250" s="42" t="str">
        <f t="shared" si="27"/>
        <v>8.10.151.0</v>
      </c>
      <c r="I250" s="42" t="str">
        <f t="shared" si="25"/>
        <v/>
      </c>
      <c r="J250" s="48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2">
        <v>248</v>
      </c>
      <c r="B251" s="42" t="str">
        <f t="shared" si="21"/>
        <v># no free IP</v>
      </c>
      <c r="C251" s="48"/>
      <c r="D251" s="44"/>
      <c r="E251" s="16"/>
      <c r="F251" s="45"/>
      <c r="G251" s="42" t="str">
        <f t="shared" si="22"/>
        <v># no free IP</v>
      </c>
      <c r="H251" s="42" t="str">
        <f t="shared" si="27"/>
        <v>8.10.151.0</v>
      </c>
      <c r="I251" s="42" t="str">
        <f t="shared" si="25"/>
        <v/>
      </c>
      <c r="J251" s="48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2">
        <v>249</v>
      </c>
      <c r="B252" s="42" t="str">
        <f t="shared" si="21"/>
        <v># no free IP</v>
      </c>
      <c r="C252" s="48"/>
      <c r="D252" s="44"/>
      <c r="E252" s="16"/>
      <c r="F252" s="45"/>
      <c r="G252" s="42" t="str">
        <f t="shared" si="22"/>
        <v># no free IP</v>
      </c>
      <c r="H252" s="42" t="str">
        <f t="shared" si="27"/>
        <v>8.10.151.0</v>
      </c>
      <c r="I252" s="42" t="str">
        <f t="shared" si="25"/>
        <v/>
      </c>
      <c r="J252" s="48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2">
        <v>250</v>
      </c>
      <c r="B253" s="42" t="str">
        <f t="shared" si="21"/>
        <v># no free IP</v>
      </c>
      <c r="C253" s="48"/>
      <c r="D253" s="44"/>
      <c r="E253" s="16"/>
      <c r="F253" s="45"/>
      <c r="G253" s="42" t="str">
        <f t="shared" si="22"/>
        <v># no free IP</v>
      </c>
      <c r="H253" s="42" t="str">
        <f t="shared" si="27"/>
        <v>8.10.151.0</v>
      </c>
      <c r="I253" s="42" t="str">
        <f t="shared" si="25"/>
        <v/>
      </c>
      <c r="J253" s="48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2">
        <v>251</v>
      </c>
      <c r="B254" s="42" t="str">
        <f t="shared" si="21"/>
        <v># no free IP</v>
      </c>
      <c r="C254" s="48"/>
      <c r="D254" s="44"/>
      <c r="E254" s="16"/>
      <c r="F254" s="45"/>
      <c r="G254" s="42" t="str">
        <f t="shared" si="22"/>
        <v># no free IP</v>
      </c>
      <c r="H254" s="42" t="str">
        <f t="shared" si="27"/>
        <v>8.10.151.0</v>
      </c>
      <c r="I254" s="42" t="str">
        <f t="shared" si="25"/>
        <v/>
      </c>
      <c r="J254" s="48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2">
        <v>252</v>
      </c>
      <c r="B255" s="42" t="str">
        <f t="shared" si="21"/>
        <v># no free IP</v>
      </c>
      <c r="C255" s="48"/>
      <c r="D255" s="44"/>
      <c r="E255" s="16"/>
      <c r="F255" s="45"/>
      <c r="G255" s="42" t="str">
        <f t="shared" si="22"/>
        <v># no free IP</v>
      </c>
      <c r="H255" s="42" t="str">
        <f t="shared" si="27"/>
        <v>8.10.151.0</v>
      </c>
      <c r="I255" s="42" t="str">
        <f t="shared" si="25"/>
        <v/>
      </c>
      <c r="J255" s="48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2">
        <v>253</v>
      </c>
      <c r="B256" s="42" t="str">
        <f t="shared" si="21"/>
        <v># no free IP</v>
      </c>
      <c r="C256" s="48"/>
      <c r="D256" s="44"/>
      <c r="E256" s="16"/>
      <c r="F256" s="45"/>
      <c r="G256" s="42" t="str">
        <f t="shared" si="22"/>
        <v># no free IP</v>
      </c>
      <c r="H256" s="42" t="str">
        <f t="shared" si="27"/>
        <v>8.10.151.0</v>
      </c>
      <c r="I256" s="42" t="str">
        <f t="shared" si="25"/>
        <v/>
      </c>
      <c r="J256" s="48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2">
        <v>254</v>
      </c>
      <c r="B257" s="42" t="str">
        <f t="shared" si="21"/>
        <v># no free IP</v>
      </c>
      <c r="C257" s="48"/>
      <c r="D257" s="44"/>
      <c r="E257" s="16"/>
      <c r="F257" s="45"/>
      <c r="G257" s="42" t="str">
        <f t="shared" si="22"/>
        <v># no free IP</v>
      </c>
      <c r="H257" s="42" t="str">
        <f>H256</f>
        <v>8.10.151.0</v>
      </c>
      <c r="I257" s="42" t="str">
        <f t="shared" si="25"/>
        <v/>
      </c>
      <c r="J257" s="48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7" workbookViewId="0">
      <selection activeCell="D19" sqref="D19"/>
    </sheetView>
  </sheetViews>
  <sheetFormatPr baseColWidth="10" defaultColWidth="11.42578125" defaultRowHeight="15"/>
  <cols>
    <col min="1" max="1" width="4" style="43" bestFit="1" customWidth="1"/>
    <col min="2" max="2" width="16.5703125" style="43" bestFit="1" customWidth="1"/>
    <col min="3" max="3" width="13" style="43" customWidth="1"/>
    <col min="4" max="4" width="14.28515625" style="46" customWidth="1"/>
    <col min="5" max="5" width="14.140625" style="1" bestFit="1" customWidth="1"/>
    <col min="6" max="6" width="12.7109375" style="47" customWidth="1"/>
    <col min="7" max="7" width="12.5703125" style="43" customWidth="1"/>
    <col min="8" max="8" width="8.140625" style="43" bestFit="1" customWidth="1"/>
    <col min="9" max="9" width="9.7109375" style="43" customWidth="1"/>
    <col min="10" max="10" width="25.5703125" style="43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1" t="s">
        <v>1019</v>
      </c>
      <c r="B1" s="50" t="str">
        <f>var_nl</f>
        <v>930</v>
      </c>
      <c r="C1" s="239" t="s">
        <v>1007</v>
      </c>
      <c r="D1" s="149" t="s">
        <v>1013</v>
      </c>
      <c r="E1" s="148" t="s">
        <v>1014</v>
      </c>
      <c r="F1" s="205"/>
      <c r="G1" s="239" t="s">
        <v>1017</v>
      </c>
      <c r="H1" s="239" t="s">
        <v>1018</v>
      </c>
      <c r="I1" s="242" t="s">
        <v>1022</v>
      </c>
      <c r="J1" s="239" t="s">
        <v>1024</v>
      </c>
      <c r="L1" s="241" t="s">
        <v>1039</v>
      </c>
      <c r="M1" s="241"/>
      <c r="N1" s="241"/>
    </row>
    <row r="2" spans="1:14" s="2" customFormat="1">
      <c r="A2" s="49" t="s">
        <v>1011</v>
      </c>
      <c r="B2" s="49" t="s">
        <v>1012</v>
      </c>
      <c r="C2" s="240"/>
      <c r="D2" s="231"/>
      <c r="E2" s="23" t="s">
        <v>1015</v>
      </c>
      <c r="F2" s="25" t="s">
        <v>1016</v>
      </c>
      <c r="G2" s="240"/>
      <c r="H2" s="240"/>
      <c r="I2" s="243"/>
      <c r="J2" s="240"/>
      <c r="L2" s="241"/>
      <c r="M2" s="241"/>
      <c r="N2" s="241"/>
    </row>
    <row r="3" spans="1:14">
      <c r="A3" s="42"/>
      <c r="B3" s="42"/>
      <c r="C3" s="42"/>
      <c r="D3" s="26"/>
      <c r="E3" s="19"/>
      <c r="F3" s="27"/>
      <c r="G3" s="42"/>
      <c r="H3" s="42"/>
      <c r="I3" s="42"/>
      <c r="J3" s="42"/>
      <c r="L3" s="5"/>
      <c r="M3" s="5"/>
      <c r="N3" s="5"/>
    </row>
    <row r="4" spans="1:14">
      <c r="A4" s="42">
        <v>1</v>
      </c>
      <c r="B4" s="42" t="str">
        <f t="shared" ref="B4:B67" si="0">IF(A4&gt;SUM(range_ap1_count+range_ap2_count),"# no free IP",CONCATENATE(var_dns_ap,SUM(20000+A4)))</f>
        <v>lu0930ncap20001</v>
      </c>
      <c r="C4" s="48" t="s">
        <v>1087</v>
      </c>
      <c r="D4" s="44" t="s">
        <v>1586</v>
      </c>
      <c r="E4" s="16" t="s">
        <v>1564</v>
      </c>
      <c r="F4" s="45"/>
      <c r="G4" s="42" t="str">
        <f t="shared" ref="G4:G67" si="1">IF(A4&lt;=range_ap1_count,CONCATENATE(var_net_v1,SUM(range_ap1_start-1+A4)),IF(A4&gt;SUM(range_ap1_count+range_ap2_count),"# no free IP",CONCATENATE(var_net_v1,SUM(A4-range_ap1_count+range_ap2_start-1))))</f>
        <v>10.52.9.201</v>
      </c>
      <c r="H4" s="42" t="str">
        <f t="shared" ref="H4:H67" si="2">var_version_wlc</f>
        <v>17.06.04</v>
      </c>
      <c r="I4" s="42" t="str">
        <f t="shared" ref="I4:I67" si="3">IF(C4="","",IF(C4="c9120AXI","indoor",IF(C4="c9124AXI","outdoor",IF(C4="AIR-AP1832I","indoor",IF(C4="AIR-AP1542I","outdoor","# FEHLER")))))</f>
        <v>indoor</v>
      </c>
      <c r="J4" s="48"/>
      <c r="L4" s="5" t="str">
        <f t="shared" ref="L4:L35" si="4">UPPER(MID(E4,1,2)&amp;":"&amp;MID(E4,3,2)&amp;":"&amp;MID(E4,5,2)&amp;":"&amp;MID(E4,7,2)&amp;":"&amp;MID(E4,9,2)&amp;":"&amp;MID(E4,11,2))</f>
        <v>9C:D5:7D:1D:D6:A0</v>
      </c>
      <c r="M4" s="5" t="str">
        <f t="shared" ref="M4:M35" si="5">UPPER(MID(E4,1,4)&amp;"."&amp;MID(E4,5,4)&amp;"."&amp;MID(E4,9,4))</f>
        <v>9CD5.7D1D.D6A0</v>
      </c>
      <c r="N4" s="5" t="str">
        <f>LOWER(M4)</f>
        <v>9cd5.7d1d.d6a0</v>
      </c>
    </row>
    <row r="5" spans="1:14">
      <c r="A5" s="42">
        <v>2</v>
      </c>
      <c r="B5" s="42" t="str">
        <f t="shared" si="0"/>
        <v>lu0930ncap20002</v>
      </c>
      <c r="C5" s="48" t="s">
        <v>1087</v>
      </c>
      <c r="D5" s="44" t="s">
        <v>1587</v>
      </c>
      <c r="E5" s="16" t="s">
        <v>1565</v>
      </c>
      <c r="F5" s="45"/>
      <c r="G5" s="42" t="str">
        <f t="shared" si="1"/>
        <v>10.52.9.202</v>
      </c>
      <c r="H5" s="42" t="str">
        <f t="shared" si="2"/>
        <v>17.06.04</v>
      </c>
      <c r="I5" s="42" t="str">
        <f t="shared" si="3"/>
        <v>indoor</v>
      </c>
      <c r="J5" s="48"/>
      <c r="L5" s="5" t="str">
        <f t="shared" si="4"/>
        <v>9C:D5:7D:1D:E1:38</v>
      </c>
      <c r="M5" s="5" t="str">
        <f t="shared" si="5"/>
        <v>9CD5.7D1D.E138</v>
      </c>
      <c r="N5" s="5" t="str">
        <f t="shared" ref="N5:N57" si="6">LOWER(M5)</f>
        <v>9cd5.7d1d.e138</v>
      </c>
    </row>
    <row r="6" spans="1:14">
      <c r="A6" s="42">
        <v>3</v>
      </c>
      <c r="B6" s="42" t="str">
        <f t="shared" si="0"/>
        <v>lu0930ncap20003</v>
      </c>
      <c r="C6" s="48" t="s">
        <v>1086</v>
      </c>
      <c r="D6" s="44" t="s">
        <v>1589</v>
      </c>
      <c r="E6" s="16" t="s">
        <v>1590</v>
      </c>
      <c r="F6" s="45"/>
      <c r="G6" s="42" t="str">
        <f t="shared" si="1"/>
        <v>10.52.9.203</v>
      </c>
      <c r="H6" s="42" t="str">
        <f t="shared" si="2"/>
        <v>17.06.04</v>
      </c>
      <c r="I6" s="42" t="str">
        <f t="shared" si="3"/>
        <v>outdoor</v>
      </c>
      <c r="J6" s="48"/>
      <c r="L6" s="5" t="str">
        <f t="shared" si="4"/>
        <v>34:B8:83:15:01:60</v>
      </c>
      <c r="M6" s="5" t="str">
        <f t="shared" si="5"/>
        <v>34B8.8315.0160</v>
      </c>
      <c r="N6" s="5" t="str">
        <f t="shared" si="6"/>
        <v>34b8.8315.0160</v>
      </c>
    </row>
    <row r="7" spans="1:14">
      <c r="A7" s="42">
        <v>4</v>
      </c>
      <c r="B7" s="42" t="str">
        <f t="shared" si="0"/>
        <v>lu0930ncap20004</v>
      </c>
      <c r="C7" s="48" t="s">
        <v>1086</v>
      </c>
      <c r="D7" s="44" t="s">
        <v>1591</v>
      </c>
      <c r="E7" s="16" t="s">
        <v>1592</v>
      </c>
      <c r="F7" s="45"/>
      <c r="G7" s="42" t="str">
        <f t="shared" si="1"/>
        <v>10.52.9.204</v>
      </c>
      <c r="H7" s="42" t="str">
        <f t="shared" si="2"/>
        <v>17.06.04</v>
      </c>
      <c r="I7" s="42" t="str">
        <f t="shared" si="3"/>
        <v>outdoor</v>
      </c>
      <c r="J7" s="48"/>
      <c r="L7" s="5" t="str">
        <f t="shared" si="4"/>
        <v>34:B8:83:14:EC:CC</v>
      </c>
      <c r="M7" s="5" t="str">
        <f t="shared" si="5"/>
        <v>34B8.8314.ECCC</v>
      </c>
      <c r="N7" s="5" t="str">
        <f t="shared" si="6"/>
        <v>34b8.8314.eccc</v>
      </c>
    </row>
    <row r="8" spans="1:14">
      <c r="A8" s="42">
        <v>5</v>
      </c>
      <c r="B8" s="42" t="str">
        <f t="shared" si="0"/>
        <v>lu0930ncap20005</v>
      </c>
      <c r="C8" s="48" t="s">
        <v>1086</v>
      </c>
      <c r="D8" s="44" t="s">
        <v>1593</v>
      </c>
      <c r="E8" s="16" t="s">
        <v>1594</v>
      </c>
      <c r="F8" s="45"/>
      <c r="G8" s="42" t="str">
        <f t="shared" si="1"/>
        <v>10.52.9.205</v>
      </c>
      <c r="H8" s="42" t="str">
        <f t="shared" si="2"/>
        <v>17.06.04</v>
      </c>
      <c r="I8" s="42" t="str">
        <f t="shared" si="3"/>
        <v>outdoor</v>
      </c>
      <c r="J8" s="48"/>
      <c r="L8" s="5" t="str">
        <f t="shared" si="4"/>
        <v>34:B8:83:14:FF:B0</v>
      </c>
      <c r="M8" s="5" t="str">
        <f t="shared" si="5"/>
        <v>34B8.8314.FFB0</v>
      </c>
      <c r="N8" s="5" t="str">
        <f t="shared" si="6"/>
        <v>34b8.8314.ffb0</v>
      </c>
    </row>
    <row r="9" spans="1:14">
      <c r="A9" s="42">
        <v>6</v>
      </c>
      <c r="B9" s="42" t="str">
        <f t="shared" si="0"/>
        <v>lu0930ncap20006</v>
      </c>
      <c r="C9" s="48" t="s">
        <v>1086</v>
      </c>
      <c r="D9" s="44" t="s">
        <v>1595</v>
      </c>
      <c r="E9" s="16" t="s">
        <v>1596</v>
      </c>
      <c r="F9" s="45"/>
      <c r="G9" s="42" t="str">
        <f t="shared" si="1"/>
        <v>10.52.9.206</v>
      </c>
      <c r="H9" s="42" t="str">
        <f t="shared" si="2"/>
        <v>17.06.04</v>
      </c>
      <c r="I9" s="42" t="str">
        <f t="shared" si="3"/>
        <v>outdoor</v>
      </c>
      <c r="J9" s="48"/>
      <c r="L9" s="5" t="str">
        <f t="shared" si="4"/>
        <v>34:B8:83:15:0C:D8</v>
      </c>
      <c r="M9" s="5" t="str">
        <f t="shared" si="5"/>
        <v>34B8.8315.0CD8</v>
      </c>
      <c r="N9" s="5" t="str">
        <f t="shared" si="6"/>
        <v>34b8.8315.0cd8</v>
      </c>
    </row>
    <row r="10" spans="1:14">
      <c r="A10" s="42">
        <v>7</v>
      </c>
      <c r="B10" s="42" t="str">
        <f t="shared" si="0"/>
        <v>lu0930ncap20007</v>
      </c>
      <c r="C10" s="48" t="s">
        <v>1086</v>
      </c>
      <c r="D10" s="44" t="s">
        <v>1597</v>
      </c>
      <c r="E10" s="16" t="s">
        <v>1598</v>
      </c>
      <c r="F10" s="45"/>
      <c r="G10" s="42" t="str">
        <f t="shared" si="1"/>
        <v>10.52.9.207</v>
      </c>
      <c r="H10" s="42" t="str">
        <f t="shared" si="2"/>
        <v>17.06.04</v>
      </c>
      <c r="I10" s="42" t="str">
        <f t="shared" si="3"/>
        <v>outdoor</v>
      </c>
      <c r="J10" s="48"/>
      <c r="L10" s="5" t="str">
        <f t="shared" si="4"/>
        <v>34:B8:83:15:05:54</v>
      </c>
      <c r="M10" s="5" t="str">
        <f t="shared" si="5"/>
        <v>34B8.8315.0554</v>
      </c>
      <c r="N10" s="5" t="str">
        <f t="shared" si="6"/>
        <v>34b8.8315.0554</v>
      </c>
    </row>
    <row r="11" spans="1:14">
      <c r="A11" s="42">
        <v>8</v>
      </c>
      <c r="B11" s="42" t="str">
        <f t="shared" si="0"/>
        <v>lu0930ncap20008</v>
      </c>
      <c r="C11" s="48" t="s">
        <v>1086</v>
      </c>
      <c r="D11" s="44" t="s">
        <v>1599</v>
      </c>
      <c r="E11" s="16" t="s">
        <v>1600</v>
      </c>
      <c r="F11" s="45"/>
      <c r="G11" s="42" t="str">
        <f t="shared" si="1"/>
        <v>10.52.9.208</v>
      </c>
      <c r="H11" s="42" t="str">
        <f t="shared" si="2"/>
        <v>17.06.04</v>
      </c>
      <c r="I11" s="42" t="str">
        <f t="shared" si="3"/>
        <v>outdoor</v>
      </c>
      <c r="J11" s="48"/>
      <c r="L11" s="5" t="str">
        <f t="shared" si="4"/>
        <v>34:B8:83:15:00:88</v>
      </c>
      <c r="M11" s="5" t="str">
        <f t="shared" si="5"/>
        <v>34B8.8315.0088</v>
      </c>
      <c r="N11" s="5" t="str">
        <f t="shared" si="6"/>
        <v>34b8.8315.0088</v>
      </c>
    </row>
    <row r="12" spans="1:14">
      <c r="A12" s="42">
        <v>9</v>
      </c>
      <c r="B12" s="42" t="str">
        <f t="shared" si="0"/>
        <v>lu0930ncap20009</v>
      </c>
      <c r="C12" s="48" t="s">
        <v>1086</v>
      </c>
      <c r="D12" s="44" t="s">
        <v>1601</v>
      </c>
      <c r="E12" s="16" t="s">
        <v>1602</v>
      </c>
      <c r="F12" s="45"/>
      <c r="G12" s="42" t="str">
        <f t="shared" si="1"/>
        <v>10.52.9.209</v>
      </c>
      <c r="H12" s="42" t="str">
        <f t="shared" si="2"/>
        <v>17.06.04</v>
      </c>
      <c r="I12" s="42" t="str">
        <f t="shared" si="3"/>
        <v>outdoor</v>
      </c>
      <c r="J12" s="48"/>
      <c r="L12" s="5" t="str">
        <f t="shared" si="4"/>
        <v>34:B8:83:14:79:4C</v>
      </c>
      <c r="M12" s="5" t="str">
        <f t="shared" si="5"/>
        <v>34B8.8314.794C</v>
      </c>
      <c r="N12" s="5" t="str">
        <f t="shared" si="6"/>
        <v>34b8.8314.794c</v>
      </c>
    </row>
    <row r="13" spans="1:14">
      <c r="A13" s="42">
        <v>10</v>
      </c>
      <c r="B13" s="42" t="str">
        <f t="shared" si="0"/>
        <v>lu0930ncap20010</v>
      </c>
      <c r="C13" s="48" t="s">
        <v>1086</v>
      </c>
      <c r="D13" s="44" t="s">
        <v>1603</v>
      </c>
      <c r="E13" s="16" t="s">
        <v>1604</v>
      </c>
      <c r="F13" s="45"/>
      <c r="G13" s="42" t="str">
        <f t="shared" si="1"/>
        <v>10.52.9.210</v>
      </c>
      <c r="H13" s="42" t="str">
        <f t="shared" si="2"/>
        <v>17.06.04</v>
      </c>
      <c r="I13" s="42" t="str">
        <f t="shared" si="3"/>
        <v>outdoor</v>
      </c>
      <c r="J13" s="48"/>
      <c r="L13" s="5" t="str">
        <f t="shared" si="4"/>
        <v>34:B8:83:14:FF:A8</v>
      </c>
      <c r="M13" s="5" t="str">
        <f t="shared" si="5"/>
        <v>34B8.8314.FFA8</v>
      </c>
      <c r="N13" s="5" t="str">
        <f t="shared" si="6"/>
        <v>34b8.8314.ffa8</v>
      </c>
    </row>
    <row r="14" spans="1:14">
      <c r="A14" s="42">
        <v>11</v>
      </c>
      <c r="B14" s="42" t="str">
        <f t="shared" si="0"/>
        <v>lu0930ncap20011</v>
      </c>
      <c r="C14" s="48" t="s">
        <v>1086</v>
      </c>
      <c r="D14" s="44" t="s">
        <v>1605</v>
      </c>
      <c r="E14" s="16" t="s">
        <v>1606</v>
      </c>
      <c r="F14" s="45"/>
      <c r="G14" s="42" t="str">
        <f t="shared" si="1"/>
        <v>10.52.9.211</v>
      </c>
      <c r="H14" s="42" t="str">
        <f t="shared" si="2"/>
        <v>17.06.04</v>
      </c>
      <c r="I14" s="42" t="str">
        <f t="shared" si="3"/>
        <v>outdoor</v>
      </c>
      <c r="J14" s="48"/>
      <c r="L14" s="5" t="str">
        <f t="shared" si="4"/>
        <v>34:B8:83:15:11:A8</v>
      </c>
      <c r="M14" s="5" t="str">
        <f t="shared" si="5"/>
        <v>34B8.8315.11A8</v>
      </c>
      <c r="N14" s="5" t="str">
        <f t="shared" si="6"/>
        <v>34b8.8315.11a8</v>
      </c>
    </row>
    <row r="15" spans="1:14">
      <c r="A15" s="42">
        <v>12</v>
      </c>
      <c r="B15" s="42" t="str">
        <f t="shared" si="0"/>
        <v>lu0930ncap20012</v>
      </c>
      <c r="C15" s="48" t="s">
        <v>1087</v>
      </c>
      <c r="D15" s="44" t="s">
        <v>1588</v>
      </c>
      <c r="E15" s="16" t="s">
        <v>1566</v>
      </c>
      <c r="F15" s="45"/>
      <c r="G15" s="42" t="str">
        <f t="shared" si="1"/>
        <v>10.52.9.212</v>
      </c>
      <c r="H15" s="42" t="str">
        <f t="shared" si="2"/>
        <v>17.06.04</v>
      </c>
      <c r="I15" s="42" t="str">
        <f t="shared" si="3"/>
        <v>indoor</v>
      </c>
      <c r="J15" s="48"/>
      <c r="L15" s="5" t="str">
        <f t="shared" si="4"/>
        <v>9C:D5:7D:1D:E6:DC</v>
      </c>
      <c r="M15" s="5" t="str">
        <f t="shared" si="5"/>
        <v>9CD5.7D1D.E6DC</v>
      </c>
      <c r="N15" s="5" t="str">
        <f t="shared" si="6"/>
        <v>9cd5.7d1d.e6dc</v>
      </c>
    </row>
    <row r="16" spans="1:14">
      <c r="A16" s="42">
        <v>13</v>
      </c>
      <c r="B16" s="42" t="str">
        <f t="shared" si="0"/>
        <v>lu0930ncap20013</v>
      </c>
      <c r="C16" s="48" t="s">
        <v>1086</v>
      </c>
      <c r="D16" s="44" t="s">
        <v>1607</v>
      </c>
      <c r="E16" s="16" t="s">
        <v>1608</v>
      </c>
      <c r="F16" s="45"/>
      <c r="G16" s="42" t="str">
        <f t="shared" si="1"/>
        <v>10.52.9.213</v>
      </c>
      <c r="H16" s="42" t="str">
        <f t="shared" si="2"/>
        <v>17.06.04</v>
      </c>
      <c r="I16" s="42" t="str">
        <f t="shared" si="3"/>
        <v>outdoor</v>
      </c>
      <c r="J16" s="48"/>
      <c r="L16" s="5" t="str">
        <f t="shared" si="4"/>
        <v>34:B8:83:15:06:6C</v>
      </c>
      <c r="M16" s="5" t="str">
        <f t="shared" si="5"/>
        <v>34B8.8315.066C</v>
      </c>
      <c r="N16" s="5" t="str">
        <f t="shared" si="6"/>
        <v>34b8.8315.066c</v>
      </c>
    </row>
    <row r="17" spans="1:14">
      <c r="A17" s="42">
        <v>14</v>
      </c>
      <c r="B17" s="42" t="str">
        <f t="shared" si="0"/>
        <v>lu0930ncap20014</v>
      </c>
      <c r="C17" s="48" t="s">
        <v>1086</v>
      </c>
      <c r="D17" s="44" t="s">
        <v>1609</v>
      </c>
      <c r="E17" s="16" t="s">
        <v>1610</v>
      </c>
      <c r="F17" s="45"/>
      <c r="G17" s="42" t="str">
        <f t="shared" si="1"/>
        <v>10.52.9.214</v>
      </c>
      <c r="H17" s="42" t="str">
        <f t="shared" si="2"/>
        <v>17.06.04</v>
      </c>
      <c r="I17" s="42" t="str">
        <f t="shared" si="3"/>
        <v>outdoor</v>
      </c>
      <c r="J17" s="48"/>
      <c r="L17" s="5" t="str">
        <f t="shared" si="4"/>
        <v>34:B8:83:14:F3:08</v>
      </c>
      <c r="M17" s="5" t="str">
        <f t="shared" si="5"/>
        <v>34B8.8314.F308</v>
      </c>
      <c r="N17" s="5" t="str">
        <f t="shared" si="6"/>
        <v>34b8.8314.f308</v>
      </c>
    </row>
    <row r="18" spans="1:14">
      <c r="A18" s="42">
        <v>15</v>
      </c>
      <c r="B18" s="42" t="str">
        <f t="shared" si="0"/>
        <v>lu0930ncap20015</v>
      </c>
      <c r="C18" s="48" t="s">
        <v>1086</v>
      </c>
      <c r="D18" s="44" t="s">
        <v>1611</v>
      </c>
      <c r="E18" s="16" t="s">
        <v>1612</v>
      </c>
      <c r="F18" s="45"/>
      <c r="G18" s="42" t="str">
        <f t="shared" si="1"/>
        <v>10.52.9.215</v>
      </c>
      <c r="H18" s="42" t="str">
        <f t="shared" si="2"/>
        <v>17.06.04</v>
      </c>
      <c r="I18" s="42" t="str">
        <f t="shared" si="3"/>
        <v>outdoor</v>
      </c>
      <c r="J18" s="48"/>
      <c r="L18" s="5" t="str">
        <f t="shared" si="4"/>
        <v>34:B8:83:15:10:18</v>
      </c>
      <c r="M18" s="5" t="str">
        <f t="shared" si="5"/>
        <v>34B8.8315.1018</v>
      </c>
      <c r="N18" s="5" t="str">
        <f t="shared" si="6"/>
        <v>34b8.8315.1018</v>
      </c>
    </row>
    <row r="19" spans="1:14">
      <c r="A19" s="42">
        <v>16</v>
      </c>
      <c r="B19" s="42" t="str">
        <f t="shared" si="0"/>
        <v>lu0930ncap20016</v>
      </c>
      <c r="C19" s="48" t="s">
        <v>1086</v>
      </c>
      <c r="D19" s="44" t="s">
        <v>1613</v>
      </c>
      <c r="E19" s="16" t="s">
        <v>1614</v>
      </c>
      <c r="F19" s="45"/>
      <c r="G19" s="42" t="str">
        <f t="shared" si="1"/>
        <v>10.52.9.216</v>
      </c>
      <c r="H19" s="42" t="str">
        <f t="shared" si="2"/>
        <v>17.06.04</v>
      </c>
      <c r="I19" s="42" t="str">
        <f t="shared" si="3"/>
        <v>outdoor</v>
      </c>
      <c r="J19" s="48"/>
      <c r="L19" s="5" t="str">
        <f t="shared" si="4"/>
        <v>34:B8:83:15:0B:BC</v>
      </c>
      <c r="M19" s="5" t="str">
        <f t="shared" si="5"/>
        <v>34B8.8315.0BBC</v>
      </c>
      <c r="N19" s="5" t="str">
        <f t="shared" si="6"/>
        <v>34b8.8315.0bbc</v>
      </c>
    </row>
    <row r="20" spans="1:14">
      <c r="A20" s="42">
        <v>17</v>
      </c>
      <c r="B20" s="42" t="str">
        <f t="shared" si="0"/>
        <v>lu0930ncap20017</v>
      </c>
      <c r="C20" s="48" t="s">
        <v>1086</v>
      </c>
      <c r="D20" s="44" t="s">
        <v>1615</v>
      </c>
      <c r="E20" s="16" t="s">
        <v>1616</v>
      </c>
      <c r="F20" s="45"/>
      <c r="G20" s="42" t="str">
        <f t="shared" si="1"/>
        <v>10.52.9.217</v>
      </c>
      <c r="H20" s="42" t="str">
        <f t="shared" si="2"/>
        <v>17.06.04</v>
      </c>
      <c r="I20" s="42" t="str">
        <f t="shared" si="3"/>
        <v>outdoor</v>
      </c>
      <c r="J20" s="48"/>
      <c r="L20" s="5" t="str">
        <f t="shared" si="4"/>
        <v>34:B8:83:14:FC:10</v>
      </c>
      <c r="M20" s="5" t="str">
        <f t="shared" si="5"/>
        <v>34B8.8314.FC10</v>
      </c>
      <c r="N20" s="5" t="str">
        <f t="shared" si="6"/>
        <v>34b8.8314.fc10</v>
      </c>
    </row>
    <row r="21" spans="1:14">
      <c r="A21" s="42">
        <v>18</v>
      </c>
      <c r="B21" s="42" t="str">
        <f t="shared" si="0"/>
        <v>lu0930ncap20018</v>
      </c>
      <c r="C21" s="48" t="s">
        <v>1086</v>
      </c>
      <c r="D21" s="44" t="s">
        <v>1617</v>
      </c>
      <c r="E21" s="16" t="s">
        <v>1618</v>
      </c>
      <c r="F21" s="45"/>
      <c r="G21" s="42" t="str">
        <f t="shared" si="1"/>
        <v>10.52.9.218</v>
      </c>
      <c r="H21" s="42" t="str">
        <f t="shared" si="2"/>
        <v>17.06.04</v>
      </c>
      <c r="I21" s="42" t="str">
        <f t="shared" si="3"/>
        <v>outdoor</v>
      </c>
      <c r="J21" s="48"/>
      <c r="L21" s="5" t="str">
        <f t="shared" si="4"/>
        <v>34:B8:83:15:02:6C</v>
      </c>
      <c r="M21" s="5" t="str">
        <f t="shared" si="5"/>
        <v>34B8.8315.026C</v>
      </c>
      <c r="N21" s="5" t="str">
        <f t="shared" si="6"/>
        <v>34b8.8315.026c</v>
      </c>
    </row>
    <row r="22" spans="1:14">
      <c r="A22" s="42">
        <v>19</v>
      </c>
      <c r="B22" s="42" t="str">
        <f t="shared" si="0"/>
        <v>lu0930ncap20019</v>
      </c>
      <c r="C22" s="48" t="s">
        <v>1086</v>
      </c>
      <c r="D22" s="44" t="s">
        <v>1619</v>
      </c>
      <c r="E22" s="16" t="s">
        <v>1620</v>
      </c>
      <c r="F22" s="45"/>
      <c r="G22" s="42" t="str">
        <f t="shared" si="1"/>
        <v>10.52.9.219</v>
      </c>
      <c r="H22" s="42" t="str">
        <f t="shared" si="2"/>
        <v>17.06.04</v>
      </c>
      <c r="I22" s="42" t="str">
        <f t="shared" si="3"/>
        <v>outdoor</v>
      </c>
      <c r="J22" s="48"/>
      <c r="L22" s="5" t="str">
        <f t="shared" si="4"/>
        <v>34:B8:83:14:F3:94</v>
      </c>
      <c r="M22" s="5" t="str">
        <f t="shared" si="5"/>
        <v>34B8.8314.F394</v>
      </c>
      <c r="N22" s="5" t="str">
        <f t="shared" si="6"/>
        <v>34b8.8314.f394</v>
      </c>
    </row>
    <row r="23" spans="1:14">
      <c r="A23" s="42">
        <v>20</v>
      </c>
      <c r="B23" s="42" t="str">
        <f t="shared" si="0"/>
        <v>lu0930ncap20020</v>
      </c>
      <c r="C23" s="48" t="s">
        <v>1086</v>
      </c>
      <c r="D23" s="44" t="s">
        <v>1621</v>
      </c>
      <c r="E23" s="16" t="s">
        <v>1622</v>
      </c>
      <c r="F23" s="45"/>
      <c r="G23" s="42" t="str">
        <f t="shared" si="1"/>
        <v>10.52.9.220</v>
      </c>
      <c r="H23" s="42" t="str">
        <f t="shared" si="2"/>
        <v>17.06.04</v>
      </c>
      <c r="I23" s="42" t="str">
        <f t="shared" si="3"/>
        <v>outdoor</v>
      </c>
      <c r="J23" s="48"/>
      <c r="L23" s="5" t="str">
        <f t="shared" si="4"/>
        <v>34:B8:83:14:6A:5C</v>
      </c>
      <c r="M23" s="5" t="str">
        <f t="shared" si="5"/>
        <v>34B8.8314.6A5C</v>
      </c>
      <c r="N23" s="5" t="str">
        <f t="shared" si="6"/>
        <v>34b8.8314.6a5c</v>
      </c>
    </row>
    <row r="24" spans="1:14">
      <c r="A24" s="42">
        <v>21</v>
      </c>
      <c r="B24" s="42" t="str">
        <f t="shared" si="0"/>
        <v>lu0930ncap20021</v>
      </c>
      <c r="C24" s="48" t="s">
        <v>1086</v>
      </c>
      <c r="D24" s="44" t="s">
        <v>1623</v>
      </c>
      <c r="E24" s="16" t="s">
        <v>1624</v>
      </c>
      <c r="F24" s="45"/>
      <c r="G24" s="42" t="str">
        <f t="shared" si="1"/>
        <v>10.52.9.221</v>
      </c>
      <c r="H24" s="42" t="str">
        <f t="shared" si="2"/>
        <v>17.06.04</v>
      </c>
      <c r="I24" s="42" t="str">
        <f t="shared" si="3"/>
        <v>outdoor</v>
      </c>
      <c r="J24" s="48"/>
      <c r="L24" s="5" t="str">
        <f t="shared" si="4"/>
        <v>34:B8:83:14:F2:68</v>
      </c>
      <c r="M24" s="5" t="str">
        <f t="shared" si="5"/>
        <v>34B8.8314.F268</v>
      </c>
      <c r="N24" s="5" t="str">
        <f t="shared" si="6"/>
        <v>34b8.8314.f268</v>
      </c>
    </row>
    <row r="25" spans="1:14">
      <c r="A25" s="42">
        <v>22</v>
      </c>
      <c r="B25" s="42" t="str">
        <f t="shared" si="0"/>
        <v>lu0930ncap20022</v>
      </c>
      <c r="C25" s="48" t="s">
        <v>1086</v>
      </c>
      <c r="D25" s="44" t="s">
        <v>1625</v>
      </c>
      <c r="E25" s="16" t="s">
        <v>1626</v>
      </c>
      <c r="F25" s="45"/>
      <c r="G25" s="42" t="str">
        <f t="shared" si="1"/>
        <v>10.52.9.222</v>
      </c>
      <c r="H25" s="42" t="str">
        <f t="shared" si="2"/>
        <v>17.06.04</v>
      </c>
      <c r="I25" s="42" t="str">
        <f t="shared" si="3"/>
        <v>outdoor</v>
      </c>
      <c r="J25" s="48"/>
      <c r="L25" s="5" t="str">
        <f t="shared" si="4"/>
        <v>34:B8:83:14:71:E8</v>
      </c>
      <c r="M25" s="5" t="str">
        <f t="shared" si="5"/>
        <v>34B8.8314.71E8</v>
      </c>
      <c r="N25" s="5" t="str">
        <f t="shared" si="6"/>
        <v>34b8.8314.71e8</v>
      </c>
    </row>
    <row r="26" spans="1:14">
      <c r="A26" s="42">
        <v>23</v>
      </c>
      <c r="B26" s="42" t="str">
        <f t="shared" si="0"/>
        <v>lu0930ncap20023</v>
      </c>
      <c r="C26" s="48" t="s">
        <v>1087</v>
      </c>
      <c r="D26" s="44" t="s">
        <v>1545</v>
      </c>
      <c r="E26" s="16" t="s">
        <v>1567</v>
      </c>
      <c r="F26" s="45"/>
      <c r="G26" s="42" t="str">
        <f t="shared" si="1"/>
        <v>10.52.9.223</v>
      </c>
      <c r="H26" s="42" t="str">
        <f t="shared" si="2"/>
        <v>17.06.04</v>
      </c>
      <c r="I26" s="42" t="str">
        <f t="shared" si="3"/>
        <v>indoor</v>
      </c>
      <c r="J26" s="48"/>
      <c r="L26" s="5" t="str">
        <f t="shared" si="4"/>
        <v>9C:D5:7D:1D:E2:3C</v>
      </c>
      <c r="M26" s="5" t="str">
        <f t="shared" si="5"/>
        <v>9CD5.7D1D.E23C</v>
      </c>
      <c r="N26" s="5" t="str">
        <f t="shared" si="6"/>
        <v>9cd5.7d1d.e23c</v>
      </c>
    </row>
    <row r="27" spans="1:14">
      <c r="A27" s="42">
        <v>24</v>
      </c>
      <c r="B27" s="42" t="str">
        <f t="shared" si="0"/>
        <v>lu0930ncap20024</v>
      </c>
      <c r="C27" s="48" t="s">
        <v>1087</v>
      </c>
      <c r="D27" s="44" t="s">
        <v>1546</v>
      </c>
      <c r="E27" s="16" t="s">
        <v>1568</v>
      </c>
      <c r="F27" s="45"/>
      <c r="G27" s="42" t="str">
        <f t="shared" si="1"/>
        <v>10.52.9.224</v>
      </c>
      <c r="H27" s="42" t="str">
        <f t="shared" si="2"/>
        <v>17.06.04</v>
      </c>
      <c r="I27" s="42" t="str">
        <f t="shared" si="3"/>
        <v>indoor</v>
      </c>
      <c r="J27" s="48"/>
      <c r="L27" s="5" t="str">
        <f t="shared" si="4"/>
        <v>9C:D5:7D:1D:C2:58</v>
      </c>
      <c r="M27" s="5" t="str">
        <f t="shared" si="5"/>
        <v>9CD5.7D1D.C258</v>
      </c>
      <c r="N27" s="5" t="str">
        <f t="shared" si="6"/>
        <v>9cd5.7d1d.c258</v>
      </c>
    </row>
    <row r="28" spans="1:14">
      <c r="A28" s="42">
        <v>25</v>
      </c>
      <c r="B28" s="42" t="str">
        <f t="shared" si="0"/>
        <v>lu0930ncap20025</v>
      </c>
      <c r="C28" s="48" t="s">
        <v>1087</v>
      </c>
      <c r="D28" s="44" t="s">
        <v>1547</v>
      </c>
      <c r="E28" s="16" t="s">
        <v>1569</v>
      </c>
      <c r="F28" s="45"/>
      <c r="G28" s="42" t="str">
        <f t="shared" si="1"/>
        <v>10.52.9.225</v>
      </c>
      <c r="H28" s="42" t="str">
        <f t="shared" si="2"/>
        <v>17.06.04</v>
      </c>
      <c r="I28" s="42" t="str">
        <f t="shared" si="3"/>
        <v>indoor</v>
      </c>
      <c r="J28" s="48"/>
      <c r="L28" s="5" t="str">
        <f t="shared" si="4"/>
        <v>9C:D5:7D:81:A6:80</v>
      </c>
      <c r="M28" s="5" t="str">
        <f t="shared" si="5"/>
        <v>9CD5.7D81.A680</v>
      </c>
      <c r="N28" s="5" t="str">
        <f t="shared" si="6"/>
        <v>9cd5.7d81.a680</v>
      </c>
    </row>
    <row r="29" spans="1:14">
      <c r="A29" s="42">
        <v>26</v>
      </c>
      <c r="B29" s="42" t="str">
        <f t="shared" si="0"/>
        <v>lu0930ncap20026</v>
      </c>
      <c r="C29" s="48" t="s">
        <v>1087</v>
      </c>
      <c r="D29" s="44" t="s">
        <v>1548</v>
      </c>
      <c r="E29" s="16" t="s">
        <v>1570</v>
      </c>
      <c r="F29" s="45"/>
      <c r="G29" s="42" t="str">
        <f t="shared" si="1"/>
        <v>10.52.9.226</v>
      </c>
      <c r="H29" s="42" t="str">
        <f t="shared" si="2"/>
        <v>17.06.04</v>
      </c>
      <c r="I29" s="42" t="str">
        <f t="shared" si="3"/>
        <v>indoor</v>
      </c>
      <c r="J29" s="48"/>
      <c r="L29" s="5" t="str">
        <f t="shared" si="4"/>
        <v>9C:D5:7D:81:91:4C</v>
      </c>
      <c r="M29" s="5" t="str">
        <f t="shared" si="5"/>
        <v>9CD5.7D81.914C</v>
      </c>
      <c r="N29" s="5" t="str">
        <f t="shared" si="6"/>
        <v>9cd5.7d81.914c</v>
      </c>
    </row>
    <row r="30" spans="1:14">
      <c r="A30" s="42">
        <v>27</v>
      </c>
      <c r="B30" s="42" t="str">
        <f t="shared" si="0"/>
        <v>lu0930ncap20027</v>
      </c>
      <c r="C30" s="48" t="s">
        <v>1087</v>
      </c>
      <c r="D30" s="44" t="s">
        <v>1549</v>
      </c>
      <c r="E30" s="16" t="s">
        <v>1571</v>
      </c>
      <c r="F30" s="45"/>
      <c r="G30" s="42" t="str">
        <f t="shared" si="1"/>
        <v>10.52.9.227</v>
      </c>
      <c r="H30" s="42" t="str">
        <f t="shared" si="2"/>
        <v>17.06.04</v>
      </c>
      <c r="I30" s="42" t="str">
        <f t="shared" si="3"/>
        <v>indoor</v>
      </c>
      <c r="J30" s="48"/>
      <c r="L30" s="5" t="str">
        <f t="shared" si="4"/>
        <v>9C:D5:7D:81:C2:70</v>
      </c>
      <c r="M30" s="5" t="str">
        <f t="shared" si="5"/>
        <v>9CD5.7D81.C270</v>
      </c>
      <c r="N30" s="5" t="str">
        <f t="shared" si="6"/>
        <v>9cd5.7d81.c270</v>
      </c>
    </row>
    <row r="31" spans="1:14">
      <c r="A31" s="42">
        <v>28</v>
      </c>
      <c r="B31" s="42" t="str">
        <f t="shared" si="0"/>
        <v>lu0930ncap20028</v>
      </c>
      <c r="C31" s="48" t="s">
        <v>1087</v>
      </c>
      <c r="D31" s="44" t="s">
        <v>1550</v>
      </c>
      <c r="E31" s="16" t="s">
        <v>1572</v>
      </c>
      <c r="F31" s="45"/>
      <c r="G31" s="42" t="str">
        <f t="shared" si="1"/>
        <v>10.52.9.228</v>
      </c>
      <c r="H31" s="42" t="str">
        <f t="shared" si="2"/>
        <v>17.06.04</v>
      </c>
      <c r="I31" s="42" t="str">
        <f t="shared" si="3"/>
        <v>indoor</v>
      </c>
      <c r="J31" s="48"/>
      <c r="L31" s="5" t="str">
        <f t="shared" si="4"/>
        <v>9C:D5:7D:81:9A:C0</v>
      </c>
      <c r="M31" s="5" t="str">
        <f t="shared" si="5"/>
        <v>9CD5.7D81.9AC0</v>
      </c>
      <c r="N31" s="5" t="str">
        <f t="shared" si="6"/>
        <v>9cd5.7d81.9ac0</v>
      </c>
    </row>
    <row r="32" spans="1:14">
      <c r="A32" s="42">
        <v>29</v>
      </c>
      <c r="B32" s="42" t="str">
        <f t="shared" si="0"/>
        <v>lu0930ncap20029</v>
      </c>
      <c r="C32" s="48" t="s">
        <v>1087</v>
      </c>
      <c r="D32" s="44" t="s">
        <v>1551</v>
      </c>
      <c r="E32" s="16" t="s">
        <v>1573</v>
      </c>
      <c r="F32" s="45"/>
      <c r="G32" s="42" t="str">
        <f t="shared" si="1"/>
        <v>10.52.9.229</v>
      </c>
      <c r="H32" s="42" t="str">
        <f t="shared" si="2"/>
        <v>17.06.04</v>
      </c>
      <c r="I32" s="42" t="str">
        <f t="shared" si="3"/>
        <v>indoor</v>
      </c>
      <c r="J32" s="48"/>
      <c r="L32" s="5" t="str">
        <f t="shared" si="4"/>
        <v>9C:D5:7D:81:AA:20</v>
      </c>
      <c r="M32" s="5" t="str">
        <f t="shared" si="5"/>
        <v>9CD5.7D81.AA20</v>
      </c>
      <c r="N32" s="5" t="str">
        <f t="shared" si="6"/>
        <v>9cd5.7d81.aa20</v>
      </c>
    </row>
    <row r="33" spans="1:14">
      <c r="A33" s="42">
        <v>30</v>
      </c>
      <c r="B33" s="42" t="str">
        <f t="shared" si="0"/>
        <v>lu0930ncap20030</v>
      </c>
      <c r="C33" s="48" t="s">
        <v>1087</v>
      </c>
      <c r="D33" s="44" t="s">
        <v>1552</v>
      </c>
      <c r="E33" s="16" t="s">
        <v>1574</v>
      </c>
      <c r="F33" s="45"/>
      <c r="G33" s="42" t="str">
        <f t="shared" si="1"/>
        <v>10.52.9.230</v>
      </c>
      <c r="H33" s="42" t="str">
        <f t="shared" si="2"/>
        <v>17.06.04</v>
      </c>
      <c r="I33" s="42" t="str">
        <f t="shared" si="3"/>
        <v>indoor</v>
      </c>
      <c r="J33" s="48"/>
      <c r="L33" s="5" t="str">
        <f t="shared" si="4"/>
        <v>2C:1A:05:E3:E5:1C</v>
      </c>
      <c r="M33" s="5" t="str">
        <f t="shared" si="5"/>
        <v>2C1A.05E3.E51C</v>
      </c>
      <c r="N33" s="5" t="str">
        <f t="shared" si="6"/>
        <v>2c1a.05e3.e51c</v>
      </c>
    </row>
    <row r="34" spans="1:14">
      <c r="A34" s="42">
        <v>31</v>
      </c>
      <c r="B34" s="42" t="str">
        <f t="shared" si="0"/>
        <v>lu0930ncap20031</v>
      </c>
      <c r="C34" s="48" t="s">
        <v>1087</v>
      </c>
      <c r="D34" s="44" t="s">
        <v>1553</v>
      </c>
      <c r="E34" s="16" t="s">
        <v>1575</v>
      </c>
      <c r="F34" s="45"/>
      <c r="G34" s="42" t="str">
        <f t="shared" si="1"/>
        <v>10.52.9.231</v>
      </c>
      <c r="H34" s="42" t="str">
        <f t="shared" si="2"/>
        <v>17.06.04</v>
      </c>
      <c r="I34" s="42" t="str">
        <f t="shared" si="3"/>
        <v>indoor</v>
      </c>
      <c r="J34" s="48"/>
      <c r="L34" s="5" t="str">
        <f t="shared" si="4"/>
        <v>9C:D5:7D:C0:62:AC</v>
      </c>
      <c r="M34" s="5" t="str">
        <f t="shared" si="5"/>
        <v>9CD5.7DC0.62AC</v>
      </c>
      <c r="N34" s="5" t="str">
        <f t="shared" si="6"/>
        <v>9cd5.7dc0.62ac</v>
      </c>
    </row>
    <row r="35" spans="1:14">
      <c r="A35" s="42">
        <v>32</v>
      </c>
      <c r="B35" s="42" t="str">
        <f t="shared" si="0"/>
        <v>lu0930ncap20032</v>
      </c>
      <c r="C35" s="48" t="s">
        <v>1087</v>
      </c>
      <c r="D35" s="44" t="s">
        <v>1554</v>
      </c>
      <c r="E35" s="16" t="s">
        <v>1576</v>
      </c>
      <c r="F35" s="45"/>
      <c r="G35" s="42" t="str">
        <f t="shared" si="1"/>
        <v>10.52.9.232</v>
      </c>
      <c r="H35" s="42" t="str">
        <f t="shared" si="2"/>
        <v>17.06.04</v>
      </c>
      <c r="I35" s="42" t="str">
        <f t="shared" si="3"/>
        <v>indoor</v>
      </c>
      <c r="J35" s="48"/>
      <c r="L35" s="5" t="str">
        <f t="shared" si="4"/>
        <v>9C:D5:7D:C0:73:44</v>
      </c>
      <c r="M35" s="5" t="str">
        <f t="shared" si="5"/>
        <v>9CD5.7DC0.7344</v>
      </c>
      <c r="N35" s="5" t="str">
        <f t="shared" si="6"/>
        <v>9cd5.7dc0.7344</v>
      </c>
    </row>
    <row r="36" spans="1:14">
      <c r="A36" s="42">
        <v>33</v>
      </c>
      <c r="B36" s="42" t="str">
        <f t="shared" si="0"/>
        <v>lu0930ncap20033</v>
      </c>
      <c r="C36" s="48" t="s">
        <v>1087</v>
      </c>
      <c r="D36" s="44" t="s">
        <v>1555</v>
      </c>
      <c r="E36" s="16" t="s">
        <v>1577</v>
      </c>
      <c r="F36" s="45"/>
      <c r="G36" s="42" t="str">
        <f t="shared" si="1"/>
        <v>10.52.9.233</v>
      </c>
      <c r="H36" s="42" t="str">
        <f t="shared" si="2"/>
        <v>17.06.04</v>
      </c>
      <c r="I36" s="42" t="str">
        <f t="shared" si="3"/>
        <v>indoor</v>
      </c>
      <c r="J36" s="48"/>
      <c r="L36" s="5" t="str">
        <f t="shared" ref="L36:L57" si="7">UPPER(MID(E36,1,2)&amp;":"&amp;MID(E36,3,2)&amp;":"&amp;MID(E36,5,2)&amp;":"&amp;MID(E36,7,2)&amp;":"&amp;MID(E36,9,2)&amp;":"&amp;MID(E36,11,2))</f>
        <v>9C:D5:7D:C0:77:8C</v>
      </c>
      <c r="M36" s="5" t="str">
        <f t="shared" ref="M36:M57" si="8">UPPER(MID(E36,1,4)&amp;"."&amp;MID(E36,5,4)&amp;"."&amp;MID(E36,9,4))</f>
        <v>9CD5.7DC0.778C</v>
      </c>
      <c r="N36" s="5" t="str">
        <f t="shared" si="6"/>
        <v>9cd5.7dc0.778c</v>
      </c>
    </row>
    <row r="37" spans="1:14">
      <c r="A37" s="42">
        <v>34</v>
      </c>
      <c r="B37" s="42" t="str">
        <f t="shared" si="0"/>
        <v>lu0930ncap20034</v>
      </c>
      <c r="C37" s="48" t="s">
        <v>1087</v>
      </c>
      <c r="D37" s="44" t="s">
        <v>1556</v>
      </c>
      <c r="E37" s="16" t="s">
        <v>1578</v>
      </c>
      <c r="F37" s="45"/>
      <c r="G37" s="42" t="str">
        <f t="shared" si="1"/>
        <v>10.52.9.234</v>
      </c>
      <c r="H37" s="42" t="str">
        <f t="shared" si="2"/>
        <v>17.06.04</v>
      </c>
      <c r="I37" s="42" t="str">
        <f t="shared" si="3"/>
        <v>indoor</v>
      </c>
      <c r="J37" s="48"/>
      <c r="L37" s="5" t="str">
        <f t="shared" si="7"/>
        <v>9C:D5:7D:C0:79:90</v>
      </c>
      <c r="M37" s="5" t="str">
        <f t="shared" si="8"/>
        <v>9CD5.7DC0.7990</v>
      </c>
      <c r="N37" s="5" t="str">
        <f t="shared" si="6"/>
        <v>9cd5.7dc0.7990</v>
      </c>
    </row>
    <row r="38" spans="1:14">
      <c r="A38" s="42">
        <v>35</v>
      </c>
      <c r="B38" s="42" t="str">
        <f t="shared" si="0"/>
        <v>lu0930ncap20035</v>
      </c>
      <c r="C38" s="48" t="s">
        <v>1087</v>
      </c>
      <c r="D38" s="44" t="s">
        <v>1557</v>
      </c>
      <c r="E38" s="16" t="s">
        <v>1579</v>
      </c>
      <c r="F38" s="45"/>
      <c r="G38" s="42" t="str">
        <f t="shared" si="1"/>
        <v>10.52.9.235</v>
      </c>
      <c r="H38" s="42" t="str">
        <f t="shared" si="2"/>
        <v>17.06.04</v>
      </c>
      <c r="I38" s="42" t="str">
        <f t="shared" si="3"/>
        <v>indoor</v>
      </c>
      <c r="J38" s="48"/>
      <c r="L38" s="5" t="str">
        <f t="shared" si="7"/>
        <v>9C:D5:7D:1D:ED:CC</v>
      </c>
      <c r="M38" s="5" t="str">
        <f t="shared" si="8"/>
        <v>9CD5.7D1D.EDCC</v>
      </c>
      <c r="N38" s="5" t="str">
        <f t="shared" si="6"/>
        <v>9cd5.7d1d.edcc</v>
      </c>
    </row>
    <row r="39" spans="1:14">
      <c r="A39" s="42">
        <v>36</v>
      </c>
      <c r="B39" s="42" t="str">
        <f t="shared" si="0"/>
        <v>lu0930ncap20036</v>
      </c>
      <c r="C39" s="48" t="s">
        <v>1087</v>
      </c>
      <c r="D39" s="44" t="s">
        <v>1558</v>
      </c>
      <c r="E39" s="16" t="s">
        <v>1580</v>
      </c>
      <c r="F39" s="45"/>
      <c r="G39" s="42" t="str">
        <f t="shared" si="1"/>
        <v>10.52.9.236</v>
      </c>
      <c r="H39" s="42" t="str">
        <f t="shared" si="2"/>
        <v>17.06.04</v>
      </c>
      <c r="I39" s="42" t="str">
        <f t="shared" si="3"/>
        <v>indoor</v>
      </c>
      <c r="J39" s="48"/>
      <c r="L39" s="5" t="str">
        <f t="shared" si="7"/>
        <v>9C:D5:7D:80:81:00</v>
      </c>
      <c r="M39" s="5" t="str">
        <f t="shared" si="8"/>
        <v>9CD5.7D80.8100</v>
      </c>
      <c r="N39" s="5" t="str">
        <f t="shared" si="6"/>
        <v>9cd5.7d80.8100</v>
      </c>
    </row>
    <row r="40" spans="1:14">
      <c r="A40" s="42">
        <v>37</v>
      </c>
      <c r="B40" s="42" t="str">
        <f t="shared" si="0"/>
        <v>lu0930ncap20037</v>
      </c>
      <c r="C40" s="48" t="s">
        <v>1087</v>
      </c>
      <c r="D40" s="44" t="s">
        <v>1559</v>
      </c>
      <c r="E40" s="16" t="s">
        <v>1581</v>
      </c>
      <c r="F40" s="45"/>
      <c r="G40" s="42" t="str">
        <f t="shared" si="1"/>
        <v>10.52.9.237</v>
      </c>
      <c r="H40" s="42" t="str">
        <f t="shared" si="2"/>
        <v>17.06.04</v>
      </c>
      <c r="I40" s="42" t="str">
        <f t="shared" si="3"/>
        <v>indoor</v>
      </c>
      <c r="J40" s="48"/>
      <c r="L40" s="5" t="str">
        <f t="shared" si="7"/>
        <v>9C:D5:7D:80:96:C8</v>
      </c>
      <c r="M40" s="5" t="str">
        <f t="shared" si="8"/>
        <v>9CD5.7D80.96C8</v>
      </c>
      <c r="N40" s="5" t="str">
        <f t="shared" si="6"/>
        <v>9cd5.7d80.96c8</v>
      </c>
    </row>
    <row r="41" spans="1:14">
      <c r="A41" s="42">
        <v>38</v>
      </c>
      <c r="B41" s="42" t="str">
        <f t="shared" si="0"/>
        <v>lu0930ncap20038</v>
      </c>
      <c r="C41" s="48" t="s">
        <v>1087</v>
      </c>
      <c r="D41" s="44" t="s">
        <v>1560</v>
      </c>
      <c r="E41" s="16" t="s">
        <v>1582</v>
      </c>
      <c r="F41" s="45"/>
      <c r="G41" s="42" t="str">
        <f t="shared" si="1"/>
        <v>10.52.9.238</v>
      </c>
      <c r="H41" s="42" t="str">
        <f t="shared" si="2"/>
        <v>17.06.04</v>
      </c>
      <c r="I41" s="42" t="str">
        <f t="shared" si="3"/>
        <v>indoor</v>
      </c>
      <c r="J41" s="48"/>
      <c r="L41" s="5" t="str">
        <f t="shared" si="7"/>
        <v>9C:D5:7D:1D:F6:88</v>
      </c>
      <c r="M41" s="5" t="str">
        <f t="shared" si="8"/>
        <v>9CD5.7D1D.F688</v>
      </c>
      <c r="N41" s="5" t="str">
        <f t="shared" si="6"/>
        <v>9cd5.7d1d.f688</v>
      </c>
    </row>
    <row r="42" spans="1:14">
      <c r="A42" s="42">
        <v>39</v>
      </c>
      <c r="B42" s="42" t="str">
        <f t="shared" si="0"/>
        <v>lu0930ncap20039</v>
      </c>
      <c r="C42" s="48" t="s">
        <v>1087</v>
      </c>
      <c r="D42" s="44" t="s">
        <v>1561</v>
      </c>
      <c r="E42" s="16" t="s">
        <v>1583</v>
      </c>
      <c r="F42" s="45"/>
      <c r="G42" s="42" t="str">
        <f t="shared" si="1"/>
        <v>10.52.9.239</v>
      </c>
      <c r="H42" s="42" t="str">
        <f t="shared" si="2"/>
        <v>17.06.04</v>
      </c>
      <c r="I42" s="42" t="str">
        <f t="shared" si="3"/>
        <v>indoor</v>
      </c>
      <c r="J42" s="48"/>
      <c r="L42" s="5" t="str">
        <f t="shared" si="7"/>
        <v>9C:D5:7D:80:97:00</v>
      </c>
      <c r="M42" s="5" t="str">
        <f t="shared" si="8"/>
        <v>9CD5.7D80.9700</v>
      </c>
      <c r="N42" s="5" t="str">
        <f t="shared" si="6"/>
        <v>9cd5.7d80.9700</v>
      </c>
    </row>
    <row r="43" spans="1:14">
      <c r="A43" s="42">
        <v>40</v>
      </c>
      <c r="B43" s="42" t="str">
        <f t="shared" si="0"/>
        <v>lu0930ncap20040</v>
      </c>
      <c r="C43" s="48" t="s">
        <v>1087</v>
      </c>
      <c r="D43" s="44" t="s">
        <v>1562</v>
      </c>
      <c r="E43" s="16" t="s">
        <v>1584</v>
      </c>
      <c r="F43" s="45"/>
      <c r="G43" s="42" t="str">
        <f t="shared" si="1"/>
        <v>10.52.9.240</v>
      </c>
      <c r="H43" s="42" t="str">
        <f t="shared" si="2"/>
        <v>17.06.04</v>
      </c>
      <c r="I43" s="42" t="str">
        <f t="shared" si="3"/>
        <v>indoor</v>
      </c>
      <c r="J43" s="48"/>
      <c r="L43" s="5" t="str">
        <f t="shared" si="7"/>
        <v>9C:D5:7D:81:B6:7C</v>
      </c>
      <c r="M43" s="5" t="str">
        <f t="shared" si="8"/>
        <v>9CD5.7D81.B67C</v>
      </c>
      <c r="N43" s="5" t="str">
        <f t="shared" si="6"/>
        <v>9cd5.7d81.b67c</v>
      </c>
    </row>
    <row r="44" spans="1:14">
      <c r="A44" s="42">
        <v>41</v>
      </c>
      <c r="B44" s="42" t="str">
        <f t="shared" si="0"/>
        <v>lu0930ncap20041</v>
      </c>
      <c r="C44" s="48" t="s">
        <v>1087</v>
      </c>
      <c r="D44" s="44" t="s">
        <v>1563</v>
      </c>
      <c r="E44" s="16" t="s">
        <v>1585</v>
      </c>
      <c r="F44" s="45"/>
      <c r="G44" s="42" t="str">
        <f t="shared" si="1"/>
        <v>10.52.9.241</v>
      </c>
      <c r="H44" s="42" t="str">
        <f t="shared" si="2"/>
        <v>17.06.04</v>
      </c>
      <c r="I44" s="42" t="str">
        <f t="shared" si="3"/>
        <v>indoor</v>
      </c>
      <c r="J44" s="48"/>
      <c r="L44" s="5" t="str">
        <f t="shared" si="7"/>
        <v>9C:D5:7D:81:AC:D4</v>
      </c>
      <c r="M44" s="5" t="str">
        <f t="shared" si="8"/>
        <v>9CD5.7D81.ACD4</v>
      </c>
      <c r="N44" s="5" t="str">
        <f t="shared" si="6"/>
        <v>9cd5.7d81.acd4</v>
      </c>
    </row>
    <row r="45" spans="1:14">
      <c r="A45" s="42">
        <v>42</v>
      </c>
      <c r="B45" s="42" t="str">
        <f t="shared" si="0"/>
        <v>lu0930ncap20042</v>
      </c>
      <c r="C45" s="48" t="s">
        <v>1086</v>
      </c>
      <c r="D45" s="44" t="s">
        <v>1627</v>
      </c>
      <c r="E45" s="16" t="s">
        <v>1628</v>
      </c>
      <c r="F45" s="45"/>
      <c r="G45" s="42" t="str">
        <f t="shared" si="1"/>
        <v>10.52.9.242</v>
      </c>
      <c r="H45" s="42" t="str">
        <f t="shared" si="2"/>
        <v>17.06.04</v>
      </c>
      <c r="I45" s="42" t="str">
        <f t="shared" si="3"/>
        <v>outdoor</v>
      </c>
      <c r="J45" s="48"/>
      <c r="L45" s="5" t="str">
        <f t="shared" si="7"/>
        <v>34:B8:83:14:11:5C</v>
      </c>
      <c r="M45" s="5" t="str">
        <f t="shared" si="8"/>
        <v>34B8.8314.115C</v>
      </c>
      <c r="N45" s="5" t="str">
        <f t="shared" si="6"/>
        <v>34b8.8314.115c</v>
      </c>
    </row>
    <row r="46" spans="1:14">
      <c r="A46" s="42">
        <v>43</v>
      </c>
      <c r="B46" s="42" t="str">
        <f t="shared" si="0"/>
        <v>lu0930ncap20043</v>
      </c>
      <c r="C46" s="48"/>
      <c r="D46" s="44"/>
      <c r="E46" s="16"/>
      <c r="F46" s="45"/>
      <c r="G46" s="42" t="str">
        <f t="shared" si="1"/>
        <v>10.52.9.243</v>
      </c>
      <c r="H46" s="42" t="str">
        <f t="shared" si="2"/>
        <v>17.06.04</v>
      </c>
      <c r="I46" s="42" t="str">
        <f t="shared" si="3"/>
        <v/>
      </c>
      <c r="J46" s="48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2">
        <v>44</v>
      </c>
      <c r="B47" s="42" t="str">
        <f t="shared" si="0"/>
        <v>lu0930ncap20044</v>
      </c>
      <c r="C47" s="48"/>
      <c r="D47" s="44"/>
      <c r="E47" s="16"/>
      <c r="F47" s="45"/>
      <c r="G47" s="42" t="str">
        <f t="shared" si="1"/>
        <v>10.52.9.244</v>
      </c>
      <c r="H47" s="42" t="str">
        <f t="shared" si="2"/>
        <v>17.06.04</v>
      </c>
      <c r="I47" s="42" t="str">
        <f t="shared" si="3"/>
        <v/>
      </c>
      <c r="J47" s="48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2">
        <v>45</v>
      </c>
      <c r="B48" s="42" t="str">
        <f t="shared" si="0"/>
        <v>lu0930ncap20045</v>
      </c>
      <c r="C48" s="48"/>
      <c r="D48" s="44"/>
      <c r="E48" s="16"/>
      <c r="F48" s="45"/>
      <c r="G48" s="42" t="str">
        <f t="shared" si="1"/>
        <v>10.52.9.245</v>
      </c>
      <c r="H48" s="42" t="str">
        <f t="shared" si="2"/>
        <v>17.06.04</v>
      </c>
      <c r="I48" s="42" t="str">
        <f t="shared" si="3"/>
        <v/>
      </c>
      <c r="J48" s="48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2">
        <v>46</v>
      </c>
      <c r="B49" s="42" t="str">
        <f t="shared" si="0"/>
        <v>lu0930ncap20046</v>
      </c>
      <c r="C49" s="48"/>
      <c r="D49" s="44"/>
      <c r="E49" s="16"/>
      <c r="F49" s="45"/>
      <c r="G49" s="42" t="str">
        <f t="shared" si="1"/>
        <v>10.52.9.246</v>
      </c>
      <c r="H49" s="42" t="str">
        <f t="shared" si="2"/>
        <v>17.06.04</v>
      </c>
      <c r="I49" s="42" t="str">
        <f t="shared" si="3"/>
        <v/>
      </c>
      <c r="J49" s="48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2">
        <v>47</v>
      </c>
      <c r="B50" s="42" t="str">
        <f t="shared" si="0"/>
        <v>lu0930ncap20047</v>
      </c>
      <c r="C50" s="48"/>
      <c r="D50" s="44"/>
      <c r="E50" s="16"/>
      <c r="F50" s="45"/>
      <c r="G50" s="42" t="str">
        <f t="shared" si="1"/>
        <v>10.52.9.247</v>
      </c>
      <c r="H50" s="42" t="str">
        <f t="shared" si="2"/>
        <v>17.06.04</v>
      </c>
      <c r="I50" s="42" t="str">
        <f t="shared" si="3"/>
        <v/>
      </c>
      <c r="J50" s="48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2">
        <v>48</v>
      </c>
      <c r="B51" s="42" t="str">
        <f t="shared" si="0"/>
        <v>lu0930ncap20048</v>
      </c>
      <c r="C51" s="48"/>
      <c r="D51" s="44"/>
      <c r="E51" s="16"/>
      <c r="F51" s="45"/>
      <c r="G51" s="42" t="str">
        <f t="shared" si="1"/>
        <v>10.52.9.248</v>
      </c>
      <c r="H51" s="42" t="str">
        <f t="shared" si="2"/>
        <v>17.06.04</v>
      </c>
      <c r="I51" s="42" t="str">
        <f t="shared" si="3"/>
        <v/>
      </c>
      <c r="J51" s="48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2">
        <v>49</v>
      </c>
      <c r="B52" s="42" t="str">
        <f t="shared" si="0"/>
        <v>lu0930ncap20049</v>
      </c>
      <c r="C52" s="48"/>
      <c r="D52" s="44"/>
      <c r="E52" s="16"/>
      <c r="F52" s="45"/>
      <c r="G52" s="42" t="str">
        <f t="shared" si="1"/>
        <v>10.52.9.249</v>
      </c>
      <c r="H52" s="42" t="str">
        <f t="shared" si="2"/>
        <v>17.06.04</v>
      </c>
      <c r="I52" s="42" t="str">
        <f t="shared" si="3"/>
        <v/>
      </c>
      <c r="J52" s="48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2">
        <v>50</v>
      </c>
      <c r="B53" s="42" t="str">
        <f t="shared" si="0"/>
        <v>lu0930ncap20050</v>
      </c>
      <c r="C53" s="48"/>
      <c r="D53" s="44"/>
      <c r="E53" s="16"/>
      <c r="F53" s="45"/>
      <c r="G53" s="42" t="str">
        <f t="shared" si="1"/>
        <v>10.52.9.250</v>
      </c>
      <c r="H53" s="42" t="str">
        <f t="shared" si="2"/>
        <v>17.06.04</v>
      </c>
      <c r="I53" s="42" t="str">
        <f t="shared" si="3"/>
        <v/>
      </c>
      <c r="J53" s="48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2">
        <v>51</v>
      </c>
      <c r="B54" s="42" t="str">
        <f t="shared" si="0"/>
        <v>lu0930ncap20051</v>
      </c>
      <c r="C54" s="48"/>
      <c r="D54" s="44"/>
      <c r="E54" s="16"/>
      <c r="F54" s="45"/>
      <c r="G54" s="42" t="str">
        <f t="shared" si="1"/>
        <v>10.52.9.251</v>
      </c>
      <c r="H54" s="42" t="str">
        <f t="shared" si="2"/>
        <v>17.06.04</v>
      </c>
      <c r="I54" s="42" t="str">
        <f t="shared" si="3"/>
        <v/>
      </c>
      <c r="J54" s="48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2">
        <v>52</v>
      </c>
      <c r="B55" s="42" t="str">
        <f t="shared" si="0"/>
        <v>lu0930ncap20052</v>
      </c>
      <c r="C55" s="48"/>
      <c r="D55" s="44"/>
      <c r="E55" s="16"/>
      <c r="F55" s="45"/>
      <c r="G55" s="42" t="str">
        <f t="shared" si="1"/>
        <v>10.52.9.252</v>
      </c>
      <c r="H55" s="42" t="str">
        <f t="shared" si="2"/>
        <v>17.06.04</v>
      </c>
      <c r="I55" s="42" t="str">
        <f t="shared" si="3"/>
        <v/>
      </c>
      <c r="J55" s="48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2">
        <v>53</v>
      </c>
      <c r="B56" s="42" t="str">
        <f t="shared" si="0"/>
        <v>lu0930ncap20053</v>
      </c>
      <c r="C56" s="48"/>
      <c r="D56" s="44"/>
      <c r="E56" s="16"/>
      <c r="F56" s="45"/>
      <c r="G56" s="42" t="str">
        <f t="shared" si="1"/>
        <v>10.52.9.253</v>
      </c>
      <c r="H56" s="42" t="str">
        <f t="shared" si="2"/>
        <v>17.06.04</v>
      </c>
      <c r="I56" s="42" t="str">
        <f t="shared" si="3"/>
        <v/>
      </c>
      <c r="J56" s="48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2">
        <v>54</v>
      </c>
      <c r="B57" s="42" t="str">
        <f t="shared" si="0"/>
        <v>lu0930ncap20054</v>
      </c>
      <c r="C57" s="48"/>
      <c r="D57" s="44"/>
      <c r="E57" s="16"/>
      <c r="F57" s="45"/>
      <c r="G57" s="42" t="str">
        <f t="shared" si="1"/>
        <v>10.52.9.254</v>
      </c>
      <c r="H57" s="42" t="str">
        <f t="shared" si="2"/>
        <v>17.06.04</v>
      </c>
      <c r="I57" s="42" t="str">
        <f t="shared" si="3"/>
        <v/>
      </c>
      <c r="J57" s="48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2">
        <v>55</v>
      </c>
      <c r="B58" s="42" t="str">
        <f t="shared" si="0"/>
        <v>lu0930ncap20055</v>
      </c>
      <c r="C58" s="48"/>
      <c r="D58" s="44"/>
      <c r="E58" s="16"/>
      <c r="F58" s="45"/>
      <c r="G58" s="42" t="str">
        <f t="shared" si="1"/>
        <v>10.52.9.21</v>
      </c>
      <c r="H58" s="42" t="str">
        <f t="shared" si="2"/>
        <v>17.06.04</v>
      </c>
      <c r="I58" s="42" t="str">
        <f t="shared" si="3"/>
        <v/>
      </c>
      <c r="J58" s="48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2">
        <v>56</v>
      </c>
      <c r="B59" s="42" t="str">
        <f t="shared" si="0"/>
        <v>lu0930ncap20056</v>
      </c>
      <c r="C59" s="48"/>
      <c r="D59" s="44"/>
      <c r="E59" s="16"/>
      <c r="F59" s="45"/>
      <c r="G59" s="42" t="str">
        <f t="shared" si="1"/>
        <v>10.52.9.22</v>
      </c>
      <c r="H59" s="42" t="str">
        <f t="shared" si="2"/>
        <v>17.06.04</v>
      </c>
      <c r="I59" s="42" t="str">
        <f t="shared" si="3"/>
        <v/>
      </c>
      <c r="J59" s="48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2">
        <v>57</v>
      </c>
      <c r="B60" s="42" t="str">
        <f t="shared" si="0"/>
        <v>lu0930ncap20057</v>
      </c>
      <c r="C60" s="48"/>
      <c r="D60" s="44"/>
      <c r="E60" s="16"/>
      <c r="F60" s="45"/>
      <c r="G60" s="42" t="str">
        <f t="shared" si="1"/>
        <v>10.52.9.23</v>
      </c>
      <c r="H60" s="42" t="str">
        <f t="shared" si="2"/>
        <v>17.06.04</v>
      </c>
      <c r="I60" s="42" t="str">
        <f t="shared" si="3"/>
        <v/>
      </c>
      <c r="J60" s="48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2">
        <v>58</v>
      </c>
      <c r="B61" s="42" t="str">
        <f t="shared" si="0"/>
        <v>lu0930ncap20058</v>
      </c>
      <c r="C61" s="48"/>
      <c r="D61" s="44"/>
      <c r="E61" s="16"/>
      <c r="F61" s="45"/>
      <c r="G61" s="42" t="str">
        <f t="shared" si="1"/>
        <v>10.52.9.24</v>
      </c>
      <c r="H61" s="42" t="str">
        <f t="shared" si="2"/>
        <v>17.06.04</v>
      </c>
      <c r="I61" s="42" t="str">
        <f t="shared" si="3"/>
        <v/>
      </c>
      <c r="J61" s="48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2">
        <v>59</v>
      </c>
      <c r="B62" s="42" t="str">
        <f t="shared" si="0"/>
        <v>lu0930ncap20059</v>
      </c>
      <c r="C62" s="48"/>
      <c r="D62" s="44"/>
      <c r="E62" s="16"/>
      <c r="F62" s="45"/>
      <c r="G62" s="42" t="str">
        <f t="shared" si="1"/>
        <v>10.52.9.25</v>
      </c>
      <c r="H62" s="42" t="str">
        <f t="shared" si="2"/>
        <v>17.06.04</v>
      </c>
      <c r="I62" s="42" t="str">
        <f t="shared" si="3"/>
        <v/>
      </c>
      <c r="J62" s="48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2">
        <v>60</v>
      </c>
      <c r="B63" s="42" t="str">
        <f t="shared" si="0"/>
        <v>lu0930ncap20060</v>
      </c>
      <c r="C63" s="48"/>
      <c r="D63" s="44"/>
      <c r="E63" s="16"/>
      <c r="F63" s="45"/>
      <c r="G63" s="42" t="str">
        <f t="shared" si="1"/>
        <v>10.52.9.26</v>
      </c>
      <c r="H63" s="42" t="str">
        <f t="shared" si="2"/>
        <v>17.06.04</v>
      </c>
      <c r="I63" s="42" t="str">
        <f t="shared" si="3"/>
        <v/>
      </c>
      <c r="J63" s="48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2">
        <v>61</v>
      </c>
      <c r="B64" s="42" t="str">
        <f t="shared" si="0"/>
        <v>lu0930ncap20061</v>
      </c>
      <c r="C64" s="48"/>
      <c r="D64" s="44"/>
      <c r="E64" s="16"/>
      <c r="F64" s="45"/>
      <c r="G64" s="42" t="str">
        <f t="shared" si="1"/>
        <v>10.52.9.27</v>
      </c>
      <c r="H64" s="42" t="str">
        <f t="shared" si="2"/>
        <v>17.06.04</v>
      </c>
      <c r="I64" s="42" t="str">
        <f t="shared" si="3"/>
        <v/>
      </c>
      <c r="J64" s="48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2">
        <v>62</v>
      </c>
      <c r="B65" s="42" t="str">
        <f t="shared" si="0"/>
        <v>lu0930ncap20062</v>
      </c>
      <c r="C65" s="48"/>
      <c r="D65" s="44"/>
      <c r="E65" s="16"/>
      <c r="F65" s="45"/>
      <c r="G65" s="42" t="str">
        <f t="shared" si="1"/>
        <v>10.52.9.28</v>
      </c>
      <c r="H65" s="42" t="str">
        <f t="shared" si="2"/>
        <v>17.06.04</v>
      </c>
      <c r="I65" s="42" t="str">
        <f t="shared" si="3"/>
        <v/>
      </c>
      <c r="J65" s="48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2">
        <v>63</v>
      </c>
      <c r="B66" s="42" t="str">
        <f t="shared" si="0"/>
        <v>lu0930ncap20063</v>
      </c>
      <c r="C66" s="48"/>
      <c r="D66" s="44"/>
      <c r="E66" s="16"/>
      <c r="F66" s="45"/>
      <c r="G66" s="42" t="str">
        <f t="shared" si="1"/>
        <v>10.52.9.29</v>
      </c>
      <c r="H66" s="42" t="str">
        <f t="shared" si="2"/>
        <v>17.06.04</v>
      </c>
      <c r="I66" s="42" t="str">
        <f t="shared" si="3"/>
        <v/>
      </c>
      <c r="J66" s="48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2">
        <v>64</v>
      </c>
      <c r="B67" s="42" t="str">
        <f t="shared" si="0"/>
        <v>lu0930ncap20064</v>
      </c>
      <c r="C67" s="48"/>
      <c r="D67" s="44"/>
      <c r="E67" s="16"/>
      <c r="F67" s="45"/>
      <c r="G67" s="42" t="str">
        <f t="shared" si="1"/>
        <v>10.52.9.30</v>
      </c>
      <c r="H67" s="42" t="str">
        <f t="shared" si="2"/>
        <v>17.06.04</v>
      </c>
      <c r="I67" s="42" t="str">
        <f t="shared" si="3"/>
        <v/>
      </c>
      <c r="J67" s="48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2">
        <v>65</v>
      </c>
      <c r="B68" s="42" t="str">
        <f t="shared" ref="B68:B131" si="12">IF(A68&gt;SUM(range_ap1_count+range_ap2_count),"# no free IP",CONCATENATE(var_dns_ap,SUM(20000+A68)))</f>
        <v>lu0930ncap20065</v>
      </c>
      <c r="C68" s="48"/>
      <c r="D68" s="44"/>
      <c r="E68" s="16"/>
      <c r="F68" s="45"/>
      <c r="G68" s="42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10.52.9.31</v>
      </c>
      <c r="H68" s="42" t="str">
        <f t="shared" ref="H68:H131" si="14">var_version_wlc</f>
        <v>17.06.04</v>
      </c>
      <c r="I68" s="42" t="str">
        <f t="shared" ref="I68:I131" si="15">IF(C68="","",IF(C68="c9120AXI","indoor",IF(C68="c9124AXI","outdoor",IF(C68="AIR-AP1832I","indoor",IF(C68="AIR-AP1542I","outdoor","# FEHLER")))))</f>
        <v/>
      </c>
      <c r="J68" s="48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2">
        <v>66</v>
      </c>
      <c r="B69" s="42" t="str">
        <f t="shared" si="12"/>
        <v>lu0930ncap20066</v>
      </c>
      <c r="C69" s="48"/>
      <c r="D69" s="44"/>
      <c r="E69" s="16"/>
      <c r="F69" s="45"/>
      <c r="G69" s="42" t="str">
        <f t="shared" si="13"/>
        <v>10.52.9.32</v>
      </c>
      <c r="H69" s="42" t="str">
        <f t="shared" si="14"/>
        <v>17.06.04</v>
      </c>
      <c r="I69" s="42" t="str">
        <f t="shared" si="15"/>
        <v/>
      </c>
      <c r="J69" s="48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2">
        <v>67</v>
      </c>
      <c r="B70" s="42" t="str">
        <f t="shared" si="12"/>
        <v>lu0930ncap20067</v>
      </c>
      <c r="C70" s="48"/>
      <c r="D70" s="44"/>
      <c r="E70" s="16"/>
      <c r="F70" s="45"/>
      <c r="G70" s="42" t="str">
        <f t="shared" si="13"/>
        <v>10.52.9.33</v>
      </c>
      <c r="H70" s="42" t="str">
        <f t="shared" si="14"/>
        <v>17.06.04</v>
      </c>
      <c r="I70" s="42" t="str">
        <f t="shared" si="15"/>
        <v/>
      </c>
      <c r="J70" s="48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2">
        <v>68</v>
      </c>
      <c r="B71" s="42" t="str">
        <f t="shared" si="12"/>
        <v>lu0930ncap20068</v>
      </c>
      <c r="C71" s="48"/>
      <c r="D71" s="44"/>
      <c r="E71" s="16"/>
      <c r="F71" s="45"/>
      <c r="G71" s="42" t="str">
        <f t="shared" si="13"/>
        <v>10.52.9.34</v>
      </c>
      <c r="H71" s="42" t="str">
        <f t="shared" si="14"/>
        <v>17.06.04</v>
      </c>
      <c r="I71" s="42" t="str">
        <f t="shared" si="15"/>
        <v/>
      </c>
      <c r="J71" s="48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2">
        <v>69</v>
      </c>
      <c r="B72" s="42" t="str">
        <f t="shared" si="12"/>
        <v>lu0930ncap20069</v>
      </c>
      <c r="C72" s="48"/>
      <c r="D72" s="44"/>
      <c r="E72" s="16"/>
      <c r="F72" s="45"/>
      <c r="G72" s="42" t="str">
        <f t="shared" si="13"/>
        <v>10.52.9.35</v>
      </c>
      <c r="H72" s="42" t="str">
        <f t="shared" si="14"/>
        <v>17.06.04</v>
      </c>
      <c r="I72" s="42" t="str">
        <f t="shared" si="15"/>
        <v/>
      </c>
      <c r="J72" s="48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2">
        <v>70</v>
      </c>
      <c r="B73" s="42" t="str">
        <f t="shared" si="12"/>
        <v>lu0930ncap20070</v>
      </c>
      <c r="C73" s="48"/>
      <c r="D73" s="44"/>
      <c r="E73" s="16"/>
      <c r="F73" s="45"/>
      <c r="G73" s="42" t="str">
        <f t="shared" si="13"/>
        <v>10.52.9.36</v>
      </c>
      <c r="H73" s="42" t="str">
        <f t="shared" si="14"/>
        <v>17.06.04</v>
      </c>
      <c r="I73" s="42" t="str">
        <f t="shared" si="15"/>
        <v/>
      </c>
      <c r="J73" s="48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2">
        <v>71</v>
      </c>
      <c r="B74" s="42" t="str">
        <f t="shared" si="12"/>
        <v>lu0930ncap20071</v>
      </c>
      <c r="C74" s="48"/>
      <c r="D74" s="44"/>
      <c r="E74" s="16"/>
      <c r="F74" s="45"/>
      <c r="G74" s="42" t="str">
        <f t="shared" si="13"/>
        <v>10.52.9.37</v>
      </c>
      <c r="H74" s="42" t="str">
        <f t="shared" si="14"/>
        <v>17.06.04</v>
      </c>
      <c r="I74" s="42" t="str">
        <f t="shared" si="15"/>
        <v/>
      </c>
      <c r="J74" s="48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2">
        <v>72</v>
      </c>
      <c r="B75" s="42" t="str">
        <f t="shared" si="12"/>
        <v>lu0930ncap20072</v>
      </c>
      <c r="C75" s="48"/>
      <c r="D75" s="44"/>
      <c r="E75" s="16"/>
      <c r="F75" s="45"/>
      <c r="G75" s="42" t="str">
        <f t="shared" si="13"/>
        <v>10.52.9.38</v>
      </c>
      <c r="H75" s="42" t="str">
        <f t="shared" si="14"/>
        <v>17.06.04</v>
      </c>
      <c r="I75" s="42" t="str">
        <f t="shared" si="15"/>
        <v/>
      </c>
      <c r="J75" s="48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2">
        <v>73</v>
      </c>
      <c r="B76" s="42" t="str">
        <f t="shared" si="12"/>
        <v>lu0930ncap20073</v>
      </c>
      <c r="C76" s="48"/>
      <c r="D76" s="44"/>
      <c r="E76" s="16"/>
      <c r="F76" s="45"/>
      <c r="G76" s="42" t="str">
        <f t="shared" si="13"/>
        <v>10.52.9.39</v>
      </c>
      <c r="H76" s="42" t="str">
        <f t="shared" si="14"/>
        <v>17.06.04</v>
      </c>
      <c r="I76" s="42" t="str">
        <f t="shared" si="15"/>
        <v/>
      </c>
      <c r="J76" s="48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2">
        <v>74</v>
      </c>
      <c r="B77" s="42" t="str">
        <f t="shared" si="12"/>
        <v>lu0930ncap20074</v>
      </c>
      <c r="C77" s="48"/>
      <c r="D77" s="44"/>
      <c r="E77" s="16"/>
      <c r="F77" s="45"/>
      <c r="G77" s="42" t="str">
        <f t="shared" si="13"/>
        <v>10.52.9.40</v>
      </c>
      <c r="H77" s="42" t="str">
        <f t="shared" si="14"/>
        <v>17.06.04</v>
      </c>
      <c r="I77" s="42" t="str">
        <f t="shared" si="15"/>
        <v/>
      </c>
      <c r="J77" s="48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2">
        <v>75</v>
      </c>
      <c r="B78" s="42" t="str">
        <f t="shared" si="12"/>
        <v>lu0930ncap20075</v>
      </c>
      <c r="C78" s="48"/>
      <c r="D78" s="44"/>
      <c r="E78" s="16"/>
      <c r="F78" s="45"/>
      <c r="G78" s="42" t="str">
        <f t="shared" si="13"/>
        <v>10.52.9.41</v>
      </c>
      <c r="H78" s="42" t="str">
        <f t="shared" si="14"/>
        <v>17.06.04</v>
      </c>
      <c r="I78" s="42" t="str">
        <f t="shared" si="15"/>
        <v/>
      </c>
      <c r="J78" s="48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2">
        <v>76</v>
      </c>
      <c r="B79" s="42" t="str">
        <f t="shared" si="12"/>
        <v>lu0930ncap20076</v>
      </c>
      <c r="C79" s="48"/>
      <c r="D79" s="44"/>
      <c r="E79" s="16"/>
      <c r="F79" s="45"/>
      <c r="G79" s="42" t="str">
        <f t="shared" si="13"/>
        <v>10.52.9.42</v>
      </c>
      <c r="H79" s="42" t="str">
        <f t="shared" si="14"/>
        <v>17.06.04</v>
      </c>
      <c r="I79" s="42" t="str">
        <f t="shared" si="15"/>
        <v/>
      </c>
      <c r="J79" s="48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2">
        <v>77</v>
      </c>
      <c r="B80" s="42" t="str">
        <f t="shared" si="12"/>
        <v>lu0930ncap20077</v>
      </c>
      <c r="C80" s="48"/>
      <c r="D80" s="44"/>
      <c r="E80" s="16"/>
      <c r="F80" s="45"/>
      <c r="G80" s="42" t="str">
        <f t="shared" si="13"/>
        <v>10.52.9.43</v>
      </c>
      <c r="H80" s="42" t="str">
        <f t="shared" si="14"/>
        <v>17.06.04</v>
      </c>
      <c r="I80" s="42" t="str">
        <f t="shared" si="15"/>
        <v/>
      </c>
      <c r="J80" s="48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2">
        <v>78</v>
      </c>
      <c r="B81" s="42" t="str">
        <f t="shared" si="12"/>
        <v>lu0930ncap20078</v>
      </c>
      <c r="C81" s="48"/>
      <c r="D81" s="44"/>
      <c r="E81" s="16"/>
      <c r="F81" s="45"/>
      <c r="G81" s="42" t="str">
        <f t="shared" si="13"/>
        <v>10.52.9.44</v>
      </c>
      <c r="H81" s="42" t="str">
        <f t="shared" si="14"/>
        <v>17.06.04</v>
      </c>
      <c r="I81" s="42" t="str">
        <f t="shared" si="15"/>
        <v/>
      </c>
      <c r="J81" s="48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2">
        <v>79</v>
      </c>
      <c r="B82" s="42" t="str">
        <f t="shared" si="12"/>
        <v>lu0930ncap20079</v>
      </c>
      <c r="C82" s="48"/>
      <c r="D82" s="44"/>
      <c r="E82" s="16"/>
      <c r="F82" s="45"/>
      <c r="G82" s="42" t="str">
        <f t="shared" si="13"/>
        <v>10.52.9.45</v>
      </c>
      <c r="H82" s="42" t="str">
        <f t="shared" si="14"/>
        <v>17.06.04</v>
      </c>
      <c r="I82" s="42" t="str">
        <f t="shared" si="15"/>
        <v/>
      </c>
      <c r="J82" s="48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2">
        <v>80</v>
      </c>
      <c r="B83" s="42" t="str">
        <f t="shared" si="12"/>
        <v>lu0930ncap20080</v>
      </c>
      <c r="C83" s="48"/>
      <c r="D83" s="44"/>
      <c r="E83" s="16"/>
      <c r="F83" s="45"/>
      <c r="G83" s="42" t="str">
        <f t="shared" si="13"/>
        <v>10.52.9.46</v>
      </c>
      <c r="H83" s="42" t="str">
        <f t="shared" si="14"/>
        <v>17.06.04</v>
      </c>
      <c r="I83" s="42" t="str">
        <f t="shared" si="15"/>
        <v/>
      </c>
      <c r="J83" s="48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2">
        <v>81</v>
      </c>
      <c r="B84" s="42" t="str">
        <f t="shared" si="12"/>
        <v>lu0930ncap20081</v>
      </c>
      <c r="C84" s="48"/>
      <c r="D84" s="44"/>
      <c r="E84" s="16"/>
      <c r="F84" s="45"/>
      <c r="G84" s="42" t="str">
        <f t="shared" si="13"/>
        <v>10.52.9.47</v>
      </c>
      <c r="H84" s="42" t="str">
        <f t="shared" si="14"/>
        <v>17.06.04</v>
      </c>
      <c r="I84" s="42" t="str">
        <f t="shared" si="15"/>
        <v/>
      </c>
      <c r="J84" s="48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2">
        <v>82</v>
      </c>
      <c r="B85" s="42" t="str">
        <f t="shared" si="12"/>
        <v>lu0930ncap20082</v>
      </c>
      <c r="C85" s="48"/>
      <c r="D85" s="44"/>
      <c r="E85" s="16"/>
      <c r="F85" s="45"/>
      <c r="G85" s="42" t="str">
        <f t="shared" si="13"/>
        <v>10.52.9.48</v>
      </c>
      <c r="H85" s="42" t="str">
        <f t="shared" si="14"/>
        <v>17.06.04</v>
      </c>
      <c r="I85" s="42" t="str">
        <f t="shared" si="15"/>
        <v/>
      </c>
      <c r="J85" s="48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2">
        <v>83</v>
      </c>
      <c r="B86" s="42" t="str">
        <f t="shared" si="12"/>
        <v>lu0930ncap20083</v>
      </c>
      <c r="C86" s="48"/>
      <c r="D86" s="44"/>
      <c r="E86" s="16"/>
      <c r="F86" s="45"/>
      <c r="G86" s="42" t="str">
        <f t="shared" si="13"/>
        <v>10.52.9.49</v>
      </c>
      <c r="H86" s="42" t="str">
        <f t="shared" si="14"/>
        <v>17.06.04</v>
      </c>
      <c r="I86" s="42" t="str">
        <f t="shared" si="15"/>
        <v/>
      </c>
      <c r="J86" s="48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2">
        <v>84</v>
      </c>
      <c r="B87" s="42" t="str">
        <f t="shared" si="12"/>
        <v>lu0930ncap20084</v>
      </c>
      <c r="C87" s="48"/>
      <c r="D87" s="44"/>
      <c r="E87" s="16"/>
      <c r="F87" s="45"/>
      <c r="G87" s="42" t="str">
        <f t="shared" si="13"/>
        <v>10.52.9.50</v>
      </c>
      <c r="H87" s="42" t="str">
        <f t="shared" si="14"/>
        <v>17.06.04</v>
      </c>
      <c r="I87" s="42" t="str">
        <f t="shared" si="15"/>
        <v/>
      </c>
      <c r="J87" s="48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2">
        <v>85</v>
      </c>
      <c r="B88" s="42" t="str">
        <f t="shared" si="12"/>
        <v>lu0930ncap20085</v>
      </c>
      <c r="C88" s="48"/>
      <c r="D88" s="44"/>
      <c r="E88" s="16"/>
      <c r="F88" s="45"/>
      <c r="G88" s="42" t="str">
        <f t="shared" si="13"/>
        <v>10.52.9.51</v>
      </c>
      <c r="H88" s="42" t="str">
        <f t="shared" si="14"/>
        <v>17.06.04</v>
      </c>
      <c r="I88" s="42" t="str">
        <f t="shared" si="15"/>
        <v/>
      </c>
      <c r="J88" s="48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2">
        <v>86</v>
      </c>
      <c r="B89" s="42" t="str">
        <f t="shared" si="12"/>
        <v>lu0930ncap20086</v>
      </c>
      <c r="C89" s="48"/>
      <c r="D89" s="44"/>
      <c r="E89" s="16"/>
      <c r="F89" s="45"/>
      <c r="G89" s="42" t="str">
        <f t="shared" si="13"/>
        <v>10.52.9.52</v>
      </c>
      <c r="H89" s="42" t="str">
        <f t="shared" si="14"/>
        <v>17.06.04</v>
      </c>
      <c r="I89" s="42" t="str">
        <f t="shared" si="15"/>
        <v/>
      </c>
      <c r="J89" s="48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2">
        <v>87</v>
      </c>
      <c r="B90" s="42" t="str">
        <f t="shared" si="12"/>
        <v>lu0930ncap20087</v>
      </c>
      <c r="C90" s="48"/>
      <c r="D90" s="44"/>
      <c r="E90" s="16"/>
      <c r="F90" s="45"/>
      <c r="G90" s="42" t="str">
        <f t="shared" si="13"/>
        <v>10.52.9.53</v>
      </c>
      <c r="H90" s="42" t="str">
        <f t="shared" si="14"/>
        <v>17.06.04</v>
      </c>
      <c r="I90" s="42" t="str">
        <f t="shared" si="15"/>
        <v/>
      </c>
      <c r="J90" s="48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2">
        <v>88</v>
      </c>
      <c r="B91" s="42" t="str">
        <f t="shared" si="12"/>
        <v>lu0930ncap20088</v>
      </c>
      <c r="C91" s="48"/>
      <c r="D91" s="44"/>
      <c r="E91" s="16"/>
      <c r="F91" s="45"/>
      <c r="G91" s="42" t="str">
        <f t="shared" si="13"/>
        <v>10.52.9.54</v>
      </c>
      <c r="H91" s="42" t="str">
        <f t="shared" si="14"/>
        <v>17.06.04</v>
      </c>
      <c r="I91" s="42" t="str">
        <f t="shared" si="15"/>
        <v/>
      </c>
      <c r="J91" s="48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2">
        <v>89</v>
      </c>
      <c r="B92" s="42" t="str">
        <f t="shared" si="12"/>
        <v>lu0930ncap20089</v>
      </c>
      <c r="C92" s="48"/>
      <c r="D92" s="44"/>
      <c r="E92" s="16"/>
      <c r="F92" s="45"/>
      <c r="G92" s="42" t="str">
        <f t="shared" si="13"/>
        <v>10.52.9.55</v>
      </c>
      <c r="H92" s="42" t="str">
        <f t="shared" si="14"/>
        <v>17.06.04</v>
      </c>
      <c r="I92" s="42" t="str">
        <f t="shared" si="15"/>
        <v/>
      </c>
      <c r="J92" s="48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2">
        <v>90</v>
      </c>
      <c r="B93" s="42" t="str">
        <f t="shared" si="12"/>
        <v>lu0930ncap20090</v>
      </c>
      <c r="C93" s="48"/>
      <c r="D93" s="44"/>
      <c r="E93" s="16"/>
      <c r="F93" s="45"/>
      <c r="G93" s="42" t="str">
        <f t="shared" si="13"/>
        <v>10.52.9.56</v>
      </c>
      <c r="H93" s="42" t="str">
        <f t="shared" si="14"/>
        <v>17.06.04</v>
      </c>
      <c r="I93" s="42" t="str">
        <f t="shared" si="15"/>
        <v/>
      </c>
      <c r="J93" s="48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2">
        <v>91</v>
      </c>
      <c r="B94" s="42" t="str">
        <f t="shared" si="12"/>
        <v>lu0930ncap20091</v>
      </c>
      <c r="C94" s="48"/>
      <c r="D94" s="44"/>
      <c r="E94" s="16"/>
      <c r="F94" s="45"/>
      <c r="G94" s="42" t="str">
        <f t="shared" si="13"/>
        <v>10.52.9.57</v>
      </c>
      <c r="H94" s="42" t="str">
        <f t="shared" si="14"/>
        <v>17.06.04</v>
      </c>
      <c r="I94" s="42" t="str">
        <f t="shared" si="15"/>
        <v/>
      </c>
      <c r="J94" s="48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2">
        <v>92</v>
      </c>
      <c r="B95" s="42" t="str">
        <f t="shared" si="12"/>
        <v>lu0930ncap20092</v>
      </c>
      <c r="C95" s="48"/>
      <c r="D95" s="44"/>
      <c r="E95" s="16"/>
      <c r="F95" s="45"/>
      <c r="G95" s="42" t="str">
        <f t="shared" si="13"/>
        <v>10.52.9.58</v>
      </c>
      <c r="H95" s="42" t="str">
        <f t="shared" si="14"/>
        <v>17.06.04</v>
      </c>
      <c r="I95" s="42" t="str">
        <f t="shared" si="15"/>
        <v/>
      </c>
      <c r="J95" s="48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2">
        <v>93</v>
      </c>
      <c r="B96" s="42" t="str">
        <f t="shared" si="12"/>
        <v>lu0930ncap20093</v>
      </c>
      <c r="C96" s="48"/>
      <c r="D96" s="44"/>
      <c r="E96" s="16"/>
      <c r="F96" s="45"/>
      <c r="G96" s="42" t="str">
        <f t="shared" si="13"/>
        <v>10.52.9.59</v>
      </c>
      <c r="H96" s="42" t="str">
        <f t="shared" si="14"/>
        <v>17.06.04</v>
      </c>
      <c r="I96" s="42" t="str">
        <f t="shared" si="15"/>
        <v/>
      </c>
      <c r="J96" s="48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2">
        <v>94</v>
      </c>
      <c r="B97" s="42" t="str">
        <f t="shared" si="12"/>
        <v>lu0930ncap20094</v>
      </c>
      <c r="C97" s="48"/>
      <c r="D97" s="44"/>
      <c r="E97" s="16"/>
      <c r="F97" s="45"/>
      <c r="G97" s="42" t="str">
        <f t="shared" si="13"/>
        <v>10.52.9.60</v>
      </c>
      <c r="H97" s="42" t="str">
        <f t="shared" si="14"/>
        <v>17.06.04</v>
      </c>
      <c r="I97" s="42" t="str">
        <f t="shared" si="15"/>
        <v/>
      </c>
      <c r="J97" s="48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2">
        <v>95</v>
      </c>
      <c r="B98" s="42" t="str">
        <f t="shared" si="12"/>
        <v>lu0930ncap20095</v>
      </c>
      <c r="C98" s="48"/>
      <c r="D98" s="44"/>
      <c r="E98" s="16"/>
      <c r="F98" s="45"/>
      <c r="G98" s="42" t="str">
        <f t="shared" si="13"/>
        <v>10.52.9.61</v>
      </c>
      <c r="H98" s="42" t="str">
        <f t="shared" si="14"/>
        <v>17.06.04</v>
      </c>
      <c r="I98" s="42" t="str">
        <f t="shared" si="15"/>
        <v/>
      </c>
      <c r="J98" s="48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2">
        <v>96</v>
      </c>
      <c r="B99" s="42" t="str">
        <f t="shared" si="12"/>
        <v>lu0930ncap20096</v>
      </c>
      <c r="C99" s="48"/>
      <c r="D99" s="44"/>
      <c r="E99" s="16"/>
      <c r="F99" s="45"/>
      <c r="G99" s="42" t="str">
        <f t="shared" si="13"/>
        <v>10.52.9.62</v>
      </c>
      <c r="H99" s="42" t="str">
        <f t="shared" si="14"/>
        <v>17.06.04</v>
      </c>
      <c r="I99" s="42" t="str">
        <f t="shared" si="15"/>
        <v/>
      </c>
      <c r="J99" s="48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2">
        <v>97</v>
      </c>
      <c r="B100" s="42" t="str">
        <f t="shared" si="12"/>
        <v>lu0930ncap20097</v>
      </c>
      <c r="C100" s="48"/>
      <c r="D100" s="44"/>
      <c r="E100" s="16"/>
      <c r="F100" s="45"/>
      <c r="G100" s="42" t="str">
        <f t="shared" si="13"/>
        <v>10.52.9.63</v>
      </c>
      <c r="H100" s="42" t="str">
        <f t="shared" si="14"/>
        <v>17.06.04</v>
      </c>
      <c r="I100" s="42" t="str">
        <f t="shared" si="15"/>
        <v/>
      </c>
      <c r="J100" s="48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2">
        <v>98</v>
      </c>
      <c r="B101" s="42" t="str">
        <f t="shared" si="12"/>
        <v>lu0930ncap20098</v>
      </c>
      <c r="C101" s="48"/>
      <c r="D101" s="44"/>
      <c r="E101" s="16"/>
      <c r="F101" s="45"/>
      <c r="G101" s="42" t="str">
        <f t="shared" si="13"/>
        <v>10.52.9.64</v>
      </c>
      <c r="H101" s="42" t="str">
        <f t="shared" si="14"/>
        <v>17.06.04</v>
      </c>
      <c r="I101" s="42" t="str">
        <f t="shared" si="15"/>
        <v/>
      </c>
      <c r="J101" s="48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2">
        <v>99</v>
      </c>
      <c r="B102" s="42" t="str">
        <f t="shared" si="12"/>
        <v>lu0930ncap20099</v>
      </c>
      <c r="C102" s="48"/>
      <c r="D102" s="44"/>
      <c r="E102" s="16"/>
      <c r="F102" s="45"/>
      <c r="G102" s="42" t="str">
        <f t="shared" si="13"/>
        <v>10.52.9.65</v>
      </c>
      <c r="H102" s="42" t="str">
        <f t="shared" si="14"/>
        <v>17.06.04</v>
      </c>
      <c r="I102" s="42" t="str">
        <f t="shared" si="15"/>
        <v/>
      </c>
      <c r="J102" s="48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2">
        <v>100</v>
      </c>
      <c r="B103" s="42" t="str">
        <f t="shared" si="12"/>
        <v>lu0930ncap20100</v>
      </c>
      <c r="C103" s="48"/>
      <c r="D103" s="44"/>
      <c r="E103" s="16"/>
      <c r="F103" s="45"/>
      <c r="G103" s="42" t="str">
        <f t="shared" si="13"/>
        <v>10.52.9.66</v>
      </c>
      <c r="H103" s="42" t="str">
        <f t="shared" si="14"/>
        <v>17.06.04</v>
      </c>
      <c r="I103" s="42" t="str">
        <f t="shared" si="15"/>
        <v/>
      </c>
      <c r="J103" s="48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2">
        <v>101</v>
      </c>
      <c r="B104" s="42" t="str">
        <f t="shared" si="12"/>
        <v>lu0930ncap20101</v>
      </c>
      <c r="C104" s="48"/>
      <c r="D104" s="44"/>
      <c r="E104" s="16"/>
      <c r="F104" s="45"/>
      <c r="G104" s="42" t="str">
        <f t="shared" si="13"/>
        <v>10.52.9.67</v>
      </c>
      <c r="H104" s="42" t="str">
        <f t="shared" si="14"/>
        <v>17.06.04</v>
      </c>
      <c r="I104" s="42" t="str">
        <f t="shared" si="15"/>
        <v/>
      </c>
      <c r="J104" s="48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2">
        <v>102</v>
      </c>
      <c r="B105" s="42" t="str">
        <f t="shared" si="12"/>
        <v>lu0930ncap20102</v>
      </c>
      <c r="C105" s="48"/>
      <c r="D105" s="44"/>
      <c r="E105" s="16"/>
      <c r="F105" s="45"/>
      <c r="G105" s="42" t="str">
        <f t="shared" si="13"/>
        <v>10.52.9.68</v>
      </c>
      <c r="H105" s="42" t="str">
        <f t="shared" si="14"/>
        <v>17.06.04</v>
      </c>
      <c r="I105" s="42" t="str">
        <f t="shared" si="15"/>
        <v/>
      </c>
      <c r="J105" s="48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2">
        <v>103</v>
      </c>
      <c r="B106" s="42" t="str">
        <f t="shared" si="12"/>
        <v>lu0930ncap20103</v>
      </c>
      <c r="C106" s="48"/>
      <c r="D106" s="44"/>
      <c r="E106" s="16"/>
      <c r="F106" s="45"/>
      <c r="G106" s="42" t="str">
        <f t="shared" si="13"/>
        <v>10.52.9.69</v>
      </c>
      <c r="H106" s="42" t="str">
        <f t="shared" si="14"/>
        <v>17.06.04</v>
      </c>
      <c r="I106" s="42" t="str">
        <f t="shared" si="15"/>
        <v/>
      </c>
      <c r="J106" s="48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2">
        <v>104</v>
      </c>
      <c r="B107" s="42" t="str">
        <f t="shared" si="12"/>
        <v># no free IP</v>
      </c>
      <c r="C107" s="48"/>
      <c r="D107" s="44"/>
      <c r="E107" s="16"/>
      <c r="F107" s="45"/>
      <c r="G107" s="42" t="str">
        <f t="shared" si="13"/>
        <v># no free IP</v>
      </c>
      <c r="H107" s="42" t="str">
        <f t="shared" si="14"/>
        <v>17.06.04</v>
      </c>
      <c r="I107" s="42" t="str">
        <f t="shared" si="15"/>
        <v/>
      </c>
      <c r="J107" s="48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2">
        <v>105</v>
      </c>
      <c r="B108" s="42" t="str">
        <f t="shared" si="12"/>
        <v># no free IP</v>
      </c>
      <c r="C108" s="48"/>
      <c r="D108" s="44"/>
      <c r="E108" s="16"/>
      <c r="F108" s="45"/>
      <c r="G108" s="42" t="str">
        <f t="shared" si="13"/>
        <v># no free IP</v>
      </c>
      <c r="H108" s="42" t="str">
        <f t="shared" si="14"/>
        <v>17.06.04</v>
      </c>
      <c r="I108" s="42" t="str">
        <f t="shared" si="15"/>
        <v/>
      </c>
      <c r="J108" s="48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2">
        <v>106</v>
      </c>
      <c r="B109" s="42" t="str">
        <f t="shared" si="12"/>
        <v># no free IP</v>
      </c>
      <c r="C109" s="48"/>
      <c r="D109" s="44"/>
      <c r="E109" s="16"/>
      <c r="F109" s="45"/>
      <c r="G109" s="42" t="str">
        <f t="shared" si="13"/>
        <v># no free IP</v>
      </c>
      <c r="H109" s="42" t="str">
        <f t="shared" si="14"/>
        <v>17.06.04</v>
      </c>
      <c r="I109" s="42" t="str">
        <f t="shared" si="15"/>
        <v/>
      </c>
      <c r="J109" s="48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2">
        <v>107</v>
      </c>
      <c r="B110" s="42" t="str">
        <f t="shared" si="12"/>
        <v># no free IP</v>
      </c>
      <c r="C110" s="48"/>
      <c r="D110" s="44"/>
      <c r="E110" s="16"/>
      <c r="F110" s="45"/>
      <c r="G110" s="42" t="str">
        <f t="shared" si="13"/>
        <v># no free IP</v>
      </c>
      <c r="H110" s="42" t="str">
        <f t="shared" si="14"/>
        <v>17.06.04</v>
      </c>
      <c r="I110" s="42" t="str">
        <f t="shared" si="15"/>
        <v/>
      </c>
      <c r="J110" s="48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2">
        <v>108</v>
      </c>
      <c r="B111" s="42" t="str">
        <f t="shared" si="12"/>
        <v># no free IP</v>
      </c>
      <c r="C111" s="48"/>
      <c r="D111" s="44"/>
      <c r="E111" s="16"/>
      <c r="F111" s="45"/>
      <c r="G111" s="42" t="str">
        <f t="shared" si="13"/>
        <v># no free IP</v>
      </c>
      <c r="H111" s="42" t="str">
        <f t="shared" si="14"/>
        <v>17.06.04</v>
      </c>
      <c r="I111" s="42" t="str">
        <f t="shared" si="15"/>
        <v/>
      </c>
      <c r="J111" s="48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2">
        <v>109</v>
      </c>
      <c r="B112" s="42" t="str">
        <f t="shared" si="12"/>
        <v># no free IP</v>
      </c>
      <c r="C112" s="48"/>
      <c r="D112" s="44"/>
      <c r="E112" s="16"/>
      <c r="F112" s="45"/>
      <c r="G112" s="42" t="str">
        <f t="shared" si="13"/>
        <v># no free IP</v>
      </c>
      <c r="H112" s="42" t="str">
        <f t="shared" si="14"/>
        <v>17.06.04</v>
      </c>
      <c r="I112" s="42" t="str">
        <f t="shared" si="15"/>
        <v/>
      </c>
      <c r="J112" s="48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2">
        <v>110</v>
      </c>
      <c r="B113" s="42" t="str">
        <f t="shared" si="12"/>
        <v># no free IP</v>
      </c>
      <c r="C113" s="48"/>
      <c r="D113" s="44"/>
      <c r="E113" s="16"/>
      <c r="F113" s="45"/>
      <c r="G113" s="42" t="str">
        <f t="shared" si="13"/>
        <v># no free IP</v>
      </c>
      <c r="H113" s="42" t="str">
        <f t="shared" si="14"/>
        <v>17.06.04</v>
      </c>
      <c r="I113" s="42" t="str">
        <f t="shared" si="15"/>
        <v/>
      </c>
      <c r="J113" s="48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2">
        <v>111</v>
      </c>
      <c r="B114" s="42" t="str">
        <f t="shared" si="12"/>
        <v># no free IP</v>
      </c>
      <c r="C114" s="48"/>
      <c r="D114" s="44"/>
      <c r="E114" s="16"/>
      <c r="F114" s="45"/>
      <c r="G114" s="42" t="str">
        <f t="shared" si="13"/>
        <v># no free IP</v>
      </c>
      <c r="H114" s="42" t="str">
        <f t="shared" si="14"/>
        <v>17.06.04</v>
      </c>
      <c r="I114" s="42" t="str">
        <f t="shared" si="15"/>
        <v/>
      </c>
      <c r="J114" s="48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2">
        <v>112</v>
      </c>
      <c r="B115" s="42" t="str">
        <f t="shared" si="12"/>
        <v># no free IP</v>
      </c>
      <c r="C115" s="48"/>
      <c r="D115" s="44"/>
      <c r="E115" s="16"/>
      <c r="F115" s="45"/>
      <c r="G115" s="42" t="str">
        <f t="shared" si="13"/>
        <v># no free IP</v>
      </c>
      <c r="H115" s="42" t="str">
        <f t="shared" si="14"/>
        <v>17.06.04</v>
      </c>
      <c r="I115" s="42" t="str">
        <f t="shared" si="15"/>
        <v/>
      </c>
      <c r="J115" s="48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2">
        <v>113</v>
      </c>
      <c r="B116" s="42" t="str">
        <f t="shared" si="12"/>
        <v># no free IP</v>
      </c>
      <c r="C116" s="48"/>
      <c r="D116" s="44"/>
      <c r="E116" s="16"/>
      <c r="F116" s="45"/>
      <c r="G116" s="42" t="str">
        <f t="shared" si="13"/>
        <v># no free IP</v>
      </c>
      <c r="H116" s="42" t="str">
        <f t="shared" si="14"/>
        <v>17.06.04</v>
      </c>
      <c r="I116" s="42" t="str">
        <f t="shared" si="15"/>
        <v/>
      </c>
      <c r="J116" s="48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2">
        <v>114</v>
      </c>
      <c r="B117" s="42" t="str">
        <f t="shared" si="12"/>
        <v># no free IP</v>
      </c>
      <c r="C117" s="48"/>
      <c r="D117" s="44"/>
      <c r="E117" s="16"/>
      <c r="F117" s="45"/>
      <c r="G117" s="42" t="str">
        <f t="shared" si="13"/>
        <v># no free IP</v>
      </c>
      <c r="H117" s="42" t="str">
        <f t="shared" si="14"/>
        <v>17.06.04</v>
      </c>
      <c r="I117" s="42" t="str">
        <f t="shared" si="15"/>
        <v/>
      </c>
      <c r="J117" s="48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2">
        <v>115</v>
      </c>
      <c r="B118" s="42" t="str">
        <f t="shared" si="12"/>
        <v># no free IP</v>
      </c>
      <c r="C118" s="48"/>
      <c r="D118" s="44"/>
      <c r="E118" s="16"/>
      <c r="F118" s="45"/>
      <c r="G118" s="42" t="str">
        <f t="shared" si="13"/>
        <v># no free IP</v>
      </c>
      <c r="H118" s="42" t="str">
        <f t="shared" si="14"/>
        <v>17.06.04</v>
      </c>
      <c r="I118" s="42" t="str">
        <f t="shared" si="15"/>
        <v/>
      </c>
      <c r="J118" s="48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2">
        <v>116</v>
      </c>
      <c r="B119" s="42" t="str">
        <f t="shared" si="12"/>
        <v># no free IP</v>
      </c>
      <c r="C119" s="48"/>
      <c r="D119" s="44"/>
      <c r="E119" s="16"/>
      <c r="F119" s="45"/>
      <c r="G119" s="42" t="str">
        <f t="shared" si="13"/>
        <v># no free IP</v>
      </c>
      <c r="H119" s="42" t="str">
        <f t="shared" si="14"/>
        <v>17.06.04</v>
      </c>
      <c r="I119" s="42" t="str">
        <f t="shared" si="15"/>
        <v/>
      </c>
      <c r="J119" s="48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2">
        <v>117</v>
      </c>
      <c r="B120" s="42" t="str">
        <f t="shared" si="12"/>
        <v># no free IP</v>
      </c>
      <c r="C120" s="48"/>
      <c r="D120" s="44"/>
      <c r="E120" s="16"/>
      <c r="F120" s="45"/>
      <c r="G120" s="42" t="str">
        <f t="shared" si="13"/>
        <v># no free IP</v>
      </c>
      <c r="H120" s="42" t="str">
        <f t="shared" si="14"/>
        <v>17.06.04</v>
      </c>
      <c r="I120" s="42" t="str">
        <f t="shared" si="15"/>
        <v/>
      </c>
      <c r="J120" s="48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2">
        <v>118</v>
      </c>
      <c r="B121" s="42" t="str">
        <f t="shared" si="12"/>
        <v># no free IP</v>
      </c>
      <c r="C121" s="48"/>
      <c r="D121" s="44"/>
      <c r="E121" s="16"/>
      <c r="F121" s="45"/>
      <c r="G121" s="42" t="str">
        <f t="shared" si="13"/>
        <v># no free IP</v>
      </c>
      <c r="H121" s="42" t="str">
        <f t="shared" si="14"/>
        <v>17.06.04</v>
      </c>
      <c r="I121" s="42" t="str">
        <f t="shared" si="15"/>
        <v/>
      </c>
      <c r="J121" s="48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2">
        <v>119</v>
      </c>
      <c r="B122" s="42" t="str">
        <f t="shared" si="12"/>
        <v># no free IP</v>
      </c>
      <c r="C122" s="48"/>
      <c r="D122" s="44"/>
      <c r="E122" s="16"/>
      <c r="F122" s="45"/>
      <c r="G122" s="42" t="str">
        <f t="shared" si="13"/>
        <v># no free IP</v>
      </c>
      <c r="H122" s="42" t="str">
        <f t="shared" si="14"/>
        <v>17.06.04</v>
      </c>
      <c r="I122" s="42" t="str">
        <f t="shared" si="15"/>
        <v/>
      </c>
      <c r="J122" s="48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2">
        <v>120</v>
      </c>
      <c r="B123" s="42" t="str">
        <f t="shared" si="12"/>
        <v># no free IP</v>
      </c>
      <c r="C123" s="48"/>
      <c r="D123" s="44"/>
      <c r="E123" s="16"/>
      <c r="F123" s="45"/>
      <c r="G123" s="42" t="str">
        <f t="shared" si="13"/>
        <v># no free IP</v>
      </c>
      <c r="H123" s="42" t="str">
        <f t="shared" si="14"/>
        <v>17.06.04</v>
      </c>
      <c r="I123" s="42" t="str">
        <f t="shared" si="15"/>
        <v/>
      </c>
      <c r="J123" s="48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2">
        <v>121</v>
      </c>
      <c r="B124" s="42" t="str">
        <f t="shared" si="12"/>
        <v># no free IP</v>
      </c>
      <c r="C124" s="48"/>
      <c r="D124" s="44"/>
      <c r="E124" s="16"/>
      <c r="F124" s="45"/>
      <c r="G124" s="42" t="str">
        <f t="shared" si="13"/>
        <v># no free IP</v>
      </c>
      <c r="H124" s="42" t="str">
        <f t="shared" si="14"/>
        <v>17.06.04</v>
      </c>
      <c r="I124" s="42" t="str">
        <f t="shared" si="15"/>
        <v/>
      </c>
      <c r="J124" s="48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2">
        <v>122</v>
      </c>
      <c r="B125" s="42" t="str">
        <f t="shared" si="12"/>
        <v># no free IP</v>
      </c>
      <c r="C125" s="48"/>
      <c r="D125" s="44"/>
      <c r="E125" s="16"/>
      <c r="F125" s="45"/>
      <c r="G125" s="42" t="str">
        <f t="shared" si="13"/>
        <v># no free IP</v>
      </c>
      <c r="H125" s="42" t="str">
        <f t="shared" si="14"/>
        <v>17.06.04</v>
      </c>
      <c r="I125" s="42" t="str">
        <f t="shared" si="15"/>
        <v/>
      </c>
      <c r="J125" s="48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2">
        <v>123</v>
      </c>
      <c r="B126" s="42" t="str">
        <f t="shared" si="12"/>
        <v># no free IP</v>
      </c>
      <c r="C126" s="48"/>
      <c r="D126" s="44"/>
      <c r="E126" s="16"/>
      <c r="F126" s="45"/>
      <c r="G126" s="42" t="str">
        <f t="shared" si="13"/>
        <v># no free IP</v>
      </c>
      <c r="H126" s="42" t="str">
        <f t="shared" si="14"/>
        <v>17.06.04</v>
      </c>
      <c r="I126" s="42" t="str">
        <f t="shared" si="15"/>
        <v/>
      </c>
      <c r="J126" s="48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2">
        <v>124</v>
      </c>
      <c r="B127" s="42" t="str">
        <f t="shared" si="12"/>
        <v># no free IP</v>
      </c>
      <c r="C127" s="48"/>
      <c r="D127" s="44"/>
      <c r="E127" s="16"/>
      <c r="F127" s="45"/>
      <c r="G127" s="42" t="str">
        <f t="shared" si="13"/>
        <v># no free IP</v>
      </c>
      <c r="H127" s="42" t="str">
        <f t="shared" si="14"/>
        <v>17.06.04</v>
      </c>
      <c r="I127" s="42" t="str">
        <f t="shared" si="15"/>
        <v/>
      </c>
      <c r="J127" s="48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2">
        <v>125</v>
      </c>
      <c r="B128" s="42" t="str">
        <f t="shared" si="12"/>
        <v># no free IP</v>
      </c>
      <c r="C128" s="48"/>
      <c r="D128" s="44"/>
      <c r="E128" s="16"/>
      <c r="F128" s="45"/>
      <c r="G128" s="42" t="str">
        <f t="shared" si="13"/>
        <v># no free IP</v>
      </c>
      <c r="H128" s="42" t="str">
        <f t="shared" si="14"/>
        <v>17.06.04</v>
      </c>
      <c r="I128" s="42" t="str">
        <f t="shared" si="15"/>
        <v/>
      </c>
      <c r="J128" s="48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2">
        <v>126</v>
      </c>
      <c r="B129" s="42" t="str">
        <f t="shared" si="12"/>
        <v># no free IP</v>
      </c>
      <c r="C129" s="48"/>
      <c r="D129" s="44"/>
      <c r="E129" s="16"/>
      <c r="F129" s="45"/>
      <c r="G129" s="42" t="str">
        <f t="shared" si="13"/>
        <v># no free IP</v>
      </c>
      <c r="H129" s="42" t="str">
        <f t="shared" si="14"/>
        <v>17.06.04</v>
      </c>
      <c r="I129" s="42" t="str">
        <f t="shared" si="15"/>
        <v/>
      </c>
      <c r="J129" s="48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2">
        <v>127</v>
      </c>
      <c r="B130" s="42" t="str">
        <f t="shared" si="12"/>
        <v># no free IP</v>
      </c>
      <c r="C130" s="48"/>
      <c r="D130" s="44"/>
      <c r="E130" s="16"/>
      <c r="F130" s="45"/>
      <c r="G130" s="42" t="str">
        <f t="shared" si="13"/>
        <v># no free IP</v>
      </c>
      <c r="H130" s="42" t="str">
        <f t="shared" si="14"/>
        <v>17.06.04</v>
      </c>
      <c r="I130" s="42" t="str">
        <f t="shared" si="15"/>
        <v/>
      </c>
      <c r="J130" s="48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2">
        <v>128</v>
      </c>
      <c r="B131" s="42" t="str">
        <f t="shared" si="12"/>
        <v># no free IP</v>
      </c>
      <c r="C131" s="48"/>
      <c r="D131" s="44"/>
      <c r="E131" s="16"/>
      <c r="F131" s="45"/>
      <c r="G131" s="42" t="str">
        <f t="shared" si="13"/>
        <v># no free IP</v>
      </c>
      <c r="H131" s="42" t="str">
        <f t="shared" si="14"/>
        <v>17.06.04</v>
      </c>
      <c r="I131" s="42" t="str">
        <f t="shared" si="15"/>
        <v/>
      </c>
      <c r="J131" s="48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2">
        <v>129</v>
      </c>
      <c r="B132" s="42" t="str">
        <f t="shared" ref="B132:B195" si="19">IF(A132&gt;SUM(range_ap1_count+range_ap2_count),"# no free IP",CONCATENATE(var_dns_ap,SUM(20000+A132)))</f>
        <v># no free IP</v>
      </c>
      <c r="C132" s="48"/>
      <c r="D132" s="44"/>
      <c r="E132" s="16"/>
      <c r="F132" s="45"/>
      <c r="G132" s="42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2" t="str">
        <f t="shared" ref="H132:H195" si="21">var_version_wlc</f>
        <v>17.06.04</v>
      </c>
      <c r="I132" s="42" t="str">
        <f t="shared" ref="I132:I195" si="22">IF(C132="","",IF(C132="c9120AXI","indoor",IF(C132="c9124AXI","outdoor",IF(C132="AIR-AP1832I","indoor",IF(C132="AIR-AP1542I","outdoor","# FEHLER")))))</f>
        <v/>
      </c>
      <c r="J132" s="48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2">
        <v>130</v>
      </c>
      <c r="B133" s="42" t="str">
        <f t="shared" si="19"/>
        <v># no free IP</v>
      </c>
      <c r="C133" s="48"/>
      <c r="D133" s="44"/>
      <c r="E133" s="16"/>
      <c r="F133" s="45"/>
      <c r="G133" s="42" t="str">
        <f t="shared" si="20"/>
        <v># no free IP</v>
      </c>
      <c r="H133" s="42" t="str">
        <f t="shared" si="21"/>
        <v>17.06.04</v>
      </c>
      <c r="I133" s="42" t="str">
        <f t="shared" si="22"/>
        <v/>
      </c>
      <c r="J133" s="48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2">
        <v>131</v>
      </c>
      <c r="B134" s="42" t="str">
        <f t="shared" si="19"/>
        <v># no free IP</v>
      </c>
      <c r="C134" s="48"/>
      <c r="D134" s="44"/>
      <c r="E134" s="16"/>
      <c r="F134" s="45"/>
      <c r="G134" s="42" t="str">
        <f t="shared" si="20"/>
        <v># no free IP</v>
      </c>
      <c r="H134" s="42" t="str">
        <f t="shared" si="21"/>
        <v>17.06.04</v>
      </c>
      <c r="I134" s="42" t="str">
        <f t="shared" si="22"/>
        <v/>
      </c>
      <c r="J134" s="48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2">
        <v>132</v>
      </c>
      <c r="B135" s="42" t="str">
        <f t="shared" si="19"/>
        <v># no free IP</v>
      </c>
      <c r="C135" s="48"/>
      <c r="D135" s="44"/>
      <c r="E135" s="16"/>
      <c r="F135" s="45"/>
      <c r="G135" s="42" t="str">
        <f t="shared" si="20"/>
        <v># no free IP</v>
      </c>
      <c r="H135" s="42" t="str">
        <f t="shared" si="21"/>
        <v>17.06.04</v>
      </c>
      <c r="I135" s="42" t="str">
        <f t="shared" si="22"/>
        <v/>
      </c>
      <c r="J135" s="48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2">
        <v>133</v>
      </c>
      <c r="B136" s="42" t="str">
        <f t="shared" si="19"/>
        <v># no free IP</v>
      </c>
      <c r="C136" s="48"/>
      <c r="D136" s="44"/>
      <c r="E136" s="16"/>
      <c r="F136" s="45"/>
      <c r="G136" s="42" t="str">
        <f t="shared" si="20"/>
        <v># no free IP</v>
      </c>
      <c r="H136" s="42" t="str">
        <f t="shared" si="21"/>
        <v>17.06.04</v>
      </c>
      <c r="I136" s="42" t="str">
        <f t="shared" si="22"/>
        <v/>
      </c>
      <c r="J136" s="48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2">
        <v>134</v>
      </c>
      <c r="B137" s="42" t="str">
        <f t="shared" si="19"/>
        <v># no free IP</v>
      </c>
      <c r="C137" s="48"/>
      <c r="D137" s="44"/>
      <c r="E137" s="16"/>
      <c r="F137" s="45"/>
      <c r="G137" s="42" t="str">
        <f t="shared" si="20"/>
        <v># no free IP</v>
      </c>
      <c r="H137" s="42" t="str">
        <f t="shared" si="21"/>
        <v>17.06.04</v>
      </c>
      <c r="I137" s="42" t="str">
        <f t="shared" si="22"/>
        <v/>
      </c>
      <c r="J137" s="48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2">
        <v>135</v>
      </c>
      <c r="B138" s="42" t="str">
        <f t="shared" si="19"/>
        <v># no free IP</v>
      </c>
      <c r="C138" s="48"/>
      <c r="D138" s="44"/>
      <c r="E138" s="16"/>
      <c r="F138" s="45"/>
      <c r="G138" s="42" t="str">
        <f t="shared" si="20"/>
        <v># no free IP</v>
      </c>
      <c r="H138" s="42" t="str">
        <f t="shared" si="21"/>
        <v>17.06.04</v>
      </c>
      <c r="I138" s="42" t="str">
        <f t="shared" si="22"/>
        <v/>
      </c>
      <c r="J138" s="48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2">
        <v>136</v>
      </c>
      <c r="B139" s="42" t="str">
        <f t="shared" si="19"/>
        <v># no free IP</v>
      </c>
      <c r="C139" s="48"/>
      <c r="D139" s="44"/>
      <c r="E139" s="16"/>
      <c r="F139" s="45"/>
      <c r="G139" s="42" t="str">
        <f t="shared" si="20"/>
        <v># no free IP</v>
      </c>
      <c r="H139" s="42" t="str">
        <f t="shared" si="21"/>
        <v>17.06.04</v>
      </c>
      <c r="I139" s="42" t="str">
        <f t="shared" si="22"/>
        <v/>
      </c>
      <c r="J139" s="48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2">
        <v>137</v>
      </c>
      <c r="B140" s="42" t="str">
        <f t="shared" si="19"/>
        <v># no free IP</v>
      </c>
      <c r="C140" s="48"/>
      <c r="D140" s="44"/>
      <c r="E140" s="16"/>
      <c r="F140" s="45"/>
      <c r="G140" s="42" t="str">
        <f t="shared" si="20"/>
        <v># no free IP</v>
      </c>
      <c r="H140" s="42" t="str">
        <f t="shared" si="21"/>
        <v>17.06.04</v>
      </c>
      <c r="I140" s="42" t="str">
        <f t="shared" si="22"/>
        <v/>
      </c>
      <c r="J140" s="48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2">
        <v>138</v>
      </c>
      <c r="B141" s="42" t="str">
        <f t="shared" si="19"/>
        <v># no free IP</v>
      </c>
      <c r="C141" s="48"/>
      <c r="D141" s="44"/>
      <c r="E141" s="16"/>
      <c r="F141" s="45"/>
      <c r="G141" s="42" t="str">
        <f t="shared" si="20"/>
        <v># no free IP</v>
      </c>
      <c r="H141" s="42" t="str">
        <f t="shared" si="21"/>
        <v>17.06.04</v>
      </c>
      <c r="I141" s="42" t="str">
        <f t="shared" si="22"/>
        <v/>
      </c>
      <c r="J141" s="48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2">
        <v>139</v>
      </c>
      <c r="B142" s="42" t="str">
        <f t="shared" si="19"/>
        <v># no free IP</v>
      </c>
      <c r="C142" s="48"/>
      <c r="D142" s="44"/>
      <c r="E142" s="16"/>
      <c r="F142" s="45"/>
      <c r="G142" s="42" t="str">
        <f t="shared" si="20"/>
        <v># no free IP</v>
      </c>
      <c r="H142" s="42" t="str">
        <f t="shared" si="21"/>
        <v>17.06.04</v>
      </c>
      <c r="I142" s="42" t="str">
        <f t="shared" si="22"/>
        <v/>
      </c>
      <c r="J142" s="48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2">
        <v>140</v>
      </c>
      <c r="B143" s="42" t="str">
        <f t="shared" si="19"/>
        <v># no free IP</v>
      </c>
      <c r="C143" s="48"/>
      <c r="D143" s="44"/>
      <c r="E143" s="16"/>
      <c r="F143" s="45"/>
      <c r="G143" s="42" t="str">
        <f t="shared" si="20"/>
        <v># no free IP</v>
      </c>
      <c r="H143" s="42" t="str">
        <f t="shared" si="21"/>
        <v>17.06.04</v>
      </c>
      <c r="I143" s="42" t="str">
        <f t="shared" si="22"/>
        <v/>
      </c>
      <c r="J143" s="48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2">
        <v>141</v>
      </c>
      <c r="B144" s="42" t="str">
        <f t="shared" si="19"/>
        <v># no free IP</v>
      </c>
      <c r="C144" s="48"/>
      <c r="D144" s="44"/>
      <c r="E144" s="16"/>
      <c r="F144" s="45"/>
      <c r="G144" s="42" t="str">
        <f t="shared" si="20"/>
        <v># no free IP</v>
      </c>
      <c r="H144" s="42" t="str">
        <f t="shared" si="21"/>
        <v>17.06.04</v>
      </c>
      <c r="I144" s="42" t="str">
        <f t="shared" si="22"/>
        <v/>
      </c>
      <c r="J144" s="48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2">
        <v>142</v>
      </c>
      <c r="B145" s="42" t="str">
        <f t="shared" si="19"/>
        <v># no free IP</v>
      </c>
      <c r="C145" s="48"/>
      <c r="D145" s="44"/>
      <c r="E145" s="16"/>
      <c r="F145" s="45"/>
      <c r="G145" s="42" t="str">
        <f t="shared" si="20"/>
        <v># no free IP</v>
      </c>
      <c r="H145" s="42" t="str">
        <f t="shared" si="21"/>
        <v>17.06.04</v>
      </c>
      <c r="I145" s="42" t="str">
        <f t="shared" si="22"/>
        <v/>
      </c>
      <c r="J145" s="48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2">
        <v>143</v>
      </c>
      <c r="B146" s="42" t="str">
        <f t="shared" si="19"/>
        <v># no free IP</v>
      </c>
      <c r="C146" s="48"/>
      <c r="D146" s="44"/>
      <c r="E146" s="16"/>
      <c r="F146" s="45"/>
      <c r="G146" s="42" t="str">
        <f t="shared" si="20"/>
        <v># no free IP</v>
      </c>
      <c r="H146" s="42" t="str">
        <f t="shared" si="21"/>
        <v>17.06.04</v>
      </c>
      <c r="I146" s="42" t="str">
        <f t="shared" si="22"/>
        <v/>
      </c>
      <c r="J146" s="48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2">
        <v>144</v>
      </c>
      <c r="B147" s="42" t="str">
        <f t="shared" si="19"/>
        <v># no free IP</v>
      </c>
      <c r="C147" s="48"/>
      <c r="D147" s="44"/>
      <c r="E147" s="16"/>
      <c r="F147" s="45"/>
      <c r="G147" s="42" t="str">
        <f t="shared" si="20"/>
        <v># no free IP</v>
      </c>
      <c r="H147" s="42" t="str">
        <f t="shared" si="21"/>
        <v>17.06.04</v>
      </c>
      <c r="I147" s="42" t="str">
        <f t="shared" si="22"/>
        <v/>
      </c>
      <c r="J147" s="48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2">
        <v>145</v>
      </c>
      <c r="B148" s="42" t="str">
        <f t="shared" si="19"/>
        <v># no free IP</v>
      </c>
      <c r="C148" s="48"/>
      <c r="D148" s="44"/>
      <c r="E148" s="16"/>
      <c r="F148" s="45"/>
      <c r="G148" s="42" t="str">
        <f t="shared" si="20"/>
        <v># no free IP</v>
      </c>
      <c r="H148" s="42" t="str">
        <f t="shared" si="21"/>
        <v>17.06.04</v>
      </c>
      <c r="I148" s="42" t="str">
        <f t="shared" si="22"/>
        <v/>
      </c>
      <c r="J148" s="48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2">
        <v>146</v>
      </c>
      <c r="B149" s="42" t="str">
        <f t="shared" si="19"/>
        <v># no free IP</v>
      </c>
      <c r="C149" s="48"/>
      <c r="D149" s="44"/>
      <c r="E149" s="16"/>
      <c r="F149" s="45"/>
      <c r="G149" s="42" t="str">
        <f t="shared" si="20"/>
        <v># no free IP</v>
      </c>
      <c r="H149" s="42" t="str">
        <f t="shared" si="21"/>
        <v>17.06.04</v>
      </c>
      <c r="I149" s="42" t="str">
        <f t="shared" si="22"/>
        <v/>
      </c>
      <c r="J149" s="48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2">
        <v>147</v>
      </c>
      <c r="B150" s="42" t="str">
        <f t="shared" si="19"/>
        <v># no free IP</v>
      </c>
      <c r="C150" s="48"/>
      <c r="D150" s="44"/>
      <c r="E150" s="16"/>
      <c r="F150" s="45"/>
      <c r="G150" s="42" t="str">
        <f t="shared" si="20"/>
        <v># no free IP</v>
      </c>
      <c r="H150" s="42" t="str">
        <f t="shared" si="21"/>
        <v>17.06.04</v>
      </c>
      <c r="I150" s="42" t="str">
        <f t="shared" si="22"/>
        <v/>
      </c>
      <c r="J150" s="48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2">
        <v>148</v>
      </c>
      <c r="B151" s="42" t="str">
        <f t="shared" si="19"/>
        <v># no free IP</v>
      </c>
      <c r="C151" s="48"/>
      <c r="D151" s="44"/>
      <c r="E151" s="16"/>
      <c r="F151" s="45"/>
      <c r="G151" s="42" t="str">
        <f t="shared" si="20"/>
        <v># no free IP</v>
      </c>
      <c r="H151" s="42" t="str">
        <f t="shared" si="21"/>
        <v>17.06.04</v>
      </c>
      <c r="I151" s="42" t="str">
        <f t="shared" si="22"/>
        <v/>
      </c>
      <c r="J151" s="48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2">
        <v>149</v>
      </c>
      <c r="B152" s="42" t="str">
        <f t="shared" si="19"/>
        <v># no free IP</v>
      </c>
      <c r="C152" s="48"/>
      <c r="D152" s="44"/>
      <c r="E152" s="16"/>
      <c r="F152" s="45"/>
      <c r="G152" s="42" t="str">
        <f t="shared" si="20"/>
        <v># no free IP</v>
      </c>
      <c r="H152" s="42" t="str">
        <f t="shared" si="21"/>
        <v>17.06.04</v>
      </c>
      <c r="I152" s="42" t="str">
        <f t="shared" si="22"/>
        <v/>
      </c>
      <c r="J152" s="48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2">
        <v>150</v>
      </c>
      <c r="B153" s="42" t="str">
        <f t="shared" si="19"/>
        <v># no free IP</v>
      </c>
      <c r="C153" s="48"/>
      <c r="D153" s="44"/>
      <c r="E153" s="16"/>
      <c r="F153" s="45"/>
      <c r="G153" s="42" t="str">
        <f t="shared" si="20"/>
        <v># no free IP</v>
      </c>
      <c r="H153" s="42" t="str">
        <f t="shared" si="21"/>
        <v>17.06.04</v>
      </c>
      <c r="I153" s="42" t="str">
        <f t="shared" si="22"/>
        <v/>
      </c>
      <c r="J153" s="48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2">
        <v>151</v>
      </c>
      <c r="B154" s="42" t="str">
        <f t="shared" si="19"/>
        <v># no free IP</v>
      </c>
      <c r="C154" s="48"/>
      <c r="D154" s="44"/>
      <c r="E154" s="16"/>
      <c r="F154" s="45"/>
      <c r="G154" s="42" t="str">
        <f t="shared" si="20"/>
        <v># no free IP</v>
      </c>
      <c r="H154" s="42" t="str">
        <f t="shared" si="21"/>
        <v>17.06.04</v>
      </c>
      <c r="I154" s="42" t="str">
        <f t="shared" si="22"/>
        <v/>
      </c>
      <c r="J154" s="48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2">
        <v>152</v>
      </c>
      <c r="B155" s="42" t="str">
        <f t="shared" si="19"/>
        <v># no free IP</v>
      </c>
      <c r="C155" s="48"/>
      <c r="D155" s="44"/>
      <c r="E155" s="16"/>
      <c r="F155" s="45"/>
      <c r="G155" s="42" t="str">
        <f t="shared" si="20"/>
        <v># no free IP</v>
      </c>
      <c r="H155" s="42" t="str">
        <f t="shared" si="21"/>
        <v>17.06.04</v>
      </c>
      <c r="I155" s="42" t="str">
        <f t="shared" si="22"/>
        <v/>
      </c>
      <c r="J155" s="48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2">
        <v>153</v>
      </c>
      <c r="B156" s="42" t="str">
        <f t="shared" si="19"/>
        <v># no free IP</v>
      </c>
      <c r="C156" s="48"/>
      <c r="D156" s="44"/>
      <c r="E156" s="16"/>
      <c r="F156" s="45"/>
      <c r="G156" s="42" t="str">
        <f t="shared" si="20"/>
        <v># no free IP</v>
      </c>
      <c r="H156" s="42" t="str">
        <f t="shared" si="21"/>
        <v>17.06.04</v>
      </c>
      <c r="I156" s="42" t="str">
        <f t="shared" si="22"/>
        <v/>
      </c>
      <c r="J156" s="48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2">
        <v>154</v>
      </c>
      <c r="B157" s="42" t="str">
        <f t="shared" si="19"/>
        <v># no free IP</v>
      </c>
      <c r="C157" s="48"/>
      <c r="D157" s="44"/>
      <c r="E157" s="16"/>
      <c r="F157" s="45"/>
      <c r="G157" s="42" t="str">
        <f t="shared" si="20"/>
        <v># no free IP</v>
      </c>
      <c r="H157" s="42" t="str">
        <f t="shared" si="21"/>
        <v>17.06.04</v>
      </c>
      <c r="I157" s="42" t="str">
        <f t="shared" si="22"/>
        <v/>
      </c>
      <c r="J157" s="48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2">
        <v>155</v>
      </c>
      <c r="B158" s="42" t="str">
        <f t="shared" si="19"/>
        <v># no free IP</v>
      </c>
      <c r="C158" s="48"/>
      <c r="D158" s="44"/>
      <c r="E158" s="16"/>
      <c r="F158" s="45"/>
      <c r="G158" s="42" t="str">
        <f t="shared" si="20"/>
        <v># no free IP</v>
      </c>
      <c r="H158" s="42" t="str">
        <f t="shared" si="21"/>
        <v>17.06.04</v>
      </c>
      <c r="I158" s="42" t="str">
        <f t="shared" si="22"/>
        <v/>
      </c>
      <c r="J158" s="48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2">
        <v>156</v>
      </c>
      <c r="B159" s="42" t="str">
        <f t="shared" si="19"/>
        <v># no free IP</v>
      </c>
      <c r="C159" s="48"/>
      <c r="D159" s="44"/>
      <c r="E159" s="16"/>
      <c r="F159" s="45"/>
      <c r="G159" s="42" t="str">
        <f t="shared" si="20"/>
        <v># no free IP</v>
      </c>
      <c r="H159" s="42" t="str">
        <f t="shared" si="21"/>
        <v>17.06.04</v>
      </c>
      <c r="I159" s="42" t="str">
        <f t="shared" si="22"/>
        <v/>
      </c>
      <c r="J159" s="48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2">
        <v>157</v>
      </c>
      <c r="B160" s="42" t="str">
        <f t="shared" si="19"/>
        <v># no free IP</v>
      </c>
      <c r="C160" s="48"/>
      <c r="D160" s="44"/>
      <c r="E160" s="16"/>
      <c r="F160" s="45"/>
      <c r="G160" s="42" t="str">
        <f t="shared" si="20"/>
        <v># no free IP</v>
      </c>
      <c r="H160" s="42" t="str">
        <f t="shared" si="21"/>
        <v>17.06.04</v>
      </c>
      <c r="I160" s="42" t="str">
        <f t="shared" si="22"/>
        <v/>
      </c>
      <c r="J160" s="48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2">
        <v>158</v>
      </c>
      <c r="B161" s="42" t="str">
        <f t="shared" si="19"/>
        <v># no free IP</v>
      </c>
      <c r="C161" s="48"/>
      <c r="D161" s="44"/>
      <c r="E161" s="16"/>
      <c r="F161" s="45"/>
      <c r="G161" s="42" t="str">
        <f t="shared" si="20"/>
        <v># no free IP</v>
      </c>
      <c r="H161" s="42" t="str">
        <f t="shared" si="21"/>
        <v>17.06.04</v>
      </c>
      <c r="I161" s="42" t="str">
        <f t="shared" si="22"/>
        <v/>
      </c>
      <c r="J161" s="48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2">
        <v>159</v>
      </c>
      <c r="B162" s="42" t="str">
        <f t="shared" si="19"/>
        <v># no free IP</v>
      </c>
      <c r="C162" s="48"/>
      <c r="D162" s="44"/>
      <c r="E162" s="16"/>
      <c r="F162" s="45"/>
      <c r="G162" s="42" t="str">
        <f t="shared" si="20"/>
        <v># no free IP</v>
      </c>
      <c r="H162" s="42" t="str">
        <f t="shared" si="21"/>
        <v>17.06.04</v>
      </c>
      <c r="I162" s="42" t="str">
        <f t="shared" si="22"/>
        <v/>
      </c>
      <c r="J162" s="48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2">
        <v>160</v>
      </c>
      <c r="B163" s="42" t="str">
        <f t="shared" si="19"/>
        <v># no free IP</v>
      </c>
      <c r="C163" s="48"/>
      <c r="D163" s="44"/>
      <c r="E163" s="16"/>
      <c r="F163" s="45"/>
      <c r="G163" s="42" t="str">
        <f t="shared" si="20"/>
        <v># no free IP</v>
      </c>
      <c r="H163" s="42" t="str">
        <f t="shared" si="21"/>
        <v>17.06.04</v>
      </c>
      <c r="I163" s="42" t="str">
        <f t="shared" si="22"/>
        <v/>
      </c>
      <c r="J163" s="48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2">
        <v>161</v>
      </c>
      <c r="B164" s="42" t="str">
        <f t="shared" si="19"/>
        <v># no free IP</v>
      </c>
      <c r="C164" s="48"/>
      <c r="D164" s="44"/>
      <c r="E164" s="16"/>
      <c r="F164" s="45"/>
      <c r="G164" s="42" t="str">
        <f t="shared" si="20"/>
        <v># no free IP</v>
      </c>
      <c r="H164" s="42" t="str">
        <f t="shared" si="21"/>
        <v>17.06.04</v>
      </c>
      <c r="I164" s="42" t="str">
        <f t="shared" si="22"/>
        <v/>
      </c>
      <c r="J164" s="48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2">
        <v>162</v>
      </c>
      <c r="B165" s="42" t="str">
        <f t="shared" si="19"/>
        <v># no free IP</v>
      </c>
      <c r="C165" s="48"/>
      <c r="D165" s="44"/>
      <c r="E165" s="16"/>
      <c r="F165" s="45"/>
      <c r="G165" s="42" t="str">
        <f t="shared" si="20"/>
        <v># no free IP</v>
      </c>
      <c r="H165" s="42" t="str">
        <f t="shared" si="21"/>
        <v>17.06.04</v>
      </c>
      <c r="I165" s="42" t="str">
        <f t="shared" si="22"/>
        <v/>
      </c>
      <c r="J165" s="48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2">
        <v>163</v>
      </c>
      <c r="B166" s="42" t="str">
        <f t="shared" si="19"/>
        <v># no free IP</v>
      </c>
      <c r="C166" s="48"/>
      <c r="D166" s="44"/>
      <c r="E166" s="16"/>
      <c r="F166" s="45"/>
      <c r="G166" s="42" t="str">
        <f t="shared" si="20"/>
        <v># no free IP</v>
      </c>
      <c r="H166" s="42" t="str">
        <f t="shared" si="21"/>
        <v>17.06.04</v>
      </c>
      <c r="I166" s="42" t="str">
        <f t="shared" si="22"/>
        <v/>
      </c>
      <c r="J166" s="48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2">
        <v>164</v>
      </c>
      <c r="B167" s="42" t="str">
        <f t="shared" si="19"/>
        <v># no free IP</v>
      </c>
      <c r="C167" s="48"/>
      <c r="D167" s="44"/>
      <c r="E167" s="16"/>
      <c r="F167" s="45"/>
      <c r="G167" s="42" t="str">
        <f t="shared" si="20"/>
        <v># no free IP</v>
      </c>
      <c r="H167" s="42" t="str">
        <f t="shared" si="21"/>
        <v>17.06.04</v>
      </c>
      <c r="I167" s="42" t="str">
        <f t="shared" si="22"/>
        <v/>
      </c>
      <c r="J167" s="48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2">
        <v>165</v>
      </c>
      <c r="B168" s="42" t="str">
        <f t="shared" si="19"/>
        <v># no free IP</v>
      </c>
      <c r="C168" s="48"/>
      <c r="D168" s="44"/>
      <c r="E168" s="16"/>
      <c r="F168" s="45"/>
      <c r="G168" s="42" t="str">
        <f t="shared" si="20"/>
        <v># no free IP</v>
      </c>
      <c r="H168" s="42" t="str">
        <f t="shared" si="21"/>
        <v>17.06.04</v>
      </c>
      <c r="I168" s="42" t="str">
        <f t="shared" si="22"/>
        <v/>
      </c>
      <c r="J168" s="48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2">
        <v>166</v>
      </c>
      <c r="B169" s="42" t="str">
        <f t="shared" si="19"/>
        <v># no free IP</v>
      </c>
      <c r="C169" s="48"/>
      <c r="D169" s="44"/>
      <c r="E169" s="16"/>
      <c r="F169" s="45"/>
      <c r="G169" s="42" t="str">
        <f t="shared" si="20"/>
        <v># no free IP</v>
      </c>
      <c r="H169" s="42" t="str">
        <f t="shared" si="21"/>
        <v>17.06.04</v>
      </c>
      <c r="I169" s="42" t="str">
        <f t="shared" si="22"/>
        <v/>
      </c>
      <c r="J169" s="48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2">
        <v>167</v>
      </c>
      <c r="B170" s="42" t="str">
        <f t="shared" si="19"/>
        <v># no free IP</v>
      </c>
      <c r="C170" s="48"/>
      <c r="D170" s="44"/>
      <c r="E170" s="16"/>
      <c r="F170" s="45"/>
      <c r="G170" s="42" t="str">
        <f t="shared" si="20"/>
        <v># no free IP</v>
      </c>
      <c r="H170" s="42" t="str">
        <f t="shared" si="21"/>
        <v>17.06.04</v>
      </c>
      <c r="I170" s="42" t="str">
        <f t="shared" si="22"/>
        <v/>
      </c>
      <c r="J170" s="48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2">
        <v>168</v>
      </c>
      <c r="B171" s="42" t="str">
        <f t="shared" si="19"/>
        <v># no free IP</v>
      </c>
      <c r="C171" s="48"/>
      <c r="D171" s="44"/>
      <c r="E171" s="16"/>
      <c r="F171" s="45"/>
      <c r="G171" s="42" t="str">
        <f t="shared" si="20"/>
        <v># no free IP</v>
      </c>
      <c r="H171" s="42" t="str">
        <f t="shared" si="21"/>
        <v>17.06.04</v>
      </c>
      <c r="I171" s="42" t="str">
        <f t="shared" si="22"/>
        <v/>
      </c>
      <c r="J171" s="48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2">
        <v>169</v>
      </c>
      <c r="B172" s="42" t="str">
        <f t="shared" si="19"/>
        <v># no free IP</v>
      </c>
      <c r="C172" s="48"/>
      <c r="D172" s="44"/>
      <c r="E172" s="16"/>
      <c r="F172" s="45"/>
      <c r="G172" s="42" t="str">
        <f t="shared" si="20"/>
        <v># no free IP</v>
      </c>
      <c r="H172" s="42" t="str">
        <f t="shared" si="21"/>
        <v>17.06.04</v>
      </c>
      <c r="I172" s="42" t="str">
        <f t="shared" si="22"/>
        <v/>
      </c>
      <c r="J172" s="48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2">
        <v>170</v>
      </c>
      <c r="B173" s="42" t="str">
        <f t="shared" si="19"/>
        <v># no free IP</v>
      </c>
      <c r="C173" s="48"/>
      <c r="D173" s="44"/>
      <c r="E173" s="16"/>
      <c r="F173" s="45"/>
      <c r="G173" s="42" t="str">
        <f t="shared" si="20"/>
        <v># no free IP</v>
      </c>
      <c r="H173" s="42" t="str">
        <f t="shared" si="21"/>
        <v>17.06.04</v>
      </c>
      <c r="I173" s="42" t="str">
        <f t="shared" si="22"/>
        <v/>
      </c>
      <c r="J173" s="48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2">
        <v>171</v>
      </c>
      <c r="B174" s="42" t="str">
        <f t="shared" si="19"/>
        <v># no free IP</v>
      </c>
      <c r="C174" s="48"/>
      <c r="D174" s="44"/>
      <c r="E174" s="16"/>
      <c r="F174" s="45"/>
      <c r="G174" s="42" t="str">
        <f t="shared" si="20"/>
        <v># no free IP</v>
      </c>
      <c r="H174" s="42" t="str">
        <f t="shared" si="21"/>
        <v>17.06.04</v>
      </c>
      <c r="I174" s="42" t="str">
        <f t="shared" si="22"/>
        <v/>
      </c>
      <c r="J174" s="48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2">
        <v>172</v>
      </c>
      <c r="B175" s="42" t="str">
        <f t="shared" si="19"/>
        <v># no free IP</v>
      </c>
      <c r="C175" s="48"/>
      <c r="D175" s="44"/>
      <c r="E175" s="16"/>
      <c r="F175" s="45"/>
      <c r="G175" s="42" t="str">
        <f t="shared" si="20"/>
        <v># no free IP</v>
      </c>
      <c r="H175" s="42" t="str">
        <f t="shared" si="21"/>
        <v>17.06.04</v>
      </c>
      <c r="I175" s="42" t="str">
        <f t="shared" si="22"/>
        <v/>
      </c>
      <c r="J175" s="48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2">
        <v>173</v>
      </c>
      <c r="B176" s="42" t="str">
        <f t="shared" si="19"/>
        <v># no free IP</v>
      </c>
      <c r="C176" s="48"/>
      <c r="D176" s="44"/>
      <c r="E176" s="16"/>
      <c r="F176" s="45"/>
      <c r="G176" s="42" t="str">
        <f t="shared" si="20"/>
        <v># no free IP</v>
      </c>
      <c r="H176" s="42" t="str">
        <f t="shared" si="21"/>
        <v>17.06.04</v>
      </c>
      <c r="I176" s="42" t="str">
        <f t="shared" si="22"/>
        <v/>
      </c>
      <c r="J176" s="48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2">
        <v>174</v>
      </c>
      <c r="B177" s="42" t="str">
        <f t="shared" si="19"/>
        <v># no free IP</v>
      </c>
      <c r="C177" s="48"/>
      <c r="D177" s="44"/>
      <c r="E177" s="16"/>
      <c r="F177" s="45"/>
      <c r="G177" s="42" t="str">
        <f t="shared" si="20"/>
        <v># no free IP</v>
      </c>
      <c r="H177" s="42" t="str">
        <f t="shared" si="21"/>
        <v>17.06.04</v>
      </c>
      <c r="I177" s="42" t="str">
        <f t="shared" si="22"/>
        <v/>
      </c>
      <c r="J177" s="48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2">
        <v>175</v>
      </c>
      <c r="B178" s="42" t="str">
        <f t="shared" si="19"/>
        <v># no free IP</v>
      </c>
      <c r="C178" s="48"/>
      <c r="D178" s="44"/>
      <c r="E178" s="16"/>
      <c r="F178" s="45"/>
      <c r="G178" s="42" t="str">
        <f t="shared" si="20"/>
        <v># no free IP</v>
      </c>
      <c r="H178" s="42" t="str">
        <f t="shared" si="21"/>
        <v>17.06.04</v>
      </c>
      <c r="I178" s="42" t="str">
        <f t="shared" si="22"/>
        <v/>
      </c>
      <c r="J178" s="48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2">
        <v>176</v>
      </c>
      <c r="B179" s="42" t="str">
        <f t="shared" si="19"/>
        <v># no free IP</v>
      </c>
      <c r="C179" s="48"/>
      <c r="D179" s="44"/>
      <c r="E179" s="16"/>
      <c r="F179" s="45"/>
      <c r="G179" s="42" t="str">
        <f t="shared" si="20"/>
        <v># no free IP</v>
      </c>
      <c r="H179" s="42" t="str">
        <f t="shared" si="21"/>
        <v>17.06.04</v>
      </c>
      <c r="I179" s="42" t="str">
        <f t="shared" si="22"/>
        <v/>
      </c>
      <c r="J179" s="48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2">
        <v>177</v>
      </c>
      <c r="B180" s="42" t="str">
        <f t="shared" si="19"/>
        <v># no free IP</v>
      </c>
      <c r="C180" s="48"/>
      <c r="D180" s="44"/>
      <c r="E180" s="16"/>
      <c r="F180" s="45"/>
      <c r="G180" s="42" t="str">
        <f t="shared" si="20"/>
        <v># no free IP</v>
      </c>
      <c r="H180" s="42" t="str">
        <f t="shared" si="21"/>
        <v>17.06.04</v>
      </c>
      <c r="I180" s="42" t="str">
        <f t="shared" si="22"/>
        <v/>
      </c>
      <c r="J180" s="48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2">
        <v>178</v>
      </c>
      <c r="B181" s="42" t="str">
        <f t="shared" si="19"/>
        <v># no free IP</v>
      </c>
      <c r="C181" s="48"/>
      <c r="D181" s="44"/>
      <c r="E181" s="16"/>
      <c r="F181" s="45"/>
      <c r="G181" s="42" t="str">
        <f t="shared" si="20"/>
        <v># no free IP</v>
      </c>
      <c r="H181" s="42" t="str">
        <f t="shared" si="21"/>
        <v>17.06.04</v>
      </c>
      <c r="I181" s="42" t="str">
        <f t="shared" si="22"/>
        <v/>
      </c>
      <c r="J181" s="48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2">
        <v>179</v>
      </c>
      <c r="B182" s="42" t="str">
        <f t="shared" si="19"/>
        <v># no free IP</v>
      </c>
      <c r="C182" s="48"/>
      <c r="D182" s="44"/>
      <c r="E182" s="16"/>
      <c r="F182" s="45"/>
      <c r="G182" s="42" t="str">
        <f t="shared" si="20"/>
        <v># no free IP</v>
      </c>
      <c r="H182" s="42" t="str">
        <f t="shared" si="21"/>
        <v>17.06.04</v>
      </c>
      <c r="I182" s="42" t="str">
        <f t="shared" si="22"/>
        <v/>
      </c>
      <c r="J182" s="48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2">
        <v>180</v>
      </c>
      <c r="B183" s="42" t="str">
        <f t="shared" si="19"/>
        <v># no free IP</v>
      </c>
      <c r="C183" s="48"/>
      <c r="D183" s="44"/>
      <c r="E183" s="16"/>
      <c r="F183" s="45"/>
      <c r="G183" s="42" t="str">
        <f t="shared" si="20"/>
        <v># no free IP</v>
      </c>
      <c r="H183" s="42" t="str">
        <f t="shared" si="21"/>
        <v>17.06.04</v>
      </c>
      <c r="I183" s="42" t="str">
        <f t="shared" si="22"/>
        <v/>
      </c>
      <c r="J183" s="48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2">
        <v>181</v>
      </c>
      <c r="B184" s="42" t="str">
        <f t="shared" si="19"/>
        <v># no free IP</v>
      </c>
      <c r="C184" s="48"/>
      <c r="D184" s="44"/>
      <c r="E184" s="16"/>
      <c r="F184" s="45"/>
      <c r="G184" s="42" t="str">
        <f t="shared" si="20"/>
        <v># no free IP</v>
      </c>
      <c r="H184" s="42" t="str">
        <f t="shared" si="21"/>
        <v>17.06.04</v>
      </c>
      <c r="I184" s="42" t="str">
        <f t="shared" si="22"/>
        <v/>
      </c>
      <c r="J184" s="48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2">
        <v>182</v>
      </c>
      <c r="B185" s="42" t="str">
        <f t="shared" si="19"/>
        <v># no free IP</v>
      </c>
      <c r="C185" s="48"/>
      <c r="D185" s="44"/>
      <c r="E185" s="16"/>
      <c r="F185" s="45"/>
      <c r="G185" s="42" t="str">
        <f t="shared" si="20"/>
        <v># no free IP</v>
      </c>
      <c r="H185" s="42" t="str">
        <f t="shared" si="21"/>
        <v>17.06.04</v>
      </c>
      <c r="I185" s="42" t="str">
        <f t="shared" si="22"/>
        <v/>
      </c>
      <c r="J185" s="48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2">
        <v>183</v>
      </c>
      <c r="B186" s="42" t="str">
        <f t="shared" si="19"/>
        <v># no free IP</v>
      </c>
      <c r="C186" s="48"/>
      <c r="D186" s="44"/>
      <c r="E186" s="16"/>
      <c r="F186" s="45"/>
      <c r="G186" s="42" t="str">
        <f t="shared" si="20"/>
        <v># no free IP</v>
      </c>
      <c r="H186" s="42" t="str">
        <f t="shared" si="21"/>
        <v>17.06.04</v>
      </c>
      <c r="I186" s="42" t="str">
        <f t="shared" si="22"/>
        <v/>
      </c>
      <c r="J186" s="48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2">
        <v>184</v>
      </c>
      <c r="B187" s="42" t="str">
        <f t="shared" si="19"/>
        <v># no free IP</v>
      </c>
      <c r="C187" s="48"/>
      <c r="D187" s="44"/>
      <c r="E187" s="16"/>
      <c r="F187" s="45"/>
      <c r="G187" s="42" t="str">
        <f t="shared" si="20"/>
        <v># no free IP</v>
      </c>
      <c r="H187" s="42" t="str">
        <f t="shared" si="21"/>
        <v>17.06.04</v>
      </c>
      <c r="I187" s="42" t="str">
        <f t="shared" si="22"/>
        <v/>
      </c>
      <c r="J187" s="48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2">
        <v>185</v>
      </c>
      <c r="B188" s="42" t="str">
        <f t="shared" si="19"/>
        <v># no free IP</v>
      </c>
      <c r="C188" s="48"/>
      <c r="D188" s="44"/>
      <c r="E188" s="16"/>
      <c r="F188" s="45"/>
      <c r="G188" s="42" t="str">
        <f t="shared" si="20"/>
        <v># no free IP</v>
      </c>
      <c r="H188" s="42" t="str">
        <f t="shared" si="21"/>
        <v>17.06.04</v>
      </c>
      <c r="I188" s="42" t="str">
        <f t="shared" si="22"/>
        <v/>
      </c>
      <c r="J188" s="48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2">
        <v>186</v>
      </c>
      <c r="B189" s="42" t="str">
        <f t="shared" si="19"/>
        <v># no free IP</v>
      </c>
      <c r="C189" s="48"/>
      <c r="D189" s="44"/>
      <c r="E189" s="16"/>
      <c r="F189" s="45"/>
      <c r="G189" s="42" t="str">
        <f t="shared" si="20"/>
        <v># no free IP</v>
      </c>
      <c r="H189" s="42" t="str">
        <f t="shared" si="21"/>
        <v>17.06.04</v>
      </c>
      <c r="I189" s="42" t="str">
        <f t="shared" si="22"/>
        <v/>
      </c>
      <c r="J189" s="48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2">
        <v>187</v>
      </c>
      <c r="B190" s="42" t="str">
        <f t="shared" si="19"/>
        <v># no free IP</v>
      </c>
      <c r="C190" s="48"/>
      <c r="D190" s="44"/>
      <c r="E190" s="16"/>
      <c r="F190" s="45"/>
      <c r="G190" s="42" t="str">
        <f t="shared" si="20"/>
        <v># no free IP</v>
      </c>
      <c r="H190" s="42" t="str">
        <f t="shared" si="21"/>
        <v>17.06.04</v>
      </c>
      <c r="I190" s="42" t="str">
        <f t="shared" si="22"/>
        <v/>
      </c>
      <c r="J190" s="48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2">
        <v>188</v>
      </c>
      <c r="B191" s="42" t="str">
        <f t="shared" si="19"/>
        <v># no free IP</v>
      </c>
      <c r="C191" s="48"/>
      <c r="D191" s="44"/>
      <c r="E191" s="16"/>
      <c r="F191" s="45"/>
      <c r="G191" s="42" t="str">
        <f t="shared" si="20"/>
        <v># no free IP</v>
      </c>
      <c r="H191" s="42" t="str">
        <f t="shared" si="21"/>
        <v>17.06.04</v>
      </c>
      <c r="I191" s="42" t="str">
        <f t="shared" si="22"/>
        <v/>
      </c>
      <c r="J191" s="48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2">
        <v>189</v>
      </c>
      <c r="B192" s="42" t="str">
        <f t="shared" si="19"/>
        <v># no free IP</v>
      </c>
      <c r="C192" s="48"/>
      <c r="D192" s="44"/>
      <c r="E192" s="16"/>
      <c r="F192" s="45"/>
      <c r="G192" s="42" t="str">
        <f t="shared" si="20"/>
        <v># no free IP</v>
      </c>
      <c r="H192" s="42" t="str">
        <f t="shared" si="21"/>
        <v>17.06.04</v>
      </c>
      <c r="I192" s="42" t="str">
        <f t="shared" si="22"/>
        <v/>
      </c>
      <c r="J192" s="48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2">
        <v>190</v>
      </c>
      <c r="B193" s="42" t="str">
        <f t="shared" si="19"/>
        <v># no free IP</v>
      </c>
      <c r="C193" s="48"/>
      <c r="D193" s="44"/>
      <c r="E193" s="16"/>
      <c r="F193" s="45"/>
      <c r="G193" s="42" t="str">
        <f t="shared" si="20"/>
        <v># no free IP</v>
      </c>
      <c r="H193" s="42" t="str">
        <f t="shared" si="21"/>
        <v>17.06.04</v>
      </c>
      <c r="I193" s="42" t="str">
        <f t="shared" si="22"/>
        <v/>
      </c>
      <c r="J193" s="48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2">
        <v>191</v>
      </c>
      <c r="B194" s="42" t="str">
        <f t="shared" si="19"/>
        <v># no free IP</v>
      </c>
      <c r="C194" s="48"/>
      <c r="D194" s="44"/>
      <c r="E194" s="16"/>
      <c r="F194" s="45"/>
      <c r="G194" s="42" t="str">
        <f t="shared" si="20"/>
        <v># no free IP</v>
      </c>
      <c r="H194" s="42" t="str">
        <f t="shared" si="21"/>
        <v>17.06.04</v>
      </c>
      <c r="I194" s="42" t="str">
        <f t="shared" si="22"/>
        <v/>
      </c>
      <c r="J194" s="48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2">
        <v>192</v>
      </c>
      <c r="B195" s="42" t="str">
        <f t="shared" si="19"/>
        <v># no free IP</v>
      </c>
      <c r="C195" s="48"/>
      <c r="D195" s="44"/>
      <c r="E195" s="16"/>
      <c r="F195" s="45"/>
      <c r="G195" s="42" t="str">
        <f t="shared" si="20"/>
        <v># no free IP</v>
      </c>
      <c r="H195" s="42" t="str">
        <f t="shared" si="21"/>
        <v>17.06.04</v>
      </c>
      <c r="I195" s="42" t="str">
        <f t="shared" si="22"/>
        <v/>
      </c>
      <c r="J195" s="48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2">
        <v>193</v>
      </c>
      <c r="B196" s="42" t="str">
        <f t="shared" ref="B196:B257" si="26">IF(A196&gt;SUM(range_ap1_count+range_ap2_count),"# no free IP",CONCATENATE(var_dns_ap,SUM(20000+A196)))</f>
        <v># no free IP</v>
      </c>
      <c r="C196" s="48"/>
      <c r="D196" s="44"/>
      <c r="E196" s="16"/>
      <c r="F196" s="45"/>
      <c r="G196" s="42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2" t="str">
        <f t="shared" ref="H196:H257" si="28">var_version_wlc</f>
        <v>17.06.04</v>
      </c>
      <c r="I196" s="42" t="str">
        <f t="shared" ref="I196:I257" si="29">IF(C196="","",IF(C196="c9120AXI","indoor",IF(C196="c9124AXI","outdoor",IF(C196="AIR-AP1832I","indoor",IF(C196="AIR-AP1542I","outdoor","# FEHLER")))))</f>
        <v/>
      </c>
      <c r="J196" s="48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2">
        <v>194</v>
      </c>
      <c r="B197" s="42" t="str">
        <f t="shared" si="26"/>
        <v># no free IP</v>
      </c>
      <c r="C197" s="48"/>
      <c r="D197" s="44"/>
      <c r="E197" s="16"/>
      <c r="F197" s="45"/>
      <c r="G197" s="42" t="str">
        <f t="shared" si="27"/>
        <v># no free IP</v>
      </c>
      <c r="H197" s="42" t="str">
        <f t="shared" si="28"/>
        <v>17.06.04</v>
      </c>
      <c r="I197" s="42" t="str">
        <f t="shared" si="29"/>
        <v/>
      </c>
      <c r="J197" s="48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2">
        <v>195</v>
      </c>
      <c r="B198" s="42" t="str">
        <f t="shared" si="26"/>
        <v># no free IP</v>
      </c>
      <c r="C198" s="48"/>
      <c r="D198" s="44"/>
      <c r="E198" s="16"/>
      <c r="F198" s="45"/>
      <c r="G198" s="42" t="str">
        <f t="shared" si="27"/>
        <v># no free IP</v>
      </c>
      <c r="H198" s="42" t="str">
        <f t="shared" si="28"/>
        <v>17.06.04</v>
      </c>
      <c r="I198" s="42" t="str">
        <f t="shared" si="29"/>
        <v/>
      </c>
      <c r="J198" s="48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2">
        <v>196</v>
      </c>
      <c r="B199" s="42" t="str">
        <f t="shared" si="26"/>
        <v># no free IP</v>
      </c>
      <c r="C199" s="48"/>
      <c r="D199" s="44"/>
      <c r="E199" s="16"/>
      <c r="F199" s="45"/>
      <c r="G199" s="42" t="str">
        <f t="shared" si="27"/>
        <v># no free IP</v>
      </c>
      <c r="H199" s="42" t="str">
        <f t="shared" si="28"/>
        <v>17.06.04</v>
      </c>
      <c r="I199" s="42" t="str">
        <f t="shared" si="29"/>
        <v/>
      </c>
      <c r="J199" s="48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2">
        <v>197</v>
      </c>
      <c r="B200" s="42" t="str">
        <f t="shared" si="26"/>
        <v># no free IP</v>
      </c>
      <c r="C200" s="48"/>
      <c r="D200" s="44"/>
      <c r="E200" s="16"/>
      <c r="F200" s="45"/>
      <c r="G200" s="42" t="str">
        <f t="shared" si="27"/>
        <v># no free IP</v>
      </c>
      <c r="H200" s="42" t="str">
        <f t="shared" si="28"/>
        <v>17.06.04</v>
      </c>
      <c r="I200" s="42" t="str">
        <f t="shared" si="29"/>
        <v/>
      </c>
      <c r="J200" s="48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2">
        <v>198</v>
      </c>
      <c r="B201" s="42" t="str">
        <f t="shared" si="26"/>
        <v># no free IP</v>
      </c>
      <c r="C201" s="48"/>
      <c r="D201" s="44"/>
      <c r="E201" s="16"/>
      <c r="F201" s="45"/>
      <c r="G201" s="42" t="str">
        <f t="shared" si="27"/>
        <v># no free IP</v>
      </c>
      <c r="H201" s="42" t="str">
        <f t="shared" si="28"/>
        <v>17.06.04</v>
      </c>
      <c r="I201" s="42" t="str">
        <f t="shared" si="29"/>
        <v/>
      </c>
      <c r="J201" s="48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2">
        <v>199</v>
      </c>
      <c r="B202" s="42" t="str">
        <f t="shared" si="26"/>
        <v># no free IP</v>
      </c>
      <c r="C202" s="48"/>
      <c r="D202" s="44"/>
      <c r="E202" s="16"/>
      <c r="F202" s="45"/>
      <c r="G202" s="42" t="str">
        <f t="shared" si="27"/>
        <v># no free IP</v>
      </c>
      <c r="H202" s="42" t="str">
        <f t="shared" si="28"/>
        <v>17.06.04</v>
      </c>
      <c r="I202" s="42" t="str">
        <f t="shared" si="29"/>
        <v/>
      </c>
      <c r="J202" s="48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2">
        <v>200</v>
      </c>
      <c r="B203" s="42" t="str">
        <f t="shared" si="26"/>
        <v># no free IP</v>
      </c>
      <c r="C203" s="48"/>
      <c r="D203" s="44"/>
      <c r="E203" s="16"/>
      <c r="F203" s="45"/>
      <c r="G203" s="42" t="str">
        <f t="shared" si="27"/>
        <v># no free IP</v>
      </c>
      <c r="H203" s="42" t="str">
        <f t="shared" si="28"/>
        <v>17.06.04</v>
      </c>
      <c r="I203" s="42" t="str">
        <f t="shared" si="29"/>
        <v/>
      </c>
      <c r="J203" s="48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2">
        <v>201</v>
      </c>
      <c r="B204" s="42" t="str">
        <f t="shared" si="26"/>
        <v># no free IP</v>
      </c>
      <c r="C204" s="48"/>
      <c r="D204" s="44"/>
      <c r="E204" s="16"/>
      <c r="F204" s="45"/>
      <c r="G204" s="42" t="str">
        <f t="shared" si="27"/>
        <v># no free IP</v>
      </c>
      <c r="H204" s="42" t="str">
        <f t="shared" si="28"/>
        <v>17.06.04</v>
      </c>
      <c r="I204" s="42" t="str">
        <f t="shared" si="29"/>
        <v/>
      </c>
      <c r="J204" s="48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2">
        <v>202</v>
      </c>
      <c r="B205" s="42" t="str">
        <f t="shared" si="26"/>
        <v># no free IP</v>
      </c>
      <c r="C205" s="48"/>
      <c r="D205" s="44"/>
      <c r="E205" s="16"/>
      <c r="F205" s="45"/>
      <c r="G205" s="42" t="str">
        <f t="shared" si="27"/>
        <v># no free IP</v>
      </c>
      <c r="H205" s="42" t="str">
        <f t="shared" si="28"/>
        <v>17.06.04</v>
      </c>
      <c r="I205" s="42" t="str">
        <f t="shared" si="29"/>
        <v/>
      </c>
      <c r="J205" s="48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2">
        <v>203</v>
      </c>
      <c r="B206" s="42" t="str">
        <f t="shared" si="26"/>
        <v># no free IP</v>
      </c>
      <c r="C206" s="48"/>
      <c r="D206" s="44"/>
      <c r="E206" s="16"/>
      <c r="F206" s="45"/>
      <c r="G206" s="42" t="str">
        <f t="shared" si="27"/>
        <v># no free IP</v>
      </c>
      <c r="H206" s="42" t="str">
        <f t="shared" si="28"/>
        <v>17.06.04</v>
      </c>
      <c r="I206" s="42" t="str">
        <f t="shared" si="29"/>
        <v/>
      </c>
      <c r="J206" s="48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2">
        <v>204</v>
      </c>
      <c r="B207" s="42" t="str">
        <f t="shared" si="26"/>
        <v># no free IP</v>
      </c>
      <c r="C207" s="48"/>
      <c r="D207" s="44"/>
      <c r="E207" s="16"/>
      <c r="F207" s="45"/>
      <c r="G207" s="42" t="str">
        <f t="shared" si="27"/>
        <v># no free IP</v>
      </c>
      <c r="H207" s="42" t="str">
        <f t="shared" si="28"/>
        <v>17.06.04</v>
      </c>
      <c r="I207" s="42" t="str">
        <f t="shared" si="29"/>
        <v/>
      </c>
      <c r="J207" s="48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2">
        <v>205</v>
      </c>
      <c r="B208" s="42" t="str">
        <f t="shared" si="26"/>
        <v># no free IP</v>
      </c>
      <c r="C208" s="48"/>
      <c r="D208" s="44"/>
      <c r="E208" s="16"/>
      <c r="F208" s="45"/>
      <c r="G208" s="42" t="str">
        <f t="shared" si="27"/>
        <v># no free IP</v>
      </c>
      <c r="H208" s="42" t="str">
        <f t="shared" si="28"/>
        <v>17.06.04</v>
      </c>
      <c r="I208" s="42" t="str">
        <f t="shared" si="29"/>
        <v/>
      </c>
      <c r="J208" s="48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2">
        <v>206</v>
      </c>
      <c r="B209" s="42" t="str">
        <f t="shared" si="26"/>
        <v># no free IP</v>
      </c>
      <c r="C209" s="48"/>
      <c r="D209" s="44"/>
      <c r="E209" s="16"/>
      <c r="F209" s="45"/>
      <c r="G209" s="42" t="str">
        <f t="shared" si="27"/>
        <v># no free IP</v>
      </c>
      <c r="H209" s="42" t="str">
        <f t="shared" si="28"/>
        <v>17.06.04</v>
      </c>
      <c r="I209" s="42" t="str">
        <f t="shared" si="29"/>
        <v/>
      </c>
      <c r="J209" s="48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2">
        <v>207</v>
      </c>
      <c r="B210" s="42" t="str">
        <f t="shared" si="26"/>
        <v># no free IP</v>
      </c>
      <c r="C210" s="48"/>
      <c r="D210" s="44"/>
      <c r="E210" s="16"/>
      <c r="F210" s="45"/>
      <c r="G210" s="42" t="str">
        <f t="shared" si="27"/>
        <v># no free IP</v>
      </c>
      <c r="H210" s="42" t="str">
        <f t="shared" si="28"/>
        <v>17.06.04</v>
      </c>
      <c r="I210" s="42" t="str">
        <f t="shared" si="29"/>
        <v/>
      </c>
      <c r="J210" s="48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2">
        <v>208</v>
      </c>
      <c r="B211" s="42" t="str">
        <f t="shared" si="26"/>
        <v># no free IP</v>
      </c>
      <c r="C211" s="48"/>
      <c r="D211" s="44"/>
      <c r="E211" s="16"/>
      <c r="F211" s="45"/>
      <c r="G211" s="42" t="str">
        <f t="shared" si="27"/>
        <v># no free IP</v>
      </c>
      <c r="H211" s="42" t="str">
        <f t="shared" si="28"/>
        <v>17.06.04</v>
      </c>
      <c r="I211" s="42" t="str">
        <f t="shared" si="29"/>
        <v/>
      </c>
      <c r="J211" s="48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2">
        <v>209</v>
      </c>
      <c r="B212" s="42" t="str">
        <f t="shared" si="26"/>
        <v># no free IP</v>
      </c>
      <c r="C212" s="48"/>
      <c r="D212" s="44"/>
      <c r="E212" s="16"/>
      <c r="F212" s="45"/>
      <c r="G212" s="42" t="str">
        <f t="shared" si="27"/>
        <v># no free IP</v>
      </c>
      <c r="H212" s="42" t="str">
        <f t="shared" si="28"/>
        <v>17.06.04</v>
      </c>
      <c r="I212" s="42" t="str">
        <f t="shared" si="29"/>
        <v/>
      </c>
      <c r="J212" s="48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2">
        <v>210</v>
      </c>
      <c r="B213" s="42" t="str">
        <f t="shared" si="26"/>
        <v># no free IP</v>
      </c>
      <c r="C213" s="48"/>
      <c r="D213" s="44"/>
      <c r="E213" s="16"/>
      <c r="F213" s="45"/>
      <c r="G213" s="42" t="str">
        <f t="shared" si="27"/>
        <v># no free IP</v>
      </c>
      <c r="H213" s="42" t="str">
        <f t="shared" si="28"/>
        <v>17.06.04</v>
      </c>
      <c r="I213" s="42" t="str">
        <f t="shared" si="29"/>
        <v/>
      </c>
      <c r="J213" s="48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2">
        <v>211</v>
      </c>
      <c r="B214" s="42" t="str">
        <f t="shared" si="26"/>
        <v># no free IP</v>
      </c>
      <c r="C214" s="48"/>
      <c r="D214" s="44"/>
      <c r="E214" s="16"/>
      <c r="F214" s="45"/>
      <c r="G214" s="42" t="str">
        <f t="shared" si="27"/>
        <v># no free IP</v>
      </c>
      <c r="H214" s="42" t="str">
        <f t="shared" si="28"/>
        <v>17.06.04</v>
      </c>
      <c r="I214" s="42" t="str">
        <f t="shared" si="29"/>
        <v/>
      </c>
      <c r="J214" s="48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2">
        <v>212</v>
      </c>
      <c r="B215" s="42" t="str">
        <f t="shared" si="26"/>
        <v># no free IP</v>
      </c>
      <c r="C215" s="48"/>
      <c r="D215" s="44"/>
      <c r="E215" s="16"/>
      <c r="F215" s="45"/>
      <c r="G215" s="42" t="str">
        <f t="shared" si="27"/>
        <v># no free IP</v>
      </c>
      <c r="H215" s="42" t="str">
        <f t="shared" si="28"/>
        <v>17.06.04</v>
      </c>
      <c r="I215" s="42" t="str">
        <f t="shared" si="29"/>
        <v/>
      </c>
      <c r="J215" s="48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2">
        <v>213</v>
      </c>
      <c r="B216" s="42" t="str">
        <f t="shared" si="26"/>
        <v># no free IP</v>
      </c>
      <c r="C216" s="48"/>
      <c r="D216" s="44"/>
      <c r="E216" s="16"/>
      <c r="F216" s="45"/>
      <c r="G216" s="42" t="str">
        <f t="shared" si="27"/>
        <v># no free IP</v>
      </c>
      <c r="H216" s="42" t="str">
        <f t="shared" si="28"/>
        <v>17.06.04</v>
      </c>
      <c r="I216" s="42" t="str">
        <f t="shared" si="29"/>
        <v/>
      </c>
      <c r="J216" s="48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2">
        <v>214</v>
      </c>
      <c r="B217" s="42" t="str">
        <f t="shared" si="26"/>
        <v># no free IP</v>
      </c>
      <c r="C217" s="48"/>
      <c r="D217" s="44"/>
      <c r="E217" s="16"/>
      <c r="F217" s="45"/>
      <c r="G217" s="42" t="str">
        <f t="shared" si="27"/>
        <v># no free IP</v>
      </c>
      <c r="H217" s="42" t="str">
        <f t="shared" si="28"/>
        <v>17.06.04</v>
      </c>
      <c r="I217" s="42" t="str">
        <f t="shared" si="29"/>
        <v/>
      </c>
      <c r="J217" s="48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2">
        <v>215</v>
      </c>
      <c r="B218" s="42" t="str">
        <f t="shared" si="26"/>
        <v># no free IP</v>
      </c>
      <c r="C218" s="48"/>
      <c r="D218" s="44"/>
      <c r="E218" s="16"/>
      <c r="F218" s="45"/>
      <c r="G218" s="42" t="str">
        <f t="shared" si="27"/>
        <v># no free IP</v>
      </c>
      <c r="H218" s="42" t="str">
        <f t="shared" si="28"/>
        <v>17.06.04</v>
      </c>
      <c r="I218" s="42" t="str">
        <f t="shared" si="29"/>
        <v/>
      </c>
      <c r="J218" s="48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2">
        <v>216</v>
      </c>
      <c r="B219" s="42" t="str">
        <f t="shared" si="26"/>
        <v># no free IP</v>
      </c>
      <c r="C219" s="48"/>
      <c r="D219" s="44"/>
      <c r="E219" s="16"/>
      <c r="F219" s="45"/>
      <c r="G219" s="42" t="str">
        <f t="shared" si="27"/>
        <v># no free IP</v>
      </c>
      <c r="H219" s="42" t="str">
        <f t="shared" si="28"/>
        <v>17.06.04</v>
      </c>
      <c r="I219" s="42" t="str">
        <f t="shared" si="29"/>
        <v/>
      </c>
      <c r="J219" s="48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2">
        <v>217</v>
      </c>
      <c r="B220" s="42" t="str">
        <f t="shared" si="26"/>
        <v># no free IP</v>
      </c>
      <c r="C220" s="48"/>
      <c r="D220" s="44"/>
      <c r="E220" s="16"/>
      <c r="F220" s="45"/>
      <c r="G220" s="42" t="str">
        <f t="shared" si="27"/>
        <v># no free IP</v>
      </c>
      <c r="H220" s="42" t="str">
        <f t="shared" si="28"/>
        <v>17.06.04</v>
      </c>
      <c r="I220" s="42" t="str">
        <f t="shared" si="29"/>
        <v/>
      </c>
      <c r="J220" s="48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2">
        <v>218</v>
      </c>
      <c r="B221" s="42" t="str">
        <f t="shared" si="26"/>
        <v># no free IP</v>
      </c>
      <c r="C221" s="48"/>
      <c r="D221" s="44"/>
      <c r="E221" s="16"/>
      <c r="F221" s="45"/>
      <c r="G221" s="42" t="str">
        <f t="shared" si="27"/>
        <v># no free IP</v>
      </c>
      <c r="H221" s="42" t="str">
        <f t="shared" si="28"/>
        <v>17.06.04</v>
      </c>
      <c r="I221" s="42" t="str">
        <f t="shared" si="29"/>
        <v/>
      </c>
      <c r="J221" s="48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2">
        <v>219</v>
      </c>
      <c r="B222" s="42" t="str">
        <f t="shared" si="26"/>
        <v># no free IP</v>
      </c>
      <c r="C222" s="48"/>
      <c r="D222" s="44"/>
      <c r="E222" s="16"/>
      <c r="F222" s="45"/>
      <c r="G222" s="42" t="str">
        <f t="shared" si="27"/>
        <v># no free IP</v>
      </c>
      <c r="H222" s="42" t="str">
        <f t="shared" si="28"/>
        <v>17.06.04</v>
      </c>
      <c r="I222" s="42" t="str">
        <f t="shared" si="29"/>
        <v/>
      </c>
      <c r="J222" s="48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2">
        <v>220</v>
      </c>
      <c r="B223" s="42" t="str">
        <f t="shared" si="26"/>
        <v># no free IP</v>
      </c>
      <c r="C223" s="48"/>
      <c r="D223" s="44"/>
      <c r="E223" s="16"/>
      <c r="F223" s="45"/>
      <c r="G223" s="42" t="str">
        <f t="shared" si="27"/>
        <v># no free IP</v>
      </c>
      <c r="H223" s="42" t="str">
        <f t="shared" si="28"/>
        <v>17.06.04</v>
      </c>
      <c r="I223" s="42" t="str">
        <f t="shared" si="29"/>
        <v/>
      </c>
      <c r="J223" s="48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2">
        <v>221</v>
      </c>
      <c r="B224" s="42" t="str">
        <f t="shared" si="26"/>
        <v># no free IP</v>
      </c>
      <c r="C224" s="48"/>
      <c r="D224" s="44"/>
      <c r="E224" s="16"/>
      <c r="F224" s="45"/>
      <c r="G224" s="42" t="str">
        <f t="shared" si="27"/>
        <v># no free IP</v>
      </c>
      <c r="H224" s="42" t="str">
        <f t="shared" si="28"/>
        <v>17.06.04</v>
      </c>
      <c r="I224" s="42" t="str">
        <f t="shared" si="29"/>
        <v/>
      </c>
      <c r="J224" s="48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2">
        <v>222</v>
      </c>
      <c r="B225" s="42" t="str">
        <f t="shared" si="26"/>
        <v># no free IP</v>
      </c>
      <c r="C225" s="48"/>
      <c r="D225" s="44"/>
      <c r="E225" s="16"/>
      <c r="F225" s="45"/>
      <c r="G225" s="42" t="str">
        <f t="shared" si="27"/>
        <v># no free IP</v>
      </c>
      <c r="H225" s="42" t="str">
        <f t="shared" si="28"/>
        <v>17.06.04</v>
      </c>
      <c r="I225" s="42" t="str">
        <f t="shared" si="29"/>
        <v/>
      </c>
      <c r="J225" s="48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2">
        <v>223</v>
      </c>
      <c r="B226" s="42" t="str">
        <f t="shared" si="26"/>
        <v># no free IP</v>
      </c>
      <c r="C226" s="48"/>
      <c r="D226" s="44"/>
      <c r="E226" s="16"/>
      <c r="F226" s="45"/>
      <c r="G226" s="42" t="str">
        <f t="shared" si="27"/>
        <v># no free IP</v>
      </c>
      <c r="H226" s="42" t="str">
        <f t="shared" si="28"/>
        <v>17.06.04</v>
      </c>
      <c r="I226" s="42" t="str">
        <f t="shared" si="29"/>
        <v/>
      </c>
      <c r="J226" s="48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2">
        <v>224</v>
      </c>
      <c r="B227" s="42" t="str">
        <f t="shared" si="26"/>
        <v># no free IP</v>
      </c>
      <c r="C227" s="48"/>
      <c r="D227" s="44"/>
      <c r="E227" s="16"/>
      <c r="F227" s="45"/>
      <c r="G227" s="42" t="str">
        <f t="shared" si="27"/>
        <v># no free IP</v>
      </c>
      <c r="H227" s="42" t="str">
        <f t="shared" si="28"/>
        <v>17.06.04</v>
      </c>
      <c r="I227" s="42" t="str">
        <f t="shared" si="29"/>
        <v/>
      </c>
      <c r="J227" s="48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2">
        <v>225</v>
      </c>
      <c r="B228" s="42" t="str">
        <f t="shared" si="26"/>
        <v># no free IP</v>
      </c>
      <c r="C228" s="48"/>
      <c r="D228" s="44"/>
      <c r="E228" s="16"/>
      <c r="F228" s="45"/>
      <c r="G228" s="42" t="str">
        <f t="shared" si="27"/>
        <v># no free IP</v>
      </c>
      <c r="H228" s="42" t="str">
        <f t="shared" si="28"/>
        <v>17.06.04</v>
      </c>
      <c r="I228" s="42" t="str">
        <f t="shared" si="29"/>
        <v/>
      </c>
      <c r="J228" s="48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2">
        <v>226</v>
      </c>
      <c r="B229" s="42" t="str">
        <f t="shared" si="26"/>
        <v># no free IP</v>
      </c>
      <c r="C229" s="48"/>
      <c r="D229" s="44"/>
      <c r="E229" s="16"/>
      <c r="F229" s="45"/>
      <c r="G229" s="42" t="str">
        <f t="shared" si="27"/>
        <v># no free IP</v>
      </c>
      <c r="H229" s="42" t="str">
        <f t="shared" si="28"/>
        <v>17.06.04</v>
      </c>
      <c r="I229" s="42" t="str">
        <f t="shared" si="29"/>
        <v/>
      </c>
      <c r="J229" s="48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2">
        <v>227</v>
      </c>
      <c r="B230" s="42" t="str">
        <f t="shared" si="26"/>
        <v># no free IP</v>
      </c>
      <c r="C230" s="48"/>
      <c r="D230" s="44"/>
      <c r="E230" s="16"/>
      <c r="F230" s="45"/>
      <c r="G230" s="42" t="str">
        <f t="shared" si="27"/>
        <v># no free IP</v>
      </c>
      <c r="H230" s="42" t="str">
        <f t="shared" si="28"/>
        <v>17.06.04</v>
      </c>
      <c r="I230" s="42" t="str">
        <f t="shared" si="29"/>
        <v/>
      </c>
      <c r="J230" s="48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2">
        <v>228</v>
      </c>
      <c r="B231" s="42" t="str">
        <f t="shared" si="26"/>
        <v># no free IP</v>
      </c>
      <c r="C231" s="48"/>
      <c r="D231" s="44"/>
      <c r="E231" s="16"/>
      <c r="F231" s="45"/>
      <c r="G231" s="42" t="str">
        <f t="shared" si="27"/>
        <v># no free IP</v>
      </c>
      <c r="H231" s="42" t="str">
        <f t="shared" si="28"/>
        <v>17.06.04</v>
      </c>
      <c r="I231" s="42" t="str">
        <f t="shared" si="29"/>
        <v/>
      </c>
      <c r="J231" s="48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2">
        <v>229</v>
      </c>
      <c r="B232" s="42" t="str">
        <f t="shared" si="26"/>
        <v># no free IP</v>
      </c>
      <c r="C232" s="48"/>
      <c r="D232" s="44"/>
      <c r="E232" s="16"/>
      <c r="F232" s="45"/>
      <c r="G232" s="42" t="str">
        <f t="shared" si="27"/>
        <v># no free IP</v>
      </c>
      <c r="H232" s="42" t="str">
        <f t="shared" si="28"/>
        <v>17.06.04</v>
      </c>
      <c r="I232" s="42" t="str">
        <f t="shared" si="29"/>
        <v/>
      </c>
      <c r="J232" s="48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2">
        <v>230</v>
      </c>
      <c r="B233" s="42" t="str">
        <f t="shared" si="26"/>
        <v># no free IP</v>
      </c>
      <c r="C233" s="48"/>
      <c r="D233" s="44"/>
      <c r="E233" s="16"/>
      <c r="F233" s="45"/>
      <c r="G233" s="42" t="str">
        <f t="shared" si="27"/>
        <v># no free IP</v>
      </c>
      <c r="H233" s="42" t="str">
        <f t="shared" si="28"/>
        <v>17.06.04</v>
      </c>
      <c r="I233" s="42" t="str">
        <f t="shared" si="29"/>
        <v/>
      </c>
      <c r="J233" s="48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2">
        <v>231</v>
      </c>
      <c r="B234" s="42" t="str">
        <f t="shared" si="26"/>
        <v># no free IP</v>
      </c>
      <c r="C234" s="48"/>
      <c r="D234" s="44"/>
      <c r="E234" s="16"/>
      <c r="F234" s="45"/>
      <c r="G234" s="42" t="str">
        <f t="shared" si="27"/>
        <v># no free IP</v>
      </c>
      <c r="H234" s="42" t="str">
        <f t="shared" si="28"/>
        <v>17.06.04</v>
      </c>
      <c r="I234" s="42" t="str">
        <f t="shared" si="29"/>
        <v/>
      </c>
      <c r="J234" s="48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2">
        <v>232</v>
      </c>
      <c r="B235" s="42" t="str">
        <f t="shared" si="26"/>
        <v># no free IP</v>
      </c>
      <c r="C235" s="48"/>
      <c r="D235" s="44"/>
      <c r="E235" s="16"/>
      <c r="F235" s="45"/>
      <c r="G235" s="42" t="str">
        <f t="shared" si="27"/>
        <v># no free IP</v>
      </c>
      <c r="H235" s="42" t="str">
        <f t="shared" si="28"/>
        <v>17.06.04</v>
      </c>
      <c r="I235" s="42" t="str">
        <f t="shared" si="29"/>
        <v/>
      </c>
      <c r="J235" s="48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2">
        <v>233</v>
      </c>
      <c r="B236" s="42" t="str">
        <f t="shared" si="26"/>
        <v># no free IP</v>
      </c>
      <c r="C236" s="48"/>
      <c r="D236" s="44"/>
      <c r="E236" s="16"/>
      <c r="F236" s="45"/>
      <c r="G236" s="42" t="str">
        <f t="shared" si="27"/>
        <v># no free IP</v>
      </c>
      <c r="H236" s="42" t="str">
        <f t="shared" si="28"/>
        <v>17.06.04</v>
      </c>
      <c r="I236" s="42" t="str">
        <f t="shared" si="29"/>
        <v/>
      </c>
      <c r="J236" s="48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2">
        <v>234</v>
      </c>
      <c r="B237" s="42" t="str">
        <f t="shared" si="26"/>
        <v># no free IP</v>
      </c>
      <c r="C237" s="48"/>
      <c r="D237" s="44"/>
      <c r="E237" s="16"/>
      <c r="F237" s="45"/>
      <c r="G237" s="42" t="str">
        <f t="shared" si="27"/>
        <v># no free IP</v>
      </c>
      <c r="H237" s="42" t="str">
        <f t="shared" si="28"/>
        <v>17.06.04</v>
      </c>
      <c r="I237" s="42" t="str">
        <f t="shared" si="29"/>
        <v/>
      </c>
      <c r="J237" s="48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2">
        <v>235</v>
      </c>
      <c r="B238" s="42" t="str">
        <f t="shared" si="26"/>
        <v># no free IP</v>
      </c>
      <c r="C238" s="48"/>
      <c r="D238" s="44"/>
      <c r="E238" s="16"/>
      <c r="F238" s="45"/>
      <c r="G238" s="42" t="str">
        <f t="shared" si="27"/>
        <v># no free IP</v>
      </c>
      <c r="H238" s="42" t="str">
        <f t="shared" si="28"/>
        <v>17.06.04</v>
      </c>
      <c r="I238" s="42" t="str">
        <f t="shared" si="29"/>
        <v/>
      </c>
      <c r="J238" s="48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2">
        <v>236</v>
      </c>
      <c r="B239" s="42" t="str">
        <f t="shared" si="26"/>
        <v># no free IP</v>
      </c>
      <c r="C239" s="48"/>
      <c r="D239" s="44"/>
      <c r="E239" s="16"/>
      <c r="F239" s="45"/>
      <c r="G239" s="42" t="str">
        <f t="shared" si="27"/>
        <v># no free IP</v>
      </c>
      <c r="H239" s="42" t="str">
        <f t="shared" si="28"/>
        <v>17.06.04</v>
      </c>
      <c r="I239" s="42" t="str">
        <f t="shared" si="29"/>
        <v/>
      </c>
      <c r="J239" s="48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2">
        <v>237</v>
      </c>
      <c r="B240" s="42" t="str">
        <f t="shared" si="26"/>
        <v># no free IP</v>
      </c>
      <c r="C240" s="48"/>
      <c r="D240" s="44"/>
      <c r="E240" s="16"/>
      <c r="F240" s="45"/>
      <c r="G240" s="42" t="str">
        <f t="shared" si="27"/>
        <v># no free IP</v>
      </c>
      <c r="H240" s="42" t="str">
        <f t="shared" si="28"/>
        <v>17.06.04</v>
      </c>
      <c r="I240" s="42" t="str">
        <f t="shared" si="29"/>
        <v/>
      </c>
      <c r="J240" s="48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2">
        <v>238</v>
      </c>
      <c r="B241" s="42" t="str">
        <f t="shared" si="26"/>
        <v># no free IP</v>
      </c>
      <c r="C241" s="48"/>
      <c r="D241" s="44"/>
      <c r="E241" s="16"/>
      <c r="F241" s="45"/>
      <c r="G241" s="42" t="str">
        <f t="shared" si="27"/>
        <v># no free IP</v>
      </c>
      <c r="H241" s="42" t="str">
        <f t="shared" si="28"/>
        <v>17.06.04</v>
      </c>
      <c r="I241" s="42" t="str">
        <f t="shared" si="29"/>
        <v/>
      </c>
      <c r="J241" s="48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2">
        <v>239</v>
      </c>
      <c r="B242" s="42" t="str">
        <f t="shared" si="26"/>
        <v># no free IP</v>
      </c>
      <c r="C242" s="48"/>
      <c r="D242" s="44"/>
      <c r="E242" s="16"/>
      <c r="F242" s="45"/>
      <c r="G242" s="42" t="str">
        <f t="shared" si="27"/>
        <v># no free IP</v>
      </c>
      <c r="H242" s="42" t="str">
        <f t="shared" si="28"/>
        <v>17.06.04</v>
      </c>
      <c r="I242" s="42" t="str">
        <f t="shared" si="29"/>
        <v/>
      </c>
      <c r="J242" s="48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2">
        <v>240</v>
      </c>
      <c r="B243" s="42" t="str">
        <f t="shared" si="26"/>
        <v># no free IP</v>
      </c>
      <c r="C243" s="48"/>
      <c r="D243" s="44"/>
      <c r="E243" s="16"/>
      <c r="F243" s="45"/>
      <c r="G243" s="42" t="str">
        <f t="shared" si="27"/>
        <v># no free IP</v>
      </c>
      <c r="H243" s="42" t="str">
        <f t="shared" si="28"/>
        <v>17.06.04</v>
      </c>
      <c r="I243" s="42" t="str">
        <f t="shared" si="29"/>
        <v/>
      </c>
      <c r="J243" s="48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2">
        <v>241</v>
      </c>
      <c r="B244" s="42" t="str">
        <f t="shared" si="26"/>
        <v># no free IP</v>
      </c>
      <c r="C244" s="48"/>
      <c r="D244" s="44"/>
      <c r="E244" s="16"/>
      <c r="F244" s="45"/>
      <c r="G244" s="42" t="str">
        <f t="shared" si="27"/>
        <v># no free IP</v>
      </c>
      <c r="H244" s="42" t="str">
        <f t="shared" si="28"/>
        <v>17.06.04</v>
      </c>
      <c r="I244" s="42" t="str">
        <f t="shared" si="29"/>
        <v/>
      </c>
      <c r="J244" s="48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2">
        <v>242</v>
      </c>
      <c r="B245" s="42" t="str">
        <f t="shared" si="26"/>
        <v># no free IP</v>
      </c>
      <c r="C245" s="48"/>
      <c r="D245" s="44"/>
      <c r="E245" s="16"/>
      <c r="F245" s="45"/>
      <c r="G245" s="42" t="str">
        <f t="shared" si="27"/>
        <v># no free IP</v>
      </c>
      <c r="H245" s="42" t="str">
        <f t="shared" si="28"/>
        <v>17.06.04</v>
      </c>
      <c r="I245" s="42" t="str">
        <f t="shared" si="29"/>
        <v/>
      </c>
      <c r="J245" s="48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2">
        <v>243</v>
      </c>
      <c r="B246" s="42" t="str">
        <f t="shared" si="26"/>
        <v># no free IP</v>
      </c>
      <c r="C246" s="48"/>
      <c r="D246" s="44"/>
      <c r="E246" s="16"/>
      <c r="F246" s="45"/>
      <c r="G246" s="42" t="str">
        <f t="shared" si="27"/>
        <v># no free IP</v>
      </c>
      <c r="H246" s="42" t="str">
        <f t="shared" si="28"/>
        <v>17.06.04</v>
      </c>
      <c r="I246" s="42" t="str">
        <f t="shared" si="29"/>
        <v/>
      </c>
      <c r="J246" s="48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2">
        <v>244</v>
      </c>
      <c r="B247" s="42" t="str">
        <f t="shared" si="26"/>
        <v># no free IP</v>
      </c>
      <c r="C247" s="48"/>
      <c r="D247" s="44"/>
      <c r="E247" s="16"/>
      <c r="F247" s="45"/>
      <c r="G247" s="42" t="str">
        <f t="shared" si="27"/>
        <v># no free IP</v>
      </c>
      <c r="H247" s="42" t="str">
        <f t="shared" si="28"/>
        <v>17.06.04</v>
      </c>
      <c r="I247" s="42" t="str">
        <f t="shared" si="29"/>
        <v/>
      </c>
      <c r="J247" s="48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2">
        <v>245</v>
      </c>
      <c r="B248" s="42" t="str">
        <f t="shared" si="26"/>
        <v># no free IP</v>
      </c>
      <c r="C248" s="48"/>
      <c r="D248" s="44"/>
      <c r="E248" s="16"/>
      <c r="F248" s="45"/>
      <c r="G248" s="42" t="str">
        <f t="shared" si="27"/>
        <v># no free IP</v>
      </c>
      <c r="H248" s="42" t="str">
        <f t="shared" si="28"/>
        <v>17.06.04</v>
      </c>
      <c r="I248" s="42" t="str">
        <f t="shared" si="29"/>
        <v/>
      </c>
      <c r="J248" s="48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2">
        <v>246</v>
      </c>
      <c r="B249" s="42" t="str">
        <f t="shared" si="26"/>
        <v># no free IP</v>
      </c>
      <c r="C249" s="48"/>
      <c r="D249" s="44"/>
      <c r="E249" s="16"/>
      <c r="F249" s="45"/>
      <c r="G249" s="42" t="str">
        <f t="shared" si="27"/>
        <v># no free IP</v>
      </c>
      <c r="H249" s="42" t="str">
        <f t="shared" si="28"/>
        <v>17.06.04</v>
      </c>
      <c r="I249" s="42" t="str">
        <f t="shared" si="29"/>
        <v/>
      </c>
      <c r="J249" s="48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2">
        <v>247</v>
      </c>
      <c r="B250" s="42" t="str">
        <f t="shared" si="26"/>
        <v># no free IP</v>
      </c>
      <c r="C250" s="48"/>
      <c r="D250" s="44"/>
      <c r="E250" s="16"/>
      <c r="F250" s="45"/>
      <c r="G250" s="42" t="str">
        <f t="shared" si="27"/>
        <v># no free IP</v>
      </c>
      <c r="H250" s="42" t="str">
        <f t="shared" si="28"/>
        <v>17.06.04</v>
      </c>
      <c r="I250" s="42" t="str">
        <f t="shared" si="29"/>
        <v/>
      </c>
      <c r="J250" s="48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2">
        <v>248</v>
      </c>
      <c r="B251" s="42" t="str">
        <f t="shared" si="26"/>
        <v># no free IP</v>
      </c>
      <c r="C251" s="48"/>
      <c r="D251" s="44"/>
      <c r="E251" s="16"/>
      <c r="F251" s="45"/>
      <c r="G251" s="42" t="str">
        <f t="shared" si="27"/>
        <v># no free IP</v>
      </c>
      <c r="H251" s="42" t="str">
        <f t="shared" si="28"/>
        <v>17.06.04</v>
      </c>
      <c r="I251" s="42" t="str">
        <f t="shared" si="29"/>
        <v/>
      </c>
      <c r="J251" s="48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2">
        <v>249</v>
      </c>
      <c r="B252" s="42" t="str">
        <f t="shared" si="26"/>
        <v># no free IP</v>
      </c>
      <c r="C252" s="48"/>
      <c r="D252" s="44"/>
      <c r="E252" s="16"/>
      <c r="F252" s="45"/>
      <c r="G252" s="42" t="str">
        <f t="shared" si="27"/>
        <v># no free IP</v>
      </c>
      <c r="H252" s="42" t="str">
        <f t="shared" si="28"/>
        <v>17.06.04</v>
      </c>
      <c r="I252" s="42" t="str">
        <f t="shared" si="29"/>
        <v/>
      </c>
      <c r="J252" s="48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2">
        <v>250</v>
      </c>
      <c r="B253" s="42" t="str">
        <f t="shared" si="26"/>
        <v># no free IP</v>
      </c>
      <c r="C253" s="48"/>
      <c r="D253" s="44"/>
      <c r="E253" s="16"/>
      <c r="F253" s="45"/>
      <c r="G253" s="42" t="str">
        <f t="shared" si="27"/>
        <v># no free IP</v>
      </c>
      <c r="H253" s="42" t="str">
        <f t="shared" si="28"/>
        <v>17.06.04</v>
      </c>
      <c r="I253" s="42" t="str">
        <f t="shared" si="29"/>
        <v/>
      </c>
      <c r="J253" s="48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2">
        <v>251</v>
      </c>
      <c r="B254" s="42" t="str">
        <f t="shared" si="26"/>
        <v># no free IP</v>
      </c>
      <c r="C254" s="48"/>
      <c r="D254" s="44"/>
      <c r="E254" s="16"/>
      <c r="F254" s="45"/>
      <c r="G254" s="42" t="str">
        <f t="shared" si="27"/>
        <v># no free IP</v>
      </c>
      <c r="H254" s="42" t="str">
        <f t="shared" si="28"/>
        <v>17.06.04</v>
      </c>
      <c r="I254" s="42" t="str">
        <f t="shared" si="29"/>
        <v/>
      </c>
      <c r="J254" s="48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2">
        <v>252</v>
      </c>
      <c r="B255" s="42" t="str">
        <f t="shared" si="26"/>
        <v># no free IP</v>
      </c>
      <c r="C255" s="48"/>
      <c r="D255" s="44"/>
      <c r="E255" s="16"/>
      <c r="F255" s="45"/>
      <c r="G255" s="42" t="str">
        <f t="shared" si="27"/>
        <v># no free IP</v>
      </c>
      <c r="H255" s="42" t="str">
        <f t="shared" si="28"/>
        <v>17.06.04</v>
      </c>
      <c r="I255" s="42" t="str">
        <f t="shared" si="29"/>
        <v/>
      </c>
      <c r="J255" s="48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2">
        <v>253</v>
      </c>
      <c r="B256" s="42" t="str">
        <f t="shared" si="26"/>
        <v># no free IP</v>
      </c>
      <c r="C256" s="48"/>
      <c r="D256" s="44"/>
      <c r="E256" s="16"/>
      <c r="F256" s="45"/>
      <c r="G256" s="42" t="str">
        <f t="shared" si="27"/>
        <v># no free IP</v>
      </c>
      <c r="H256" s="42" t="str">
        <f t="shared" si="28"/>
        <v>17.06.04</v>
      </c>
      <c r="I256" s="42" t="str">
        <f t="shared" si="29"/>
        <v/>
      </c>
      <c r="J256" s="48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2">
        <v>254</v>
      </c>
      <c r="B257" s="42" t="str">
        <f t="shared" si="26"/>
        <v># no free IP</v>
      </c>
      <c r="C257" s="48"/>
      <c r="D257" s="44"/>
      <c r="E257" s="16"/>
      <c r="F257" s="45"/>
      <c r="G257" s="42" t="str">
        <f t="shared" si="27"/>
        <v># no free IP</v>
      </c>
      <c r="H257" s="42" t="str">
        <f t="shared" si="28"/>
        <v>17.06.04</v>
      </c>
      <c r="I257" s="42" t="str">
        <f t="shared" si="29"/>
        <v/>
      </c>
      <c r="J257" s="48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P21" sqref="P21"/>
    </sheetView>
  </sheetViews>
  <sheetFormatPr baseColWidth="10" defaultColWidth="11.42578125" defaultRowHeight="15"/>
  <cols>
    <col min="1" max="1" width="4" style="43" bestFit="1" customWidth="1"/>
    <col min="2" max="2" width="16.5703125" style="43" bestFit="1" customWidth="1"/>
    <col min="3" max="3" width="13" style="43" customWidth="1"/>
    <col min="4" max="4" width="14.28515625" style="46" customWidth="1"/>
    <col min="5" max="5" width="14.140625" style="1" bestFit="1" customWidth="1"/>
    <col min="6" max="6" width="12.7109375" style="47" customWidth="1"/>
    <col min="7" max="7" width="12.5703125" style="43" customWidth="1"/>
    <col min="8" max="8" width="8.140625" style="43" bestFit="1" customWidth="1"/>
    <col min="9" max="9" width="9.7109375" style="43" customWidth="1"/>
    <col min="10" max="10" width="38.5703125" style="43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1" t="s">
        <v>1019</v>
      </c>
      <c r="B1" s="50" t="str">
        <f>var_nl</f>
        <v>930</v>
      </c>
      <c r="C1" s="239" t="s">
        <v>1007</v>
      </c>
      <c r="D1" s="149" t="s">
        <v>1013</v>
      </c>
      <c r="E1" s="148" t="s">
        <v>1014</v>
      </c>
      <c r="F1" s="205"/>
      <c r="G1" s="239" t="s">
        <v>1017</v>
      </c>
      <c r="H1" s="239" t="s">
        <v>1018</v>
      </c>
      <c r="I1" s="242" t="s">
        <v>1022</v>
      </c>
      <c r="J1" s="244" t="s">
        <v>1024</v>
      </c>
      <c r="K1" s="239" t="s">
        <v>1523</v>
      </c>
      <c r="L1" s="241" t="s">
        <v>1039</v>
      </c>
      <c r="M1" s="241"/>
      <c r="N1" s="241"/>
    </row>
    <row r="2" spans="1:14" s="2" customFormat="1">
      <c r="A2" s="49" t="s">
        <v>1011</v>
      </c>
      <c r="B2" s="49" t="s">
        <v>1012</v>
      </c>
      <c r="C2" s="240"/>
      <c r="D2" s="231"/>
      <c r="E2" s="23" t="s">
        <v>1015</v>
      </c>
      <c r="F2" s="25" t="s">
        <v>1016</v>
      </c>
      <c r="G2" s="240"/>
      <c r="H2" s="240"/>
      <c r="I2" s="243"/>
      <c r="J2" s="245"/>
      <c r="K2" s="240"/>
      <c r="L2" s="241"/>
      <c r="M2" s="241"/>
      <c r="N2" s="241"/>
    </row>
    <row r="3" spans="1:14">
      <c r="A3" s="42"/>
      <c r="B3" s="42"/>
      <c r="C3" s="42"/>
      <c r="D3" s="26"/>
      <c r="E3" s="19"/>
      <c r="F3" s="27"/>
      <c r="G3" s="42"/>
      <c r="H3" s="42"/>
      <c r="I3" s="42"/>
      <c r="J3" s="110"/>
      <c r="K3" s="48"/>
      <c r="L3" s="5"/>
      <c r="M3" s="5"/>
      <c r="N3" s="5"/>
    </row>
    <row r="4" spans="1:14">
      <c r="A4" s="42">
        <v>1</v>
      </c>
      <c r="B4" s="42" t="str">
        <f t="shared" ref="B4:B67" si="0">IF(A4&gt;SUM(range_ap1_count+range_ap2_count),"# no free IP",CONCATENATE(var_dns_ap,SUM(20000+A4)))</f>
        <v>lu0930ncap20001</v>
      </c>
      <c r="C4" s="42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SFCW2549Y0HH</v>
      </c>
      <c r="E4" s="19" t="str">
        <f>IF('AP-LIST_c9800'!E4="","",IF(LOWER('AP-LIST_ctvm'!$C4)=LOWER('AP-LIST_c9800'!$C4),'AP-LIST_ctvm'!E4,'AP-LIST_c9800'!E4))</f>
        <v>9CD57D1DD6A0</v>
      </c>
      <c r="F4" s="27" t="str">
        <f>IF('AP-LIST_c9800'!F4="","",IF(LOWER('AP-LIST_ctvm'!$C4)=LOWER('AP-LIST_c9800'!$C4),'AP-LIST_ctvm'!F4,'AP-LIST_c9800'!F4))</f>
        <v/>
      </c>
      <c r="G4" s="42" t="str">
        <f t="shared" ref="G4:G67" si="1">IF(A4&lt;=range_ap1_count,CONCATENATE(var_net_v1,SUM(range_ap1_start-1+A4)),IF(A4&gt;SUM(range_ap1_count+range_ap2_count),"# no free IP",CONCATENATE(var_net_v1,SUM(A4-range_ap1_count+range_ap2_start-1))))</f>
        <v>10.52.9.201</v>
      </c>
      <c r="H4" s="42" t="str">
        <f>var_version_wlc</f>
        <v>17.06.04</v>
      </c>
      <c r="I4" s="42" t="str">
        <f t="shared" ref="I4:I67" si="2">IF(C4="","",IF(C4="c9120AXI","indoor",IF(C4="c9124AXI","outdoor",IF(C4="AIR-AP1832I","indoor",IF(C4="AIR-AP1542I","outdoor","# FEHLER")))))</f>
        <v>indoor</v>
      </c>
      <c r="J4" s="110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48" t="s">
        <v>1629</v>
      </c>
      <c r="L4" s="5" t="str">
        <f t="shared" ref="L4:L67" si="3">UPPER(MID(E4,1,2)&amp;":"&amp;MID(E4,3,2)&amp;":"&amp;MID(E4,5,2)&amp;":"&amp;MID(E4,7,2)&amp;":"&amp;MID(E4,9,2)&amp;":"&amp;MID(E4,11,2))</f>
        <v>9C:D5:7D:1D:D6:A0</v>
      </c>
      <c r="M4" s="5" t="str">
        <f t="shared" ref="M4:M67" si="4">UPPER(MID(E4,1,4)&amp;"."&amp;MID(E4,5,4)&amp;"."&amp;MID(E4,9,4))</f>
        <v>9CD5.7D1D.D6A0</v>
      </c>
      <c r="N4" s="5" t="str">
        <f>LOWER(M4)</f>
        <v>9cd5.7d1d.d6a0</v>
      </c>
    </row>
    <row r="5" spans="1:14">
      <c r="A5" s="42">
        <v>2</v>
      </c>
      <c r="B5" s="42" t="str">
        <f t="shared" si="0"/>
        <v>lu0930ncap20002</v>
      </c>
      <c r="C5" s="42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SFCW2549Y0HE</v>
      </c>
      <c r="E5" s="19" t="str">
        <f>IF('AP-LIST_c9800'!E5="","",IF(LOWER('AP-LIST_ctvm'!$C5)=LOWER('AP-LIST_c9800'!$C5),'AP-LIST_ctvm'!E5,'AP-LIST_c9800'!E5))</f>
        <v>9CD57D1DE138</v>
      </c>
      <c r="F5" s="27" t="str">
        <f>IF('AP-LIST_c9800'!F5="","",IF(LOWER('AP-LIST_ctvm'!$C5)=LOWER('AP-LIST_c9800'!$C5),'AP-LIST_ctvm'!F5,'AP-LIST_c9800'!F5))</f>
        <v/>
      </c>
      <c r="G5" s="42" t="str">
        <f t="shared" si="1"/>
        <v>10.52.9.202</v>
      </c>
      <c r="H5" s="42" t="str">
        <f t="shared" ref="H5:H67" si="5">var_version_wlc</f>
        <v>17.06.04</v>
      </c>
      <c r="I5" s="42" t="str">
        <f t="shared" si="2"/>
        <v>indoor</v>
      </c>
      <c r="J5" s="110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48" t="s">
        <v>1629</v>
      </c>
      <c r="L5" s="5" t="str">
        <f t="shared" si="3"/>
        <v>9C:D5:7D:1D:E1:38</v>
      </c>
      <c r="M5" s="5" t="str">
        <f t="shared" si="4"/>
        <v>9CD5.7D1D.E138</v>
      </c>
      <c r="N5" s="5" t="str">
        <f t="shared" ref="N5:N68" si="6">LOWER(M5)</f>
        <v>9cd5.7d1d.e138</v>
      </c>
    </row>
    <row r="6" spans="1:14">
      <c r="A6" s="42">
        <v>3</v>
      </c>
      <c r="B6" s="42" t="str">
        <f t="shared" si="0"/>
        <v>lu0930ncap20003</v>
      </c>
      <c r="C6" s="42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SFGL2649LKFD</v>
      </c>
      <c r="E6" s="19" t="str">
        <f>IF('AP-LIST_c9800'!E6="","",IF(LOWER('AP-LIST_ctvm'!$C6)=LOWER('AP-LIST_c9800'!$C6),'AP-LIST_ctvm'!E6,'AP-LIST_c9800'!E6))</f>
        <v>34B883150160</v>
      </c>
      <c r="F6" s="27" t="str">
        <f>IF('AP-LIST_c9800'!F6="","",IF(LOWER('AP-LIST_ctvm'!$C6)=LOWER('AP-LIST_c9800'!$C6),'AP-LIST_ctvm'!F6,'AP-LIST_c9800'!F6))</f>
        <v/>
      </c>
      <c r="G6" s="42" t="str">
        <f t="shared" si="1"/>
        <v>10.52.9.203</v>
      </c>
      <c r="H6" s="42" t="str">
        <f t="shared" si="5"/>
        <v>17.06.04</v>
      </c>
      <c r="I6" s="42" t="str">
        <f t="shared" si="2"/>
        <v>outdoor</v>
      </c>
      <c r="J6" s="110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48" t="s">
        <v>1629</v>
      </c>
      <c r="L6" s="5" t="str">
        <f t="shared" si="3"/>
        <v>34:B8:83:15:01:60</v>
      </c>
      <c r="M6" s="5" t="str">
        <f t="shared" si="4"/>
        <v>34B8.8315.0160</v>
      </c>
      <c r="N6" s="5" t="str">
        <f t="shared" si="6"/>
        <v>34b8.8315.0160</v>
      </c>
    </row>
    <row r="7" spans="1:14">
      <c r="A7" s="42">
        <v>4</v>
      </c>
      <c r="B7" s="42" t="str">
        <f t="shared" si="0"/>
        <v>lu0930ncap20004</v>
      </c>
      <c r="C7" s="42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SFGL2649LJTP</v>
      </c>
      <c r="E7" s="19" t="str">
        <f>IF('AP-LIST_c9800'!E7="","",IF(LOWER('AP-LIST_ctvm'!$C7)=LOWER('AP-LIST_c9800'!$C7),'AP-LIST_ctvm'!E7,'AP-LIST_c9800'!E7))</f>
        <v>34B88314ECCC</v>
      </c>
      <c r="F7" s="27" t="str">
        <f>IF('AP-LIST_c9800'!F7="","",IF(LOWER('AP-LIST_ctvm'!$C7)=LOWER('AP-LIST_c9800'!$C7),'AP-LIST_ctvm'!F7,'AP-LIST_c9800'!F7))</f>
        <v/>
      </c>
      <c r="G7" s="42" t="str">
        <f t="shared" si="1"/>
        <v>10.52.9.204</v>
      </c>
      <c r="H7" s="42" t="str">
        <f t="shared" si="5"/>
        <v>17.06.04</v>
      </c>
      <c r="I7" s="42" t="str">
        <f t="shared" si="2"/>
        <v>outdoor</v>
      </c>
      <c r="J7" s="110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48" t="s">
        <v>1629</v>
      </c>
      <c r="L7" s="5" t="str">
        <f t="shared" si="3"/>
        <v>34:B8:83:14:EC:CC</v>
      </c>
      <c r="M7" s="5" t="str">
        <f t="shared" si="4"/>
        <v>34B8.8314.ECCC</v>
      </c>
      <c r="N7" s="5" t="str">
        <f t="shared" si="6"/>
        <v>34b8.8314.eccc</v>
      </c>
    </row>
    <row r="8" spans="1:14">
      <c r="A8" s="42">
        <v>5</v>
      </c>
      <c r="B8" s="42" t="str">
        <f t="shared" si="0"/>
        <v>lu0930ncap20005</v>
      </c>
      <c r="C8" s="42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SFGL2649LK7W</v>
      </c>
      <c r="E8" s="19" t="str">
        <f>IF('AP-LIST_c9800'!E8="","",IF(LOWER('AP-LIST_ctvm'!$C8)=LOWER('AP-LIST_c9800'!$C8),'AP-LIST_ctvm'!E8,'AP-LIST_c9800'!E8))</f>
        <v>34B88314FFB0</v>
      </c>
      <c r="F8" s="27" t="str">
        <f>IF('AP-LIST_c9800'!F8="","",IF(LOWER('AP-LIST_ctvm'!$C8)=LOWER('AP-LIST_c9800'!$C8),'AP-LIST_ctvm'!F8,'AP-LIST_c9800'!F8))</f>
        <v/>
      </c>
      <c r="G8" s="42" t="str">
        <f t="shared" si="1"/>
        <v>10.52.9.205</v>
      </c>
      <c r="H8" s="42" t="str">
        <f t="shared" si="5"/>
        <v>17.06.04</v>
      </c>
      <c r="I8" s="42" t="str">
        <f t="shared" si="2"/>
        <v>outdoor</v>
      </c>
      <c r="J8" s="110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48" t="s">
        <v>1629</v>
      </c>
      <c r="L8" s="5" t="str">
        <f t="shared" si="3"/>
        <v>34:B8:83:14:FF:B0</v>
      </c>
      <c r="M8" s="5" t="str">
        <f t="shared" si="4"/>
        <v>34B8.8314.FFB0</v>
      </c>
      <c r="N8" s="5" t="str">
        <f t="shared" si="6"/>
        <v>34b8.8314.ffb0</v>
      </c>
    </row>
    <row r="9" spans="1:14">
      <c r="A9" s="42">
        <v>6</v>
      </c>
      <c r="B9" s="42" t="str">
        <f t="shared" si="0"/>
        <v>lu0930ncap20006</v>
      </c>
      <c r="C9" s="42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SFGL2649LKMU</v>
      </c>
      <c r="E9" s="19" t="str">
        <f>IF('AP-LIST_c9800'!E9="","",IF(LOWER('AP-LIST_ctvm'!$C9)=LOWER('AP-LIST_c9800'!$C9),'AP-LIST_ctvm'!E9,'AP-LIST_c9800'!E9))</f>
        <v>34B883150CD8</v>
      </c>
      <c r="F9" s="27" t="str">
        <f>IF('AP-LIST_c9800'!F9="","",IF(LOWER('AP-LIST_ctvm'!$C9)=LOWER('AP-LIST_c9800'!$C9),'AP-LIST_ctvm'!F9,'AP-LIST_c9800'!F9))</f>
        <v/>
      </c>
      <c r="G9" s="42" t="str">
        <f t="shared" si="1"/>
        <v>10.52.9.206</v>
      </c>
      <c r="H9" s="42" t="str">
        <f t="shared" si="5"/>
        <v>17.06.04</v>
      </c>
      <c r="I9" s="42" t="str">
        <f t="shared" si="2"/>
        <v>outdoor</v>
      </c>
      <c r="J9" s="110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48" t="s">
        <v>1629</v>
      </c>
      <c r="L9" s="5" t="str">
        <f t="shared" si="3"/>
        <v>34:B8:83:15:0C:D8</v>
      </c>
      <c r="M9" s="5" t="str">
        <f t="shared" si="4"/>
        <v>34B8.8315.0CD8</v>
      </c>
      <c r="N9" s="5" t="str">
        <f t="shared" si="6"/>
        <v>34b8.8315.0cd8</v>
      </c>
    </row>
    <row r="10" spans="1:14">
      <c r="A10" s="42">
        <v>7</v>
      </c>
      <c r="B10" s="42" t="str">
        <f t="shared" si="0"/>
        <v>lu0930ncap20007</v>
      </c>
      <c r="C10" s="42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SFGL2649LKUD</v>
      </c>
      <c r="E10" s="19" t="str">
        <f>IF('AP-LIST_c9800'!E10="","",IF(LOWER('AP-LIST_ctvm'!$C10)=LOWER('AP-LIST_c9800'!$C10),'AP-LIST_ctvm'!E10,'AP-LIST_c9800'!E10))</f>
        <v>34B883150554</v>
      </c>
      <c r="F10" s="27" t="str">
        <f>IF('AP-LIST_c9800'!F10="","",IF(LOWER('AP-LIST_ctvm'!$C10)=LOWER('AP-LIST_c9800'!$C10),'AP-LIST_ctvm'!F10,'AP-LIST_c9800'!F10))</f>
        <v/>
      </c>
      <c r="G10" s="42" t="str">
        <f t="shared" si="1"/>
        <v>10.52.9.207</v>
      </c>
      <c r="H10" s="42" t="str">
        <f t="shared" si="5"/>
        <v>17.06.04</v>
      </c>
      <c r="I10" s="42" t="str">
        <f t="shared" si="2"/>
        <v>outdoor</v>
      </c>
      <c r="J10" s="110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48" t="s">
        <v>1629</v>
      </c>
      <c r="L10" s="5" t="str">
        <f t="shared" si="3"/>
        <v>34:B8:83:15:05:54</v>
      </c>
      <c r="M10" s="5" t="str">
        <f t="shared" si="4"/>
        <v>34B8.8315.0554</v>
      </c>
      <c r="N10" s="5" t="str">
        <f t="shared" si="6"/>
        <v>34b8.8315.0554</v>
      </c>
    </row>
    <row r="11" spans="1:14">
      <c r="A11" s="42">
        <v>8</v>
      </c>
      <c r="B11" s="42" t="str">
        <f t="shared" si="0"/>
        <v>lu0930ncap20008</v>
      </c>
      <c r="C11" s="42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SFGL2649LKEL</v>
      </c>
      <c r="E11" s="19" t="str">
        <f>IF('AP-LIST_c9800'!E11="","",IF(LOWER('AP-LIST_ctvm'!$C11)=LOWER('AP-LIST_c9800'!$C11),'AP-LIST_ctvm'!E11,'AP-LIST_c9800'!E11))</f>
        <v>34B883150088</v>
      </c>
      <c r="F11" s="27" t="str">
        <f>IF('AP-LIST_c9800'!F11="","",IF(LOWER('AP-LIST_ctvm'!$C11)=LOWER('AP-LIST_c9800'!$C11),'AP-LIST_ctvm'!F11,'AP-LIST_c9800'!F11))</f>
        <v/>
      </c>
      <c r="G11" s="42" t="str">
        <f t="shared" si="1"/>
        <v>10.52.9.208</v>
      </c>
      <c r="H11" s="42" t="str">
        <f t="shared" si="5"/>
        <v>17.06.04</v>
      </c>
      <c r="I11" s="42" t="str">
        <f t="shared" si="2"/>
        <v>outdoor</v>
      </c>
      <c r="J11" s="110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48" t="s">
        <v>1629</v>
      </c>
      <c r="L11" s="5" t="str">
        <f t="shared" si="3"/>
        <v>34:B8:83:15:00:88</v>
      </c>
      <c r="M11" s="5" t="str">
        <f t="shared" si="4"/>
        <v>34B8.8315.0088</v>
      </c>
      <c r="N11" s="5" t="str">
        <f t="shared" si="6"/>
        <v>34b8.8315.0088</v>
      </c>
    </row>
    <row r="12" spans="1:14">
      <c r="A12" s="42">
        <v>9</v>
      </c>
      <c r="B12" s="42" t="str">
        <f t="shared" si="0"/>
        <v>lu0930ncap20009</v>
      </c>
      <c r="C12" s="42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SFGL2649LJHW</v>
      </c>
      <c r="E12" s="19" t="str">
        <f>IF('AP-LIST_c9800'!E12="","",IF(LOWER('AP-LIST_ctvm'!$C12)=LOWER('AP-LIST_c9800'!$C12),'AP-LIST_ctvm'!E12,'AP-LIST_c9800'!E12))</f>
        <v>34B88314794C</v>
      </c>
      <c r="F12" s="27" t="str">
        <f>IF('AP-LIST_c9800'!F12="","",IF(LOWER('AP-LIST_ctvm'!$C12)=LOWER('AP-LIST_c9800'!$C12),'AP-LIST_ctvm'!F12,'AP-LIST_c9800'!F12))</f>
        <v/>
      </c>
      <c r="G12" s="42" t="str">
        <f t="shared" si="1"/>
        <v>10.52.9.209</v>
      </c>
      <c r="H12" s="42" t="str">
        <f t="shared" si="5"/>
        <v>17.06.04</v>
      </c>
      <c r="I12" s="42" t="str">
        <f t="shared" si="2"/>
        <v>outdoor</v>
      </c>
      <c r="J12" s="110" t="str">
        <f>IF('AP-LIST_c9800'!C12="","",IF(LOWER('AP-LIST_ctvm'!C12)=LOWER('AP-LIST_c9800'!C12),"AP Migration CTVM &gt; c9800",CONCATENATE("AP ",'AP-LIST_ctvm'!C12," durch ",'AP-LIST_c9800'!C12," ersetzt")))</f>
        <v>AP  durch c9124AXI ersetzt</v>
      </c>
      <c r="K12" s="48" t="s">
        <v>1629</v>
      </c>
      <c r="L12" s="5" t="str">
        <f t="shared" si="3"/>
        <v>34:B8:83:14:79:4C</v>
      </c>
      <c r="M12" s="5" t="str">
        <f t="shared" si="4"/>
        <v>34B8.8314.794C</v>
      </c>
      <c r="N12" s="5" t="str">
        <f t="shared" si="6"/>
        <v>34b8.8314.794c</v>
      </c>
    </row>
    <row r="13" spans="1:14">
      <c r="A13" s="42">
        <v>10</v>
      </c>
      <c r="B13" s="42" t="str">
        <f t="shared" si="0"/>
        <v>lu0930ncap20010</v>
      </c>
      <c r="C13" s="42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SFGL2649LKS7</v>
      </c>
      <c r="E13" s="19" t="str">
        <f>IF('AP-LIST_c9800'!E13="","",IF(LOWER('AP-LIST_ctvm'!$C13)=LOWER('AP-LIST_c9800'!$C13),'AP-LIST_ctvm'!E13,'AP-LIST_c9800'!E13))</f>
        <v>34B88314FFA8</v>
      </c>
      <c r="F13" s="27" t="str">
        <f>IF('AP-LIST_c9800'!F13="","",IF(LOWER('AP-LIST_ctvm'!$C13)=LOWER('AP-LIST_c9800'!$C13),'AP-LIST_ctvm'!F13,'AP-LIST_c9800'!F13))</f>
        <v/>
      </c>
      <c r="G13" s="42" t="str">
        <f t="shared" si="1"/>
        <v>10.52.9.210</v>
      </c>
      <c r="H13" s="42" t="str">
        <f t="shared" si="5"/>
        <v>17.06.04</v>
      </c>
      <c r="I13" s="42" t="str">
        <f t="shared" si="2"/>
        <v>outdoor</v>
      </c>
      <c r="J13" s="110" t="str">
        <f>IF('AP-LIST_c9800'!C13="","",IF(LOWER('AP-LIST_ctvm'!C13)=LOWER('AP-LIST_c9800'!C13),"AP Migration CTVM &gt; c9800",CONCATENATE("AP ",'AP-LIST_ctvm'!C13," durch ",'AP-LIST_c9800'!C13," ersetzt")))</f>
        <v>AP  durch c9124AXI ersetzt</v>
      </c>
      <c r="K13" s="48" t="s">
        <v>1629</v>
      </c>
      <c r="L13" s="5" t="str">
        <f t="shared" si="3"/>
        <v>34:B8:83:14:FF:A8</v>
      </c>
      <c r="M13" s="5" t="str">
        <f t="shared" si="4"/>
        <v>34B8.8314.FFA8</v>
      </c>
      <c r="N13" s="5" t="str">
        <f t="shared" si="6"/>
        <v>34b8.8314.ffa8</v>
      </c>
    </row>
    <row r="14" spans="1:14">
      <c r="A14" s="42">
        <v>11</v>
      </c>
      <c r="B14" s="42" t="str">
        <f t="shared" si="0"/>
        <v>lu0930ncap20011</v>
      </c>
      <c r="C14" s="42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SFGL2649LK9T</v>
      </c>
      <c r="E14" s="19" t="str">
        <f>IF('AP-LIST_c9800'!E14="","",IF(LOWER('AP-LIST_ctvm'!$C14)=LOWER('AP-LIST_c9800'!$C14),'AP-LIST_ctvm'!E14,'AP-LIST_c9800'!E14))</f>
        <v>34B8831511A8</v>
      </c>
      <c r="F14" s="27" t="str">
        <f>IF('AP-LIST_c9800'!F14="","",IF(LOWER('AP-LIST_ctvm'!$C14)=LOWER('AP-LIST_c9800'!$C14),'AP-LIST_ctvm'!F14,'AP-LIST_c9800'!F14))</f>
        <v/>
      </c>
      <c r="G14" s="42" t="str">
        <f t="shared" si="1"/>
        <v>10.52.9.211</v>
      </c>
      <c r="H14" s="42" t="str">
        <f t="shared" si="5"/>
        <v>17.06.04</v>
      </c>
      <c r="I14" s="42" t="str">
        <f t="shared" si="2"/>
        <v>outdoor</v>
      </c>
      <c r="J14" s="110" t="str">
        <f>IF('AP-LIST_c9800'!C14="","",IF(LOWER('AP-LIST_ctvm'!C14)=LOWER('AP-LIST_c9800'!C14),"AP Migration CTVM &gt; c9800",CONCATENATE("AP ",'AP-LIST_ctvm'!C14," durch ",'AP-LIST_c9800'!C14," ersetzt")))</f>
        <v>AP  durch c9124AXI ersetzt</v>
      </c>
      <c r="K14" s="48" t="s">
        <v>1629</v>
      </c>
      <c r="L14" s="5" t="str">
        <f t="shared" si="3"/>
        <v>34:B8:83:15:11:A8</v>
      </c>
      <c r="M14" s="5" t="str">
        <f t="shared" si="4"/>
        <v>34B8.8315.11A8</v>
      </c>
      <c r="N14" s="5" t="str">
        <f t="shared" si="6"/>
        <v>34b8.8315.11a8</v>
      </c>
    </row>
    <row r="15" spans="1:14">
      <c r="A15" s="42">
        <v>12</v>
      </c>
      <c r="B15" s="42" t="str">
        <f t="shared" si="0"/>
        <v>lu0930ncap20012</v>
      </c>
      <c r="C15" s="42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SFCW2549Y0HR</v>
      </c>
      <c r="E15" s="19" t="str">
        <f>IF('AP-LIST_c9800'!E15="","",IF(LOWER('AP-LIST_ctvm'!$C15)=LOWER('AP-LIST_c9800'!$C15),'AP-LIST_ctvm'!E15,'AP-LIST_c9800'!E15))</f>
        <v>9CD57D1DE6DC</v>
      </c>
      <c r="F15" s="27" t="str">
        <f>IF('AP-LIST_c9800'!F15="","",IF(LOWER('AP-LIST_ctvm'!$C15)=LOWER('AP-LIST_c9800'!$C15),'AP-LIST_ctvm'!F15,'AP-LIST_c9800'!F15))</f>
        <v/>
      </c>
      <c r="G15" s="42" t="str">
        <f t="shared" si="1"/>
        <v>10.52.9.212</v>
      </c>
      <c r="H15" s="42" t="str">
        <f t="shared" si="5"/>
        <v>17.06.04</v>
      </c>
      <c r="I15" s="42" t="str">
        <f t="shared" si="2"/>
        <v>indoor</v>
      </c>
      <c r="J15" s="110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48" t="s">
        <v>1629</v>
      </c>
      <c r="L15" s="5" t="str">
        <f t="shared" si="3"/>
        <v>9C:D5:7D:1D:E6:DC</v>
      </c>
      <c r="M15" s="5" t="str">
        <f t="shared" si="4"/>
        <v>9CD5.7D1D.E6DC</v>
      </c>
      <c r="N15" s="5" t="str">
        <f t="shared" si="6"/>
        <v>9cd5.7d1d.e6dc</v>
      </c>
    </row>
    <row r="16" spans="1:14">
      <c r="A16" s="42">
        <v>13</v>
      </c>
      <c r="B16" s="42" t="str">
        <f t="shared" si="0"/>
        <v>lu0930ncap20013</v>
      </c>
      <c r="C16" s="42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SFGL2649LKU3</v>
      </c>
      <c r="E16" s="19" t="str">
        <f>IF('AP-LIST_c9800'!E16="","",IF(LOWER('AP-LIST_ctvm'!$C16)=LOWER('AP-LIST_c9800'!$C16),'AP-LIST_ctvm'!E16,'AP-LIST_c9800'!E16))</f>
        <v>34B88315066C</v>
      </c>
      <c r="F16" s="27" t="str">
        <f>IF('AP-LIST_c9800'!F16="","",IF(LOWER('AP-LIST_ctvm'!$C16)=LOWER('AP-LIST_c9800'!$C16),'AP-LIST_ctvm'!F16,'AP-LIST_c9800'!F16))</f>
        <v/>
      </c>
      <c r="G16" s="42" t="str">
        <f t="shared" si="1"/>
        <v>10.52.9.213</v>
      </c>
      <c r="H16" s="42" t="str">
        <f t="shared" si="5"/>
        <v>17.06.04</v>
      </c>
      <c r="I16" s="42" t="str">
        <f t="shared" si="2"/>
        <v>outdoor</v>
      </c>
      <c r="J16" s="110" t="str">
        <f>IF('AP-LIST_c9800'!C16="","",IF(LOWER('AP-LIST_ctvm'!C16)=LOWER('AP-LIST_c9800'!C16),"AP Migration CTVM &gt; c9800",CONCATENATE("AP ",'AP-LIST_ctvm'!C16," durch ",'AP-LIST_c9800'!C16," ersetzt")))</f>
        <v>AP  durch c9124AXI ersetzt</v>
      </c>
      <c r="K16" s="48" t="s">
        <v>1629</v>
      </c>
      <c r="L16" s="5" t="str">
        <f t="shared" si="3"/>
        <v>34:B8:83:15:06:6C</v>
      </c>
      <c r="M16" s="5" t="str">
        <f t="shared" si="4"/>
        <v>34B8.8315.066C</v>
      </c>
      <c r="N16" s="5" t="str">
        <f t="shared" si="6"/>
        <v>34b8.8315.066c</v>
      </c>
    </row>
    <row r="17" spans="1:14">
      <c r="A17" s="42">
        <v>14</v>
      </c>
      <c r="B17" s="42" t="str">
        <f t="shared" si="0"/>
        <v>lu0930ncap20014</v>
      </c>
      <c r="C17" s="42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SFGL2649LJP8</v>
      </c>
      <c r="E17" s="19" t="str">
        <f>IF('AP-LIST_c9800'!E17="","",IF(LOWER('AP-LIST_ctvm'!$C17)=LOWER('AP-LIST_c9800'!$C17),'AP-LIST_ctvm'!E17,'AP-LIST_c9800'!E17))</f>
        <v>34B88314F308</v>
      </c>
      <c r="F17" s="27" t="str">
        <f>IF('AP-LIST_c9800'!F17="","",IF(LOWER('AP-LIST_ctvm'!$C17)=LOWER('AP-LIST_c9800'!$C17),'AP-LIST_ctvm'!F17,'AP-LIST_c9800'!F17))</f>
        <v/>
      </c>
      <c r="G17" s="42" t="str">
        <f t="shared" si="1"/>
        <v>10.52.9.214</v>
      </c>
      <c r="H17" s="42" t="str">
        <f t="shared" si="5"/>
        <v>17.06.04</v>
      </c>
      <c r="I17" s="42" t="str">
        <f t="shared" si="2"/>
        <v>outdoor</v>
      </c>
      <c r="J17" s="110" t="str">
        <f>IF('AP-LIST_c9800'!C17="","",IF(LOWER('AP-LIST_ctvm'!C17)=LOWER('AP-LIST_c9800'!C17),"AP Migration CTVM &gt; c9800",CONCATENATE("AP ",'AP-LIST_ctvm'!C17," durch ",'AP-LIST_c9800'!C17," ersetzt")))</f>
        <v>AP  durch c9124AXI ersetzt</v>
      </c>
      <c r="K17" s="48" t="s">
        <v>1629</v>
      </c>
      <c r="L17" s="5" t="str">
        <f t="shared" si="3"/>
        <v>34:B8:83:14:F3:08</v>
      </c>
      <c r="M17" s="5" t="str">
        <f t="shared" si="4"/>
        <v>34B8.8314.F308</v>
      </c>
      <c r="N17" s="5" t="str">
        <f t="shared" si="6"/>
        <v>34b8.8314.f308</v>
      </c>
    </row>
    <row r="18" spans="1:14">
      <c r="A18" s="42">
        <v>15</v>
      </c>
      <c r="B18" s="42" t="str">
        <f t="shared" si="0"/>
        <v>lu0930ncap20015</v>
      </c>
      <c r="C18" s="42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SFGL2649LKNG</v>
      </c>
      <c r="E18" s="19" t="str">
        <f>IF('AP-LIST_c9800'!E18="","",IF(LOWER('AP-LIST_ctvm'!$C18)=LOWER('AP-LIST_c9800'!$C18),'AP-LIST_ctvm'!E18,'AP-LIST_c9800'!E18))</f>
        <v>34B883151018</v>
      </c>
      <c r="F18" s="27" t="str">
        <f>IF('AP-LIST_c9800'!F18="","",IF(LOWER('AP-LIST_ctvm'!$C18)=LOWER('AP-LIST_c9800'!$C18),'AP-LIST_ctvm'!F18,'AP-LIST_c9800'!F18))</f>
        <v/>
      </c>
      <c r="G18" s="42" t="str">
        <f t="shared" si="1"/>
        <v>10.52.9.215</v>
      </c>
      <c r="H18" s="42" t="str">
        <f t="shared" si="5"/>
        <v>17.06.04</v>
      </c>
      <c r="I18" s="42" t="str">
        <f t="shared" si="2"/>
        <v>outdoor</v>
      </c>
      <c r="J18" s="110" t="str">
        <f>IF('AP-LIST_c9800'!C18="","",IF(LOWER('AP-LIST_ctvm'!C18)=LOWER('AP-LIST_c9800'!C18),"AP Migration CTVM &gt; c9800",CONCATENATE("AP ",'AP-LIST_ctvm'!C18," durch ",'AP-LIST_c9800'!C18," ersetzt")))</f>
        <v>AP  durch c9124AXI ersetzt</v>
      </c>
      <c r="K18" s="48" t="s">
        <v>1629</v>
      </c>
      <c r="L18" s="5" t="str">
        <f t="shared" si="3"/>
        <v>34:B8:83:15:10:18</v>
      </c>
      <c r="M18" s="5" t="str">
        <f t="shared" si="4"/>
        <v>34B8.8315.1018</v>
      </c>
      <c r="N18" s="5" t="str">
        <f t="shared" si="6"/>
        <v>34b8.8315.1018</v>
      </c>
    </row>
    <row r="19" spans="1:14">
      <c r="A19" s="42">
        <v>16</v>
      </c>
      <c r="B19" s="42" t="str">
        <f t="shared" si="0"/>
        <v>lu0930ncap20016</v>
      </c>
      <c r="C19" s="42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SFGL2649LKNN</v>
      </c>
      <c r="E19" s="19" t="str">
        <f>IF('AP-LIST_c9800'!E19="","",IF(LOWER('AP-LIST_ctvm'!$C19)=LOWER('AP-LIST_c9800'!$C19),'AP-LIST_ctvm'!E19,'AP-LIST_c9800'!E19))</f>
        <v>34B883150BBC</v>
      </c>
      <c r="F19" s="27" t="str">
        <f>IF('AP-LIST_c9800'!F19="","",IF(LOWER('AP-LIST_ctvm'!$C19)=LOWER('AP-LIST_c9800'!$C19),'AP-LIST_ctvm'!F19,'AP-LIST_c9800'!F19))</f>
        <v/>
      </c>
      <c r="G19" s="42" t="str">
        <f t="shared" si="1"/>
        <v>10.52.9.216</v>
      </c>
      <c r="H19" s="42" t="str">
        <f t="shared" si="5"/>
        <v>17.06.04</v>
      </c>
      <c r="I19" s="42" t="str">
        <f t="shared" si="2"/>
        <v>outdoor</v>
      </c>
      <c r="J19" s="110" t="str">
        <f>IF('AP-LIST_c9800'!C19="","",IF(LOWER('AP-LIST_ctvm'!C19)=LOWER('AP-LIST_c9800'!C19),"AP Migration CTVM &gt; c9800",CONCATENATE("AP ",'AP-LIST_ctvm'!C19," durch ",'AP-LIST_c9800'!C19," ersetzt")))</f>
        <v>AP  durch c9124AXI ersetzt</v>
      </c>
      <c r="K19" s="48" t="s">
        <v>1629</v>
      </c>
      <c r="L19" s="5" t="str">
        <f t="shared" si="3"/>
        <v>34:B8:83:15:0B:BC</v>
      </c>
      <c r="M19" s="5" t="str">
        <f t="shared" si="4"/>
        <v>34B8.8315.0BBC</v>
      </c>
      <c r="N19" s="5" t="str">
        <f t="shared" si="6"/>
        <v>34b8.8315.0bbc</v>
      </c>
    </row>
    <row r="20" spans="1:14">
      <c r="A20" s="42">
        <v>17</v>
      </c>
      <c r="B20" s="42" t="str">
        <f t="shared" si="0"/>
        <v>lu0930ncap20017</v>
      </c>
      <c r="C20" s="42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SFGL2649LKYK</v>
      </c>
      <c r="E20" s="19" t="str">
        <f>IF('AP-LIST_c9800'!E20="","",IF(LOWER('AP-LIST_ctvm'!$C20)=LOWER('AP-LIST_c9800'!$C20),'AP-LIST_ctvm'!E20,'AP-LIST_c9800'!E20))</f>
        <v>34B88314FC10</v>
      </c>
      <c r="F20" s="27" t="str">
        <f>IF('AP-LIST_c9800'!F20="","",IF(LOWER('AP-LIST_ctvm'!$C20)=LOWER('AP-LIST_c9800'!$C20),'AP-LIST_ctvm'!F20,'AP-LIST_c9800'!F20))</f>
        <v/>
      </c>
      <c r="G20" s="42" t="str">
        <f t="shared" si="1"/>
        <v>10.52.9.217</v>
      </c>
      <c r="H20" s="42" t="str">
        <f t="shared" si="5"/>
        <v>17.06.04</v>
      </c>
      <c r="I20" s="42" t="str">
        <f t="shared" si="2"/>
        <v>outdoor</v>
      </c>
      <c r="J20" s="110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48" t="s">
        <v>1629</v>
      </c>
      <c r="L20" s="5" t="str">
        <f t="shared" si="3"/>
        <v>34:B8:83:14:FC:10</v>
      </c>
      <c r="M20" s="5" t="str">
        <f t="shared" si="4"/>
        <v>34B8.8314.FC10</v>
      </c>
      <c r="N20" s="5" t="str">
        <f t="shared" si="6"/>
        <v>34b8.8314.fc10</v>
      </c>
    </row>
    <row r="21" spans="1:14">
      <c r="A21" s="42">
        <v>18</v>
      </c>
      <c r="B21" s="42" t="str">
        <f t="shared" si="0"/>
        <v>lu0930ncap20018</v>
      </c>
      <c r="C21" s="42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SFGL2649LKDX</v>
      </c>
      <c r="E21" s="19" t="str">
        <f>IF('AP-LIST_c9800'!E21="","",IF(LOWER('AP-LIST_ctvm'!$C21)=LOWER('AP-LIST_c9800'!$C21),'AP-LIST_ctvm'!E21,'AP-LIST_c9800'!E21))</f>
        <v>34B88315026C</v>
      </c>
      <c r="F21" s="27" t="str">
        <f>IF('AP-LIST_c9800'!F21="","",IF(LOWER('AP-LIST_ctvm'!$C21)=LOWER('AP-LIST_c9800'!$C21),'AP-LIST_ctvm'!F21,'AP-LIST_c9800'!F21))</f>
        <v/>
      </c>
      <c r="G21" s="42" t="str">
        <f t="shared" si="1"/>
        <v>10.52.9.218</v>
      </c>
      <c r="H21" s="42" t="str">
        <f t="shared" si="5"/>
        <v>17.06.04</v>
      </c>
      <c r="I21" s="42" t="str">
        <f t="shared" si="2"/>
        <v>outdoor</v>
      </c>
      <c r="J21" s="110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48" t="s">
        <v>1629</v>
      </c>
      <c r="L21" s="5" t="str">
        <f t="shared" si="3"/>
        <v>34:B8:83:15:02:6C</v>
      </c>
      <c r="M21" s="5" t="str">
        <f t="shared" si="4"/>
        <v>34B8.8315.026C</v>
      </c>
      <c r="N21" s="5" t="str">
        <f t="shared" si="6"/>
        <v>34b8.8315.026c</v>
      </c>
    </row>
    <row r="22" spans="1:14">
      <c r="A22" s="42">
        <v>19</v>
      </c>
      <c r="B22" s="42" t="str">
        <f t="shared" si="0"/>
        <v>lu0930ncap20019</v>
      </c>
      <c r="C22" s="42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SFGL2649LJRP</v>
      </c>
      <c r="E22" s="19" t="str">
        <f>IF('AP-LIST_c9800'!E22="","",IF(LOWER('AP-LIST_ctvm'!$C22)=LOWER('AP-LIST_c9800'!$C22),'AP-LIST_ctvm'!E22,'AP-LIST_c9800'!E22))</f>
        <v>34B88314F394</v>
      </c>
      <c r="F22" s="27" t="str">
        <f>IF('AP-LIST_c9800'!F22="","",IF(LOWER('AP-LIST_ctvm'!$C22)=LOWER('AP-LIST_c9800'!$C22),'AP-LIST_ctvm'!F22,'AP-LIST_c9800'!F22))</f>
        <v/>
      </c>
      <c r="G22" s="42" t="str">
        <f t="shared" si="1"/>
        <v>10.52.9.219</v>
      </c>
      <c r="H22" s="42" t="str">
        <f t="shared" si="5"/>
        <v>17.06.04</v>
      </c>
      <c r="I22" s="42" t="str">
        <f t="shared" si="2"/>
        <v>outdoor</v>
      </c>
      <c r="J22" s="110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48" t="s">
        <v>1629</v>
      </c>
      <c r="L22" s="5" t="str">
        <f t="shared" si="3"/>
        <v>34:B8:83:14:F3:94</v>
      </c>
      <c r="M22" s="5" t="str">
        <f t="shared" si="4"/>
        <v>34B8.8314.F394</v>
      </c>
      <c r="N22" s="5" t="str">
        <f t="shared" si="6"/>
        <v>34b8.8314.f394</v>
      </c>
    </row>
    <row r="23" spans="1:14">
      <c r="A23" s="42">
        <v>20</v>
      </c>
      <c r="B23" s="42" t="str">
        <f t="shared" si="0"/>
        <v>lu0930ncap20020</v>
      </c>
      <c r="C23" s="42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SFGL2649LKL6</v>
      </c>
      <c r="E23" s="19" t="str">
        <f>IF('AP-LIST_c9800'!E23="","",IF(LOWER('AP-LIST_ctvm'!$C23)=LOWER('AP-LIST_c9800'!$C23),'AP-LIST_ctvm'!E23,'AP-LIST_c9800'!E23))</f>
        <v>34B883146A5C</v>
      </c>
      <c r="F23" s="27" t="str">
        <f>IF('AP-LIST_c9800'!F23="","",IF(LOWER('AP-LIST_ctvm'!$C23)=LOWER('AP-LIST_c9800'!$C23),'AP-LIST_ctvm'!F23,'AP-LIST_c9800'!F23))</f>
        <v/>
      </c>
      <c r="G23" s="42" t="str">
        <f t="shared" si="1"/>
        <v>10.52.9.220</v>
      </c>
      <c r="H23" s="42" t="str">
        <f t="shared" si="5"/>
        <v>17.06.04</v>
      </c>
      <c r="I23" s="42" t="str">
        <f t="shared" si="2"/>
        <v>outdoor</v>
      </c>
      <c r="J23" s="110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48" t="s">
        <v>1629</v>
      </c>
      <c r="L23" s="5" t="str">
        <f t="shared" si="3"/>
        <v>34:B8:83:14:6A:5C</v>
      </c>
      <c r="M23" s="5" t="str">
        <f t="shared" si="4"/>
        <v>34B8.8314.6A5C</v>
      </c>
      <c r="N23" s="5" t="str">
        <f t="shared" si="6"/>
        <v>34b8.8314.6a5c</v>
      </c>
    </row>
    <row r="24" spans="1:14">
      <c r="A24" s="42">
        <v>21</v>
      </c>
      <c r="B24" s="42" t="str">
        <f t="shared" si="0"/>
        <v>lu0930ncap20021</v>
      </c>
      <c r="C24" s="42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SFGL2649LJLE</v>
      </c>
      <c r="E24" s="19" t="str">
        <f>IF('AP-LIST_c9800'!E24="","",IF(LOWER('AP-LIST_ctvm'!$C24)=LOWER('AP-LIST_c9800'!$C24),'AP-LIST_ctvm'!E24,'AP-LIST_c9800'!E24))</f>
        <v>34B88314F268</v>
      </c>
      <c r="F24" s="27" t="str">
        <f>IF('AP-LIST_c9800'!F24="","",IF(LOWER('AP-LIST_ctvm'!$C24)=LOWER('AP-LIST_c9800'!$C24),'AP-LIST_ctvm'!F24,'AP-LIST_c9800'!F24))</f>
        <v/>
      </c>
      <c r="G24" s="42" t="str">
        <f t="shared" si="1"/>
        <v>10.52.9.221</v>
      </c>
      <c r="H24" s="42" t="str">
        <f t="shared" si="5"/>
        <v>17.06.04</v>
      </c>
      <c r="I24" s="42" t="str">
        <f t="shared" si="2"/>
        <v>outdoor</v>
      </c>
      <c r="J24" s="110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48" t="s">
        <v>1629</v>
      </c>
      <c r="L24" s="5" t="str">
        <f t="shared" si="3"/>
        <v>34:B8:83:14:F2:68</v>
      </c>
      <c r="M24" s="5" t="str">
        <f t="shared" si="4"/>
        <v>34B8.8314.F268</v>
      </c>
      <c r="N24" s="5" t="str">
        <f t="shared" si="6"/>
        <v>34b8.8314.f268</v>
      </c>
    </row>
    <row r="25" spans="1:14">
      <c r="A25" s="42">
        <v>22</v>
      </c>
      <c r="B25" s="42" t="str">
        <f t="shared" si="0"/>
        <v>lu0930ncap20022</v>
      </c>
      <c r="C25" s="42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SFGL2649LJVU</v>
      </c>
      <c r="E25" s="19" t="str">
        <f>IF('AP-LIST_c9800'!E25="","",IF(LOWER('AP-LIST_ctvm'!$C25)=LOWER('AP-LIST_c9800'!$C25),'AP-LIST_ctvm'!E25,'AP-LIST_c9800'!E25))</f>
        <v>34B8831471E8</v>
      </c>
      <c r="F25" s="27" t="str">
        <f>IF('AP-LIST_c9800'!F25="","",IF(LOWER('AP-LIST_ctvm'!$C25)=LOWER('AP-LIST_c9800'!$C25),'AP-LIST_ctvm'!F25,'AP-LIST_c9800'!F25))</f>
        <v/>
      </c>
      <c r="G25" s="42" t="str">
        <f t="shared" si="1"/>
        <v>10.52.9.222</v>
      </c>
      <c r="H25" s="42" t="str">
        <f t="shared" si="5"/>
        <v>17.06.04</v>
      </c>
      <c r="I25" s="42" t="str">
        <f t="shared" si="2"/>
        <v>outdoor</v>
      </c>
      <c r="J25" s="110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48" t="s">
        <v>1629</v>
      </c>
      <c r="L25" s="5" t="str">
        <f t="shared" si="3"/>
        <v>34:B8:83:14:71:E8</v>
      </c>
      <c r="M25" s="5" t="str">
        <f t="shared" si="4"/>
        <v>34B8.8314.71E8</v>
      </c>
      <c r="N25" s="5" t="str">
        <f t="shared" si="6"/>
        <v>34b8.8314.71e8</v>
      </c>
    </row>
    <row r="26" spans="1:14">
      <c r="A26" s="42">
        <v>23</v>
      </c>
      <c r="B26" s="42" t="str">
        <f t="shared" si="0"/>
        <v>lu0930ncap20023</v>
      </c>
      <c r="C26" s="42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SFCW2549Y0HN</v>
      </c>
      <c r="E26" s="19" t="str">
        <f>IF('AP-LIST_c9800'!E26="","",IF(LOWER('AP-LIST_ctvm'!$C26)=LOWER('AP-LIST_c9800'!$C26),'AP-LIST_ctvm'!E26,'AP-LIST_c9800'!E26))</f>
        <v>9CD57D1DE23C</v>
      </c>
      <c r="F26" s="27" t="str">
        <f>IF('AP-LIST_c9800'!F26="","",IF(LOWER('AP-LIST_ctvm'!$C26)=LOWER('AP-LIST_c9800'!$C26),'AP-LIST_ctvm'!F26,'AP-LIST_c9800'!F26))</f>
        <v/>
      </c>
      <c r="G26" s="42" t="str">
        <f t="shared" si="1"/>
        <v>10.52.9.223</v>
      </c>
      <c r="H26" s="42" t="str">
        <f t="shared" si="5"/>
        <v>17.06.04</v>
      </c>
      <c r="I26" s="42" t="str">
        <f t="shared" si="2"/>
        <v>indoor</v>
      </c>
      <c r="J26" s="110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48" t="s">
        <v>1629</v>
      </c>
      <c r="L26" s="5" t="str">
        <f t="shared" si="3"/>
        <v>9C:D5:7D:1D:E2:3C</v>
      </c>
      <c r="M26" s="5" t="str">
        <f t="shared" si="4"/>
        <v>9CD5.7D1D.E23C</v>
      </c>
      <c r="N26" s="5" t="str">
        <f t="shared" si="6"/>
        <v>9cd5.7d1d.e23c</v>
      </c>
    </row>
    <row r="27" spans="1:14">
      <c r="A27" s="42">
        <v>24</v>
      </c>
      <c r="B27" s="42" t="str">
        <f t="shared" si="0"/>
        <v>lu0930ncap20024</v>
      </c>
      <c r="C27" s="42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SFCW2549Y0LL</v>
      </c>
      <c r="E27" s="19" t="str">
        <f>IF('AP-LIST_c9800'!E27="","",IF(LOWER('AP-LIST_ctvm'!$C27)=LOWER('AP-LIST_c9800'!$C27),'AP-LIST_ctvm'!E27,'AP-LIST_c9800'!E27))</f>
        <v>9CD57D1DC258</v>
      </c>
      <c r="F27" s="27" t="str">
        <f>IF('AP-LIST_c9800'!F27="","",IF(LOWER('AP-LIST_ctvm'!$C27)=LOWER('AP-LIST_c9800'!$C27),'AP-LIST_ctvm'!F27,'AP-LIST_c9800'!F27))</f>
        <v/>
      </c>
      <c r="G27" s="42" t="str">
        <f t="shared" si="1"/>
        <v>10.52.9.224</v>
      </c>
      <c r="H27" s="42" t="str">
        <f t="shared" si="5"/>
        <v>17.06.04</v>
      </c>
      <c r="I27" s="42" t="str">
        <f t="shared" si="2"/>
        <v>indoor</v>
      </c>
      <c r="J27" s="110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48" t="s">
        <v>1629</v>
      </c>
      <c r="L27" s="5" t="str">
        <f t="shared" si="3"/>
        <v>9C:D5:7D:1D:C2:58</v>
      </c>
      <c r="M27" s="5" t="str">
        <f t="shared" si="4"/>
        <v>9CD5.7D1D.C258</v>
      </c>
      <c r="N27" s="5" t="str">
        <f t="shared" si="6"/>
        <v>9cd5.7d1d.c258</v>
      </c>
    </row>
    <row r="28" spans="1:14">
      <c r="A28" s="42">
        <v>25</v>
      </c>
      <c r="B28" s="42" t="str">
        <f t="shared" si="0"/>
        <v>lu0930ncap20025</v>
      </c>
      <c r="C28" s="42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SFCW2550Y13N</v>
      </c>
      <c r="E28" s="19" t="str">
        <f>IF('AP-LIST_c9800'!E28="","",IF(LOWER('AP-LIST_ctvm'!$C28)=LOWER('AP-LIST_c9800'!$C28),'AP-LIST_ctvm'!E28,'AP-LIST_c9800'!E28))</f>
        <v>9CD57D81A680</v>
      </c>
      <c r="F28" s="27" t="str">
        <f>IF('AP-LIST_c9800'!F28="","",IF(LOWER('AP-LIST_ctvm'!$C28)=LOWER('AP-LIST_c9800'!$C28),'AP-LIST_ctvm'!F28,'AP-LIST_c9800'!F28))</f>
        <v/>
      </c>
      <c r="G28" s="42" t="str">
        <f t="shared" si="1"/>
        <v>10.52.9.225</v>
      </c>
      <c r="H28" s="42" t="str">
        <f t="shared" si="5"/>
        <v>17.06.04</v>
      </c>
      <c r="I28" s="42" t="str">
        <f t="shared" si="2"/>
        <v>indoor</v>
      </c>
      <c r="J28" s="110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48" t="s">
        <v>1629</v>
      </c>
      <c r="L28" s="5" t="str">
        <f t="shared" si="3"/>
        <v>9C:D5:7D:81:A6:80</v>
      </c>
      <c r="M28" s="5" t="str">
        <f t="shared" si="4"/>
        <v>9CD5.7D81.A680</v>
      </c>
      <c r="N28" s="5" t="str">
        <f t="shared" si="6"/>
        <v>9cd5.7d81.a680</v>
      </c>
    </row>
    <row r="29" spans="1:14">
      <c r="A29" s="42">
        <v>26</v>
      </c>
      <c r="B29" s="42" t="str">
        <f t="shared" si="0"/>
        <v>lu0930ncap20026</v>
      </c>
      <c r="C29" s="42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SFCW2550Y18Z</v>
      </c>
      <c r="E29" s="19" t="str">
        <f>IF('AP-LIST_c9800'!E29="","",IF(LOWER('AP-LIST_ctvm'!$C29)=LOWER('AP-LIST_c9800'!$C29),'AP-LIST_ctvm'!E29,'AP-LIST_c9800'!E29))</f>
        <v>9CD57D81914C</v>
      </c>
      <c r="F29" s="27" t="str">
        <f>IF('AP-LIST_c9800'!F29="","",IF(LOWER('AP-LIST_ctvm'!$C29)=LOWER('AP-LIST_c9800'!$C29),'AP-LIST_ctvm'!F29,'AP-LIST_c9800'!F29))</f>
        <v/>
      </c>
      <c r="G29" s="42" t="str">
        <f t="shared" si="1"/>
        <v>10.52.9.226</v>
      </c>
      <c r="H29" s="42" t="str">
        <f t="shared" si="5"/>
        <v>17.06.04</v>
      </c>
      <c r="I29" s="42" t="str">
        <f t="shared" si="2"/>
        <v>indoor</v>
      </c>
      <c r="J29" s="110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48" t="s">
        <v>1629</v>
      </c>
      <c r="L29" s="5" t="str">
        <f t="shared" si="3"/>
        <v>9C:D5:7D:81:91:4C</v>
      </c>
      <c r="M29" s="5" t="str">
        <f t="shared" si="4"/>
        <v>9CD5.7D81.914C</v>
      </c>
      <c r="N29" s="5" t="str">
        <f t="shared" si="6"/>
        <v>9cd5.7d81.914c</v>
      </c>
    </row>
    <row r="30" spans="1:14">
      <c r="A30" s="42">
        <v>27</v>
      </c>
      <c r="B30" s="42" t="str">
        <f t="shared" si="0"/>
        <v>lu0930ncap20027</v>
      </c>
      <c r="C30" s="42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SFCW2550Y18P</v>
      </c>
      <c r="E30" s="19" t="str">
        <f>IF('AP-LIST_c9800'!E30="","",IF(LOWER('AP-LIST_ctvm'!$C30)=LOWER('AP-LIST_c9800'!$C30),'AP-LIST_ctvm'!E30,'AP-LIST_c9800'!E30))</f>
        <v>9CD57D81C270</v>
      </c>
      <c r="F30" s="27" t="str">
        <f>IF('AP-LIST_c9800'!F30="","",IF(LOWER('AP-LIST_ctvm'!$C30)=LOWER('AP-LIST_c9800'!$C30),'AP-LIST_ctvm'!F30,'AP-LIST_c9800'!F30))</f>
        <v/>
      </c>
      <c r="G30" s="42" t="str">
        <f t="shared" si="1"/>
        <v>10.52.9.227</v>
      </c>
      <c r="H30" s="42" t="str">
        <f t="shared" si="5"/>
        <v>17.06.04</v>
      </c>
      <c r="I30" s="42" t="str">
        <f t="shared" si="2"/>
        <v>indoor</v>
      </c>
      <c r="J30" s="110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48" t="s">
        <v>1629</v>
      </c>
      <c r="L30" s="5" t="str">
        <f t="shared" si="3"/>
        <v>9C:D5:7D:81:C2:70</v>
      </c>
      <c r="M30" s="5" t="str">
        <f t="shared" si="4"/>
        <v>9CD5.7D81.C270</v>
      </c>
      <c r="N30" s="5" t="str">
        <f t="shared" si="6"/>
        <v>9cd5.7d81.c270</v>
      </c>
    </row>
    <row r="31" spans="1:14">
      <c r="A31" s="42">
        <v>28</v>
      </c>
      <c r="B31" s="42" t="str">
        <f t="shared" si="0"/>
        <v>lu0930ncap20028</v>
      </c>
      <c r="C31" s="42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SFCW2550Y15V</v>
      </c>
      <c r="E31" s="19" t="str">
        <f>IF('AP-LIST_c9800'!E31="","",IF(LOWER('AP-LIST_ctvm'!$C31)=LOWER('AP-LIST_c9800'!$C31),'AP-LIST_ctvm'!E31,'AP-LIST_c9800'!E31))</f>
        <v>9CD57D819AC0</v>
      </c>
      <c r="F31" s="27" t="str">
        <f>IF('AP-LIST_c9800'!F31="","",IF(LOWER('AP-LIST_ctvm'!$C31)=LOWER('AP-LIST_c9800'!$C31),'AP-LIST_ctvm'!F31,'AP-LIST_c9800'!F31))</f>
        <v/>
      </c>
      <c r="G31" s="42" t="str">
        <f t="shared" si="1"/>
        <v>10.52.9.228</v>
      </c>
      <c r="H31" s="42" t="str">
        <f t="shared" si="5"/>
        <v>17.06.04</v>
      </c>
      <c r="I31" s="42" t="str">
        <f t="shared" si="2"/>
        <v>indoor</v>
      </c>
      <c r="J31" s="110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48" t="s">
        <v>1629</v>
      </c>
      <c r="L31" s="5" t="str">
        <f t="shared" si="3"/>
        <v>9C:D5:7D:81:9A:C0</v>
      </c>
      <c r="M31" s="5" t="str">
        <f t="shared" si="4"/>
        <v>9CD5.7D81.9AC0</v>
      </c>
      <c r="N31" s="5" t="str">
        <f t="shared" si="6"/>
        <v>9cd5.7d81.9ac0</v>
      </c>
    </row>
    <row r="32" spans="1:14">
      <c r="A32" s="42">
        <v>29</v>
      </c>
      <c r="B32" s="42" t="str">
        <f t="shared" si="0"/>
        <v>lu0930ncap20029</v>
      </c>
      <c r="C32" s="42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SFCW2550Y16W</v>
      </c>
      <c r="E32" s="19" t="str">
        <f>IF('AP-LIST_c9800'!E32="","",IF(LOWER('AP-LIST_ctvm'!$C32)=LOWER('AP-LIST_c9800'!$C32),'AP-LIST_ctvm'!E32,'AP-LIST_c9800'!E32))</f>
        <v>9CD57D81AA20</v>
      </c>
      <c r="F32" s="27" t="str">
        <f>IF('AP-LIST_c9800'!F32="","",IF(LOWER('AP-LIST_ctvm'!$C32)=LOWER('AP-LIST_c9800'!$C32),'AP-LIST_ctvm'!F32,'AP-LIST_c9800'!F32))</f>
        <v/>
      </c>
      <c r="G32" s="42" t="str">
        <f t="shared" si="1"/>
        <v>10.52.9.229</v>
      </c>
      <c r="H32" s="42" t="str">
        <f t="shared" si="5"/>
        <v>17.06.04</v>
      </c>
      <c r="I32" s="42" t="str">
        <f t="shared" si="2"/>
        <v>indoor</v>
      </c>
      <c r="J32" s="110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48" t="s">
        <v>1629</v>
      </c>
      <c r="L32" s="5" t="str">
        <f t="shared" si="3"/>
        <v>9C:D5:7D:81:AA:20</v>
      </c>
      <c r="M32" s="5" t="str">
        <f t="shared" si="4"/>
        <v>9CD5.7D81.AA20</v>
      </c>
      <c r="N32" s="5" t="str">
        <f t="shared" si="6"/>
        <v>9cd5.7d81.aa20</v>
      </c>
    </row>
    <row r="33" spans="1:14">
      <c r="A33" s="42">
        <v>30</v>
      </c>
      <c r="B33" s="42" t="str">
        <f t="shared" si="0"/>
        <v>lu0930ncap20030</v>
      </c>
      <c r="C33" s="42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SFCW2550Y6W2</v>
      </c>
      <c r="E33" s="19" t="str">
        <f>IF('AP-LIST_c9800'!E33="","",IF(LOWER('AP-LIST_ctvm'!$C33)=LOWER('AP-LIST_c9800'!$C33),'AP-LIST_ctvm'!E33,'AP-LIST_c9800'!E33))</f>
        <v>2C1A05E3E51C</v>
      </c>
      <c r="F33" s="27" t="str">
        <f>IF('AP-LIST_c9800'!F33="","",IF(LOWER('AP-LIST_ctvm'!$C33)=LOWER('AP-LIST_c9800'!$C33),'AP-LIST_ctvm'!F33,'AP-LIST_c9800'!F33))</f>
        <v/>
      </c>
      <c r="G33" s="42" t="str">
        <f t="shared" si="1"/>
        <v>10.52.9.230</v>
      </c>
      <c r="H33" s="42" t="str">
        <f t="shared" si="5"/>
        <v>17.06.04</v>
      </c>
      <c r="I33" s="42" t="str">
        <f t="shared" si="2"/>
        <v>indoor</v>
      </c>
      <c r="J33" s="110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48" t="s">
        <v>1629</v>
      </c>
      <c r="L33" s="5" t="str">
        <f t="shared" si="3"/>
        <v>2C:1A:05:E3:E5:1C</v>
      </c>
      <c r="M33" s="5" t="str">
        <f t="shared" si="4"/>
        <v>2C1A.05E3.E51C</v>
      </c>
      <c r="N33" s="5" t="str">
        <f t="shared" si="6"/>
        <v>2c1a.05e3.e51c</v>
      </c>
    </row>
    <row r="34" spans="1:14">
      <c r="A34" s="42">
        <v>31</v>
      </c>
      <c r="B34" s="42" t="str">
        <f t="shared" si="0"/>
        <v>lu0930ncap20031</v>
      </c>
      <c r="C34" s="42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SFCW2550Y6VU</v>
      </c>
      <c r="E34" s="19" t="str">
        <f>IF('AP-LIST_c9800'!E34="","",IF(LOWER('AP-LIST_ctvm'!$C34)=LOWER('AP-LIST_c9800'!$C34),'AP-LIST_ctvm'!E34,'AP-LIST_c9800'!E34))</f>
        <v>9CD57DC062AC</v>
      </c>
      <c r="F34" s="27" t="str">
        <f>IF('AP-LIST_c9800'!F34="","",IF(LOWER('AP-LIST_ctvm'!$C34)=LOWER('AP-LIST_c9800'!$C34),'AP-LIST_ctvm'!F34,'AP-LIST_c9800'!F34))</f>
        <v/>
      </c>
      <c r="G34" s="42" t="str">
        <f t="shared" si="1"/>
        <v>10.52.9.231</v>
      </c>
      <c r="H34" s="42" t="str">
        <f t="shared" si="5"/>
        <v>17.06.04</v>
      </c>
      <c r="I34" s="42" t="str">
        <f t="shared" si="2"/>
        <v>indoor</v>
      </c>
      <c r="J34" s="110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48" t="s">
        <v>1629</v>
      </c>
      <c r="L34" s="5" t="str">
        <f t="shared" si="3"/>
        <v>9C:D5:7D:C0:62:AC</v>
      </c>
      <c r="M34" s="5" t="str">
        <f t="shared" si="4"/>
        <v>9CD5.7DC0.62AC</v>
      </c>
      <c r="N34" s="5" t="str">
        <f t="shared" si="6"/>
        <v>9cd5.7dc0.62ac</v>
      </c>
    </row>
    <row r="35" spans="1:14">
      <c r="A35" s="42">
        <v>32</v>
      </c>
      <c r="B35" s="42" t="str">
        <f t="shared" si="0"/>
        <v>lu0930ncap20032</v>
      </c>
      <c r="C35" s="42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SFCW2550Y6S0</v>
      </c>
      <c r="E35" s="19" t="str">
        <f>IF('AP-LIST_c9800'!E35="","",IF(LOWER('AP-LIST_ctvm'!$C35)=LOWER('AP-LIST_c9800'!$C35),'AP-LIST_ctvm'!E35,'AP-LIST_c9800'!E35))</f>
        <v>9CD57DC07344</v>
      </c>
      <c r="F35" s="27" t="str">
        <f>IF('AP-LIST_c9800'!F35="","",IF(LOWER('AP-LIST_ctvm'!$C35)=LOWER('AP-LIST_c9800'!$C35),'AP-LIST_ctvm'!F35,'AP-LIST_c9800'!F35))</f>
        <v/>
      </c>
      <c r="G35" s="42" t="str">
        <f t="shared" si="1"/>
        <v>10.52.9.232</v>
      </c>
      <c r="H35" s="42" t="str">
        <f t="shared" si="5"/>
        <v>17.06.04</v>
      </c>
      <c r="I35" s="42" t="str">
        <f t="shared" si="2"/>
        <v>indoor</v>
      </c>
      <c r="J35" s="110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48" t="s">
        <v>1629</v>
      </c>
      <c r="L35" s="5" t="str">
        <f t="shared" si="3"/>
        <v>9C:D5:7D:C0:73:44</v>
      </c>
      <c r="M35" s="5" t="str">
        <f t="shared" si="4"/>
        <v>9CD5.7DC0.7344</v>
      </c>
      <c r="N35" s="5" t="str">
        <f t="shared" si="6"/>
        <v>9cd5.7dc0.7344</v>
      </c>
    </row>
    <row r="36" spans="1:14">
      <c r="A36" s="42">
        <v>33</v>
      </c>
      <c r="B36" s="42" t="str">
        <f t="shared" si="0"/>
        <v>lu0930ncap20033</v>
      </c>
      <c r="C36" s="42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SFCW2550Y6VY</v>
      </c>
      <c r="E36" s="19" t="str">
        <f>IF('AP-LIST_c9800'!E36="","",IF(LOWER('AP-LIST_ctvm'!$C36)=LOWER('AP-LIST_c9800'!$C36),'AP-LIST_ctvm'!E36,'AP-LIST_c9800'!E36))</f>
        <v>9CD57DC0778C</v>
      </c>
      <c r="F36" s="27" t="str">
        <f>IF('AP-LIST_c9800'!F36="","",IF(LOWER('AP-LIST_ctvm'!$C36)=LOWER('AP-LIST_c9800'!$C36),'AP-LIST_ctvm'!F36,'AP-LIST_c9800'!F36))</f>
        <v/>
      </c>
      <c r="G36" s="42" t="str">
        <f t="shared" si="1"/>
        <v>10.52.9.233</v>
      </c>
      <c r="H36" s="42" t="str">
        <f t="shared" si="5"/>
        <v>17.06.04</v>
      </c>
      <c r="I36" s="42" t="str">
        <f t="shared" si="2"/>
        <v>indoor</v>
      </c>
      <c r="J36" s="110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48" t="s">
        <v>1629</v>
      </c>
      <c r="L36" s="5" t="str">
        <f t="shared" si="3"/>
        <v>9C:D5:7D:C0:77:8C</v>
      </c>
      <c r="M36" s="5" t="str">
        <f t="shared" si="4"/>
        <v>9CD5.7DC0.778C</v>
      </c>
      <c r="N36" s="5" t="str">
        <f t="shared" si="6"/>
        <v>9cd5.7dc0.778c</v>
      </c>
    </row>
    <row r="37" spans="1:14">
      <c r="A37" s="42">
        <v>34</v>
      </c>
      <c r="B37" s="42" t="str">
        <f t="shared" si="0"/>
        <v>lu0930ncap20034</v>
      </c>
      <c r="C37" s="42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SFCW2550Y6V0</v>
      </c>
      <c r="E37" s="19" t="str">
        <f>IF('AP-LIST_c9800'!E37="","",IF(LOWER('AP-LIST_ctvm'!$C37)=LOWER('AP-LIST_c9800'!$C37),'AP-LIST_ctvm'!E37,'AP-LIST_c9800'!E37))</f>
        <v>9CD57DC07990</v>
      </c>
      <c r="F37" s="27" t="str">
        <f>IF('AP-LIST_c9800'!F37="","",IF(LOWER('AP-LIST_ctvm'!$C37)=LOWER('AP-LIST_c9800'!$C37),'AP-LIST_ctvm'!F37,'AP-LIST_c9800'!F37))</f>
        <v/>
      </c>
      <c r="G37" s="42" t="str">
        <f t="shared" si="1"/>
        <v>10.52.9.234</v>
      </c>
      <c r="H37" s="42" t="str">
        <f t="shared" si="5"/>
        <v>17.06.04</v>
      </c>
      <c r="I37" s="42" t="str">
        <f t="shared" si="2"/>
        <v>indoor</v>
      </c>
      <c r="J37" s="110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48" t="s">
        <v>1629</v>
      </c>
      <c r="L37" s="5" t="str">
        <f t="shared" si="3"/>
        <v>9C:D5:7D:C0:79:90</v>
      </c>
      <c r="M37" s="5" t="str">
        <f t="shared" si="4"/>
        <v>9CD5.7DC0.7990</v>
      </c>
      <c r="N37" s="5" t="str">
        <f t="shared" si="6"/>
        <v>9cd5.7dc0.7990</v>
      </c>
    </row>
    <row r="38" spans="1:14">
      <c r="A38" s="42">
        <v>35</v>
      </c>
      <c r="B38" s="42" t="str">
        <f t="shared" si="0"/>
        <v>lu0930ncap20035</v>
      </c>
      <c r="C38" s="42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SFCW2549YB60</v>
      </c>
      <c r="E38" s="19" t="str">
        <f>IF('AP-LIST_c9800'!E38="","",IF(LOWER('AP-LIST_ctvm'!$C38)=LOWER('AP-LIST_c9800'!$C38),'AP-LIST_ctvm'!E38,'AP-LIST_c9800'!E38))</f>
        <v>9CD57D1DEDCC</v>
      </c>
      <c r="F38" s="27" t="str">
        <f>IF('AP-LIST_c9800'!F38="","",IF(LOWER('AP-LIST_ctvm'!$C38)=LOWER('AP-LIST_c9800'!$C38),'AP-LIST_ctvm'!F38,'AP-LIST_c9800'!F38))</f>
        <v/>
      </c>
      <c r="G38" s="42" t="str">
        <f t="shared" si="1"/>
        <v>10.52.9.235</v>
      </c>
      <c r="H38" s="42" t="str">
        <f t="shared" si="5"/>
        <v>17.06.04</v>
      </c>
      <c r="I38" s="42" t="str">
        <f t="shared" si="2"/>
        <v>indoor</v>
      </c>
      <c r="J38" s="110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48" t="s">
        <v>1629</v>
      </c>
      <c r="L38" s="5" t="str">
        <f t="shared" si="3"/>
        <v>9C:D5:7D:1D:ED:CC</v>
      </c>
      <c r="M38" s="5" t="str">
        <f t="shared" si="4"/>
        <v>9CD5.7D1D.EDCC</v>
      </c>
      <c r="N38" s="5" t="str">
        <f t="shared" si="6"/>
        <v>9cd5.7d1d.edcc</v>
      </c>
    </row>
    <row r="39" spans="1:14">
      <c r="A39" s="42">
        <v>36</v>
      </c>
      <c r="B39" s="42" t="str">
        <f t="shared" si="0"/>
        <v>lu0930ncap20036</v>
      </c>
      <c r="C39" s="42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SFCW2549YB0T</v>
      </c>
      <c r="E39" s="19" t="str">
        <f>IF('AP-LIST_c9800'!E39="","",IF(LOWER('AP-LIST_ctvm'!$C39)=LOWER('AP-LIST_c9800'!$C39),'AP-LIST_ctvm'!E39,'AP-LIST_c9800'!E39))</f>
        <v>9CD57D808100</v>
      </c>
      <c r="F39" s="27" t="str">
        <f>IF('AP-LIST_c9800'!F39="","",IF(LOWER('AP-LIST_ctvm'!$C39)=LOWER('AP-LIST_c9800'!$C39),'AP-LIST_ctvm'!F39,'AP-LIST_c9800'!F39))</f>
        <v/>
      </c>
      <c r="G39" s="42" t="str">
        <f t="shared" si="1"/>
        <v>10.52.9.236</v>
      </c>
      <c r="H39" s="42" t="str">
        <f t="shared" si="5"/>
        <v>17.06.04</v>
      </c>
      <c r="I39" s="42" t="str">
        <f t="shared" si="2"/>
        <v>indoor</v>
      </c>
      <c r="J39" s="110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48" t="s">
        <v>1629</v>
      </c>
      <c r="L39" s="5" t="str">
        <f t="shared" si="3"/>
        <v>9C:D5:7D:80:81:00</v>
      </c>
      <c r="M39" s="5" t="str">
        <f t="shared" si="4"/>
        <v>9CD5.7D80.8100</v>
      </c>
      <c r="N39" s="5" t="str">
        <f t="shared" si="6"/>
        <v>9cd5.7d80.8100</v>
      </c>
    </row>
    <row r="40" spans="1:14">
      <c r="A40" s="42">
        <v>37</v>
      </c>
      <c r="B40" s="42" t="str">
        <f t="shared" si="0"/>
        <v>lu0930ncap20037</v>
      </c>
      <c r="C40" s="42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SFCW2549YB62</v>
      </c>
      <c r="E40" s="19" t="str">
        <f>IF('AP-LIST_c9800'!E40="","",IF(LOWER('AP-LIST_ctvm'!$C40)=LOWER('AP-LIST_c9800'!$C40),'AP-LIST_ctvm'!E40,'AP-LIST_c9800'!E40))</f>
        <v>9CD57D8096C8</v>
      </c>
      <c r="F40" s="27" t="str">
        <f>IF('AP-LIST_c9800'!F40="","",IF(LOWER('AP-LIST_ctvm'!$C40)=LOWER('AP-LIST_c9800'!$C40),'AP-LIST_ctvm'!F40,'AP-LIST_c9800'!F40))</f>
        <v/>
      </c>
      <c r="G40" s="42" t="str">
        <f t="shared" si="1"/>
        <v>10.52.9.237</v>
      </c>
      <c r="H40" s="42" t="str">
        <f t="shared" si="5"/>
        <v>17.06.04</v>
      </c>
      <c r="I40" s="42" t="str">
        <f t="shared" si="2"/>
        <v>indoor</v>
      </c>
      <c r="J40" s="110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48"/>
      <c r="L40" s="5" t="str">
        <f t="shared" si="3"/>
        <v>9C:D5:7D:80:96:C8</v>
      </c>
      <c r="M40" s="5" t="str">
        <f t="shared" si="4"/>
        <v>9CD5.7D80.96C8</v>
      </c>
      <c r="N40" s="5" t="str">
        <f t="shared" si="6"/>
        <v>9cd5.7d80.96c8</v>
      </c>
    </row>
    <row r="41" spans="1:14">
      <c r="A41" s="42">
        <v>38</v>
      </c>
      <c r="B41" s="42" t="str">
        <f t="shared" si="0"/>
        <v>lu0930ncap20038</v>
      </c>
      <c r="C41" s="42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SFCW2549YB2L</v>
      </c>
      <c r="E41" s="19" t="str">
        <f>IF('AP-LIST_c9800'!E41="","",IF(LOWER('AP-LIST_ctvm'!$C41)=LOWER('AP-LIST_c9800'!$C41),'AP-LIST_ctvm'!E41,'AP-LIST_c9800'!E41))</f>
        <v>9CD57D1DF688</v>
      </c>
      <c r="F41" s="27" t="str">
        <f>IF('AP-LIST_c9800'!F41="","",IF(LOWER('AP-LIST_ctvm'!$C41)=LOWER('AP-LIST_c9800'!$C41),'AP-LIST_ctvm'!F41,'AP-LIST_c9800'!F41))</f>
        <v/>
      </c>
      <c r="G41" s="42" t="str">
        <f t="shared" si="1"/>
        <v>10.52.9.238</v>
      </c>
      <c r="H41" s="42" t="str">
        <f t="shared" si="5"/>
        <v>17.06.04</v>
      </c>
      <c r="I41" s="42" t="str">
        <f t="shared" si="2"/>
        <v>indoor</v>
      </c>
      <c r="J41" s="110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48" t="s">
        <v>1629</v>
      </c>
      <c r="L41" s="5" t="str">
        <f t="shared" si="3"/>
        <v>9C:D5:7D:1D:F6:88</v>
      </c>
      <c r="M41" s="5" t="str">
        <f t="shared" si="4"/>
        <v>9CD5.7D1D.F688</v>
      </c>
      <c r="N41" s="5" t="str">
        <f t="shared" si="6"/>
        <v>9cd5.7d1d.f688</v>
      </c>
    </row>
    <row r="42" spans="1:14">
      <c r="A42" s="42">
        <v>39</v>
      </c>
      <c r="B42" s="42" t="str">
        <f t="shared" si="0"/>
        <v>lu0930ncap20039</v>
      </c>
      <c r="C42" s="42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SFCW2549YB2D</v>
      </c>
      <c r="E42" s="19" t="str">
        <f>IF('AP-LIST_c9800'!E42="","",IF(LOWER('AP-LIST_ctvm'!$C42)=LOWER('AP-LIST_c9800'!$C42),'AP-LIST_ctvm'!E42,'AP-LIST_c9800'!E42))</f>
        <v>9CD57D809700</v>
      </c>
      <c r="F42" s="27" t="str">
        <f>IF('AP-LIST_c9800'!F42="","",IF(LOWER('AP-LIST_ctvm'!$C42)=LOWER('AP-LIST_c9800'!$C42),'AP-LIST_ctvm'!F42,'AP-LIST_c9800'!F42))</f>
        <v/>
      </c>
      <c r="G42" s="42" t="str">
        <f t="shared" si="1"/>
        <v>10.52.9.239</v>
      </c>
      <c r="H42" s="42" t="str">
        <f t="shared" si="5"/>
        <v>17.06.04</v>
      </c>
      <c r="I42" s="42" t="str">
        <f t="shared" si="2"/>
        <v>indoor</v>
      </c>
      <c r="J42" s="110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48" t="s">
        <v>1629</v>
      </c>
      <c r="L42" s="5" t="str">
        <f t="shared" si="3"/>
        <v>9C:D5:7D:80:97:00</v>
      </c>
      <c r="M42" s="5" t="str">
        <f t="shared" si="4"/>
        <v>9CD5.7D80.9700</v>
      </c>
      <c r="N42" s="5" t="str">
        <f t="shared" si="6"/>
        <v>9cd5.7d80.9700</v>
      </c>
    </row>
    <row r="43" spans="1:14">
      <c r="A43" s="42">
        <v>40</v>
      </c>
      <c r="B43" s="42" t="str">
        <f t="shared" si="0"/>
        <v>lu0930ncap20040</v>
      </c>
      <c r="C43" s="42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SFCW2550Y19T</v>
      </c>
      <c r="E43" s="19" t="str">
        <f>IF('AP-LIST_c9800'!E43="","",IF(LOWER('AP-LIST_ctvm'!$C43)=LOWER('AP-LIST_c9800'!$C43),'AP-LIST_ctvm'!E43,'AP-LIST_c9800'!E43))</f>
        <v>9CD57D81B67C</v>
      </c>
      <c r="F43" s="27" t="str">
        <f>IF('AP-LIST_c9800'!F43="","",IF(LOWER('AP-LIST_ctvm'!$C43)=LOWER('AP-LIST_c9800'!$C43),'AP-LIST_ctvm'!F43,'AP-LIST_c9800'!F43))</f>
        <v/>
      </c>
      <c r="G43" s="42" t="str">
        <f t="shared" si="1"/>
        <v>10.52.9.240</v>
      </c>
      <c r="H43" s="42" t="str">
        <f t="shared" si="5"/>
        <v>17.06.04</v>
      </c>
      <c r="I43" s="42" t="str">
        <f t="shared" si="2"/>
        <v>indoor</v>
      </c>
      <c r="J43" s="110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48" t="s">
        <v>1629</v>
      </c>
      <c r="L43" s="5" t="str">
        <f t="shared" si="3"/>
        <v>9C:D5:7D:81:B6:7C</v>
      </c>
      <c r="M43" s="5" t="str">
        <f t="shared" si="4"/>
        <v>9CD5.7D81.B67C</v>
      </c>
      <c r="N43" s="5" t="str">
        <f t="shared" si="6"/>
        <v>9cd5.7d81.b67c</v>
      </c>
    </row>
    <row r="44" spans="1:14">
      <c r="A44" s="42">
        <v>41</v>
      </c>
      <c r="B44" s="42" t="str">
        <f t="shared" si="0"/>
        <v>lu0930ncap20041</v>
      </c>
      <c r="C44" s="42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SFCW2550Y16D</v>
      </c>
      <c r="E44" s="19" t="str">
        <f>IF('AP-LIST_c9800'!E44="","",IF(LOWER('AP-LIST_ctvm'!$C44)=LOWER('AP-LIST_c9800'!$C44),'AP-LIST_ctvm'!E44,'AP-LIST_c9800'!E44))</f>
        <v>9CD57D81ACD4</v>
      </c>
      <c r="F44" s="27" t="str">
        <f>IF('AP-LIST_c9800'!F44="","",IF(LOWER('AP-LIST_ctvm'!$C44)=LOWER('AP-LIST_c9800'!$C44),'AP-LIST_ctvm'!F44,'AP-LIST_c9800'!F44))</f>
        <v/>
      </c>
      <c r="G44" s="42" t="str">
        <f t="shared" si="1"/>
        <v>10.52.9.241</v>
      </c>
      <c r="H44" s="42" t="str">
        <f t="shared" si="5"/>
        <v>17.06.04</v>
      </c>
      <c r="I44" s="42" t="str">
        <f t="shared" si="2"/>
        <v>indoor</v>
      </c>
      <c r="J44" s="110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48" t="s">
        <v>1629</v>
      </c>
      <c r="L44" s="5" t="str">
        <f t="shared" si="3"/>
        <v>9C:D5:7D:81:AC:D4</v>
      </c>
      <c r="M44" s="5" t="str">
        <f t="shared" si="4"/>
        <v>9CD5.7D81.ACD4</v>
      </c>
      <c r="N44" s="5" t="str">
        <f t="shared" si="6"/>
        <v>9cd5.7d81.acd4</v>
      </c>
    </row>
    <row r="45" spans="1:14">
      <c r="A45" s="42">
        <v>42</v>
      </c>
      <c r="B45" s="42" t="str">
        <f t="shared" si="0"/>
        <v>lu0930ncap20042</v>
      </c>
      <c r="C45" s="42" t="str">
        <f>IF('AP-LIST_c9800'!C45="","",IF(LOWER('AP-LIST_ctvm'!$C45)=LOWER('AP-LIST_c9800'!$C45),'AP-LIST_ctvm'!C45,'AP-LIST_c9800'!C45))</f>
        <v>c9124AXI</v>
      </c>
      <c r="D45" s="26" t="str">
        <f>IF('AP-LIST_c9800'!D45="","",IF(LOWER('AP-LIST_ctvm'!$C45)=LOWER('AP-LIST_c9800'!$C45),'AP-LIST_ctvm'!D45,'AP-LIST_c9800'!D45))</f>
        <v>SFGL2647L1EC</v>
      </c>
      <c r="E45" s="19" t="str">
        <f>IF('AP-LIST_c9800'!E45="","",IF(LOWER('AP-LIST_ctvm'!$C45)=LOWER('AP-LIST_c9800'!$C45),'AP-LIST_ctvm'!E45,'AP-LIST_c9800'!E45))</f>
        <v>34B88314115C</v>
      </c>
      <c r="F45" s="27" t="str">
        <f>IF('AP-LIST_c9800'!F45="","",IF(LOWER('AP-LIST_ctvm'!$C45)=LOWER('AP-LIST_c9800'!$C45),'AP-LIST_ctvm'!F45,'AP-LIST_c9800'!F45))</f>
        <v/>
      </c>
      <c r="G45" s="42" t="str">
        <f t="shared" si="1"/>
        <v>10.52.9.242</v>
      </c>
      <c r="H45" s="42" t="str">
        <f t="shared" si="5"/>
        <v>17.06.04</v>
      </c>
      <c r="I45" s="42" t="str">
        <f t="shared" si="2"/>
        <v>outdoor</v>
      </c>
      <c r="J45" s="110" t="str">
        <f>IF('AP-LIST_c9800'!C45="","",IF(LOWER('AP-LIST_ctvm'!C45)=LOWER('AP-LIST_c9800'!C45),"AP Migration CTVM &gt; c9800",CONCATENATE("AP ",'AP-LIST_ctvm'!C45," durch ",'AP-LIST_c9800'!C45," ersetzt")))</f>
        <v>AP  durch c9124AXI ersetzt</v>
      </c>
      <c r="K45" s="48"/>
      <c r="L45" s="5" t="str">
        <f t="shared" si="3"/>
        <v>34:B8:83:14:11:5C</v>
      </c>
      <c r="M45" s="5" t="str">
        <f t="shared" si="4"/>
        <v>34B8.8314.115C</v>
      </c>
      <c r="N45" s="5" t="str">
        <f t="shared" si="6"/>
        <v>34b8.8314.115c</v>
      </c>
    </row>
    <row r="46" spans="1:14">
      <c r="A46" s="42">
        <v>43</v>
      </c>
      <c r="B46" s="42" t="str">
        <f t="shared" si="0"/>
        <v>lu0930ncap20043</v>
      </c>
      <c r="C46" s="42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2" t="str">
        <f t="shared" si="1"/>
        <v>10.52.9.243</v>
      </c>
      <c r="H46" s="42" t="str">
        <f t="shared" si="5"/>
        <v>17.06.04</v>
      </c>
      <c r="I46" s="42" t="str">
        <f t="shared" si="2"/>
        <v/>
      </c>
      <c r="J46" s="110" t="str">
        <f>IF('AP-LIST_c9800'!C46="","",IF(LOWER('AP-LIST_ctvm'!C46)=LOWER('AP-LIST_c9800'!C46),"AP Migration CTVM &gt; c9800",CONCATENATE("AP ",'AP-LIST_ctvm'!C46," durch ",'AP-LIST_c9800'!C46," ersetzt")))</f>
        <v/>
      </c>
      <c r="K46" s="48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2">
        <v>44</v>
      </c>
      <c r="B47" s="42" t="str">
        <f t="shared" si="0"/>
        <v>lu0930ncap20044</v>
      </c>
      <c r="C47" s="42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2" t="str">
        <f t="shared" si="1"/>
        <v>10.52.9.244</v>
      </c>
      <c r="H47" s="42" t="str">
        <f t="shared" si="5"/>
        <v>17.06.04</v>
      </c>
      <c r="I47" s="42" t="str">
        <f t="shared" si="2"/>
        <v/>
      </c>
      <c r="J47" s="110" t="str">
        <f>IF('AP-LIST_c9800'!C47="","",IF(LOWER('AP-LIST_ctvm'!C47)=LOWER('AP-LIST_c9800'!C47),"AP Migration CTVM &gt; c9800",CONCATENATE("AP ",'AP-LIST_ctvm'!C47," durch ",'AP-LIST_c9800'!C47," ersetzt")))</f>
        <v/>
      </c>
      <c r="K47" s="48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2">
        <v>45</v>
      </c>
      <c r="B48" s="42" t="str">
        <f t="shared" si="0"/>
        <v>lu0930ncap20045</v>
      </c>
      <c r="C48" s="42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2" t="str">
        <f t="shared" si="1"/>
        <v>10.52.9.245</v>
      </c>
      <c r="H48" s="42" t="str">
        <f t="shared" si="5"/>
        <v>17.06.04</v>
      </c>
      <c r="I48" s="42" t="str">
        <f t="shared" si="2"/>
        <v/>
      </c>
      <c r="J48" s="110" t="str">
        <f>IF('AP-LIST_c9800'!C48="","",IF(LOWER('AP-LIST_ctvm'!C48)=LOWER('AP-LIST_c9800'!C48),"AP Migration CTVM &gt; c9800",CONCATENATE("AP ",'AP-LIST_ctvm'!C48," durch ",'AP-LIST_c9800'!C48," ersetzt")))</f>
        <v/>
      </c>
      <c r="K48" s="48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2">
        <v>46</v>
      </c>
      <c r="B49" s="42" t="str">
        <f t="shared" si="0"/>
        <v>lu0930ncap20046</v>
      </c>
      <c r="C49" s="42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2" t="str">
        <f t="shared" si="1"/>
        <v>10.52.9.246</v>
      </c>
      <c r="H49" s="42" t="str">
        <f t="shared" si="5"/>
        <v>17.06.04</v>
      </c>
      <c r="I49" s="42" t="str">
        <f t="shared" si="2"/>
        <v/>
      </c>
      <c r="J49" s="110" t="str">
        <f>IF('AP-LIST_c9800'!C49="","",IF(LOWER('AP-LIST_ctvm'!C49)=LOWER('AP-LIST_c9800'!C49),"AP Migration CTVM &gt; c9800",CONCATENATE("AP ",'AP-LIST_ctvm'!C49," durch ",'AP-LIST_c9800'!C49," ersetzt")))</f>
        <v/>
      </c>
      <c r="K49" s="48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2">
        <v>47</v>
      </c>
      <c r="B50" s="42" t="str">
        <f t="shared" si="0"/>
        <v>lu0930ncap20047</v>
      </c>
      <c r="C50" s="42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2" t="str">
        <f t="shared" si="1"/>
        <v>10.52.9.247</v>
      </c>
      <c r="H50" s="42" t="str">
        <f t="shared" si="5"/>
        <v>17.06.04</v>
      </c>
      <c r="I50" s="42" t="str">
        <f t="shared" si="2"/>
        <v/>
      </c>
      <c r="J50" s="110" t="str">
        <f>IF('AP-LIST_c9800'!C50="","",IF(LOWER('AP-LIST_ctvm'!C50)=LOWER('AP-LIST_c9800'!C50),"AP Migration CTVM &gt; c9800",CONCATENATE("AP ",'AP-LIST_ctvm'!C50," durch ",'AP-LIST_c9800'!C50," ersetzt")))</f>
        <v/>
      </c>
      <c r="K50" s="48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2">
        <v>48</v>
      </c>
      <c r="B51" s="42" t="str">
        <f t="shared" si="0"/>
        <v>lu0930ncap20048</v>
      </c>
      <c r="C51" s="42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2" t="str">
        <f t="shared" si="1"/>
        <v>10.52.9.248</v>
      </c>
      <c r="H51" s="42" t="str">
        <f t="shared" si="5"/>
        <v>17.06.04</v>
      </c>
      <c r="I51" s="42" t="str">
        <f t="shared" si="2"/>
        <v/>
      </c>
      <c r="J51" s="110" t="str">
        <f>IF('AP-LIST_c9800'!C51="","",IF(LOWER('AP-LIST_ctvm'!C51)=LOWER('AP-LIST_c9800'!C51),"AP Migration CTVM &gt; c9800",CONCATENATE("AP ",'AP-LIST_ctvm'!C51," durch ",'AP-LIST_c9800'!C51," ersetzt")))</f>
        <v/>
      </c>
      <c r="K51" s="48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2">
        <v>49</v>
      </c>
      <c r="B52" s="42" t="str">
        <f t="shared" si="0"/>
        <v>lu0930ncap20049</v>
      </c>
      <c r="C52" s="42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2" t="str">
        <f t="shared" si="1"/>
        <v>10.52.9.249</v>
      </c>
      <c r="H52" s="42" t="str">
        <f t="shared" si="5"/>
        <v>17.06.04</v>
      </c>
      <c r="I52" s="42" t="str">
        <f t="shared" si="2"/>
        <v/>
      </c>
      <c r="J52" s="110" t="str">
        <f>IF('AP-LIST_c9800'!C52="","",IF(LOWER('AP-LIST_ctvm'!C52)=LOWER('AP-LIST_c9800'!C52),"AP Migration CTVM &gt; c9800",CONCATENATE("AP ",'AP-LIST_ctvm'!C52," durch ",'AP-LIST_c9800'!C52," ersetzt")))</f>
        <v/>
      </c>
      <c r="K52" s="48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2">
        <v>50</v>
      </c>
      <c r="B53" s="42" t="str">
        <f t="shared" si="0"/>
        <v>lu0930ncap20050</v>
      </c>
      <c r="C53" s="42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2" t="str">
        <f t="shared" si="1"/>
        <v>10.52.9.250</v>
      </c>
      <c r="H53" s="42" t="str">
        <f t="shared" si="5"/>
        <v>17.06.04</v>
      </c>
      <c r="I53" s="42" t="str">
        <f t="shared" si="2"/>
        <v/>
      </c>
      <c r="J53" s="110" t="str">
        <f>IF('AP-LIST_c9800'!C53="","",IF(LOWER('AP-LIST_ctvm'!C53)=LOWER('AP-LIST_c9800'!C53),"AP Migration CTVM &gt; c9800",CONCATENATE("AP ",'AP-LIST_ctvm'!C53," durch ",'AP-LIST_c9800'!C53," ersetzt")))</f>
        <v/>
      </c>
      <c r="K53" s="48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2">
        <v>51</v>
      </c>
      <c r="B54" s="42" t="str">
        <f t="shared" si="0"/>
        <v>lu0930ncap20051</v>
      </c>
      <c r="C54" s="42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2" t="str">
        <f t="shared" si="1"/>
        <v>10.52.9.251</v>
      </c>
      <c r="H54" s="42" t="str">
        <f t="shared" si="5"/>
        <v>17.06.04</v>
      </c>
      <c r="I54" s="42" t="str">
        <f t="shared" si="2"/>
        <v/>
      </c>
      <c r="J54" s="110" t="str">
        <f>IF('AP-LIST_c9800'!C54="","",IF(LOWER('AP-LIST_ctvm'!C54)=LOWER('AP-LIST_c9800'!C54),"AP Migration CTVM &gt; c9800",CONCATENATE("AP ",'AP-LIST_ctvm'!C54," durch ",'AP-LIST_c9800'!C54," ersetzt")))</f>
        <v/>
      </c>
      <c r="K54" s="48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2">
        <v>52</v>
      </c>
      <c r="B55" s="42" t="str">
        <f t="shared" si="0"/>
        <v>lu0930ncap20052</v>
      </c>
      <c r="C55" s="42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2" t="str">
        <f t="shared" si="1"/>
        <v>10.52.9.252</v>
      </c>
      <c r="H55" s="42" t="str">
        <f t="shared" si="5"/>
        <v>17.06.04</v>
      </c>
      <c r="I55" s="42" t="str">
        <f t="shared" si="2"/>
        <v/>
      </c>
      <c r="J55" s="110" t="str">
        <f>IF('AP-LIST_c9800'!C55="","",IF(LOWER('AP-LIST_ctvm'!C55)=LOWER('AP-LIST_c9800'!C55),"AP Migration CTVM &gt; c9800",CONCATENATE("AP ",'AP-LIST_ctvm'!C55," durch ",'AP-LIST_c9800'!C55," ersetzt")))</f>
        <v/>
      </c>
      <c r="K55" s="48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2">
        <v>53</v>
      </c>
      <c r="B56" s="42" t="str">
        <f t="shared" si="0"/>
        <v>lu0930ncap20053</v>
      </c>
      <c r="C56" s="42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2" t="str">
        <f t="shared" si="1"/>
        <v>10.52.9.253</v>
      </c>
      <c r="H56" s="42" t="str">
        <f t="shared" si="5"/>
        <v>17.06.04</v>
      </c>
      <c r="I56" s="42" t="str">
        <f t="shared" si="2"/>
        <v/>
      </c>
      <c r="J56" s="110" t="str">
        <f>IF('AP-LIST_c9800'!C56="","",IF(LOWER('AP-LIST_ctvm'!C56)=LOWER('AP-LIST_c9800'!C56),"AP Migration CTVM &gt; c9800",CONCATENATE("AP ",'AP-LIST_ctvm'!C56," durch ",'AP-LIST_c9800'!C56," ersetzt")))</f>
        <v/>
      </c>
      <c r="K56" s="48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2">
        <v>54</v>
      </c>
      <c r="B57" s="42" t="str">
        <f t="shared" si="0"/>
        <v>lu0930ncap20054</v>
      </c>
      <c r="C57" s="42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2" t="str">
        <f t="shared" si="1"/>
        <v>10.52.9.254</v>
      </c>
      <c r="H57" s="42" t="str">
        <f t="shared" si="5"/>
        <v>17.06.04</v>
      </c>
      <c r="I57" s="42" t="str">
        <f t="shared" si="2"/>
        <v/>
      </c>
      <c r="J57" s="110" t="str">
        <f>IF('AP-LIST_c9800'!C57="","",IF(LOWER('AP-LIST_ctvm'!C57)=LOWER('AP-LIST_c9800'!C57),"AP Migration CTVM &gt; c9800",CONCATENATE("AP ",'AP-LIST_ctvm'!C57," durch ",'AP-LIST_c9800'!C57," ersetzt")))</f>
        <v/>
      </c>
      <c r="K57" s="48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2">
        <v>55</v>
      </c>
      <c r="B58" s="42" t="str">
        <f t="shared" si="0"/>
        <v>lu0930ncap20055</v>
      </c>
      <c r="C58" s="42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2" t="str">
        <f t="shared" si="1"/>
        <v>10.52.9.21</v>
      </c>
      <c r="H58" s="42" t="str">
        <f t="shared" si="5"/>
        <v>17.06.04</v>
      </c>
      <c r="I58" s="42" t="str">
        <f t="shared" si="2"/>
        <v/>
      </c>
      <c r="J58" s="110" t="str">
        <f>IF('AP-LIST_c9800'!C58="","",IF(LOWER('AP-LIST_ctvm'!C58)=LOWER('AP-LIST_c9800'!C58),"AP Migration CTVM &gt; c9800",CONCATENATE("AP ",'AP-LIST_ctvm'!C58," durch ",'AP-LIST_c9800'!C58," ersetzt")))</f>
        <v/>
      </c>
      <c r="K58" s="48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2">
        <v>56</v>
      </c>
      <c r="B59" s="42" t="str">
        <f t="shared" si="0"/>
        <v>lu0930ncap20056</v>
      </c>
      <c r="C59" s="42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2" t="str">
        <f t="shared" si="1"/>
        <v>10.52.9.22</v>
      </c>
      <c r="H59" s="42" t="str">
        <f t="shared" si="5"/>
        <v>17.06.04</v>
      </c>
      <c r="I59" s="42" t="str">
        <f t="shared" si="2"/>
        <v/>
      </c>
      <c r="J59" s="110" t="str">
        <f>IF('AP-LIST_c9800'!C59="","",IF(LOWER('AP-LIST_ctvm'!C59)=LOWER('AP-LIST_c9800'!C59),"AP Migration CTVM &gt; c9800",CONCATENATE("AP ",'AP-LIST_ctvm'!C59," durch ",'AP-LIST_c9800'!C59," ersetzt")))</f>
        <v/>
      </c>
      <c r="K59" s="48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2">
        <v>57</v>
      </c>
      <c r="B60" s="42" t="str">
        <f t="shared" si="0"/>
        <v>lu0930ncap20057</v>
      </c>
      <c r="C60" s="42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2" t="str">
        <f t="shared" si="1"/>
        <v>10.52.9.23</v>
      </c>
      <c r="H60" s="42" t="str">
        <f t="shared" si="5"/>
        <v>17.06.04</v>
      </c>
      <c r="I60" s="42" t="str">
        <f t="shared" si="2"/>
        <v/>
      </c>
      <c r="J60" s="110" t="str">
        <f>IF('AP-LIST_c9800'!C60="","",IF(LOWER('AP-LIST_ctvm'!C60)=LOWER('AP-LIST_c9800'!C60),"AP Migration CTVM &gt; c9800",CONCATENATE("AP ",'AP-LIST_ctvm'!C60," durch ",'AP-LIST_c9800'!C60," ersetzt")))</f>
        <v/>
      </c>
      <c r="K60" s="48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2">
        <v>58</v>
      </c>
      <c r="B61" s="42" t="str">
        <f t="shared" si="0"/>
        <v>lu0930ncap20058</v>
      </c>
      <c r="C61" s="42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2" t="str">
        <f t="shared" si="1"/>
        <v>10.52.9.24</v>
      </c>
      <c r="H61" s="42" t="str">
        <f t="shared" si="5"/>
        <v>17.06.04</v>
      </c>
      <c r="I61" s="42" t="str">
        <f t="shared" si="2"/>
        <v/>
      </c>
      <c r="J61" s="110" t="str">
        <f>IF('AP-LIST_c9800'!C61="","",IF(LOWER('AP-LIST_ctvm'!C61)=LOWER('AP-LIST_c9800'!C61),"AP Migration CTVM &gt; c9800",CONCATENATE("AP ",'AP-LIST_ctvm'!C61," durch ",'AP-LIST_c9800'!C61," ersetzt")))</f>
        <v/>
      </c>
      <c r="K61" s="48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2">
        <v>59</v>
      </c>
      <c r="B62" s="42" t="str">
        <f t="shared" si="0"/>
        <v>lu0930ncap20059</v>
      </c>
      <c r="C62" s="42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2" t="str">
        <f t="shared" si="1"/>
        <v>10.52.9.25</v>
      </c>
      <c r="H62" s="42" t="str">
        <f t="shared" si="5"/>
        <v>17.06.04</v>
      </c>
      <c r="I62" s="42" t="str">
        <f t="shared" si="2"/>
        <v/>
      </c>
      <c r="J62" s="110" t="str">
        <f>IF('AP-LIST_c9800'!C62="","",IF(LOWER('AP-LIST_ctvm'!C62)=LOWER('AP-LIST_c9800'!C62),"AP Migration CTVM &gt; c9800",CONCATENATE("AP ",'AP-LIST_ctvm'!C62," durch ",'AP-LIST_c9800'!C62," ersetzt")))</f>
        <v/>
      </c>
      <c r="K62" s="48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2">
        <v>60</v>
      </c>
      <c r="B63" s="42" t="str">
        <f t="shared" si="0"/>
        <v>lu0930ncap20060</v>
      </c>
      <c r="C63" s="42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2" t="str">
        <f t="shared" si="1"/>
        <v>10.52.9.26</v>
      </c>
      <c r="H63" s="42" t="str">
        <f t="shared" si="5"/>
        <v>17.06.04</v>
      </c>
      <c r="I63" s="42" t="str">
        <f t="shared" si="2"/>
        <v/>
      </c>
      <c r="J63" s="110" t="str">
        <f>IF('AP-LIST_c9800'!C63="","",IF(LOWER('AP-LIST_ctvm'!C63)=LOWER('AP-LIST_c9800'!C63),"AP Migration CTVM &gt; c9800",CONCATENATE("AP ",'AP-LIST_ctvm'!C63," durch ",'AP-LIST_c9800'!C63," ersetzt")))</f>
        <v/>
      </c>
      <c r="K63" s="48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2">
        <v>61</v>
      </c>
      <c r="B64" s="42" t="str">
        <f t="shared" si="0"/>
        <v>lu0930ncap20061</v>
      </c>
      <c r="C64" s="42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2" t="str">
        <f t="shared" si="1"/>
        <v>10.52.9.27</v>
      </c>
      <c r="H64" s="42" t="str">
        <f t="shared" si="5"/>
        <v>17.06.04</v>
      </c>
      <c r="I64" s="42" t="str">
        <f t="shared" si="2"/>
        <v/>
      </c>
      <c r="J64" s="110" t="str">
        <f>IF('AP-LIST_c9800'!C64="","",IF(LOWER('AP-LIST_ctvm'!C64)=LOWER('AP-LIST_c9800'!C64),"AP Migration CTVM &gt; c9800",CONCATENATE("AP ",'AP-LIST_ctvm'!C64," durch ",'AP-LIST_c9800'!C64," ersetzt")))</f>
        <v/>
      </c>
      <c r="K64" s="48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2">
        <v>62</v>
      </c>
      <c r="B65" s="42" t="str">
        <f t="shared" si="0"/>
        <v>lu0930ncap20062</v>
      </c>
      <c r="C65" s="42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2" t="str">
        <f t="shared" si="1"/>
        <v>10.52.9.28</v>
      </c>
      <c r="H65" s="42" t="str">
        <f t="shared" si="5"/>
        <v>17.06.04</v>
      </c>
      <c r="I65" s="42" t="str">
        <f t="shared" si="2"/>
        <v/>
      </c>
      <c r="J65" s="110" t="str">
        <f>IF('AP-LIST_c9800'!C65="","",IF(LOWER('AP-LIST_ctvm'!C65)=LOWER('AP-LIST_c9800'!C65),"AP Migration CTVM &gt; c9800",CONCATENATE("AP ",'AP-LIST_ctvm'!C65," durch ",'AP-LIST_c9800'!C65," ersetzt")))</f>
        <v/>
      </c>
      <c r="K65" s="48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2">
        <v>63</v>
      </c>
      <c r="B66" s="42" t="str">
        <f t="shared" si="0"/>
        <v>lu0930ncap20063</v>
      </c>
      <c r="C66" s="42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2" t="str">
        <f t="shared" si="1"/>
        <v>10.52.9.29</v>
      </c>
      <c r="H66" s="42" t="str">
        <f t="shared" si="5"/>
        <v>17.06.04</v>
      </c>
      <c r="I66" s="42" t="str">
        <f t="shared" si="2"/>
        <v/>
      </c>
      <c r="J66" s="110" t="str">
        <f>IF('AP-LIST_c9800'!C66="","",IF(LOWER('AP-LIST_ctvm'!C66)=LOWER('AP-LIST_c9800'!C66),"AP Migration CTVM &gt; c9800",CONCATENATE("AP ",'AP-LIST_ctvm'!C66," durch ",'AP-LIST_c9800'!C66," ersetzt")))</f>
        <v/>
      </c>
      <c r="K66" s="48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2">
        <v>64</v>
      </c>
      <c r="B67" s="42" t="str">
        <f t="shared" si="0"/>
        <v>lu0930ncap20064</v>
      </c>
      <c r="C67" s="42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2" t="str">
        <f t="shared" si="1"/>
        <v>10.52.9.30</v>
      </c>
      <c r="H67" s="42" t="str">
        <f t="shared" si="5"/>
        <v>17.06.04</v>
      </c>
      <c r="I67" s="42" t="str">
        <f t="shared" si="2"/>
        <v/>
      </c>
      <c r="J67" s="110" t="str">
        <f>IF('AP-LIST_c9800'!C67="","",IF(LOWER('AP-LIST_ctvm'!C67)=LOWER('AP-LIST_c9800'!C67),"AP Migration CTVM &gt; c9800",CONCATENATE("AP ",'AP-LIST_ctvm'!C67," durch ",'AP-LIST_c9800'!C67," ersetzt")))</f>
        <v/>
      </c>
      <c r="K67" s="48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2">
        <v>65</v>
      </c>
      <c r="B68" s="42" t="str">
        <f t="shared" ref="B68:B131" si="7">IF(A68&gt;SUM(range_ap1_count+range_ap2_count),"# no free IP",CONCATENATE(var_dns_ap,SUM(20000+A68)))</f>
        <v>lu0930ncap20065</v>
      </c>
      <c r="C68" s="42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2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10.52.9.31</v>
      </c>
      <c r="H68" s="42" t="str">
        <f t="shared" ref="H68:H131" si="9">var_version_wlc</f>
        <v>17.06.04</v>
      </c>
      <c r="I68" s="42" t="str">
        <f t="shared" ref="I68:I131" si="10">IF(C68="","",IF(C68="c9120AXI","indoor",IF(C68="c9124AXI","outdoor",IF(C68="AIR-AP1832I","indoor",IF(C68="AIR-AP1542I","outdoor","# FEHLER")))))</f>
        <v/>
      </c>
      <c r="J68" s="110" t="str">
        <f>IF('AP-LIST_c9800'!C68="","",IF(LOWER('AP-LIST_ctvm'!C68)=LOWER('AP-LIST_c9800'!C68),"AP Migration CTVM &gt; c9800",CONCATENATE("AP ",'AP-LIST_ctvm'!C68," durch ",'AP-LIST_c9800'!C68," ersetzt")))</f>
        <v/>
      </c>
      <c r="K68" s="48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2">
        <v>66</v>
      </c>
      <c r="B69" s="42" t="str">
        <f t="shared" si="7"/>
        <v>lu0930ncap20066</v>
      </c>
      <c r="C69" s="42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2" t="str">
        <f t="shared" si="8"/>
        <v>10.52.9.32</v>
      </c>
      <c r="H69" s="42" t="str">
        <f t="shared" si="9"/>
        <v>17.06.04</v>
      </c>
      <c r="I69" s="42" t="str">
        <f t="shared" si="10"/>
        <v/>
      </c>
      <c r="J69" s="110" t="str">
        <f>IF('AP-LIST_c9800'!C69="","",IF(LOWER('AP-LIST_ctvm'!C69)=LOWER('AP-LIST_c9800'!C69),"AP Migration CTVM &gt; c9800",CONCATENATE("AP ",'AP-LIST_ctvm'!C69," durch ",'AP-LIST_c9800'!C69," ersetzt")))</f>
        <v/>
      </c>
      <c r="K69" s="48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2">
        <v>67</v>
      </c>
      <c r="B70" s="42" t="str">
        <f t="shared" si="7"/>
        <v>lu0930ncap20067</v>
      </c>
      <c r="C70" s="42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2" t="str">
        <f t="shared" si="8"/>
        <v>10.52.9.33</v>
      </c>
      <c r="H70" s="42" t="str">
        <f t="shared" si="9"/>
        <v>17.06.04</v>
      </c>
      <c r="I70" s="42" t="str">
        <f t="shared" si="10"/>
        <v/>
      </c>
      <c r="J70" s="110" t="str">
        <f>IF('AP-LIST_c9800'!C70="","",IF(LOWER('AP-LIST_ctvm'!C70)=LOWER('AP-LIST_c9800'!C70),"AP Migration CTVM &gt; c9800",CONCATENATE("AP ",'AP-LIST_ctvm'!C70," durch ",'AP-LIST_c9800'!C70," ersetzt")))</f>
        <v/>
      </c>
      <c r="K70" s="48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2">
        <v>68</v>
      </c>
      <c r="B71" s="42" t="str">
        <f t="shared" si="7"/>
        <v>lu0930ncap20068</v>
      </c>
      <c r="C71" s="42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2" t="str">
        <f t="shared" si="8"/>
        <v>10.52.9.34</v>
      </c>
      <c r="H71" s="42" t="str">
        <f t="shared" si="9"/>
        <v>17.06.04</v>
      </c>
      <c r="I71" s="42" t="str">
        <f t="shared" si="10"/>
        <v/>
      </c>
      <c r="J71" s="110" t="str">
        <f>IF('AP-LIST_c9800'!C71="","",IF(LOWER('AP-LIST_ctvm'!C71)=LOWER('AP-LIST_c9800'!C71),"AP Migration CTVM &gt; c9800",CONCATENATE("AP ",'AP-LIST_ctvm'!C71," durch ",'AP-LIST_c9800'!C71," ersetzt")))</f>
        <v/>
      </c>
      <c r="K71" s="48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2">
        <v>69</v>
      </c>
      <c r="B72" s="42" t="str">
        <f t="shared" si="7"/>
        <v>lu0930ncap20069</v>
      </c>
      <c r="C72" s="42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2" t="str">
        <f t="shared" si="8"/>
        <v>10.52.9.35</v>
      </c>
      <c r="H72" s="42" t="str">
        <f t="shared" si="9"/>
        <v>17.06.04</v>
      </c>
      <c r="I72" s="42" t="str">
        <f t="shared" si="10"/>
        <v/>
      </c>
      <c r="J72" s="110" t="str">
        <f>IF('AP-LIST_c9800'!C72="","",IF(LOWER('AP-LIST_ctvm'!C72)=LOWER('AP-LIST_c9800'!C72),"AP Migration CTVM &gt; c9800",CONCATENATE("AP ",'AP-LIST_ctvm'!C72," durch ",'AP-LIST_c9800'!C72," ersetzt")))</f>
        <v/>
      </c>
      <c r="K72" s="48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2">
        <v>70</v>
      </c>
      <c r="B73" s="42" t="str">
        <f t="shared" si="7"/>
        <v>lu0930ncap20070</v>
      </c>
      <c r="C73" s="42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2" t="str">
        <f t="shared" si="8"/>
        <v>10.52.9.36</v>
      </c>
      <c r="H73" s="42" t="str">
        <f t="shared" si="9"/>
        <v>17.06.04</v>
      </c>
      <c r="I73" s="42" t="str">
        <f t="shared" si="10"/>
        <v/>
      </c>
      <c r="J73" s="110" t="str">
        <f>IF('AP-LIST_c9800'!C73="","",IF(LOWER('AP-LIST_ctvm'!C73)=LOWER('AP-LIST_c9800'!C73),"AP Migration CTVM &gt; c9800",CONCATENATE("AP ",'AP-LIST_ctvm'!C73," durch ",'AP-LIST_c9800'!C73," ersetzt")))</f>
        <v/>
      </c>
      <c r="K73" s="48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2">
        <v>71</v>
      </c>
      <c r="B74" s="42" t="str">
        <f t="shared" si="7"/>
        <v>lu0930ncap20071</v>
      </c>
      <c r="C74" s="42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2" t="str">
        <f t="shared" si="8"/>
        <v>10.52.9.37</v>
      </c>
      <c r="H74" s="42" t="str">
        <f t="shared" si="9"/>
        <v>17.06.04</v>
      </c>
      <c r="I74" s="42" t="str">
        <f t="shared" si="10"/>
        <v/>
      </c>
      <c r="J74" s="110" t="str">
        <f>IF('AP-LIST_c9800'!C74="","",IF(LOWER('AP-LIST_ctvm'!C74)=LOWER('AP-LIST_c9800'!C74),"AP Migration CTVM &gt; c9800",CONCATENATE("AP ",'AP-LIST_ctvm'!C74," durch ",'AP-LIST_c9800'!C74," ersetzt")))</f>
        <v/>
      </c>
      <c r="K74" s="48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2">
        <v>72</v>
      </c>
      <c r="B75" s="42" t="str">
        <f t="shared" si="7"/>
        <v>lu0930ncap20072</v>
      </c>
      <c r="C75" s="42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2" t="str">
        <f t="shared" si="8"/>
        <v>10.52.9.38</v>
      </c>
      <c r="H75" s="42" t="str">
        <f t="shared" si="9"/>
        <v>17.06.04</v>
      </c>
      <c r="I75" s="42" t="str">
        <f t="shared" si="10"/>
        <v/>
      </c>
      <c r="J75" s="110" t="str">
        <f>IF('AP-LIST_c9800'!C75="","",IF(LOWER('AP-LIST_ctvm'!C75)=LOWER('AP-LIST_c9800'!C75),"AP Migration CTVM &gt; c9800",CONCATENATE("AP ",'AP-LIST_ctvm'!C75," durch ",'AP-LIST_c9800'!C75," ersetzt")))</f>
        <v/>
      </c>
      <c r="K75" s="48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2">
        <v>73</v>
      </c>
      <c r="B76" s="42" t="str">
        <f t="shared" si="7"/>
        <v>lu0930ncap20073</v>
      </c>
      <c r="C76" s="42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2" t="str">
        <f t="shared" si="8"/>
        <v>10.52.9.39</v>
      </c>
      <c r="H76" s="42" t="str">
        <f t="shared" si="9"/>
        <v>17.06.04</v>
      </c>
      <c r="I76" s="42" t="str">
        <f t="shared" si="10"/>
        <v/>
      </c>
      <c r="J76" s="110" t="str">
        <f>IF('AP-LIST_c9800'!C76="","",IF(LOWER('AP-LIST_ctvm'!C76)=LOWER('AP-LIST_c9800'!C76),"AP Migration CTVM &gt; c9800",CONCATENATE("AP ",'AP-LIST_ctvm'!C76," durch ",'AP-LIST_c9800'!C76," ersetzt")))</f>
        <v/>
      </c>
      <c r="K76" s="48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2">
        <v>74</v>
      </c>
      <c r="B77" s="42" t="str">
        <f t="shared" si="7"/>
        <v>lu0930ncap20074</v>
      </c>
      <c r="C77" s="42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2" t="str">
        <f t="shared" si="8"/>
        <v>10.52.9.40</v>
      </c>
      <c r="H77" s="42" t="str">
        <f t="shared" si="9"/>
        <v>17.06.04</v>
      </c>
      <c r="I77" s="42" t="str">
        <f t="shared" si="10"/>
        <v/>
      </c>
      <c r="J77" s="110" t="str">
        <f>IF('AP-LIST_c9800'!C77="","",IF(LOWER('AP-LIST_ctvm'!C77)=LOWER('AP-LIST_c9800'!C77),"AP Migration CTVM &gt; c9800",CONCATENATE("AP ",'AP-LIST_ctvm'!C77," durch ",'AP-LIST_c9800'!C77," ersetzt")))</f>
        <v/>
      </c>
      <c r="K77" s="48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2">
        <v>75</v>
      </c>
      <c r="B78" s="42" t="str">
        <f t="shared" si="7"/>
        <v>lu0930ncap20075</v>
      </c>
      <c r="C78" s="42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2" t="str">
        <f t="shared" si="8"/>
        <v>10.52.9.41</v>
      </c>
      <c r="H78" s="42" t="str">
        <f t="shared" si="9"/>
        <v>17.06.04</v>
      </c>
      <c r="I78" s="42" t="str">
        <f t="shared" si="10"/>
        <v/>
      </c>
      <c r="J78" s="110" t="str">
        <f>IF('AP-LIST_c9800'!C78="","",IF(LOWER('AP-LIST_ctvm'!C78)=LOWER('AP-LIST_c9800'!C78),"AP Migration CTVM &gt; c9800",CONCATENATE("AP ",'AP-LIST_ctvm'!C78," durch ",'AP-LIST_c9800'!C78," ersetzt")))</f>
        <v/>
      </c>
      <c r="K78" s="48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2">
        <v>76</v>
      </c>
      <c r="B79" s="42" t="str">
        <f t="shared" si="7"/>
        <v>lu0930ncap20076</v>
      </c>
      <c r="C79" s="42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2" t="str">
        <f t="shared" si="8"/>
        <v>10.52.9.42</v>
      </c>
      <c r="H79" s="42" t="str">
        <f t="shared" si="9"/>
        <v>17.06.04</v>
      </c>
      <c r="I79" s="42" t="str">
        <f t="shared" si="10"/>
        <v/>
      </c>
      <c r="J79" s="110" t="str">
        <f>IF('AP-LIST_c9800'!C79="","",IF(LOWER('AP-LIST_ctvm'!C79)=LOWER('AP-LIST_c9800'!C79),"AP Migration CTVM &gt; c9800",CONCATENATE("AP ",'AP-LIST_ctvm'!C79," durch ",'AP-LIST_c9800'!C79," ersetzt")))</f>
        <v/>
      </c>
      <c r="K79" s="48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2">
        <v>77</v>
      </c>
      <c r="B80" s="42" t="str">
        <f t="shared" si="7"/>
        <v>lu0930ncap20077</v>
      </c>
      <c r="C80" s="42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2" t="str">
        <f t="shared" si="8"/>
        <v>10.52.9.43</v>
      </c>
      <c r="H80" s="42" t="str">
        <f t="shared" si="9"/>
        <v>17.06.04</v>
      </c>
      <c r="I80" s="42" t="str">
        <f t="shared" si="10"/>
        <v/>
      </c>
      <c r="J80" s="110" t="str">
        <f>IF('AP-LIST_c9800'!C80="","",IF(LOWER('AP-LIST_ctvm'!C80)=LOWER('AP-LIST_c9800'!C80),"AP Migration CTVM &gt; c9800",CONCATENATE("AP ",'AP-LIST_ctvm'!C80," durch ",'AP-LIST_c9800'!C80," ersetzt")))</f>
        <v/>
      </c>
      <c r="K80" s="48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2">
        <v>78</v>
      </c>
      <c r="B81" s="42" t="str">
        <f t="shared" si="7"/>
        <v>lu0930ncap20078</v>
      </c>
      <c r="C81" s="42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2" t="str">
        <f t="shared" si="8"/>
        <v>10.52.9.44</v>
      </c>
      <c r="H81" s="42" t="str">
        <f t="shared" si="9"/>
        <v>17.06.04</v>
      </c>
      <c r="I81" s="42" t="str">
        <f t="shared" si="10"/>
        <v/>
      </c>
      <c r="J81" s="110" t="str">
        <f>IF('AP-LIST_c9800'!C81="","",IF(LOWER('AP-LIST_ctvm'!C81)=LOWER('AP-LIST_c9800'!C81),"AP Migration CTVM &gt; c9800",CONCATENATE("AP ",'AP-LIST_ctvm'!C81," durch ",'AP-LIST_c9800'!C81," ersetzt")))</f>
        <v/>
      </c>
      <c r="K81" s="48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2">
        <v>79</v>
      </c>
      <c r="B82" s="42" t="str">
        <f t="shared" si="7"/>
        <v>lu0930ncap20079</v>
      </c>
      <c r="C82" s="42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2" t="str">
        <f t="shared" si="8"/>
        <v>10.52.9.45</v>
      </c>
      <c r="H82" s="42" t="str">
        <f t="shared" si="9"/>
        <v>17.06.04</v>
      </c>
      <c r="I82" s="42" t="str">
        <f t="shared" si="10"/>
        <v/>
      </c>
      <c r="J82" s="110" t="str">
        <f>IF('AP-LIST_c9800'!C82="","",IF(LOWER('AP-LIST_ctvm'!C82)=LOWER('AP-LIST_c9800'!C82),"AP Migration CTVM &gt; c9800",CONCATENATE("AP ",'AP-LIST_ctvm'!C82," durch ",'AP-LIST_c9800'!C82," ersetzt")))</f>
        <v/>
      </c>
      <c r="K82" s="48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2">
        <v>80</v>
      </c>
      <c r="B83" s="42" t="str">
        <f t="shared" si="7"/>
        <v>lu0930ncap20080</v>
      </c>
      <c r="C83" s="42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2" t="str">
        <f t="shared" si="8"/>
        <v>10.52.9.46</v>
      </c>
      <c r="H83" s="42" t="str">
        <f t="shared" si="9"/>
        <v>17.06.04</v>
      </c>
      <c r="I83" s="42" t="str">
        <f t="shared" si="10"/>
        <v/>
      </c>
      <c r="J83" s="110" t="str">
        <f>IF('AP-LIST_c9800'!C83="","",IF(LOWER('AP-LIST_ctvm'!C83)=LOWER('AP-LIST_c9800'!C83),"AP Migration CTVM &gt; c9800",CONCATENATE("AP ",'AP-LIST_ctvm'!C83," durch ",'AP-LIST_c9800'!C83," ersetzt")))</f>
        <v/>
      </c>
      <c r="K83" s="48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2">
        <v>81</v>
      </c>
      <c r="B84" s="42" t="str">
        <f t="shared" si="7"/>
        <v>lu0930ncap20081</v>
      </c>
      <c r="C84" s="42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2" t="str">
        <f t="shared" si="8"/>
        <v>10.52.9.47</v>
      </c>
      <c r="H84" s="42" t="str">
        <f t="shared" si="9"/>
        <v>17.06.04</v>
      </c>
      <c r="I84" s="42" t="str">
        <f t="shared" si="10"/>
        <v/>
      </c>
      <c r="J84" s="110" t="str">
        <f>IF('AP-LIST_c9800'!C84="","",IF(LOWER('AP-LIST_ctvm'!C84)=LOWER('AP-LIST_c9800'!C84),"AP Migration CTVM &gt; c9800",CONCATENATE("AP ",'AP-LIST_ctvm'!C84," durch ",'AP-LIST_c9800'!C84," ersetzt")))</f>
        <v/>
      </c>
      <c r="K84" s="48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2">
        <v>82</v>
      </c>
      <c r="B85" s="42" t="str">
        <f t="shared" si="7"/>
        <v>lu0930ncap20082</v>
      </c>
      <c r="C85" s="42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2" t="str">
        <f t="shared" si="8"/>
        <v>10.52.9.48</v>
      </c>
      <c r="H85" s="42" t="str">
        <f t="shared" si="9"/>
        <v>17.06.04</v>
      </c>
      <c r="I85" s="42" t="str">
        <f t="shared" si="10"/>
        <v/>
      </c>
      <c r="J85" s="110" t="str">
        <f>IF('AP-LIST_c9800'!C85="","",IF(LOWER('AP-LIST_ctvm'!C85)=LOWER('AP-LIST_c9800'!C85),"AP Migration CTVM &gt; c9800",CONCATENATE("AP ",'AP-LIST_ctvm'!C85," durch ",'AP-LIST_c9800'!C85," ersetzt")))</f>
        <v/>
      </c>
      <c r="K85" s="48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2">
        <v>83</v>
      </c>
      <c r="B86" s="42" t="str">
        <f t="shared" si="7"/>
        <v>lu0930ncap20083</v>
      </c>
      <c r="C86" s="42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2" t="str">
        <f t="shared" si="8"/>
        <v>10.52.9.49</v>
      </c>
      <c r="H86" s="42" t="str">
        <f t="shared" si="9"/>
        <v>17.06.04</v>
      </c>
      <c r="I86" s="42" t="str">
        <f t="shared" si="10"/>
        <v/>
      </c>
      <c r="J86" s="110" t="str">
        <f>IF('AP-LIST_c9800'!C86="","",IF(LOWER('AP-LIST_ctvm'!C86)=LOWER('AP-LIST_c9800'!C86),"AP Migration CTVM &gt; c9800",CONCATENATE("AP ",'AP-LIST_ctvm'!C86," durch ",'AP-LIST_c9800'!C86," ersetzt")))</f>
        <v/>
      </c>
      <c r="K86" s="48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2">
        <v>84</v>
      </c>
      <c r="B87" s="42" t="str">
        <f t="shared" si="7"/>
        <v>lu0930ncap20084</v>
      </c>
      <c r="C87" s="42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2" t="str">
        <f t="shared" si="8"/>
        <v>10.52.9.50</v>
      </c>
      <c r="H87" s="42" t="str">
        <f t="shared" si="9"/>
        <v>17.06.04</v>
      </c>
      <c r="I87" s="42" t="str">
        <f t="shared" si="10"/>
        <v/>
      </c>
      <c r="J87" s="110" t="str">
        <f>IF('AP-LIST_c9800'!C87="","",IF(LOWER('AP-LIST_ctvm'!C87)=LOWER('AP-LIST_c9800'!C87),"AP Migration CTVM &gt; c9800",CONCATENATE("AP ",'AP-LIST_ctvm'!C87," durch ",'AP-LIST_c9800'!C87," ersetzt")))</f>
        <v/>
      </c>
      <c r="K87" s="48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2">
        <v>85</v>
      </c>
      <c r="B88" s="42" t="str">
        <f t="shared" si="7"/>
        <v>lu0930ncap20085</v>
      </c>
      <c r="C88" s="42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2" t="str">
        <f t="shared" si="8"/>
        <v>10.52.9.51</v>
      </c>
      <c r="H88" s="42" t="str">
        <f t="shared" si="9"/>
        <v>17.06.04</v>
      </c>
      <c r="I88" s="42" t="str">
        <f t="shared" si="10"/>
        <v/>
      </c>
      <c r="J88" s="110" t="str">
        <f>IF('AP-LIST_c9800'!C88="","",IF(LOWER('AP-LIST_ctvm'!C88)=LOWER('AP-LIST_c9800'!C88),"AP Migration CTVM &gt; c9800",CONCATENATE("AP ",'AP-LIST_ctvm'!C88," durch ",'AP-LIST_c9800'!C88," ersetzt")))</f>
        <v/>
      </c>
      <c r="K88" s="48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2">
        <v>86</v>
      </c>
      <c r="B89" s="42" t="str">
        <f t="shared" si="7"/>
        <v>lu0930ncap20086</v>
      </c>
      <c r="C89" s="42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2" t="str">
        <f t="shared" si="8"/>
        <v>10.52.9.52</v>
      </c>
      <c r="H89" s="42" t="str">
        <f t="shared" si="9"/>
        <v>17.06.04</v>
      </c>
      <c r="I89" s="42" t="str">
        <f t="shared" si="10"/>
        <v/>
      </c>
      <c r="J89" s="110" t="str">
        <f>IF('AP-LIST_c9800'!C89="","",IF(LOWER('AP-LIST_ctvm'!C89)=LOWER('AP-LIST_c9800'!C89),"AP Migration CTVM &gt; c9800",CONCATENATE("AP ",'AP-LIST_ctvm'!C89," durch ",'AP-LIST_c9800'!C89," ersetzt")))</f>
        <v/>
      </c>
      <c r="K89" s="48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2">
        <v>87</v>
      </c>
      <c r="B90" s="42" t="str">
        <f t="shared" si="7"/>
        <v>lu0930ncap20087</v>
      </c>
      <c r="C90" s="42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2" t="str">
        <f t="shared" si="8"/>
        <v>10.52.9.53</v>
      </c>
      <c r="H90" s="42" t="str">
        <f t="shared" si="9"/>
        <v>17.06.04</v>
      </c>
      <c r="I90" s="42" t="str">
        <f t="shared" si="10"/>
        <v/>
      </c>
      <c r="J90" s="110" t="str">
        <f>IF('AP-LIST_c9800'!C90="","",IF(LOWER('AP-LIST_ctvm'!C90)=LOWER('AP-LIST_c9800'!C90),"AP Migration CTVM &gt; c9800",CONCATENATE("AP ",'AP-LIST_ctvm'!C90," durch ",'AP-LIST_c9800'!C90," ersetzt")))</f>
        <v/>
      </c>
      <c r="K90" s="48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2">
        <v>88</v>
      </c>
      <c r="B91" s="42" t="str">
        <f t="shared" si="7"/>
        <v>lu0930ncap20088</v>
      </c>
      <c r="C91" s="42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2" t="str">
        <f t="shared" si="8"/>
        <v>10.52.9.54</v>
      </c>
      <c r="H91" s="42" t="str">
        <f t="shared" si="9"/>
        <v>17.06.04</v>
      </c>
      <c r="I91" s="42" t="str">
        <f t="shared" si="10"/>
        <v/>
      </c>
      <c r="J91" s="110" t="str">
        <f>IF('AP-LIST_c9800'!C91="","",IF(LOWER('AP-LIST_ctvm'!C91)=LOWER('AP-LIST_c9800'!C91),"AP Migration CTVM &gt; c9800",CONCATENATE("AP ",'AP-LIST_ctvm'!C91," durch ",'AP-LIST_c9800'!C91," ersetzt")))</f>
        <v/>
      </c>
      <c r="K91" s="48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2">
        <v>89</v>
      </c>
      <c r="B92" s="42" t="str">
        <f t="shared" si="7"/>
        <v>lu0930ncap20089</v>
      </c>
      <c r="C92" s="42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2" t="str">
        <f t="shared" si="8"/>
        <v>10.52.9.55</v>
      </c>
      <c r="H92" s="42" t="str">
        <f t="shared" si="9"/>
        <v>17.06.04</v>
      </c>
      <c r="I92" s="42" t="str">
        <f t="shared" si="10"/>
        <v/>
      </c>
      <c r="J92" s="110" t="str">
        <f>IF('AP-LIST_c9800'!C92="","",IF(LOWER('AP-LIST_ctvm'!C92)=LOWER('AP-LIST_c9800'!C92),"AP Migration CTVM &gt; c9800",CONCATENATE("AP ",'AP-LIST_ctvm'!C92," durch ",'AP-LIST_c9800'!C92," ersetzt")))</f>
        <v/>
      </c>
      <c r="K92" s="48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2">
        <v>90</v>
      </c>
      <c r="B93" s="42" t="str">
        <f t="shared" si="7"/>
        <v>lu0930ncap20090</v>
      </c>
      <c r="C93" s="42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2" t="str">
        <f t="shared" si="8"/>
        <v>10.52.9.56</v>
      </c>
      <c r="H93" s="42" t="str">
        <f t="shared" si="9"/>
        <v>17.06.04</v>
      </c>
      <c r="I93" s="42" t="str">
        <f t="shared" si="10"/>
        <v/>
      </c>
      <c r="J93" s="110" t="str">
        <f>IF('AP-LIST_c9800'!C93="","",IF(LOWER('AP-LIST_ctvm'!C93)=LOWER('AP-LIST_c9800'!C93),"AP Migration CTVM &gt; c9800",CONCATENATE("AP ",'AP-LIST_ctvm'!C93," durch ",'AP-LIST_c9800'!C93," ersetzt")))</f>
        <v/>
      </c>
      <c r="K93" s="48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2">
        <v>91</v>
      </c>
      <c r="B94" s="42" t="str">
        <f t="shared" si="7"/>
        <v>lu0930ncap20091</v>
      </c>
      <c r="C94" s="42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2" t="str">
        <f t="shared" si="8"/>
        <v>10.52.9.57</v>
      </c>
      <c r="H94" s="42" t="str">
        <f t="shared" si="9"/>
        <v>17.06.04</v>
      </c>
      <c r="I94" s="42" t="str">
        <f t="shared" si="10"/>
        <v/>
      </c>
      <c r="J94" s="110" t="str">
        <f>IF('AP-LIST_c9800'!C94="","",IF(LOWER('AP-LIST_ctvm'!C94)=LOWER('AP-LIST_c9800'!C94),"AP Migration CTVM &gt; c9800",CONCATENATE("AP ",'AP-LIST_ctvm'!C94," durch ",'AP-LIST_c9800'!C94," ersetzt")))</f>
        <v/>
      </c>
      <c r="K94" s="48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2">
        <v>92</v>
      </c>
      <c r="B95" s="42" t="str">
        <f t="shared" si="7"/>
        <v>lu0930ncap20092</v>
      </c>
      <c r="C95" s="42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2" t="str">
        <f t="shared" si="8"/>
        <v>10.52.9.58</v>
      </c>
      <c r="H95" s="42" t="str">
        <f t="shared" si="9"/>
        <v>17.06.04</v>
      </c>
      <c r="I95" s="42" t="str">
        <f t="shared" si="10"/>
        <v/>
      </c>
      <c r="J95" s="110" t="str">
        <f>IF('AP-LIST_c9800'!C95="","",IF(LOWER('AP-LIST_ctvm'!C95)=LOWER('AP-LIST_c9800'!C95),"AP Migration CTVM &gt; c9800",CONCATENATE("AP ",'AP-LIST_ctvm'!C95," durch ",'AP-LIST_c9800'!C95," ersetzt")))</f>
        <v/>
      </c>
      <c r="K95" s="48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2">
        <v>93</v>
      </c>
      <c r="B96" s="42" t="str">
        <f t="shared" si="7"/>
        <v>lu0930ncap20093</v>
      </c>
      <c r="C96" s="42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2" t="str">
        <f t="shared" si="8"/>
        <v>10.52.9.59</v>
      </c>
      <c r="H96" s="42" t="str">
        <f t="shared" si="9"/>
        <v>17.06.04</v>
      </c>
      <c r="I96" s="42" t="str">
        <f t="shared" si="10"/>
        <v/>
      </c>
      <c r="J96" s="110" t="str">
        <f>IF('AP-LIST_c9800'!C96="","",IF(LOWER('AP-LIST_ctvm'!C96)=LOWER('AP-LIST_c9800'!C96),"AP Migration CTVM &gt; c9800",CONCATENATE("AP ",'AP-LIST_ctvm'!C96," durch ",'AP-LIST_c9800'!C96," ersetzt")))</f>
        <v/>
      </c>
      <c r="K96" s="48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2">
        <v>94</v>
      </c>
      <c r="B97" s="42" t="str">
        <f t="shared" si="7"/>
        <v>lu0930ncap20094</v>
      </c>
      <c r="C97" s="42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2" t="str">
        <f t="shared" si="8"/>
        <v>10.52.9.60</v>
      </c>
      <c r="H97" s="42" t="str">
        <f t="shared" si="9"/>
        <v>17.06.04</v>
      </c>
      <c r="I97" s="42" t="str">
        <f t="shared" si="10"/>
        <v/>
      </c>
      <c r="J97" s="110" t="str">
        <f>IF('AP-LIST_c9800'!C97="","",IF(LOWER('AP-LIST_ctvm'!C97)=LOWER('AP-LIST_c9800'!C97),"AP Migration CTVM &gt; c9800",CONCATENATE("AP ",'AP-LIST_ctvm'!C97," durch ",'AP-LIST_c9800'!C97," ersetzt")))</f>
        <v/>
      </c>
      <c r="K97" s="48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2">
        <v>95</v>
      </c>
      <c r="B98" s="42" t="str">
        <f t="shared" si="7"/>
        <v>lu0930ncap20095</v>
      </c>
      <c r="C98" s="42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2" t="str">
        <f t="shared" si="8"/>
        <v>10.52.9.61</v>
      </c>
      <c r="H98" s="42" t="str">
        <f t="shared" si="9"/>
        <v>17.06.04</v>
      </c>
      <c r="I98" s="42" t="str">
        <f t="shared" si="10"/>
        <v/>
      </c>
      <c r="J98" s="110" t="str">
        <f>IF('AP-LIST_c9800'!C98="","",IF(LOWER('AP-LIST_ctvm'!C98)=LOWER('AP-LIST_c9800'!C98),"AP Migration CTVM &gt; c9800",CONCATENATE("AP ",'AP-LIST_ctvm'!C98," durch ",'AP-LIST_c9800'!C98," ersetzt")))</f>
        <v/>
      </c>
      <c r="K98" s="48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2">
        <v>96</v>
      </c>
      <c r="B99" s="42" t="str">
        <f t="shared" si="7"/>
        <v>lu0930ncap20096</v>
      </c>
      <c r="C99" s="42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2" t="str">
        <f t="shared" si="8"/>
        <v>10.52.9.62</v>
      </c>
      <c r="H99" s="42" t="str">
        <f t="shared" si="9"/>
        <v>17.06.04</v>
      </c>
      <c r="I99" s="42" t="str">
        <f t="shared" si="10"/>
        <v/>
      </c>
      <c r="J99" s="110" t="str">
        <f>IF('AP-LIST_c9800'!C99="","",IF(LOWER('AP-LIST_ctvm'!C99)=LOWER('AP-LIST_c9800'!C99),"AP Migration CTVM &gt; c9800",CONCATENATE("AP ",'AP-LIST_ctvm'!C99," durch ",'AP-LIST_c9800'!C99," ersetzt")))</f>
        <v/>
      </c>
      <c r="K99" s="48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2">
        <v>97</v>
      </c>
      <c r="B100" s="42" t="str">
        <f t="shared" si="7"/>
        <v>lu0930ncap20097</v>
      </c>
      <c r="C100" s="42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2" t="str">
        <f t="shared" si="8"/>
        <v>10.52.9.63</v>
      </c>
      <c r="H100" s="42" t="str">
        <f t="shared" si="9"/>
        <v>17.06.04</v>
      </c>
      <c r="I100" s="42" t="str">
        <f t="shared" si="10"/>
        <v/>
      </c>
      <c r="J100" s="110" t="str">
        <f>IF('AP-LIST_c9800'!C100="","",IF(LOWER('AP-LIST_ctvm'!C100)=LOWER('AP-LIST_c9800'!C100),"AP Migration CTVM &gt; c9800",CONCATENATE("AP ",'AP-LIST_ctvm'!C100," durch ",'AP-LIST_c9800'!C100," ersetzt")))</f>
        <v/>
      </c>
      <c r="K100" s="48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2">
        <v>98</v>
      </c>
      <c r="B101" s="42" t="str">
        <f t="shared" si="7"/>
        <v>lu0930ncap20098</v>
      </c>
      <c r="C101" s="42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2" t="str">
        <f t="shared" si="8"/>
        <v>10.52.9.64</v>
      </c>
      <c r="H101" s="42" t="str">
        <f t="shared" si="9"/>
        <v>17.06.04</v>
      </c>
      <c r="I101" s="42" t="str">
        <f t="shared" si="10"/>
        <v/>
      </c>
      <c r="J101" s="110" t="str">
        <f>IF('AP-LIST_c9800'!C101="","",IF(LOWER('AP-LIST_ctvm'!C101)=LOWER('AP-LIST_c9800'!C101),"AP Migration CTVM &gt; c9800",CONCATENATE("AP ",'AP-LIST_ctvm'!C101," durch ",'AP-LIST_c9800'!C101," ersetzt")))</f>
        <v/>
      </c>
      <c r="K101" s="48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2">
        <v>99</v>
      </c>
      <c r="B102" s="42" t="str">
        <f t="shared" si="7"/>
        <v>lu0930ncap20099</v>
      </c>
      <c r="C102" s="42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2" t="str">
        <f t="shared" si="8"/>
        <v>10.52.9.65</v>
      </c>
      <c r="H102" s="42" t="str">
        <f t="shared" si="9"/>
        <v>17.06.04</v>
      </c>
      <c r="I102" s="42" t="str">
        <f t="shared" si="10"/>
        <v/>
      </c>
      <c r="J102" s="110" t="str">
        <f>IF('AP-LIST_c9800'!C102="","",IF(LOWER('AP-LIST_ctvm'!C102)=LOWER('AP-LIST_c9800'!C102),"AP Migration CTVM &gt; c9800",CONCATENATE("AP ",'AP-LIST_ctvm'!C102," durch ",'AP-LIST_c9800'!C102," ersetzt")))</f>
        <v/>
      </c>
      <c r="K102" s="48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2">
        <v>100</v>
      </c>
      <c r="B103" s="42" t="str">
        <f t="shared" si="7"/>
        <v>lu0930ncap20100</v>
      </c>
      <c r="C103" s="42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2" t="str">
        <f t="shared" si="8"/>
        <v>10.52.9.66</v>
      </c>
      <c r="H103" s="42" t="str">
        <f t="shared" si="9"/>
        <v>17.06.04</v>
      </c>
      <c r="I103" s="42" t="str">
        <f t="shared" si="10"/>
        <v/>
      </c>
      <c r="J103" s="110" t="str">
        <f>IF('AP-LIST_c9800'!C103="","",IF(LOWER('AP-LIST_ctvm'!C103)=LOWER('AP-LIST_c9800'!C103),"AP Migration CTVM &gt; c9800",CONCATENATE("AP ",'AP-LIST_ctvm'!C103," durch ",'AP-LIST_c9800'!C103," ersetzt")))</f>
        <v/>
      </c>
      <c r="K103" s="48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2">
        <v>101</v>
      </c>
      <c r="B104" s="42" t="str">
        <f t="shared" si="7"/>
        <v>lu0930ncap20101</v>
      </c>
      <c r="C104" s="42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2" t="str">
        <f t="shared" si="8"/>
        <v>10.52.9.67</v>
      </c>
      <c r="H104" s="42" t="str">
        <f t="shared" si="9"/>
        <v>17.06.04</v>
      </c>
      <c r="I104" s="42" t="str">
        <f t="shared" si="10"/>
        <v/>
      </c>
      <c r="J104" s="110" t="str">
        <f>IF('AP-LIST_c9800'!C104="","",IF(LOWER('AP-LIST_ctvm'!C104)=LOWER('AP-LIST_c9800'!C104),"AP Migration CTVM &gt; c9800",CONCATENATE("AP ",'AP-LIST_ctvm'!C104," durch ",'AP-LIST_c9800'!C104," ersetzt")))</f>
        <v/>
      </c>
      <c r="K104" s="48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2">
        <v>102</v>
      </c>
      <c r="B105" s="42" t="str">
        <f t="shared" si="7"/>
        <v>lu0930ncap20102</v>
      </c>
      <c r="C105" s="42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2" t="str">
        <f t="shared" si="8"/>
        <v>10.52.9.68</v>
      </c>
      <c r="H105" s="42" t="str">
        <f t="shared" si="9"/>
        <v>17.06.04</v>
      </c>
      <c r="I105" s="42" t="str">
        <f t="shared" si="10"/>
        <v/>
      </c>
      <c r="J105" s="110" t="str">
        <f>IF('AP-LIST_c9800'!C105="","",IF(LOWER('AP-LIST_ctvm'!C105)=LOWER('AP-LIST_c9800'!C105),"AP Migration CTVM &gt; c9800",CONCATENATE("AP ",'AP-LIST_ctvm'!C105," durch ",'AP-LIST_c9800'!C105," ersetzt")))</f>
        <v/>
      </c>
      <c r="K105" s="48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2">
        <v>103</v>
      </c>
      <c r="B106" s="42" t="str">
        <f t="shared" si="7"/>
        <v>lu0930ncap20103</v>
      </c>
      <c r="C106" s="42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2" t="str">
        <f t="shared" si="8"/>
        <v>10.52.9.69</v>
      </c>
      <c r="H106" s="42" t="str">
        <f t="shared" si="9"/>
        <v>17.06.04</v>
      </c>
      <c r="I106" s="42" t="str">
        <f t="shared" si="10"/>
        <v/>
      </c>
      <c r="J106" s="110" t="str">
        <f>IF('AP-LIST_c9800'!C106="","",IF(LOWER('AP-LIST_ctvm'!C106)=LOWER('AP-LIST_c9800'!C106),"AP Migration CTVM &gt; c9800",CONCATENATE("AP ",'AP-LIST_ctvm'!C106," durch ",'AP-LIST_c9800'!C106," ersetzt")))</f>
        <v/>
      </c>
      <c r="K106" s="48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2">
        <v>104</v>
      </c>
      <c r="B107" s="42" t="str">
        <f t="shared" si="7"/>
        <v># no free IP</v>
      </c>
      <c r="C107" s="42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2" t="str">
        <f t="shared" si="8"/>
        <v># no free IP</v>
      </c>
      <c r="H107" s="42" t="str">
        <f t="shared" si="9"/>
        <v>17.06.04</v>
      </c>
      <c r="I107" s="42" t="str">
        <f t="shared" si="10"/>
        <v/>
      </c>
      <c r="J107" s="110" t="str">
        <f>IF('AP-LIST_c9800'!C107="","",IF(LOWER('AP-LIST_ctvm'!C107)=LOWER('AP-LIST_c9800'!C107),"AP Migration CTVM &gt; c9800",CONCATENATE("AP ",'AP-LIST_ctvm'!C107," durch ",'AP-LIST_c9800'!C107," ersetzt")))</f>
        <v/>
      </c>
      <c r="K107" s="48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2">
        <v>105</v>
      </c>
      <c r="B108" s="42" t="str">
        <f t="shared" si="7"/>
        <v># no free IP</v>
      </c>
      <c r="C108" s="42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2" t="str">
        <f t="shared" si="8"/>
        <v># no free IP</v>
      </c>
      <c r="H108" s="42" t="str">
        <f t="shared" si="9"/>
        <v>17.06.04</v>
      </c>
      <c r="I108" s="42" t="str">
        <f t="shared" si="10"/>
        <v/>
      </c>
      <c r="J108" s="110" t="str">
        <f>IF('AP-LIST_c9800'!C108="","",IF(LOWER('AP-LIST_ctvm'!C108)=LOWER('AP-LIST_c9800'!C108),"AP Migration CTVM &gt; c9800",CONCATENATE("AP ",'AP-LIST_ctvm'!C108," durch ",'AP-LIST_c9800'!C108," ersetzt")))</f>
        <v/>
      </c>
      <c r="K108" s="48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2">
        <v>106</v>
      </c>
      <c r="B109" s="42" t="str">
        <f t="shared" si="7"/>
        <v># no free IP</v>
      </c>
      <c r="C109" s="42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2" t="str">
        <f t="shared" si="8"/>
        <v># no free IP</v>
      </c>
      <c r="H109" s="42" t="str">
        <f t="shared" si="9"/>
        <v>17.06.04</v>
      </c>
      <c r="I109" s="42" t="str">
        <f t="shared" si="10"/>
        <v/>
      </c>
      <c r="J109" s="110" t="str">
        <f>IF('AP-LIST_c9800'!C109="","",IF(LOWER('AP-LIST_ctvm'!C109)=LOWER('AP-LIST_c9800'!C109),"AP Migration CTVM &gt; c9800",CONCATENATE("AP ",'AP-LIST_ctvm'!C109," durch ",'AP-LIST_c9800'!C109," ersetzt")))</f>
        <v/>
      </c>
      <c r="K109" s="48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2">
        <v>107</v>
      </c>
      <c r="B110" s="42" t="str">
        <f t="shared" si="7"/>
        <v># no free IP</v>
      </c>
      <c r="C110" s="42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2" t="str">
        <f t="shared" si="8"/>
        <v># no free IP</v>
      </c>
      <c r="H110" s="42" t="str">
        <f t="shared" si="9"/>
        <v>17.06.04</v>
      </c>
      <c r="I110" s="42" t="str">
        <f t="shared" si="10"/>
        <v/>
      </c>
      <c r="J110" s="110" t="str">
        <f>IF('AP-LIST_c9800'!C110="","",IF(LOWER('AP-LIST_ctvm'!C110)=LOWER('AP-LIST_c9800'!C110),"AP Migration CTVM &gt; c9800",CONCATENATE("AP ",'AP-LIST_ctvm'!C110," durch ",'AP-LIST_c9800'!C110," ersetzt")))</f>
        <v/>
      </c>
      <c r="K110" s="48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2">
        <v>108</v>
      </c>
      <c r="B111" s="42" t="str">
        <f t="shared" si="7"/>
        <v># no free IP</v>
      </c>
      <c r="C111" s="42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2" t="str">
        <f t="shared" si="8"/>
        <v># no free IP</v>
      </c>
      <c r="H111" s="42" t="str">
        <f t="shared" si="9"/>
        <v>17.06.04</v>
      </c>
      <c r="I111" s="42" t="str">
        <f t="shared" si="10"/>
        <v/>
      </c>
      <c r="J111" s="110" t="str">
        <f>IF('AP-LIST_c9800'!C111="","",IF(LOWER('AP-LIST_ctvm'!C111)=LOWER('AP-LIST_c9800'!C111),"AP Migration CTVM &gt; c9800",CONCATENATE("AP ",'AP-LIST_ctvm'!C111," durch ",'AP-LIST_c9800'!C111," ersetzt")))</f>
        <v/>
      </c>
      <c r="K111" s="48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2">
        <v>109</v>
      </c>
      <c r="B112" s="42" t="str">
        <f t="shared" si="7"/>
        <v># no free IP</v>
      </c>
      <c r="C112" s="42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2" t="str">
        <f t="shared" si="8"/>
        <v># no free IP</v>
      </c>
      <c r="H112" s="42" t="str">
        <f t="shared" si="9"/>
        <v>17.06.04</v>
      </c>
      <c r="I112" s="42" t="str">
        <f t="shared" si="10"/>
        <v/>
      </c>
      <c r="J112" s="110" t="str">
        <f>IF('AP-LIST_c9800'!C112="","",IF(LOWER('AP-LIST_ctvm'!C112)=LOWER('AP-LIST_c9800'!C112),"AP Migration CTVM &gt; c9800",CONCATENATE("AP ",'AP-LIST_ctvm'!C112," durch ",'AP-LIST_c9800'!C112," ersetzt")))</f>
        <v/>
      </c>
      <c r="K112" s="48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2">
        <v>110</v>
      </c>
      <c r="B113" s="42" t="str">
        <f t="shared" si="7"/>
        <v># no free IP</v>
      </c>
      <c r="C113" s="42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2" t="str">
        <f t="shared" si="8"/>
        <v># no free IP</v>
      </c>
      <c r="H113" s="42" t="str">
        <f t="shared" si="9"/>
        <v>17.06.04</v>
      </c>
      <c r="I113" s="42" t="str">
        <f t="shared" si="10"/>
        <v/>
      </c>
      <c r="J113" s="110" t="str">
        <f>IF('AP-LIST_c9800'!C113="","",IF(LOWER('AP-LIST_ctvm'!C113)=LOWER('AP-LIST_c9800'!C113),"AP Migration CTVM &gt; c9800",CONCATENATE("AP ",'AP-LIST_ctvm'!C113," durch ",'AP-LIST_c9800'!C113," ersetzt")))</f>
        <v/>
      </c>
      <c r="K113" s="48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2">
        <v>111</v>
      </c>
      <c r="B114" s="42" t="str">
        <f t="shared" si="7"/>
        <v># no free IP</v>
      </c>
      <c r="C114" s="42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2" t="str">
        <f t="shared" si="8"/>
        <v># no free IP</v>
      </c>
      <c r="H114" s="42" t="str">
        <f t="shared" si="9"/>
        <v>17.06.04</v>
      </c>
      <c r="I114" s="42" t="str">
        <f t="shared" si="10"/>
        <v/>
      </c>
      <c r="J114" s="110" t="str">
        <f>IF('AP-LIST_c9800'!C114="","",IF(LOWER('AP-LIST_ctvm'!C114)=LOWER('AP-LIST_c9800'!C114),"AP Migration CTVM &gt; c9800",CONCATENATE("AP ",'AP-LIST_ctvm'!C114," durch ",'AP-LIST_c9800'!C114," ersetzt")))</f>
        <v/>
      </c>
      <c r="K114" s="48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2">
        <v>112</v>
      </c>
      <c r="B115" s="42" t="str">
        <f t="shared" si="7"/>
        <v># no free IP</v>
      </c>
      <c r="C115" s="42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2" t="str">
        <f t="shared" si="8"/>
        <v># no free IP</v>
      </c>
      <c r="H115" s="42" t="str">
        <f t="shared" si="9"/>
        <v>17.06.04</v>
      </c>
      <c r="I115" s="42" t="str">
        <f t="shared" si="10"/>
        <v/>
      </c>
      <c r="J115" s="110" t="str">
        <f>IF('AP-LIST_c9800'!C115="","",IF(LOWER('AP-LIST_ctvm'!C115)=LOWER('AP-LIST_c9800'!C115),"AP Migration CTVM &gt; c9800",CONCATENATE("AP ",'AP-LIST_ctvm'!C115," durch ",'AP-LIST_c9800'!C115," ersetzt")))</f>
        <v/>
      </c>
      <c r="K115" s="48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2">
        <v>113</v>
      </c>
      <c r="B116" s="42" t="str">
        <f t="shared" si="7"/>
        <v># no free IP</v>
      </c>
      <c r="C116" s="42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2" t="str">
        <f t="shared" si="8"/>
        <v># no free IP</v>
      </c>
      <c r="H116" s="42" t="str">
        <f t="shared" si="9"/>
        <v>17.06.04</v>
      </c>
      <c r="I116" s="42" t="str">
        <f t="shared" si="10"/>
        <v/>
      </c>
      <c r="J116" s="110" t="str">
        <f>IF('AP-LIST_c9800'!C116="","",IF(LOWER('AP-LIST_ctvm'!C116)=LOWER('AP-LIST_c9800'!C116),"AP Migration CTVM &gt; c9800",CONCATENATE("AP ",'AP-LIST_ctvm'!C116," durch ",'AP-LIST_c9800'!C116," ersetzt")))</f>
        <v/>
      </c>
      <c r="K116" s="48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2">
        <v>114</v>
      </c>
      <c r="B117" s="42" t="str">
        <f t="shared" si="7"/>
        <v># no free IP</v>
      </c>
      <c r="C117" s="42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2" t="str">
        <f t="shared" si="8"/>
        <v># no free IP</v>
      </c>
      <c r="H117" s="42" t="str">
        <f t="shared" si="9"/>
        <v>17.06.04</v>
      </c>
      <c r="I117" s="42" t="str">
        <f t="shared" si="10"/>
        <v/>
      </c>
      <c r="J117" s="110" t="str">
        <f>IF('AP-LIST_c9800'!C117="","",IF(LOWER('AP-LIST_ctvm'!C117)=LOWER('AP-LIST_c9800'!C117),"AP Migration CTVM &gt; c9800",CONCATENATE("AP ",'AP-LIST_ctvm'!C117," durch ",'AP-LIST_c9800'!C117," ersetzt")))</f>
        <v/>
      </c>
      <c r="K117" s="48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2">
        <v>115</v>
      </c>
      <c r="B118" s="42" t="str">
        <f t="shared" si="7"/>
        <v># no free IP</v>
      </c>
      <c r="C118" s="42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2" t="str">
        <f t="shared" si="8"/>
        <v># no free IP</v>
      </c>
      <c r="H118" s="42" t="str">
        <f t="shared" si="9"/>
        <v>17.06.04</v>
      </c>
      <c r="I118" s="42" t="str">
        <f t="shared" si="10"/>
        <v/>
      </c>
      <c r="J118" s="110" t="str">
        <f>IF('AP-LIST_c9800'!C118="","",IF(LOWER('AP-LIST_ctvm'!C118)=LOWER('AP-LIST_c9800'!C118),"AP Migration CTVM &gt; c9800",CONCATENATE("AP ",'AP-LIST_ctvm'!C118," durch ",'AP-LIST_c9800'!C118," ersetzt")))</f>
        <v/>
      </c>
      <c r="K118" s="48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2">
        <v>116</v>
      </c>
      <c r="B119" s="42" t="str">
        <f t="shared" si="7"/>
        <v># no free IP</v>
      </c>
      <c r="C119" s="42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2" t="str">
        <f t="shared" si="8"/>
        <v># no free IP</v>
      </c>
      <c r="H119" s="42" t="str">
        <f t="shared" si="9"/>
        <v>17.06.04</v>
      </c>
      <c r="I119" s="42" t="str">
        <f t="shared" si="10"/>
        <v/>
      </c>
      <c r="J119" s="110" t="str">
        <f>IF('AP-LIST_c9800'!C119="","",IF(LOWER('AP-LIST_ctvm'!C119)=LOWER('AP-LIST_c9800'!C119),"AP Migration CTVM &gt; c9800",CONCATENATE("AP ",'AP-LIST_ctvm'!C119," durch ",'AP-LIST_c9800'!C119," ersetzt")))</f>
        <v/>
      </c>
      <c r="K119" s="48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2">
        <v>117</v>
      </c>
      <c r="B120" s="42" t="str">
        <f t="shared" si="7"/>
        <v># no free IP</v>
      </c>
      <c r="C120" s="42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2" t="str">
        <f t="shared" si="8"/>
        <v># no free IP</v>
      </c>
      <c r="H120" s="42" t="str">
        <f t="shared" si="9"/>
        <v>17.06.04</v>
      </c>
      <c r="I120" s="42" t="str">
        <f t="shared" si="10"/>
        <v/>
      </c>
      <c r="J120" s="110" t="str">
        <f>IF('AP-LIST_c9800'!C120="","",IF(LOWER('AP-LIST_ctvm'!C120)=LOWER('AP-LIST_c9800'!C120),"AP Migration CTVM &gt; c9800",CONCATENATE("AP ",'AP-LIST_ctvm'!C120," durch ",'AP-LIST_c9800'!C120," ersetzt")))</f>
        <v/>
      </c>
      <c r="K120" s="48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2">
        <v>118</v>
      </c>
      <c r="B121" s="42" t="str">
        <f t="shared" si="7"/>
        <v># no free IP</v>
      </c>
      <c r="C121" s="42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2" t="str">
        <f t="shared" si="8"/>
        <v># no free IP</v>
      </c>
      <c r="H121" s="42" t="str">
        <f t="shared" si="9"/>
        <v>17.06.04</v>
      </c>
      <c r="I121" s="42" t="str">
        <f t="shared" si="10"/>
        <v/>
      </c>
      <c r="J121" s="110" t="str">
        <f>IF('AP-LIST_c9800'!C121="","",IF(LOWER('AP-LIST_ctvm'!C121)=LOWER('AP-LIST_c9800'!C121),"AP Migration CTVM &gt; c9800",CONCATENATE("AP ",'AP-LIST_ctvm'!C121," durch ",'AP-LIST_c9800'!C121," ersetzt")))</f>
        <v/>
      </c>
      <c r="K121" s="48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2">
        <v>119</v>
      </c>
      <c r="B122" s="42" t="str">
        <f t="shared" si="7"/>
        <v># no free IP</v>
      </c>
      <c r="C122" s="42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2" t="str">
        <f t="shared" si="8"/>
        <v># no free IP</v>
      </c>
      <c r="H122" s="42" t="str">
        <f t="shared" si="9"/>
        <v>17.06.04</v>
      </c>
      <c r="I122" s="42" t="str">
        <f t="shared" si="10"/>
        <v/>
      </c>
      <c r="J122" s="110" t="str">
        <f>IF('AP-LIST_c9800'!C122="","",IF(LOWER('AP-LIST_ctvm'!C122)=LOWER('AP-LIST_c9800'!C122),"AP Migration CTVM &gt; c9800",CONCATENATE("AP ",'AP-LIST_ctvm'!C122," durch ",'AP-LIST_c9800'!C122," ersetzt")))</f>
        <v/>
      </c>
      <c r="K122" s="48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2">
        <v>120</v>
      </c>
      <c r="B123" s="42" t="str">
        <f t="shared" si="7"/>
        <v># no free IP</v>
      </c>
      <c r="C123" s="42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2" t="str">
        <f t="shared" si="8"/>
        <v># no free IP</v>
      </c>
      <c r="H123" s="42" t="str">
        <f t="shared" si="9"/>
        <v>17.06.04</v>
      </c>
      <c r="I123" s="42" t="str">
        <f t="shared" si="10"/>
        <v/>
      </c>
      <c r="J123" s="110" t="str">
        <f>IF('AP-LIST_c9800'!C123="","",IF(LOWER('AP-LIST_ctvm'!C123)=LOWER('AP-LIST_c9800'!C123),"AP Migration CTVM &gt; c9800",CONCATENATE("AP ",'AP-LIST_ctvm'!C123," durch ",'AP-LIST_c9800'!C123," ersetzt")))</f>
        <v/>
      </c>
      <c r="K123" s="48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2">
        <v>121</v>
      </c>
      <c r="B124" s="42" t="str">
        <f t="shared" si="7"/>
        <v># no free IP</v>
      </c>
      <c r="C124" s="42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2" t="str">
        <f t="shared" si="8"/>
        <v># no free IP</v>
      </c>
      <c r="H124" s="42" t="str">
        <f t="shared" si="9"/>
        <v>17.06.04</v>
      </c>
      <c r="I124" s="42" t="str">
        <f t="shared" si="10"/>
        <v/>
      </c>
      <c r="J124" s="110" t="str">
        <f>IF('AP-LIST_c9800'!C124="","",IF(LOWER('AP-LIST_ctvm'!C124)=LOWER('AP-LIST_c9800'!C124),"AP Migration CTVM &gt; c9800",CONCATENATE("AP ",'AP-LIST_ctvm'!C124," durch ",'AP-LIST_c9800'!C124," ersetzt")))</f>
        <v/>
      </c>
      <c r="K124" s="48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2">
        <v>122</v>
      </c>
      <c r="B125" s="42" t="str">
        <f t="shared" si="7"/>
        <v># no free IP</v>
      </c>
      <c r="C125" s="42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2" t="str">
        <f t="shared" si="8"/>
        <v># no free IP</v>
      </c>
      <c r="H125" s="42" t="str">
        <f t="shared" si="9"/>
        <v>17.06.04</v>
      </c>
      <c r="I125" s="42" t="str">
        <f t="shared" si="10"/>
        <v/>
      </c>
      <c r="J125" s="110" t="str">
        <f>IF('AP-LIST_c9800'!C125="","",IF(LOWER('AP-LIST_ctvm'!C125)=LOWER('AP-LIST_c9800'!C125),"AP Migration CTVM &gt; c9800",CONCATENATE("AP ",'AP-LIST_ctvm'!C125," durch ",'AP-LIST_c9800'!C125," ersetzt")))</f>
        <v/>
      </c>
      <c r="K125" s="48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2">
        <v>123</v>
      </c>
      <c r="B126" s="42" t="str">
        <f t="shared" si="7"/>
        <v># no free IP</v>
      </c>
      <c r="C126" s="42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2" t="str">
        <f t="shared" si="8"/>
        <v># no free IP</v>
      </c>
      <c r="H126" s="42" t="str">
        <f t="shared" si="9"/>
        <v>17.06.04</v>
      </c>
      <c r="I126" s="42" t="str">
        <f t="shared" si="10"/>
        <v/>
      </c>
      <c r="J126" s="110" t="str">
        <f>IF('AP-LIST_c9800'!C126="","",IF(LOWER('AP-LIST_ctvm'!C126)=LOWER('AP-LIST_c9800'!C126),"AP Migration CTVM &gt; c9800",CONCATENATE("AP ",'AP-LIST_ctvm'!C126," durch ",'AP-LIST_c9800'!C126," ersetzt")))</f>
        <v/>
      </c>
      <c r="K126" s="48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2">
        <v>124</v>
      </c>
      <c r="B127" s="42" t="str">
        <f t="shared" si="7"/>
        <v># no free IP</v>
      </c>
      <c r="C127" s="42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2" t="str">
        <f t="shared" si="8"/>
        <v># no free IP</v>
      </c>
      <c r="H127" s="42" t="str">
        <f t="shared" si="9"/>
        <v>17.06.04</v>
      </c>
      <c r="I127" s="42" t="str">
        <f t="shared" si="10"/>
        <v/>
      </c>
      <c r="J127" s="110" t="str">
        <f>IF('AP-LIST_c9800'!C127="","",IF(LOWER('AP-LIST_ctvm'!C127)=LOWER('AP-LIST_c9800'!C127),"AP Migration CTVM &gt; c9800",CONCATENATE("AP ",'AP-LIST_ctvm'!C127," durch ",'AP-LIST_c9800'!C127," ersetzt")))</f>
        <v/>
      </c>
      <c r="K127" s="48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2">
        <v>125</v>
      </c>
      <c r="B128" s="42" t="str">
        <f t="shared" si="7"/>
        <v># no free IP</v>
      </c>
      <c r="C128" s="42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2" t="str">
        <f t="shared" si="8"/>
        <v># no free IP</v>
      </c>
      <c r="H128" s="42" t="str">
        <f t="shared" si="9"/>
        <v>17.06.04</v>
      </c>
      <c r="I128" s="42" t="str">
        <f t="shared" si="10"/>
        <v/>
      </c>
      <c r="J128" s="110" t="str">
        <f>IF('AP-LIST_c9800'!C128="","",IF(LOWER('AP-LIST_ctvm'!C128)=LOWER('AP-LIST_c9800'!C128),"AP Migration CTVM &gt; c9800",CONCATENATE("AP ",'AP-LIST_ctvm'!C128," durch ",'AP-LIST_c9800'!C128," ersetzt")))</f>
        <v/>
      </c>
      <c r="K128" s="48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2">
        <v>126</v>
      </c>
      <c r="B129" s="42" t="str">
        <f t="shared" si="7"/>
        <v># no free IP</v>
      </c>
      <c r="C129" s="42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2" t="str">
        <f t="shared" si="8"/>
        <v># no free IP</v>
      </c>
      <c r="H129" s="42" t="str">
        <f t="shared" si="9"/>
        <v>17.06.04</v>
      </c>
      <c r="I129" s="42" t="str">
        <f t="shared" si="10"/>
        <v/>
      </c>
      <c r="J129" s="110" t="str">
        <f>IF('AP-LIST_c9800'!C129="","",IF(LOWER('AP-LIST_ctvm'!C129)=LOWER('AP-LIST_c9800'!C129),"AP Migration CTVM &gt; c9800",CONCATENATE("AP ",'AP-LIST_ctvm'!C129," durch ",'AP-LIST_c9800'!C129," ersetzt")))</f>
        <v/>
      </c>
      <c r="K129" s="48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2">
        <v>127</v>
      </c>
      <c r="B130" s="42" t="str">
        <f t="shared" si="7"/>
        <v># no free IP</v>
      </c>
      <c r="C130" s="42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2" t="str">
        <f t="shared" si="8"/>
        <v># no free IP</v>
      </c>
      <c r="H130" s="42" t="str">
        <f t="shared" si="9"/>
        <v>17.06.04</v>
      </c>
      <c r="I130" s="42" t="str">
        <f t="shared" si="10"/>
        <v/>
      </c>
      <c r="J130" s="110" t="str">
        <f>IF('AP-LIST_c9800'!C130="","",IF(LOWER('AP-LIST_ctvm'!C130)=LOWER('AP-LIST_c9800'!C130),"AP Migration CTVM &gt; c9800",CONCATENATE("AP ",'AP-LIST_ctvm'!C130," durch ",'AP-LIST_c9800'!C130," ersetzt")))</f>
        <v/>
      </c>
      <c r="K130" s="48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2">
        <v>128</v>
      </c>
      <c r="B131" s="42" t="str">
        <f t="shared" si="7"/>
        <v># no free IP</v>
      </c>
      <c r="C131" s="42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2" t="str">
        <f t="shared" si="8"/>
        <v># no free IP</v>
      </c>
      <c r="H131" s="42" t="str">
        <f t="shared" si="9"/>
        <v>17.06.04</v>
      </c>
      <c r="I131" s="42" t="str">
        <f t="shared" si="10"/>
        <v/>
      </c>
      <c r="J131" s="110" t="str">
        <f>IF('AP-LIST_c9800'!C131="","",IF(LOWER('AP-LIST_ctvm'!C131)=LOWER('AP-LIST_c9800'!C131),"AP Migration CTVM &gt; c9800",CONCATENATE("AP ",'AP-LIST_ctvm'!C131," durch ",'AP-LIST_c9800'!C131," ersetzt")))</f>
        <v/>
      </c>
      <c r="K131" s="48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2">
        <v>129</v>
      </c>
      <c r="B132" s="42" t="str">
        <f t="shared" ref="B132:B195" si="14">IF(A132&gt;SUM(range_ap1_count+range_ap2_count),"# no free IP",CONCATENATE(var_dns_ap,SUM(20000+A132)))</f>
        <v># no free IP</v>
      </c>
      <c r="C132" s="42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2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2" t="str">
        <f t="shared" ref="H132:H195" si="16">var_version_wlc</f>
        <v>17.06.04</v>
      </c>
      <c r="I132" s="42" t="str">
        <f t="shared" ref="I132:I195" si="17">IF(C132="","",IF(C132="c9120AXI","indoor",IF(C132="c9124AXI","outdoor",IF(C132="AIR-AP1832I","indoor",IF(C132="AIR-AP1542I","outdoor","# FEHLER")))))</f>
        <v/>
      </c>
      <c r="J132" s="110" t="str">
        <f>IF('AP-LIST_c9800'!C132="","",IF(LOWER('AP-LIST_ctvm'!C132)=LOWER('AP-LIST_c9800'!C132),"AP Migration CTVM &gt; c9800",CONCATENATE("AP ",'AP-LIST_ctvm'!C132," durch ",'AP-LIST_c9800'!C132," ersetzt")))</f>
        <v/>
      </c>
      <c r="K132" s="48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2">
        <v>130</v>
      </c>
      <c r="B133" s="42" t="str">
        <f t="shared" si="14"/>
        <v># no free IP</v>
      </c>
      <c r="C133" s="42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2" t="str">
        <f t="shared" si="15"/>
        <v># no free IP</v>
      </c>
      <c r="H133" s="42" t="str">
        <f t="shared" si="16"/>
        <v>17.06.04</v>
      </c>
      <c r="I133" s="42" t="str">
        <f t="shared" si="17"/>
        <v/>
      </c>
      <c r="J133" s="110" t="str">
        <f>IF('AP-LIST_c9800'!C133="","",IF(LOWER('AP-LIST_ctvm'!C133)=LOWER('AP-LIST_c9800'!C133),"AP Migration CTVM &gt; c9800",CONCATENATE("AP ",'AP-LIST_ctvm'!C133," durch ",'AP-LIST_c9800'!C133," ersetzt")))</f>
        <v/>
      </c>
      <c r="K133" s="48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2">
        <v>131</v>
      </c>
      <c r="B134" s="42" t="str">
        <f t="shared" si="14"/>
        <v># no free IP</v>
      </c>
      <c r="C134" s="42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2" t="str">
        <f t="shared" si="15"/>
        <v># no free IP</v>
      </c>
      <c r="H134" s="42" t="str">
        <f t="shared" si="16"/>
        <v>17.06.04</v>
      </c>
      <c r="I134" s="42" t="str">
        <f t="shared" si="17"/>
        <v/>
      </c>
      <c r="J134" s="110" t="str">
        <f>IF('AP-LIST_c9800'!C134="","",IF(LOWER('AP-LIST_ctvm'!C134)=LOWER('AP-LIST_c9800'!C134),"AP Migration CTVM &gt; c9800",CONCATENATE("AP ",'AP-LIST_ctvm'!C134," durch ",'AP-LIST_c9800'!C134," ersetzt")))</f>
        <v/>
      </c>
      <c r="K134" s="48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2">
        <v>132</v>
      </c>
      <c r="B135" s="42" t="str">
        <f t="shared" si="14"/>
        <v># no free IP</v>
      </c>
      <c r="C135" s="42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2" t="str">
        <f t="shared" si="15"/>
        <v># no free IP</v>
      </c>
      <c r="H135" s="42" t="str">
        <f t="shared" si="16"/>
        <v>17.06.04</v>
      </c>
      <c r="I135" s="42" t="str">
        <f t="shared" si="17"/>
        <v/>
      </c>
      <c r="J135" s="110" t="str">
        <f>IF('AP-LIST_c9800'!C135="","",IF(LOWER('AP-LIST_ctvm'!C135)=LOWER('AP-LIST_c9800'!C135),"AP Migration CTVM &gt; c9800",CONCATENATE("AP ",'AP-LIST_ctvm'!C135," durch ",'AP-LIST_c9800'!C135," ersetzt")))</f>
        <v/>
      </c>
      <c r="K135" s="48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2">
        <v>133</v>
      </c>
      <c r="B136" s="42" t="str">
        <f t="shared" si="14"/>
        <v># no free IP</v>
      </c>
      <c r="C136" s="42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2" t="str">
        <f t="shared" si="15"/>
        <v># no free IP</v>
      </c>
      <c r="H136" s="42" t="str">
        <f t="shared" si="16"/>
        <v>17.06.04</v>
      </c>
      <c r="I136" s="42" t="str">
        <f t="shared" si="17"/>
        <v/>
      </c>
      <c r="J136" s="110" t="str">
        <f>IF('AP-LIST_c9800'!C136="","",IF(LOWER('AP-LIST_ctvm'!C136)=LOWER('AP-LIST_c9800'!C136),"AP Migration CTVM &gt; c9800",CONCATENATE("AP ",'AP-LIST_ctvm'!C136," durch ",'AP-LIST_c9800'!C136," ersetzt")))</f>
        <v/>
      </c>
      <c r="K136" s="48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2">
        <v>134</v>
      </c>
      <c r="B137" s="42" t="str">
        <f t="shared" si="14"/>
        <v># no free IP</v>
      </c>
      <c r="C137" s="42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2" t="str">
        <f t="shared" si="15"/>
        <v># no free IP</v>
      </c>
      <c r="H137" s="42" t="str">
        <f t="shared" si="16"/>
        <v>17.06.04</v>
      </c>
      <c r="I137" s="42" t="str">
        <f t="shared" si="17"/>
        <v/>
      </c>
      <c r="J137" s="110" t="str">
        <f>IF('AP-LIST_c9800'!C137="","",IF(LOWER('AP-LIST_ctvm'!C137)=LOWER('AP-LIST_c9800'!C137),"AP Migration CTVM &gt; c9800",CONCATENATE("AP ",'AP-LIST_ctvm'!C137," durch ",'AP-LIST_c9800'!C137," ersetzt")))</f>
        <v/>
      </c>
      <c r="K137" s="48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2">
        <v>135</v>
      </c>
      <c r="B138" s="42" t="str">
        <f t="shared" si="14"/>
        <v># no free IP</v>
      </c>
      <c r="C138" s="42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2" t="str">
        <f t="shared" si="15"/>
        <v># no free IP</v>
      </c>
      <c r="H138" s="42" t="str">
        <f t="shared" si="16"/>
        <v>17.06.04</v>
      </c>
      <c r="I138" s="42" t="str">
        <f t="shared" si="17"/>
        <v/>
      </c>
      <c r="J138" s="110" t="str">
        <f>IF('AP-LIST_c9800'!C138="","",IF(LOWER('AP-LIST_ctvm'!C138)=LOWER('AP-LIST_c9800'!C138),"AP Migration CTVM &gt; c9800",CONCATENATE("AP ",'AP-LIST_ctvm'!C138," durch ",'AP-LIST_c9800'!C138," ersetzt")))</f>
        <v/>
      </c>
      <c r="K138" s="48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2">
        <v>136</v>
      </c>
      <c r="B139" s="42" t="str">
        <f t="shared" si="14"/>
        <v># no free IP</v>
      </c>
      <c r="C139" s="42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2" t="str">
        <f t="shared" si="15"/>
        <v># no free IP</v>
      </c>
      <c r="H139" s="42" t="str">
        <f t="shared" si="16"/>
        <v>17.06.04</v>
      </c>
      <c r="I139" s="42" t="str">
        <f t="shared" si="17"/>
        <v/>
      </c>
      <c r="J139" s="110" t="str">
        <f>IF('AP-LIST_c9800'!C139="","",IF(LOWER('AP-LIST_ctvm'!C139)=LOWER('AP-LIST_c9800'!C139),"AP Migration CTVM &gt; c9800",CONCATENATE("AP ",'AP-LIST_ctvm'!C139," durch ",'AP-LIST_c9800'!C139," ersetzt")))</f>
        <v/>
      </c>
      <c r="K139" s="48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2">
        <v>137</v>
      </c>
      <c r="B140" s="42" t="str">
        <f t="shared" si="14"/>
        <v># no free IP</v>
      </c>
      <c r="C140" s="42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2" t="str">
        <f t="shared" si="15"/>
        <v># no free IP</v>
      </c>
      <c r="H140" s="42" t="str">
        <f t="shared" si="16"/>
        <v>17.06.04</v>
      </c>
      <c r="I140" s="42" t="str">
        <f t="shared" si="17"/>
        <v/>
      </c>
      <c r="J140" s="110" t="str">
        <f>IF('AP-LIST_c9800'!C140="","",IF(LOWER('AP-LIST_ctvm'!C140)=LOWER('AP-LIST_c9800'!C140),"AP Migration CTVM &gt; c9800",CONCATENATE("AP ",'AP-LIST_ctvm'!C140," durch ",'AP-LIST_c9800'!C140," ersetzt")))</f>
        <v/>
      </c>
      <c r="K140" s="48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2">
        <v>138</v>
      </c>
      <c r="B141" s="42" t="str">
        <f t="shared" si="14"/>
        <v># no free IP</v>
      </c>
      <c r="C141" s="42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2" t="str">
        <f t="shared" si="15"/>
        <v># no free IP</v>
      </c>
      <c r="H141" s="42" t="str">
        <f t="shared" si="16"/>
        <v>17.06.04</v>
      </c>
      <c r="I141" s="42" t="str">
        <f t="shared" si="17"/>
        <v/>
      </c>
      <c r="J141" s="110" t="str">
        <f>IF('AP-LIST_c9800'!C141="","",IF(LOWER('AP-LIST_ctvm'!C141)=LOWER('AP-LIST_c9800'!C141),"AP Migration CTVM &gt; c9800",CONCATENATE("AP ",'AP-LIST_ctvm'!C141," durch ",'AP-LIST_c9800'!C141," ersetzt")))</f>
        <v/>
      </c>
      <c r="K141" s="48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2">
        <v>139</v>
      </c>
      <c r="B142" s="42" t="str">
        <f t="shared" si="14"/>
        <v># no free IP</v>
      </c>
      <c r="C142" s="42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2" t="str">
        <f t="shared" si="15"/>
        <v># no free IP</v>
      </c>
      <c r="H142" s="42" t="str">
        <f t="shared" si="16"/>
        <v>17.06.04</v>
      </c>
      <c r="I142" s="42" t="str">
        <f t="shared" si="17"/>
        <v/>
      </c>
      <c r="J142" s="110" t="str">
        <f>IF('AP-LIST_c9800'!C142="","",IF(LOWER('AP-LIST_ctvm'!C142)=LOWER('AP-LIST_c9800'!C142),"AP Migration CTVM &gt; c9800",CONCATENATE("AP ",'AP-LIST_ctvm'!C142," durch ",'AP-LIST_c9800'!C142," ersetzt")))</f>
        <v/>
      </c>
      <c r="K142" s="48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2">
        <v>140</v>
      </c>
      <c r="B143" s="42" t="str">
        <f t="shared" si="14"/>
        <v># no free IP</v>
      </c>
      <c r="C143" s="42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2" t="str">
        <f t="shared" si="15"/>
        <v># no free IP</v>
      </c>
      <c r="H143" s="42" t="str">
        <f t="shared" si="16"/>
        <v>17.06.04</v>
      </c>
      <c r="I143" s="42" t="str">
        <f t="shared" si="17"/>
        <v/>
      </c>
      <c r="J143" s="110" t="str">
        <f>IF('AP-LIST_c9800'!C143="","",IF(LOWER('AP-LIST_ctvm'!C143)=LOWER('AP-LIST_c9800'!C143),"AP Migration CTVM &gt; c9800",CONCATENATE("AP ",'AP-LIST_ctvm'!C143," durch ",'AP-LIST_c9800'!C143," ersetzt")))</f>
        <v/>
      </c>
      <c r="K143" s="48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2">
        <v>141</v>
      </c>
      <c r="B144" s="42" t="str">
        <f t="shared" si="14"/>
        <v># no free IP</v>
      </c>
      <c r="C144" s="42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2" t="str">
        <f t="shared" si="15"/>
        <v># no free IP</v>
      </c>
      <c r="H144" s="42" t="str">
        <f t="shared" si="16"/>
        <v>17.06.04</v>
      </c>
      <c r="I144" s="42" t="str">
        <f t="shared" si="17"/>
        <v/>
      </c>
      <c r="J144" s="110" t="str">
        <f>IF('AP-LIST_c9800'!C144="","",IF(LOWER('AP-LIST_ctvm'!C144)=LOWER('AP-LIST_c9800'!C144),"AP Migration CTVM &gt; c9800",CONCATENATE("AP ",'AP-LIST_ctvm'!C144," durch ",'AP-LIST_c9800'!C144," ersetzt")))</f>
        <v/>
      </c>
      <c r="K144" s="48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2">
        <v>142</v>
      </c>
      <c r="B145" s="42" t="str">
        <f t="shared" si="14"/>
        <v># no free IP</v>
      </c>
      <c r="C145" s="42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2" t="str">
        <f t="shared" si="15"/>
        <v># no free IP</v>
      </c>
      <c r="H145" s="42" t="str">
        <f t="shared" si="16"/>
        <v>17.06.04</v>
      </c>
      <c r="I145" s="42" t="str">
        <f t="shared" si="17"/>
        <v/>
      </c>
      <c r="J145" s="110" t="str">
        <f>IF('AP-LIST_c9800'!C145="","",IF(LOWER('AP-LIST_ctvm'!C145)=LOWER('AP-LIST_c9800'!C145),"AP Migration CTVM &gt; c9800",CONCATENATE("AP ",'AP-LIST_ctvm'!C145," durch ",'AP-LIST_c9800'!C145," ersetzt")))</f>
        <v/>
      </c>
      <c r="K145" s="48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2">
        <v>143</v>
      </c>
      <c r="B146" s="42" t="str">
        <f t="shared" si="14"/>
        <v># no free IP</v>
      </c>
      <c r="C146" s="42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2" t="str">
        <f t="shared" si="15"/>
        <v># no free IP</v>
      </c>
      <c r="H146" s="42" t="str">
        <f t="shared" si="16"/>
        <v>17.06.04</v>
      </c>
      <c r="I146" s="42" t="str">
        <f t="shared" si="17"/>
        <v/>
      </c>
      <c r="J146" s="110" t="str">
        <f>IF('AP-LIST_c9800'!C146="","",IF(LOWER('AP-LIST_ctvm'!C146)=LOWER('AP-LIST_c9800'!C146),"AP Migration CTVM &gt; c9800",CONCATENATE("AP ",'AP-LIST_ctvm'!C146," durch ",'AP-LIST_c9800'!C146," ersetzt")))</f>
        <v/>
      </c>
      <c r="K146" s="48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2">
        <v>144</v>
      </c>
      <c r="B147" s="42" t="str">
        <f t="shared" si="14"/>
        <v># no free IP</v>
      </c>
      <c r="C147" s="42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2" t="str">
        <f t="shared" si="15"/>
        <v># no free IP</v>
      </c>
      <c r="H147" s="42" t="str">
        <f t="shared" si="16"/>
        <v>17.06.04</v>
      </c>
      <c r="I147" s="42" t="str">
        <f t="shared" si="17"/>
        <v/>
      </c>
      <c r="J147" s="110" t="str">
        <f>IF('AP-LIST_c9800'!C147="","",IF(LOWER('AP-LIST_ctvm'!C147)=LOWER('AP-LIST_c9800'!C147),"AP Migration CTVM &gt; c9800",CONCATENATE("AP ",'AP-LIST_ctvm'!C147," durch ",'AP-LIST_c9800'!C147," ersetzt")))</f>
        <v/>
      </c>
      <c r="K147" s="48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2">
        <v>145</v>
      </c>
      <c r="B148" s="42" t="str">
        <f t="shared" si="14"/>
        <v># no free IP</v>
      </c>
      <c r="C148" s="42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2" t="str">
        <f t="shared" si="15"/>
        <v># no free IP</v>
      </c>
      <c r="H148" s="42" t="str">
        <f t="shared" si="16"/>
        <v>17.06.04</v>
      </c>
      <c r="I148" s="42" t="str">
        <f t="shared" si="17"/>
        <v/>
      </c>
      <c r="J148" s="110" t="str">
        <f>IF('AP-LIST_c9800'!C148="","",IF(LOWER('AP-LIST_ctvm'!C148)=LOWER('AP-LIST_c9800'!C148),"AP Migration CTVM &gt; c9800",CONCATENATE("AP ",'AP-LIST_ctvm'!C148," durch ",'AP-LIST_c9800'!C148," ersetzt")))</f>
        <v/>
      </c>
      <c r="K148" s="48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2">
        <v>146</v>
      </c>
      <c r="B149" s="42" t="str">
        <f t="shared" si="14"/>
        <v># no free IP</v>
      </c>
      <c r="C149" s="42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2" t="str">
        <f t="shared" si="15"/>
        <v># no free IP</v>
      </c>
      <c r="H149" s="42" t="str">
        <f t="shared" si="16"/>
        <v>17.06.04</v>
      </c>
      <c r="I149" s="42" t="str">
        <f t="shared" si="17"/>
        <v/>
      </c>
      <c r="J149" s="110" t="str">
        <f>IF('AP-LIST_c9800'!C149="","",IF(LOWER('AP-LIST_ctvm'!C149)=LOWER('AP-LIST_c9800'!C149),"AP Migration CTVM &gt; c9800",CONCATENATE("AP ",'AP-LIST_ctvm'!C149," durch ",'AP-LIST_c9800'!C149," ersetzt")))</f>
        <v/>
      </c>
      <c r="K149" s="48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2">
        <v>147</v>
      </c>
      <c r="B150" s="42" t="str">
        <f t="shared" si="14"/>
        <v># no free IP</v>
      </c>
      <c r="C150" s="42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2" t="str">
        <f t="shared" si="15"/>
        <v># no free IP</v>
      </c>
      <c r="H150" s="42" t="str">
        <f t="shared" si="16"/>
        <v>17.06.04</v>
      </c>
      <c r="I150" s="42" t="str">
        <f t="shared" si="17"/>
        <v/>
      </c>
      <c r="J150" s="110" t="str">
        <f>IF('AP-LIST_c9800'!C150="","",IF(LOWER('AP-LIST_ctvm'!C150)=LOWER('AP-LIST_c9800'!C150),"AP Migration CTVM &gt; c9800",CONCATENATE("AP ",'AP-LIST_ctvm'!C150," durch ",'AP-LIST_c9800'!C150," ersetzt")))</f>
        <v/>
      </c>
      <c r="K150" s="48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2">
        <v>148</v>
      </c>
      <c r="B151" s="42" t="str">
        <f t="shared" si="14"/>
        <v># no free IP</v>
      </c>
      <c r="C151" s="42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2" t="str">
        <f t="shared" si="15"/>
        <v># no free IP</v>
      </c>
      <c r="H151" s="42" t="str">
        <f t="shared" si="16"/>
        <v>17.06.04</v>
      </c>
      <c r="I151" s="42" t="str">
        <f t="shared" si="17"/>
        <v/>
      </c>
      <c r="J151" s="110" t="str">
        <f>IF('AP-LIST_c9800'!C151="","",IF(LOWER('AP-LIST_ctvm'!C151)=LOWER('AP-LIST_c9800'!C151),"AP Migration CTVM &gt; c9800",CONCATENATE("AP ",'AP-LIST_ctvm'!C151," durch ",'AP-LIST_c9800'!C151," ersetzt")))</f>
        <v/>
      </c>
      <c r="K151" s="48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2">
        <v>149</v>
      </c>
      <c r="B152" s="42" t="str">
        <f t="shared" si="14"/>
        <v># no free IP</v>
      </c>
      <c r="C152" s="42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2" t="str">
        <f t="shared" si="15"/>
        <v># no free IP</v>
      </c>
      <c r="H152" s="42" t="str">
        <f t="shared" si="16"/>
        <v>17.06.04</v>
      </c>
      <c r="I152" s="42" t="str">
        <f t="shared" si="17"/>
        <v/>
      </c>
      <c r="J152" s="110" t="str">
        <f>IF('AP-LIST_c9800'!C152="","",IF(LOWER('AP-LIST_ctvm'!C152)=LOWER('AP-LIST_c9800'!C152),"AP Migration CTVM &gt; c9800",CONCATENATE("AP ",'AP-LIST_ctvm'!C152," durch ",'AP-LIST_c9800'!C152," ersetzt")))</f>
        <v/>
      </c>
      <c r="K152" s="48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2">
        <v>150</v>
      </c>
      <c r="B153" s="42" t="str">
        <f t="shared" si="14"/>
        <v># no free IP</v>
      </c>
      <c r="C153" s="42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2" t="str">
        <f t="shared" si="15"/>
        <v># no free IP</v>
      </c>
      <c r="H153" s="42" t="str">
        <f t="shared" si="16"/>
        <v>17.06.04</v>
      </c>
      <c r="I153" s="42" t="str">
        <f t="shared" si="17"/>
        <v/>
      </c>
      <c r="J153" s="110" t="str">
        <f>IF('AP-LIST_c9800'!C153="","",IF(LOWER('AP-LIST_ctvm'!C153)=LOWER('AP-LIST_c9800'!C153),"AP Migration CTVM &gt; c9800",CONCATENATE("AP ",'AP-LIST_ctvm'!C153," durch ",'AP-LIST_c9800'!C153," ersetzt")))</f>
        <v/>
      </c>
      <c r="K153" s="48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2">
        <v>151</v>
      </c>
      <c r="B154" s="42" t="str">
        <f t="shared" si="14"/>
        <v># no free IP</v>
      </c>
      <c r="C154" s="42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2" t="str">
        <f t="shared" si="15"/>
        <v># no free IP</v>
      </c>
      <c r="H154" s="42" t="str">
        <f t="shared" si="16"/>
        <v>17.06.04</v>
      </c>
      <c r="I154" s="42" t="str">
        <f t="shared" si="17"/>
        <v/>
      </c>
      <c r="J154" s="110" t="str">
        <f>IF('AP-LIST_c9800'!C154="","",IF(LOWER('AP-LIST_ctvm'!C154)=LOWER('AP-LIST_c9800'!C154),"AP Migration CTVM &gt; c9800",CONCATENATE("AP ",'AP-LIST_ctvm'!C154," durch ",'AP-LIST_c9800'!C154," ersetzt")))</f>
        <v/>
      </c>
      <c r="K154" s="48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2">
        <v>152</v>
      </c>
      <c r="B155" s="42" t="str">
        <f t="shared" si="14"/>
        <v># no free IP</v>
      </c>
      <c r="C155" s="42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2" t="str">
        <f t="shared" si="15"/>
        <v># no free IP</v>
      </c>
      <c r="H155" s="42" t="str">
        <f t="shared" si="16"/>
        <v>17.06.04</v>
      </c>
      <c r="I155" s="42" t="str">
        <f t="shared" si="17"/>
        <v/>
      </c>
      <c r="J155" s="110" t="str">
        <f>IF('AP-LIST_c9800'!C155="","",IF(LOWER('AP-LIST_ctvm'!C155)=LOWER('AP-LIST_c9800'!C155),"AP Migration CTVM &gt; c9800",CONCATENATE("AP ",'AP-LIST_ctvm'!C155," durch ",'AP-LIST_c9800'!C155," ersetzt")))</f>
        <v/>
      </c>
      <c r="K155" s="48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2">
        <v>153</v>
      </c>
      <c r="B156" s="42" t="str">
        <f t="shared" si="14"/>
        <v># no free IP</v>
      </c>
      <c r="C156" s="42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2" t="str">
        <f t="shared" si="15"/>
        <v># no free IP</v>
      </c>
      <c r="H156" s="42" t="str">
        <f t="shared" si="16"/>
        <v>17.06.04</v>
      </c>
      <c r="I156" s="42" t="str">
        <f t="shared" si="17"/>
        <v/>
      </c>
      <c r="J156" s="110" t="str">
        <f>IF('AP-LIST_c9800'!C156="","",IF(LOWER('AP-LIST_ctvm'!C156)=LOWER('AP-LIST_c9800'!C156),"AP Migration CTVM &gt; c9800",CONCATENATE("AP ",'AP-LIST_ctvm'!C156," durch ",'AP-LIST_c9800'!C156," ersetzt")))</f>
        <v/>
      </c>
      <c r="K156" s="48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2">
        <v>154</v>
      </c>
      <c r="B157" s="42" t="str">
        <f t="shared" si="14"/>
        <v># no free IP</v>
      </c>
      <c r="C157" s="42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2" t="str">
        <f t="shared" si="15"/>
        <v># no free IP</v>
      </c>
      <c r="H157" s="42" t="str">
        <f t="shared" si="16"/>
        <v>17.06.04</v>
      </c>
      <c r="I157" s="42" t="str">
        <f t="shared" si="17"/>
        <v/>
      </c>
      <c r="J157" s="110" t="str">
        <f>IF('AP-LIST_c9800'!C157="","",IF(LOWER('AP-LIST_ctvm'!C157)=LOWER('AP-LIST_c9800'!C157),"AP Migration CTVM &gt; c9800",CONCATENATE("AP ",'AP-LIST_ctvm'!C157," durch ",'AP-LIST_c9800'!C157," ersetzt")))</f>
        <v/>
      </c>
      <c r="K157" s="48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2">
        <v>155</v>
      </c>
      <c r="B158" s="42" t="str">
        <f t="shared" si="14"/>
        <v># no free IP</v>
      </c>
      <c r="C158" s="42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2" t="str">
        <f t="shared" si="15"/>
        <v># no free IP</v>
      </c>
      <c r="H158" s="42" t="str">
        <f t="shared" si="16"/>
        <v>17.06.04</v>
      </c>
      <c r="I158" s="42" t="str">
        <f t="shared" si="17"/>
        <v/>
      </c>
      <c r="J158" s="110" t="str">
        <f>IF('AP-LIST_c9800'!C158="","",IF(LOWER('AP-LIST_ctvm'!C158)=LOWER('AP-LIST_c9800'!C158),"AP Migration CTVM &gt; c9800",CONCATENATE("AP ",'AP-LIST_ctvm'!C158," durch ",'AP-LIST_c9800'!C158," ersetzt")))</f>
        <v/>
      </c>
      <c r="K158" s="48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2">
        <v>156</v>
      </c>
      <c r="B159" s="42" t="str">
        <f t="shared" si="14"/>
        <v># no free IP</v>
      </c>
      <c r="C159" s="42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2" t="str">
        <f t="shared" si="15"/>
        <v># no free IP</v>
      </c>
      <c r="H159" s="42" t="str">
        <f t="shared" si="16"/>
        <v>17.06.04</v>
      </c>
      <c r="I159" s="42" t="str">
        <f t="shared" si="17"/>
        <v/>
      </c>
      <c r="J159" s="110" t="str">
        <f>IF('AP-LIST_c9800'!C159="","",IF(LOWER('AP-LIST_ctvm'!C159)=LOWER('AP-LIST_c9800'!C159),"AP Migration CTVM &gt; c9800",CONCATENATE("AP ",'AP-LIST_ctvm'!C159," durch ",'AP-LIST_c9800'!C159," ersetzt")))</f>
        <v/>
      </c>
      <c r="K159" s="48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2">
        <v>157</v>
      </c>
      <c r="B160" s="42" t="str">
        <f t="shared" si="14"/>
        <v># no free IP</v>
      </c>
      <c r="C160" s="42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2" t="str">
        <f t="shared" si="15"/>
        <v># no free IP</v>
      </c>
      <c r="H160" s="42" t="str">
        <f t="shared" si="16"/>
        <v>17.06.04</v>
      </c>
      <c r="I160" s="42" t="str">
        <f t="shared" si="17"/>
        <v/>
      </c>
      <c r="J160" s="110" t="str">
        <f>IF('AP-LIST_c9800'!C160="","",IF(LOWER('AP-LIST_ctvm'!C160)=LOWER('AP-LIST_c9800'!C160),"AP Migration CTVM &gt; c9800",CONCATENATE("AP ",'AP-LIST_ctvm'!C160," durch ",'AP-LIST_c9800'!C160," ersetzt")))</f>
        <v/>
      </c>
      <c r="K160" s="48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2">
        <v>158</v>
      </c>
      <c r="B161" s="42" t="str">
        <f t="shared" si="14"/>
        <v># no free IP</v>
      </c>
      <c r="C161" s="42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2" t="str">
        <f t="shared" si="15"/>
        <v># no free IP</v>
      </c>
      <c r="H161" s="42" t="str">
        <f t="shared" si="16"/>
        <v>17.06.04</v>
      </c>
      <c r="I161" s="42" t="str">
        <f t="shared" si="17"/>
        <v/>
      </c>
      <c r="J161" s="110" t="str">
        <f>IF('AP-LIST_c9800'!C161="","",IF(LOWER('AP-LIST_ctvm'!C161)=LOWER('AP-LIST_c9800'!C161),"AP Migration CTVM &gt; c9800",CONCATENATE("AP ",'AP-LIST_ctvm'!C161," durch ",'AP-LIST_c9800'!C161," ersetzt")))</f>
        <v/>
      </c>
      <c r="K161" s="48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2">
        <v>159</v>
      </c>
      <c r="B162" s="42" t="str">
        <f t="shared" si="14"/>
        <v># no free IP</v>
      </c>
      <c r="C162" s="42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2" t="str">
        <f t="shared" si="15"/>
        <v># no free IP</v>
      </c>
      <c r="H162" s="42" t="str">
        <f t="shared" si="16"/>
        <v>17.06.04</v>
      </c>
      <c r="I162" s="42" t="str">
        <f t="shared" si="17"/>
        <v/>
      </c>
      <c r="J162" s="110" t="str">
        <f>IF('AP-LIST_c9800'!C162="","",IF(LOWER('AP-LIST_ctvm'!C162)=LOWER('AP-LIST_c9800'!C162),"AP Migration CTVM &gt; c9800",CONCATENATE("AP ",'AP-LIST_ctvm'!C162," durch ",'AP-LIST_c9800'!C162," ersetzt")))</f>
        <v/>
      </c>
      <c r="K162" s="48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2">
        <v>160</v>
      </c>
      <c r="B163" s="42" t="str">
        <f t="shared" si="14"/>
        <v># no free IP</v>
      </c>
      <c r="C163" s="42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2" t="str">
        <f t="shared" si="15"/>
        <v># no free IP</v>
      </c>
      <c r="H163" s="42" t="str">
        <f t="shared" si="16"/>
        <v>17.06.04</v>
      </c>
      <c r="I163" s="42" t="str">
        <f t="shared" si="17"/>
        <v/>
      </c>
      <c r="J163" s="110" t="str">
        <f>IF('AP-LIST_c9800'!C163="","",IF(LOWER('AP-LIST_ctvm'!C163)=LOWER('AP-LIST_c9800'!C163),"AP Migration CTVM &gt; c9800",CONCATENATE("AP ",'AP-LIST_ctvm'!C163," durch ",'AP-LIST_c9800'!C163," ersetzt")))</f>
        <v/>
      </c>
      <c r="K163" s="48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2">
        <v>161</v>
      </c>
      <c r="B164" s="42" t="str">
        <f t="shared" si="14"/>
        <v># no free IP</v>
      </c>
      <c r="C164" s="42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2" t="str">
        <f t="shared" si="15"/>
        <v># no free IP</v>
      </c>
      <c r="H164" s="42" t="str">
        <f t="shared" si="16"/>
        <v>17.06.04</v>
      </c>
      <c r="I164" s="42" t="str">
        <f t="shared" si="17"/>
        <v/>
      </c>
      <c r="J164" s="110" t="str">
        <f>IF('AP-LIST_c9800'!C164="","",IF(LOWER('AP-LIST_ctvm'!C164)=LOWER('AP-LIST_c9800'!C164),"AP Migration CTVM &gt; c9800",CONCATENATE("AP ",'AP-LIST_ctvm'!C164," durch ",'AP-LIST_c9800'!C164," ersetzt")))</f>
        <v/>
      </c>
      <c r="K164" s="48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2">
        <v>162</v>
      </c>
      <c r="B165" s="42" t="str">
        <f t="shared" si="14"/>
        <v># no free IP</v>
      </c>
      <c r="C165" s="42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2" t="str">
        <f t="shared" si="15"/>
        <v># no free IP</v>
      </c>
      <c r="H165" s="42" t="str">
        <f t="shared" si="16"/>
        <v>17.06.04</v>
      </c>
      <c r="I165" s="42" t="str">
        <f t="shared" si="17"/>
        <v/>
      </c>
      <c r="J165" s="110" t="str">
        <f>IF('AP-LIST_c9800'!C165="","",IF(LOWER('AP-LIST_ctvm'!C165)=LOWER('AP-LIST_c9800'!C165),"AP Migration CTVM &gt; c9800",CONCATENATE("AP ",'AP-LIST_ctvm'!C165," durch ",'AP-LIST_c9800'!C165," ersetzt")))</f>
        <v/>
      </c>
      <c r="K165" s="48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2">
        <v>163</v>
      </c>
      <c r="B166" s="42" t="str">
        <f t="shared" si="14"/>
        <v># no free IP</v>
      </c>
      <c r="C166" s="42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2" t="str">
        <f t="shared" si="15"/>
        <v># no free IP</v>
      </c>
      <c r="H166" s="42" t="str">
        <f t="shared" si="16"/>
        <v>17.06.04</v>
      </c>
      <c r="I166" s="42" t="str">
        <f t="shared" si="17"/>
        <v/>
      </c>
      <c r="J166" s="110" t="str">
        <f>IF('AP-LIST_c9800'!C166="","",IF(LOWER('AP-LIST_ctvm'!C166)=LOWER('AP-LIST_c9800'!C166),"AP Migration CTVM &gt; c9800",CONCATENATE("AP ",'AP-LIST_ctvm'!C166," durch ",'AP-LIST_c9800'!C166," ersetzt")))</f>
        <v/>
      </c>
      <c r="K166" s="48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2">
        <v>164</v>
      </c>
      <c r="B167" s="42" t="str">
        <f t="shared" si="14"/>
        <v># no free IP</v>
      </c>
      <c r="C167" s="42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2" t="str">
        <f t="shared" si="15"/>
        <v># no free IP</v>
      </c>
      <c r="H167" s="42" t="str">
        <f t="shared" si="16"/>
        <v>17.06.04</v>
      </c>
      <c r="I167" s="42" t="str">
        <f t="shared" si="17"/>
        <v/>
      </c>
      <c r="J167" s="110" t="str">
        <f>IF('AP-LIST_c9800'!C167="","",IF(LOWER('AP-LIST_ctvm'!C167)=LOWER('AP-LIST_c9800'!C167),"AP Migration CTVM &gt; c9800",CONCATENATE("AP ",'AP-LIST_ctvm'!C167," durch ",'AP-LIST_c9800'!C167," ersetzt")))</f>
        <v/>
      </c>
      <c r="K167" s="48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2">
        <v>165</v>
      </c>
      <c r="B168" s="42" t="str">
        <f t="shared" si="14"/>
        <v># no free IP</v>
      </c>
      <c r="C168" s="42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2" t="str">
        <f t="shared" si="15"/>
        <v># no free IP</v>
      </c>
      <c r="H168" s="42" t="str">
        <f t="shared" si="16"/>
        <v>17.06.04</v>
      </c>
      <c r="I168" s="42" t="str">
        <f t="shared" si="17"/>
        <v/>
      </c>
      <c r="J168" s="110" t="str">
        <f>IF('AP-LIST_c9800'!C168="","",IF(LOWER('AP-LIST_ctvm'!C168)=LOWER('AP-LIST_c9800'!C168),"AP Migration CTVM &gt; c9800",CONCATENATE("AP ",'AP-LIST_ctvm'!C168," durch ",'AP-LIST_c9800'!C168," ersetzt")))</f>
        <v/>
      </c>
      <c r="K168" s="48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2">
        <v>166</v>
      </c>
      <c r="B169" s="42" t="str">
        <f t="shared" si="14"/>
        <v># no free IP</v>
      </c>
      <c r="C169" s="42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2" t="str">
        <f t="shared" si="15"/>
        <v># no free IP</v>
      </c>
      <c r="H169" s="42" t="str">
        <f t="shared" si="16"/>
        <v>17.06.04</v>
      </c>
      <c r="I169" s="42" t="str">
        <f t="shared" si="17"/>
        <v/>
      </c>
      <c r="J169" s="110" t="str">
        <f>IF('AP-LIST_c9800'!C169="","",IF(LOWER('AP-LIST_ctvm'!C169)=LOWER('AP-LIST_c9800'!C169),"AP Migration CTVM &gt; c9800",CONCATENATE("AP ",'AP-LIST_ctvm'!C169," durch ",'AP-LIST_c9800'!C169," ersetzt")))</f>
        <v/>
      </c>
      <c r="K169" s="48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2">
        <v>167</v>
      </c>
      <c r="B170" s="42" t="str">
        <f t="shared" si="14"/>
        <v># no free IP</v>
      </c>
      <c r="C170" s="42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2" t="str">
        <f t="shared" si="15"/>
        <v># no free IP</v>
      </c>
      <c r="H170" s="42" t="str">
        <f t="shared" si="16"/>
        <v>17.06.04</v>
      </c>
      <c r="I170" s="42" t="str">
        <f t="shared" si="17"/>
        <v/>
      </c>
      <c r="J170" s="110" t="str">
        <f>IF('AP-LIST_c9800'!C170="","",IF(LOWER('AP-LIST_ctvm'!C170)=LOWER('AP-LIST_c9800'!C170),"AP Migration CTVM &gt; c9800",CONCATENATE("AP ",'AP-LIST_ctvm'!C170," durch ",'AP-LIST_c9800'!C170," ersetzt")))</f>
        <v/>
      </c>
      <c r="K170" s="48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2">
        <v>168</v>
      </c>
      <c r="B171" s="42" t="str">
        <f t="shared" si="14"/>
        <v># no free IP</v>
      </c>
      <c r="C171" s="42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2" t="str">
        <f t="shared" si="15"/>
        <v># no free IP</v>
      </c>
      <c r="H171" s="42" t="str">
        <f t="shared" si="16"/>
        <v>17.06.04</v>
      </c>
      <c r="I171" s="42" t="str">
        <f t="shared" si="17"/>
        <v/>
      </c>
      <c r="J171" s="110" t="str">
        <f>IF('AP-LIST_c9800'!C171="","",IF(LOWER('AP-LIST_ctvm'!C171)=LOWER('AP-LIST_c9800'!C171),"AP Migration CTVM &gt; c9800",CONCATENATE("AP ",'AP-LIST_ctvm'!C171," durch ",'AP-LIST_c9800'!C171," ersetzt")))</f>
        <v/>
      </c>
      <c r="K171" s="48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2">
        <v>169</v>
      </c>
      <c r="B172" s="42" t="str">
        <f t="shared" si="14"/>
        <v># no free IP</v>
      </c>
      <c r="C172" s="42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2" t="str">
        <f t="shared" si="15"/>
        <v># no free IP</v>
      </c>
      <c r="H172" s="42" t="str">
        <f t="shared" si="16"/>
        <v>17.06.04</v>
      </c>
      <c r="I172" s="42" t="str">
        <f t="shared" si="17"/>
        <v/>
      </c>
      <c r="J172" s="110" t="str">
        <f>IF('AP-LIST_c9800'!C172="","",IF(LOWER('AP-LIST_ctvm'!C172)=LOWER('AP-LIST_c9800'!C172),"AP Migration CTVM &gt; c9800",CONCATENATE("AP ",'AP-LIST_ctvm'!C172," durch ",'AP-LIST_c9800'!C172," ersetzt")))</f>
        <v/>
      </c>
      <c r="K172" s="48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2">
        <v>170</v>
      </c>
      <c r="B173" s="42" t="str">
        <f t="shared" si="14"/>
        <v># no free IP</v>
      </c>
      <c r="C173" s="42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2" t="str">
        <f t="shared" si="15"/>
        <v># no free IP</v>
      </c>
      <c r="H173" s="42" t="str">
        <f t="shared" si="16"/>
        <v>17.06.04</v>
      </c>
      <c r="I173" s="42" t="str">
        <f t="shared" si="17"/>
        <v/>
      </c>
      <c r="J173" s="110" t="str">
        <f>IF('AP-LIST_c9800'!C173="","",IF(LOWER('AP-LIST_ctvm'!C173)=LOWER('AP-LIST_c9800'!C173),"AP Migration CTVM &gt; c9800",CONCATENATE("AP ",'AP-LIST_ctvm'!C173," durch ",'AP-LIST_c9800'!C173," ersetzt")))</f>
        <v/>
      </c>
      <c r="K173" s="48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2">
        <v>171</v>
      </c>
      <c r="B174" s="42" t="str">
        <f t="shared" si="14"/>
        <v># no free IP</v>
      </c>
      <c r="C174" s="42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2" t="str">
        <f t="shared" si="15"/>
        <v># no free IP</v>
      </c>
      <c r="H174" s="42" t="str">
        <f t="shared" si="16"/>
        <v>17.06.04</v>
      </c>
      <c r="I174" s="42" t="str">
        <f t="shared" si="17"/>
        <v/>
      </c>
      <c r="J174" s="110" t="str">
        <f>IF('AP-LIST_c9800'!C174="","",IF(LOWER('AP-LIST_ctvm'!C174)=LOWER('AP-LIST_c9800'!C174),"AP Migration CTVM &gt; c9800",CONCATENATE("AP ",'AP-LIST_ctvm'!C174," durch ",'AP-LIST_c9800'!C174," ersetzt")))</f>
        <v/>
      </c>
      <c r="K174" s="48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2">
        <v>172</v>
      </c>
      <c r="B175" s="42" t="str">
        <f t="shared" si="14"/>
        <v># no free IP</v>
      </c>
      <c r="C175" s="42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2" t="str">
        <f t="shared" si="15"/>
        <v># no free IP</v>
      </c>
      <c r="H175" s="42" t="str">
        <f t="shared" si="16"/>
        <v>17.06.04</v>
      </c>
      <c r="I175" s="42" t="str">
        <f t="shared" si="17"/>
        <v/>
      </c>
      <c r="J175" s="110" t="str">
        <f>IF('AP-LIST_c9800'!C175="","",IF(LOWER('AP-LIST_ctvm'!C175)=LOWER('AP-LIST_c9800'!C175),"AP Migration CTVM &gt; c9800",CONCATENATE("AP ",'AP-LIST_ctvm'!C175," durch ",'AP-LIST_c9800'!C175," ersetzt")))</f>
        <v/>
      </c>
      <c r="K175" s="48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2">
        <v>173</v>
      </c>
      <c r="B176" s="42" t="str">
        <f t="shared" si="14"/>
        <v># no free IP</v>
      </c>
      <c r="C176" s="42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2" t="str">
        <f t="shared" si="15"/>
        <v># no free IP</v>
      </c>
      <c r="H176" s="42" t="str">
        <f t="shared" si="16"/>
        <v>17.06.04</v>
      </c>
      <c r="I176" s="42" t="str">
        <f t="shared" si="17"/>
        <v/>
      </c>
      <c r="J176" s="110" t="str">
        <f>IF('AP-LIST_c9800'!C176="","",IF(LOWER('AP-LIST_ctvm'!C176)=LOWER('AP-LIST_c9800'!C176),"AP Migration CTVM &gt; c9800",CONCATENATE("AP ",'AP-LIST_ctvm'!C176," durch ",'AP-LIST_c9800'!C176," ersetzt")))</f>
        <v/>
      </c>
      <c r="K176" s="48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2">
        <v>174</v>
      </c>
      <c r="B177" s="42" t="str">
        <f t="shared" si="14"/>
        <v># no free IP</v>
      </c>
      <c r="C177" s="42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2" t="str">
        <f t="shared" si="15"/>
        <v># no free IP</v>
      </c>
      <c r="H177" s="42" t="str">
        <f t="shared" si="16"/>
        <v>17.06.04</v>
      </c>
      <c r="I177" s="42" t="str">
        <f t="shared" si="17"/>
        <v/>
      </c>
      <c r="J177" s="110" t="str">
        <f>IF('AP-LIST_c9800'!C177="","",IF(LOWER('AP-LIST_ctvm'!C177)=LOWER('AP-LIST_c9800'!C177),"AP Migration CTVM &gt; c9800",CONCATENATE("AP ",'AP-LIST_ctvm'!C177," durch ",'AP-LIST_c9800'!C177," ersetzt")))</f>
        <v/>
      </c>
      <c r="K177" s="48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2">
        <v>175</v>
      </c>
      <c r="B178" s="42" t="str">
        <f t="shared" si="14"/>
        <v># no free IP</v>
      </c>
      <c r="C178" s="42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2" t="str">
        <f t="shared" si="15"/>
        <v># no free IP</v>
      </c>
      <c r="H178" s="42" t="str">
        <f t="shared" si="16"/>
        <v>17.06.04</v>
      </c>
      <c r="I178" s="42" t="str">
        <f t="shared" si="17"/>
        <v/>
      </c>
      <c r="J178" s="110" t="str">
        <f>IF('AP-LIST_c9800'!C178="","",IF(LOWER('AP-LIST_ctvm'!C178)=LOWER('AP-LIST_c9800'!C178),"AP Migration CTVM &gt; c9800",CONCATENATE("AP ",'AP-LIST_ctvm'!C178," durch ",'AP-LIST_c9800'!C178," ersetzt")))</f>
        <v/>
      </c>
      <c r="K178" s="48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2">
        <v>176</v>
      </c>
      <c r="B179" s="42" t="str">
        <f t="shared" si="14"/>
        <v># no free IP</v>
      </c>
      <c r="C179" s="42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2" t="str">
        <f t="shared" si="15"/>
        <v># no free IP</v>
      </c>
      <c r="H179" s="42" t="str">
        <f t="shared" si="16"/>
        <v>17.06.04</v>
      </c>
      <c r="I179" s="42" t="str">
        <f t="shared" si="17"/>
        <v/>
      </c>
      <c r="J179" s="110" t="str">
        <f>IF('AP-LIST_c9800'!C179="","",IF(LOWER('AP-LIST_ctvm'!C179)=LOWER('AP-LIST_c9800'!C179),"AP Migration CTVM &gt; c9800",CONCATENATE("AP ",'AP-LIST_ctvm'!C179," durch ",'AP-LIST_c9800'!C179," ersetzt")))</f>
        <v/>
      </c>
      <c r="K179" s="48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2">
        <v>177</v>
      </c>
      <c r="B180" s="42" t="str">
        <f t="shared" si="14"/>
        <v># no free IP</v>
      </c>
      <c r="C180" s="42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2" t="str">
        <f t="shared" si="15"/>
        <v># no free IP</v>
      </c>
      <c r="H180" s="42" t="str">
        <f t="shared" si="16"/>
        <v>17.06.04</v>
      </c>
      <c r="I180" s="42" t="str">
        <f t="shared" si="17"/>
        <v/>
      </c>
      <c r="J180" s="110" t="str">
        <f>IF('AP-LIST_c9800'!C180="","",IF(LOWER('AP-LIST_ctvm'!C180)=LOWER('AP-LIST_c9800'!C180),"AP Migration CTVM &gt; c9800",CONCATENATE("AP ",'AP-LIST_ctvm'!C180," durch ",'AP-LIST_c9800'!C180," ersetzt")))</f>
        <v/>
      </c>
      <c r="K180" s="48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2">
        <v>178</v>
      </c>
      <c r="B181" s="42" t="str">
        <f t="shared" si="14"/>
        <v># no free IP</v>
      </c>
      <c r="C181" s="42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2" t="str">
        <f t="shared" si="15"/>
        <v># no free IP</v>
      </c>
      <c r="H181" s="42" t="str">
        <f t="shared" si="16"/>
        <v>17.06.04</v>
      </c>
      <c r="I181" s="42" t="str">
        <f t="shared" si="17"/>
        <v/>
      </c>
      <c r="J181" s="110" t="str">
        <f>IF('AP-LIST_c9800'!C181="","",IF(LOWER('AP-LIST_ctvm'!C181)=LOWER('AP-LIST_c9800'!C181),"AP Migration CTVM &gt; c9800",CONCATENATE("AP ",'AP-LIST_ctvm'!C181," durch ",'AP-LIST_c9800'!C181," ersetzt")))</f>
        <v/>
      </c>
      <c r="K181" s="48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2">
        <v>179</v>
      </c>
      <c r="B182" s="42" t="str">
        <f t="shared" si="14"/>
        <v># no free IP</v>
      </c>
      <c r="C182" s="42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2" t="str">
        <f t="shared" si="15"/>
        <v># no free IP</v>
      </c>
      <c r="H182" s="42" t="str">
        <f t="shared" si="16"/>
        <v>17.06.04</v>
      </c>
      <c r="I182" s="42" t="str">
        <f t="shared" si="17"/>
        <v/>
      </c>
      <c r="J182" s="110" t="str">
        <f>IF('AP-LIST_c9800'!C182="","",IF(LOWER('AP-LIST_ctvm'!C182)=LOWER('AP-LIST_c9800'!C182),"AP Migration CTVM &gt; c9800",CONCATENATE("AP ",'AP-LIST_ctvm'!C182," durch ",'AP-LIST_c9800'!C182," ersetzt")))</f>
        <v/>
      </c>
      <c r="K182" s="48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2">
        <v>180</v>
      </c>
      <c r="B183" s="42" t="str">
        <f t="shared" si="14"/>
        <v># no free IP</v>
      </c>
      <c r="C183" s="42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2" t="str">
        <f t="shared" si="15"/>
        <v># no free IP</v>
      </c>
      <c r="H183" s="42" t="str">
        <f t="shared" si="16"/>
        <v>17.06.04</v>
      </c>
      <c r="I183" s="42" t="str">
        <f t="shared" si="17"/>
        <v/>
      </c>
      <c r="J183" s="110" t="str">
        <f>IF('AP-LIST_c9800'!C183="","",IF(LOWER('AP-LIST_ctvm'!C183)=LOWER('AP-LIST_c9800'!C183),"AP Migration CTVM &gt; c9800",CONCATENATE("AP ",'AP-LIST_ctvm'!C183," durch ",'AP-LIST_c9800'!C183," ersetzt")))</f>
        <v/>
      </c>
      <c r="K183" s="48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2">
        <v>181</v>
      </c>
      <c r="B184" s="42" t="str">
        <f t="shared" si="14"/>
        <v># no free IP</v>
      </c>
      <c r="C184" s="42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2" t="str">
        <f t="shared" si="15"/>
        <v># no free IP</v>
      </c>
      <c r="H184" s="42" t="str">
        <f t="shared" si="16"/>
        <v>17.06.04</v>
      </c>
      <c r="I184" s="42" t="str">
        <f t="shared" si="17"/>
        <v/>
      </c>
      <c r="J184" s="110" t="str">
        <f>IF('AP-LIST_c9800'!C184="","",IF(LOWER('AP-LIST_ctvm'!C184)=LOWER('AP-LIST_c9800'!C184),"AP Migration CTVM &gt; c9800",CONCATENATE("AP ",'AP-LIST_ctvm'!C184," durch ",'AP-LIST_c9800'!C184," ersetzt")))</f>
        <v/>
      </c>
      <c r="K184" s="48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2">
        <v>182</v>
      </c>
      <c r="B185" s="42" t="str">
        <f t="shared" si="14"/>
        <v># no free IP</v>
      </c>
      <c r="C185" s="42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2" t="str">
        <f t="shared" si="15"/>
        <v># no free IP</v>
      </c>
      <c r="H185" s="42" t="str">
        <f t="shared" si="16"/>
        <v>17.06.04</v>
      </c>
      <c r="I185" s="42" t="str">
        <f t="shared" si="17"/>
        <v/>
      </c>
      <c r="J185" s="110" t="str">
        <f>IF('AP-LIST_c9800'!C185="","",IF(LOWER('AP-LIST_ctvm'!C185)=LOWER('AP-LIST_c9800'!C185),"AP Migration CTVM &gt; c9800",CONCATENATE("AP ",'AP-LIST_ctvm'!C185," durch ",'AP-LIST_c9800'!C185," ersetzt")))</f>
        <v/>
      </c>
      <c r="K185" s="48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2">
        <v>183</v>
      </c>
      <c r="B186" s="42" t="str">
        <f t="shared" si="14"/>
        <v># no free IP</v>
      </c>
      <c r="C186" s="42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2" t="str">
        <f t="shared" si="15"/>
        <v># no free IP</v>
      </c>
      <c r="H186" s="42" t="str">
        <f t="shared" si="16"/>
        <v>17.06.04</v>
      </c>
      <c r="I186" s="42" t="str">
        <f t="shared" si="17"/>
        <v/>
      </c>
      <c r="J186" s="110" t="str">
        <f>IF('AP-LIST_c9800'!C186="","",IF(LOWER('AP-LIST_ctvm'!C186)=LOWER('AP-LIST_c9800'!C186),"AP Migration CTVM &gt; c9800",CONCATENATE("AP ",'AP-LIST_ctvm'!C186," durch ",'AP-LIST_c9800'!C186," ersetzt")))</f>
        <v/>
      </c>
      <c r="K186" s="48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2">
        <v>184</v>
      </c>
      <c r="B187" s="42" t="str">
        <f t="shared" si="14"/>
        <v># no free IP</v>
      </c>
      <c r="C187" s="42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2" t="str">
        <f t="shared" si="15"/>
        <v># no free IP</v>
      </c>
      <c r="H187" s="42" t="str">
        <f t="shared" si="16"/>
        <v>17.06.04</v>
      </c>
      <c r="I187" s="42" t="str">
        <f t="shared" si="17"/>
        <v/>
      </c>
      <c r="J187" s="110" t="str">
        <f>IF('AP-LIST_c9800'!C187="","",IF(LOWER('AP-LIST_ctvm'!C187)=LOWER('AP-LIST_c9800'!C187),"AP Migration CTVM &gt; c9800",CONCATENATE("AP ",'AP-LIST_ctvm'!C187," durch ",'AP-LIST_c9800'!C187," ersetzt")))</f>
        <v/>
      </c>
      <c r="K187" s="48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2">
        <v>185</v>
      </c>
      <c r="B188" s="42" t="str">
        <f t="shared" si="14"/>
        <v># no free IP</v>
      </c>
      <c r="C188" s="42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2" t="str">
        <f t="shared" si="15"/>
        <v># no free IP</v>
      </c>
      <c r="H188" s="42" t="str">
        <f t="shared" si="16"/>
        <v>17.06.04</v>
      </c>
      <c r="I188" s="42" t="str">
        <f t="shared" si="17"/>
        <v/>
      </c>
      <c r="J188" s="110" t="str">
        <f>IF('AP-LIST_c9800'!C188="","",IF(LOWER('AP-LIST_ctvm'!C188)=LOWER('AP-LIST_c9800'!C188),"AP Migration CTVM &gt; c9800",CONCATENATE("AP ",'AP-LIST_ctvm'!C188," durch ",'AP-LIST_c9800'!C188," ersetzt")))</f>
        <v/>
      </c>
      <c r="K188" s="48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2">
        <v>186</v>
      </c>
      <c r="B189" s="42" t="str">
        <f t="shared" si="14"/>
        <v># no free IP</v>
      </c>
      <c r="C189" s="42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2" t="str">
        <f t="shared" si="15"/>
        <v># no free IP</v>
      </c>
      <c r="H189" s="42" t="str">
        <f t="shared" si="16"/>
        <v>17.06.04</v>
      </c>
      <c r="I189" s="42" t="str">
        <f t="shared" si="17"/>
        <v/>
      </c>
      <c r="J189" s="110" t="str">
        <f>IF('AP-LIST_c9800'!C189="","",IF(LOWER('AP-LIST_ctvm'!C189)=LOWER('AP-LIST_c9800'!C189),"AP Migration CTVM &gt; c9800",CONCATENATE("AP ",'AP-LIST_ctvm'!C189," durch ",'AP-LIST_c9800'!C189," ersetzt")))</f>
        <v/>
      </c>
      <c r="K189" s="48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2">
        <v>187</v>
      </c>
      <c r="B190" s="42" t="str">
        <f t="shared" si="14"/>
        <v># no free IP</v>
      </c>
      <c r="C190" s="42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2" t="str">
        <f t="shared" si="15"/>
        <v># no free IP</v>
      </c>
      <c r="H190" s="42" t="str">
        <f t="shared" si="16"/>
        <v>17.06.04</v>
      </c>
      <c r="I190" s="42" t="str">
        <f t="shared" si="17"/>
        <v/>
      </c>
      <c r="J190" s="110" t="str">
        <f>IF('AP-LIST_c9800'!C190="","",IF(LOWER('AP-LIST_ctvm'!C190)=LOWER('AP-LIST_c9800'!C190),"AP Migration CTVM &gt; c9800",CONCATENATE("AP ",'AP-LIST_ctvm'!C190," durch ",'AP-LIST_c9800'!C190," ersetzt")))</f>
        <v/>
      </c>
      <c r="K190" s="48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2">
        <v>188</v>
      </c>
      <c r="B191" s="42" t="str">
        <f t="shared" si="14"/>
        <v># no free IP</v>
      </c>
      <c r="C191" s="42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2" t="str">
        <f t="shared" si="15"/>
        <v># no free IP</v>
      </c>
      <c r="H191" s="42" t="str">
        <f t="shared" si="16"/>
        <v>17.06.04</v>
      </c>
      <c r="I191" s="42" t="str">
        <f t="shared" si="17"/>
        <v/>
      </c>
      <c r="J191" s="110" t="str">
        <f>IF('AP-LIST_c9800'!C191="","",IF(LOWER('AP-LIST_ctvm'!C191)=LOWER('AP-LIST_c9800'!C191),"AP Migration CTVM &gt; c9800",CONCATENATE("AP ",'AP-LIST_ctvm'!C191," durch ",'AP-LIST_c9800'!C191," ersetzt")))</f>
        <v/>
      </c>
      <c r="K191" s="48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2">
        <v>189</v>
      </c>
      <c r="B192" s="42" t="str">
        <f t="shared" si="14"/>
        <v># no free IP</v>
      </c>
      <c r="C192" s="42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2" t="str">
        <f t="shared" si="15"/>
        <v># no free IP</v>
      </c>
      <c r="H192" s="42" t="str">
        <f t="shared" si="16"/>
        <v>17.06.04</v>
      </c>
      <c r="I192" s="42" t="str">
        <f t="shared" si="17"/>
        <v/>
      </c>
      <c r="J192" s="110" t="str">
        <f>IF('AP-LIST_c9800'!C192="","",IF(LOWER('AP-LIST_ctvm'!C192)=LOWER('AP-LIST_c9800'!C192),"AP Migration CTVM &gt; c9800",CONCATENATE("AP ",'AP-LIST_ctvm'!C192," durch ",'AP-LIST_c9800'!C192," ersetzt")))</f>
        <v/>
      </c>
      <c r="K192" s="48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2">
        <v>190</v>
      </c>
      <c r="B193" s="42" t="str">
        <f t="shared" si="14"/>
        <v># no free IP</v>
      </c>
      <c r="C193" s="42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2" t="str">
        <f t="shared" si="15"/>
        <v># no free IP</v>
      </c>
      <c r="H193" s="42" t="str">
        <f t="shared" si="16"/>
        <v>17.06.04</v>
      </c>
      <c r="I193" s="42" t="str">
        <f t="shared" si="17"/>
        <v/>
      </c>
      <c r="J193" s="110" t="str">
        <f>IF('AP-LIST_c9800'!C193="","",IF(LOWER('AP-LIST_ctvm'!C193)=LOWER('AP-LIST_c9800'!C193),"AP Migration CTVM &gt; c9800",CONCATENATE("AP ",'AP-LIST_ctvm'!C193," durch ",'AP-LIST_c9800'!C193," ersetzt")))</f>
        <v/>
      </c>
      <c r="K193" s="48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2">
        <v>191</v>
      </c>
      <c r="B194" s="42" t="str">
        <f t="shared" si="14"/>
        <v># no free IP</v>
      </c>
      <c r="C194" s="42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2" t="str">
        <f t="shared" si="15"/>
        <v># no free IP</v>
      </c>
      <c r="H194" s="42" t="str">
        <f t="shared" si="16"/>
        <v>17.06.04</v>
      </c>
      <c r="I194" s="42" t="str">
        <f t="shared" si="17"/>
        <v/>
      </c>
      <c r="J194" s="110" t="str">
        <f>IF('AP-LIST_c9800'!C194="","",IF(LOWER('AP-LIST_ctvm'!C194)=LOWER('AP-LIST_c9800'!C194),"AP Migration CTVM &gt; c9800",CONCATENATE("AP ",'AP-LIST_ctvm'!C194," durch ",'AP-LIST_c9800'!C194," ersetzt")))</f>
        <v/>
      </c>
      <c r="K194" s="48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2">
        <v>192</v>
      </c>
      <c r="B195" s="42" t="str">
        <f t="shared" si="14"/>
        <v># no free IP</v>
      </c>
      <c r="C195" s="42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2" t="str">
        <f t="shared" si="15"/>
        <v># no free IP</v>
      </c>
      <c r="H195" s="42" t="str">
        <f t="shared" si="16"/>
        <v>17.06.04</v>
      </c>
      <c r="I195" s="42" t="str">
        <f t="shared" si="17"/>
        <v/>
      </c>
      <c r="J195" s="110" t="str">
        <f>IF('AP-LIST_c9800'!C195="","",IF(LOWER('AP-LIST_ctvm'!C195)=LOWER('AP-LIST_c9800'!C195),"AP Migration CTVM &gt; c9800",CONCATENATE("AP ",'AP-LIST_ctvm'!C195," durch ",'AP-LIST_c9800'!C195," ersetzt")))</f>
        <v/>
      </c>
      <c r="K195" s="48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2">
        <v>193</v>
      </c>
      <c r="B196" s="42" t="str">
        <f t="shared" ref="B196:B257" si="21">IF(A196&gt;SUM(range_ap1_count+range_ap2_count),"# no free IP",CONCATENATE(var_dns_ap,SUM(20000+A196)))</f>
        <v># no free IP</v>
      </c>
      <c r="C196" s="42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2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2" t="str">
        <f t="shared" ref="H196:H257" si="23">var_version_wlc</f>
        <v>17.06.04</v>
      </c>
      <c r="I196" s="42" t="str">
        <f t="shared" ref="I196:I257" si="24">IF(C196="","",IF(C196="c9120AXI","indoor",IF(C196="c9124AXI","outdoor",IF(C196="AIR-AP1832I","indoor",IF(C196="AIR-AP1542I","outdoor","# FEHLER")))))</f>
        <v/>
      </c>
      <c r="J196" s="110" t="str">
        <f>IF('AP-LIST_c9800'!C196="","",IF(LOWER('AP-LIST_ctvm'!C196)=LOWER('AP-LIST_c9800'!C196),"AP Migration CTVM &gt; c9800",CONCATENATE("AP ",'AP-LIST_ctvm'!C196," durch ",'AP-LIST_c9800'!C196," ersetzt")))</f>
        <v/>
      </c>
      <c r="K196" s="48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2">
        <v>194</v>
      </c>
      <c r="B197" s="42" t="str">
        <f t="shared" si="21"/>
        <v># no free IP</v>
      </c>
      <c r="C197" s="42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2" t="str">
        <f t="shared" si="22"/>
        <v># no free IP</v>
      </c>
      <c r="H197" s="42" t="str">
        <f t="shared" si="23"/>
        <v>17.06.04</v>
      </c>
      <c r="I197" s="42" t="str">
        <f t="shared" si="24"/>
        <v/>
      </c>
      <c r="J197" s="110" t="str">
        <f>IF('AP-LIST_c9800'!C197="","",IF(LOWER('AP-LIST_ctvm'!C197)=LOWER('AP-LIST_c9800'!C197),"AP Migration CTVM &gt; c9800",CONCATENATE("AP ",'AP-LIST_ctvm'!C197," durch ",'AP-LIST_c9800'!C197," ersetzt")))</f>
        <v/>
      </c>
      <c r="K197" s="48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2">
        <v>195</v>
      </c>
      <c r="B198" s="42" t="str">
        <f t="shared" si="21"/>
        <v># no free IP</v>
      </c>
      <c r="C198" s="42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2" t="str">
        <f t="shared" si="22"/>
        <v># no free IP</v>
      </c>
      <c r="H198" s="42" t="str">
        <f t="shared" si="23"/>
        <v>17.06.04</v>
      </c>
      <c r="I198" s="42" t="str">
        <f t="shared" si="24"/>
        <v/>
      </c>
      <c r="J198" s="110" t="str">
        <f>IF('AP-LIST_c9800'!C198="","",IF(LOWER('AP-LIST_ctvm'!C198)=LOWER('AP-LIST_c9800'!C198),"AP Migration CTVM &gt; c9800",CONCATENATE("AP ",'AP-LIST_ctvm'!C198," durch ",'AP-LIST_c9800'!C198," ersetzt")))</f>
        <v/>
      </c>
      <c r="K198" s="48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2">
        <v>196</v>
      </c>
      <c r="B199" s="42" t="str">
        <f t="shared" si="21"/>
        <v># no free IP</v>
      </c>
      <c r="C199" s="42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2" t="str">
        <f t="shared" si="22"/>
        <v># no free IP</v>
      </c>
      <c r="H199" s="42" t="str">
        <f t="shared" si="23"/>
        <v>17.06.04</v>
      </c>
      <c r="I199" s="42" t="str">
        <f t="shared" si="24"/>
        <v/>
      </c>
      <c r="J199" s="110" t="str">
        <f>IF('AP-LIST_c9800'!C199="","",IF(LOWER('AP-LIST_ctvm'!C199)=LOWER('AP-LIST_c9800'!C199),"AP Migration CTVM &gt; c9800",CONCATENATE("AP ",'AP-LIST_ctvm'!C199," durch ",'AP-LIST_c9800'!C199," ersetzt")))</f>
        <v/>
      </c>
      <c r="K199" s="48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2">
        <v>197</v>
      </c>
      <c r="B200" s="42" t="str">
        <f t="shared" si="21"/>
        <v># no free IP</v>
      </c>
      <c r="C200" s="42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2" t="str">
        <f t="shared" si="22"/>
        <v># no free IP</v>
      </c>
      <c r="H200" s="42" t="str">
        <f t="shared" si="23"/>
        <v>17.06.04</v>
      </c>
      <c r="I200" s="42" t="str">
        <f t="shared" si="24"/>
        <v/>
      </c>
      <c r="J200" s="110" t="str">
        <f>IF('AP-LIST_c9800'!C200="","",IF(LOWER('AP-LIST_ctvm'!C200)=LOWER('AP-LIST_c9800'!C200),"AP Migration CTVM &gt; c9800",CONCATENATE("AP ",'AP-LIST_ctvm'!C200," durch ",'AP-LIST_c9800'!C200," ersetzt")))</f>
        <v/>
      </c>
      <c r="K200" s="48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2">
        <v>198</v>
      </c>
      <c r="B201" s="42" t="str">
        <f t="shared" si="21"/>
        <v># no free IP</v>
      </c>
      <c r="C201" s="42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2" t="str">
        <f t="shared" si="22"/>
        <v># no free IP</v>
      </c>
      <c r="H201" s="42" t="str">
        <f t="shared" si="23"/>
        <v>17.06.04</v>
      </c>
      <c r="I201" s="42" t="str">
        <f t="shared" si="24"/>
        <v/>
      </c>
      <c r="J201" s="110" t="str">
        <f>IF('AP-LIST_c9800'!C201="","",IF(LOWER('AP-LIST_ctvm'!C201)=LOWER('AP-LIST_c9800'!C201),"AP Migration CTVM &gt; c9800",CONCATENATE("AP ",'AP-LIST_ctvm'!C201," durch ",'AP-LIST_c9800'!C201," ersetzt")))</f>
        <v/>
      </c>
      <c r="K201" s="48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2">
        <v>199</v>
      </c>
      <c r="B202" s="42" t="str">
        <f t="shared" si="21"/>
        <v># no free IP</v>
      </c>
      <c r="C202" s="42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2" t="str">
        <f t="shared" si="22"/>
        <v># no free IP</v>
      </c>
      <c r="H202" s="42" t="str">
        <f t="shared" si="23"/>
        <v>17.06.04</v>
      </c>
      <c r="I202" s="42" t="str">
        <f t="shared" si="24"/>
        <v/>
      </c>
      <c r="J202" s="110" t="str">
        <f>IF('AP-LIST_c9800'!C202="","",IF(LOWER('AP-LIST_ctvm'!C202)=LOWER('AP-LIST_c9800'!C202),"AP Migration CTVM &gt; c9800",CONCATENATE("AP ",'AP-LIST_ctvm'!C202," durch ",'AP-LIST_c9800'!C202," ersetzt")))</f>
        <v/>
      </c>
      <c r="K202" s="48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2">
        <v>200</v>
      </c>
      <c r="B203" s="42" t="str">
        <f t="shared" si="21"/>
        <v># no free IP</v>
      </c>
      <c r="C203" s="42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2" t="str">
        <f t="shared" si="22"/>
        <v># no free IP</v>
      </c>
      <c r="H203" s="42" t="str">
        <f t="shared" si="23"/>
        <v>17.06.04</v>
      </c>
      <c r="I203" s="42" t="str">
        <f t="shared" si="24"/>
        <v/>
      </c>
      <c r="J203" s="110" t="str">
        <f>IF('AP-LIST_c9800'!C203="","",IF(LOWER('AP-LIST_ctvm'!C203)=LOWER('AP-LIST_c9800'!C203),"AP Migration CTVM &gt; c9800",CONCATENATE("AP ",'AP-LIST_ctvm'!C203," durch ",'AP-LIST_c9800'!C203," ersetzt")))</f>
        <v/>
      </c>
      <c r="K203" s="48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2">
        <v>201</v>
      </c>
      <c r="B204" s="42" t="str">
        <f t="shared" si="21"/>
        <v># no free IP</v>
      </c>
      <c r="C204" s="42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2" t="str">
        <f t="shared" si="22"/>
        <v># no free IP</v>
      </c>
      <c r="H204" s="42" t="str">
        <f t="shared" si="23"/>
        <v>17.06.04</v>
      </c>
      <c r="I204" s="42" t="str">
        <f t="shared" si="24"/>
        <v/>
      </c>
      <c r="J204" s="110" t="str">
        <f>IF('AP-LIST_c9800'!C204="","",IF(LOWER('AP-LIST_ctvm'!C204)=LOWER('AP-LIST_c9800'!C204),"AP Migration CTVM &gt; c9800",CONCATENATE("AP ",'AP-LIST_ctvm'!C204," durch ",'AP-LIST_c9800'!C204," ersetzt")))</f>
        <v/>
      </c>
      <c r="K204" s="48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2">
        <v>202</v>
      </c>
      <c r="B205" s="42" t="str">
        <f t="shared" si="21"/>
        <v># no free IP</v>
      </c>
      <c r="C205" s="42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2" t="str">
        <f t="shared" si="22"/>
        <v># no free IP</v>
      </c>
      <c r="H205" s="42" t="str">
        <f t="shared" si="23"/>
        <v>17.06.04</v>
      </c>
      <c r="I205" s="42" t="str">
        <f t="shared" si="24"/>
        <v/>
      </c>
      <c r="J205" s="110" t="str">
        <f>IF('AP-LIST_c9800'!C205="","",IF(LOWER('AP-LIST_ctvm'!C205)=LOWER('AP-LIST_c9800'!C205),"AP Migration CTVM &gt; c9800",CONCATENATE("AP ",'AP-LIST_ctvm'!C205," durch ",'AP-LIST_c9800'!C205," ersetzt")))</f>
        <v/>
      </c>
      <c r="K205" s="48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2">
        <v>203</v>
      </c>
      <c r="B206" s="42" t="str">
        <f t="shared" si="21"/>
        <v># no free IP</v>
      </c>
      <c r="C206" s="42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2" t="str">
        <f t="shared" si="22"/>
        <v># no free IP</v>
      </c>
      <c r="H206" s="42" t="str">
        <f t="shared" si="23"/>
        <v>17.06.04</v>
      </c>
      <c r="I206" s="42" t="str">
        <f t="shared" si="24"/>
        <v/>
      </c>
      <c r="J206" s="110" t="str">
        <f>IF('AP-LIST_c9800'!C206="","",IF(LOWER('AP-LIST_ctvm'!C206)=LOWER('AP-LIST_c9800'!C206),"AP Migration CTVM &gt; c9800",CONCATENATE("AP ",'AP-LIST_ctvm'!C206," durch ",'AP-LIST_c9800'!C206," ersetzt")))</f>
        <v/>
      </c>
      <c r="K206" s="48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2">
        <v>204</v>
      </c>
      <c r="B207" s="42" t="str">
        <f t="shared" si="21"/>
        <v># no free IP</v>
      </c>
      <c r="C207" s="42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2" t="str">
        <f t="shared" si="22"/>
        <v># no free IP</v>
      </c>
      <c r="H207" s="42" t="str">
        <f t="shared" si="23"/>
        <v>17.06.04</v>
      </c>
      <c r="I207" s="42" t="str">
        <f t="shared" si="24"/>
        <v/>
      </c>
      <c r="J207" s="110" t="str">
        <f>IF('AP-LIST_c9800'!C207="","",IF(LOWER('AP-LIST_ctvm'!C207)=LOWER('AP-LIST_c9800'!C207),"AP Migration CTVM &gt; c9800",CONCATENATE("AP ",'AP-LIST_ctvm'!C207," durch ",'AP-LIST_c9800'!C207," ersetzt")))</f>
        <v/>
      </c>
      <c r="K207" s="48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2">
        <v>205</v>
      </c>
      <c r="B208" s="42" t="str">
        <f t="shared" si="21"/>
        <v># no free IP</v>
      </c>
      <c r="C208" s="42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2" t="str">
        <f t="shared" si="22"/>
        <v># no free IP</v>
      </c>
      <c r="H208" s="42" t="str">
        <f t="shared" si="23"/>
        <v>17.06.04</v>
      </c>
      <c r="I208" s="42" t="str">
        <f t="shared" si="24"/>
        <v/>
      </c>
      <c r="J208" s="110" t="str">
        <f>IF('AP-LIST_c9800'!C208="","",IF(LOWER('AP-LIST_ctvm'!C208)=LOWER('AP-LIST_c9800'!C208),"AP Migration CTVM &gt; c9800",CONCATENATE("AP ",'AP-LIST_ctvm'!C208," durch ",'AP-LIST_c9800'!C208," ersetzt")))</f>
        <v/>
      </c>
      <c r="K208" s="48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2">
        <v>206</v>
      </c>
      <c r="B209" s="42" t="str">
        <f t="shared" si="21"/>
        <v># no free IP</v>
      </c>
      <c r="C209" s="42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2" t="str">
        <f t="shared" si="22"/>
        <v># no free IP</v>
      </c>
      <c r="H209" s="42" t="str">
        <f t="shared" si="23"/>
        <v>17.06.04</v>
      </c>
      <c r="I209" s="42" t="str">
        <f t="shared" si="24"/>
        <v/>
      </c>
      <c r="J209" s="110" t="str">
        <f>IF('AP-LIST_c9800'!C209="","",IF(LOWER('AP-LIST_ctvm'!C209)=LOWER('AP-LIST_c9800'!C209),"AP Migration CTVM &gt; c9800",CONCATENATE("AP ",'AP-LIST_ctvm'!C209," durch ",'AP-LIST_c9800'!C209," ersetzt")))</f>
        <v/>
      </c>
      <c r="K209" s="48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2">
        <v>207</v>
      </c>
      <c r="B210" s="42" t="str">
        <f t="shared" si="21"/>
        <v># no free IP</v>
      </c>
      <c r="C210" s="42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2" t="str">
        <f t="shared" si="22"/>
        <v># no free IP</v>
      </c>
      <c r="H210" s="42" t="str">
        <f t="shared" si="23"/>
        <v>17.06.04</v>
      </c>
      <c r="I210" s="42" t="str">
        <f t="shared" si="24"/>
        <v/>
      </c>
      <c r="J210" s="110" t="str">
        <f>IF('AP-LIST_c9800'!C210="","",IF(LOWER('AP-LIST_ctvm'!C210)=LOWER('AP-LIST_c9800'!C210),"AP Migration CTVM &gt; c9800",CONCATENATE("AP ",'AP-LIST_ctvm'!C210," durch ",'AP-LIST_c9800'!C210," ersetzt")))</f>
        <v/>
      </c>
      <c r="K210" s="48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2">
        <v>208</v>
      </c>
      <c r="B211" s="42" t="str">
        <f t="shared" si="21"/>
        <v># no free IP</v>
      </c>
      <c r="C211" s="42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2" t="str">
        <f t="shared" si="22"/>
        <v># no free IP</v>
      </c>
      <c r="H211" s="42" t="str">
        <f t="shared" si="23"/>
        <v>17.06.04</v>
      </c>
      <c r="I211" s="42" t="str">
        <f t="shared" si="24"/>
        <v/>
      </c>
      <c r="J211" s="110" t="str">
        <f>IF('AP-LIST_c9800'!C211="","",IF(LOWER('AP-LIST_ctvm'!C211)=LOWER('AP-LIST_c9800'!C211),"AP Migration CTVM &gt; c9800",CONCATENATE("AP ",'AP-LIST_ctvm'!C211," durch ",'AP-LIST_c9800'!C211," ersetzt")))</f>
        <v/>
      </c>
      <c r="K211" s="48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2">
        <v>209</v>
      </c>
      <c r="B212" s="42" t="str">
        <f t="shared" si="21"/>
        <v># no free IP</v>
      </c>
      <c r="C212" s="42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2" t="str">
        <f t="shared" si="22"/>
        <v># no free IP</v>
      </c>
      <c r="H212" s="42" t="str">
        <f t="shared" si="23"/>
        <v>17.06.04</v>
      </c>
      <c r="I212" s="42" t="str">
        <f t="shared" si="24"/>
        <v/>
      </c>
      <c r="J212" s="110" t="str">
        <f>IF('AP-LIST_c9800'!C212="","",IF(LOWER('AP-LIST_ctvm'!C212)=LOWER('AP-LIST_c9800'!C212),"AP Migration CTVM &gt; c9800",CONCATENATE("AP ",'AP-LIST_ctvm'!C212," durch ",'AP-LIST_c9800'!C212," ersetzt")))</f>
        <v/>
      </c>
      <c r="K212" s="48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2">
        <v>210</v>
      </c>
      <c r="B213" s="42" t="str">
        <f t="shared" si="21"/>
        <v># no free IP</v>
      </c>
      <c r="C213" s="42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2" t="str">
        <f t="shared" si="22"/>
        <v># no free IP</v>
      </c>
      <c r="H213" s="42" t="str">
        <f t="shared" si="23"/>
        <v>17.06.04</v>
      </c>
      <c r="I213" s="42" t="str">
        <f t="shared" si="24"/>
        <v/>
      </c>
      <c r="J213" s="110" t="str">
        <f>IF('AP-LIST_c9800'!C213="","",IF(LOWER('AP-LIST_ctvm'!C213)=LOWER('AP-LIST_c9800'!C213),"AP Migration CTVM &gt; c9800",CONCATENATE("AP ",'AP-LIST_ctvm'!C213," durch ",'AP-LIST_c9800'!C213," ersetzt")))</f>
        <v/>
      </c>
      <c r="K213" s="48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2">
        <v>211</v>
      </c>
      <c r="B214" s="42" t="str">
        <f t="shared" si="21"/>
        <v># no free IP</v>
      </c>
      <c r="C214" s="42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2" t="str">
        <f t="shared" si="22"/>
        <v># no free IP</v>
      </c>
      <c r="H214" s="42" t="str">
        <f t="shared" si="23"/>
        <v>17.06.04</v>
      </c>
      <c r="I214" s="42" t="str">
        <f t="shared" si="24"/>
        <v/>
      </c>
      <c r="J214" s="110" t="str">
        <f>IF('AP-LIST_c9800'!C214="","",IF(LOWER('AP-LIST_ctvm'!C214)=LOWER('AP-LIST_c9800'!C214),"AP Migration CTVM &gt; c9800",CONCATENATE("AP ",'AP-LIST_ctvm'!C214," durch ",'AP-LIST_c9800'!C214," ersetzt")))</f>
        <v/>
      </c>
      <c r="K214" s="48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2">
        <v>212</v>
      </c>
      <c r="B215" s="42" t="str">
        <f t="shared" si="21"/>
        <v># no free IP</v>
      </c>
      <c r="C215" s="42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2" t="str">
        <f t="shared" si="22"/>
        <v># no free IP</v>
      </c>
      <c r="H215" s="42" t="str">
        <f t="shared" si="23"/>
        <v>17.06.04</v>
      </c>
      <c r="I215" s="42" t="str">
        <f t="shared" si="24"/>
        <v/>
      </c>
      <c r="J215" s="110" t="str">
        <f>IF('AP-LIST_c9800'!C215="","",IF(LOWER('AP-LIST_ctvm'!C215)=LOWER('AP-LIST_c9800'!C215),"AP Migration CTVM &gt; c9800",CONCATENATE("AP ",'AP-LIST_ctvm'!C215," durch ",'AP-LIST_c9800'!C215," ersetzt")))</f>
        <v/>
      </c>
      <c r="K215" s="48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2">
        <v>213</v>
      </c>
      <c r="B216" s="42" t="str">
        <f t="shared" si="21"/>
        <v># no free IP</v>
      </c>
      <c r="C216" s="42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2" t="str">
        <f t="shared" si="22"/>
        <v># no free IP</v>
      </c>
      <c r="H216" s="42" t="str">
        <f t="shared" si="23"/>
        <v>17.06.04</v>
      </c>
      <c r="I216" s="42" t="str">
        <f t="shared" si="24"/>
        <v/>
      </c>
      <c r="J216" s="110" t="str">
        <f>IF('AP-LIST_c9800'!C216="","",IF(LOWER('AP-LIST_ctvm'!C216)=LOWER('AP-LIST_c9800'!C216),"AP Migration CTVM &gt; c9800",CONCATENATE("AP ",'AP-LIST_ctvm'!C216," durch ",'AP-LIST_c9800'!C216," ersetzt")))</f>
        <v/>
      </c>
      <c r="K216" s="48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2">
        <v>214</v>
      </c>
      <c r="B217" s="42" t="str">
        <f t="shared" si="21"/>
        <v># no free IP</v>
      </c>
      <c r="C217" s="42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2" t="str">
        <f t="shared" si="22"/>
        <v># no free IP</v>
      </c>
      <c r="H217" s="42" t="str">
        <f t="shared" si="23"/>
        <v>17.06.04</v>
      </c>
      <c r="I217" s="42" t="str">
        <f t="shared" si="24"/>
        <v/>
      </c>
      <c r="J217" s="110" t="str">
        <f>IF('AP-LIST_c9800'!C217="","",IF(LOWER('AP-LIST_ctvm'!C217)=LOWER('AP-LIST_c9800'!C217),"AP Migration CTVM &gt; c9800",CONCATENATE("AP ",'AP-LIST_ctvm'!C217," durch ",'AP-LIST_c9800'!C217," ersetzt")))</f>
        <v/>
      </c>
      <c r="K217" s="48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2">
        <v>215</v>
      </c>
      <c r="B218" s="42" t="str">
        <f t="shared" si="21"/>
        <v># no free IP</v>
      </c>
      <c r="C218" s="42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2" t="str">
        <f t="shared" si="22"/>
        <v># no free IP</v>
      </c>
      <c r="H218" s="42" t="str">
        <f t="shared" si="23"/>
        <v>17.06.04</v>
      </c>
      <c r="I218" s="42" t="str">
        <f t="shared" si="24"/>
        <v/>
      </c>
      <c r="J218" s="110" t="str">
        <f>IF('AP-LIST_c9800'!C218="","",IF(LOWER('AP-LIST_ctvm'!C218)=LOWER('AP-LIST_c9800'!C218),"AP Migration CTVM &gt; c9800",CONCATENATE("AP ",'AP-LIST_ctvm'!C218," durch ",'AP-LIST_c9800'!C218," ersetzt")))</f>
        <v/>
      </c>
      <c r="K218" s="48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2">
        <v>216</v>
      </c>
      <c r="B219" s="42" t="str">
        <f t="shared" si="21"/>
        <v># no free IP</v>
      </c>
      <c r="C219" s="42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2" t="str">
        <f t="shared" si="22"/>
        <v># no free IP</v>
      </c>
      <c r="H219" s="42" t="str">
        <f t="shared" si="23"/>
        <v>17.06.04</v>
      </c>
      <c r="I219" s="42" t="str">
        <f t="shared" si="24"/>
        <v/>
      </c>
      <c r="J219" s="110" t="str">
        <f>IF('AP-LIST_c9800'!C219="","",IF(LOWER('AP-LIST_ctvm'!C219)=LOWER('AP-LIST_c9800'!C219),"AP Migration CTVM &gt; c9800",CONCATENATE("AP ",'AP-LIST_ctvm'!C219," durch ",'AP-LIST_c9800'!C219," ersetzt")))</f>
        <v/>
      </c>
      <c r="K219" s="48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2">
        <v>217</v>
      </c>
      <c r="B220" s="42" t="str">
        <f t="shared" si="21"/>
        <v># no free IP</v>
      </c>
      <c r="C220" s="42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2" t="str">
        <f t="shared" si="22"/>
        <v># no free IP</v>
      </c>
      <c r="H220" s="42" t="str">
        <f t="shared" si="23"/>
        <v>17.06.04</v>
      </c>
      <c r="I220" s="42" t="str">
        <f t="shared" si="24"/>
        <v/>
      </c>
      <c r="J220" s="110" t="str">
        <f>IF('AP-LIST_c9800'!C220="","",IF(LOWER('AP-LIST_ctvm'!C220)=LOWER('AP-LIST_c9800'!C220),"AP Migration CTVM &gt; c9800",CONCATENATE("AP ",'AP-LIST_ctvm'!C220," durch ",'AP-LIST_c9800'!C220," ersetzt")))</f>
        <v/>
      </c>
      <c r="K220" s="48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2">
        <v>218</v>
      </c>
      <c r="B221" s="42" t="str">
        <f t="shared" si="21"/>
        <v># no free IP</v>
      </c>
      <c r="C221" s="42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2" t="str">
        <f t="shared" si="22"/>
        <v># no free IP</v>
      </c>
      <c r="H221" s="42" t="str">
        <f t="shared" si="23"/>
        <v>17.06.04</v>
      </c>
      <c r="I221" s="42" t="str">
        <f t="shared" si="24"/>
        <v/>
      </c>
      <c r="J221" s="110" t="str">
        <f>IF('AP-LIST_c9800'!C221="","",IF(LOWER('AP-LIST_ctvm'!C221)=LOWER('AP-LIST_c9800'!C221),"AP Migration CTVM &gt; c9800",CONCATENATE("AP ",'AP-LIST_ctvm'!C221," durch ",'AP-LIST_c9800'!C221," ersetzt")))</f>
        <v/>
      </c>
      <c r="K221" s="48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2">
        <v>219</v>
      </c>
      <c r="B222" s="42" t="str">
        <f t="shared" si="21"/>
        <v># no free IP</v>
      </c>
      <c r="C222" s="42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2" t="str">
        <f t="shared" si="22"/>
        <v># no free IP</v>
      </c>
      <c r="H222" s="42" t="str">
        <f t="shared" si="23"/>
        <v>17.06.04</v>
      </c>
      <c r="I222" s="42" t="str">
        <f t="shared" si="24"/>
        <v/>
      </c>
      <c r="J222" s="110" t="str">
        <f>IF('AP-LIST_c9800'!C222="","",IF(LOWER('AP-LIST_ctvm'!C222)=LOWER('AP-LIST_c9800'!C222),"AP Migration CTVM &gt; c9800",CONCATENATE("AP ",'AP-LIST_ctvm'!C222," durch ",'AP-LIST_c9800'!C222," ersetzt")))</f>
        <v/>
      </c>
      <c r="K222" s="48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2">
        <v>220</v>
      </c>
      <c r="B223" s="42" t="str">
        <f t="shared" si="21"/>
        <v># no free IP</v>
      </c>
      <c r="C223" s="42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2" t="str">
        <f t="shared" si="22"/>
        <v># no free IP</v>
      </c>
      <c r="H223" s="42" t="str">
        <f t="shared" si="23"/>
        <v>17.06.04</v>
      </c>
      <c r="I223" s="42" t="str">
        <f t="shared" si="24"/>
        <v/>
      </c>
      <c r="J223" s="110" t="str">
        <f>IF('AP-LIST_c9800'!C223="","",IF(LOWER('AP-LIST_ctvm'!C223)=LOWER('AP-LIST_c9800'!C223),"AP Migration CTVM &gt; c9800",CONCATENATE("AP ",'AP-LIST_ctvm'!C223," durch ",'AP-LIST_c9800'!C223," ersetzt")))</f>
        <v/>
      </c>
      <c r="K223" s="48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2">
        <v>221</v>
      </c>
      <c r="B224" s="42" t="str">
        <f t="shared" si="21"/>
        <v># no free IP</v>
      </c>
      <c r="C224" s="42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2" t="str">
        <f t="shared" si="22"/>
        <v># no free IP</v>
      </c>
      <c r="H224" s="42" t="str">
        <f t="shared" si="23"/>
        <v>17.06.04</v>
      </c>
      <c r="I224" s="42" t="str">
        <f t="shared" si="24"/>
        <v/>
      </c>
      <c r="J224" s="110" t="str">
        <f>IF('AP-LIST_c9800'!C224="","",IF(LOWER('AP-LIST_ctvm'!C224)=LOWER('AP-LIST_c9800'!C224),"AP Migration CTVM &gt; c9800",CONCATENATE("AP ",'AP-LIST_ctvm'!C224," durch ",'AP-LIST_c9800'!C224," ersetzt")))</f>
        <v/>
      </c>
      <c r="K224" s="48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2">
        <v>222</v>
      </c>
      <c r="B225" s="42" t="str">
        <f t="shared" si="21"/>
        <v># no free IP</v>
      </c>
      <c r="C225" s="42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2" t="str">
        <f t="shared" si="22"/>
        <v># no free IP</v>
      </c>
      <c r="H225" s="42" t="str">
        <f t="shared" si="23"/>
        <v>17.06.04</v>
      </c>
      <c r="I225" s="42" t="str">
        <f t="shared" si="24"/>
        <v/>
      </c>
      <c r="J225" s="110" t="str">
        <f>IF('AP-LIST_c9800'!C225="","",IF(LOWER('AP-LIST_ctvm'!C225)=LOWER('AP-LIST_c9800'!C225),"AP Migration CTVM &gt; c9800",CONCATENATE("AP ",'AP-LIST_ctvm'!C225," durch ",'AP-LIST_c9800'!C225," ersetzt")))</f>
        <v/>
      </c>
      <c r="K225" s="48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2">
        <v>223</v>
      </c>
      <c r="B226" s="42" t="str">
        <f t="shared" si="21"/>
        <v># no free IP</v>
      </c>
      <c r="C226" s="42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2" t="str">
        <f t="shared" si="22"/>
        <v># no free IP</v>
      </c>
      <c r="H226" s="42" t="str">
        <f t="shared" si="23"/>
        <v>17.06.04</v>
      </c>
      <c r="I226" s="42" t="str">
        <f t="shared" si="24"/>
        <v/>
      </c>
      <c r="J226" s="110" t="str">
        <f>IF('AP-LIST_c9800'!C226="","",IF(LOWER('AP-LIST_ctvm'!C226)=LOWER('AP-LIST_c9800'!C226),"AP Migration CTVM &gt; c9800",CONCATENATE("AP ",'AP-LIST_ctvm'!C226," durch ",'AP-LIST_c9800'!C226," ersetzt")))</f>
        <v/>
      </c>
      <c r="K226" s="48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2">
        <v>224</v>
      </c>
      <c r="B227" s="42" t="str">
        <f t="shared" si="21"/>
        <v># no free IP</v>
      </c>
      <c r="C227" s="42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2" t="str">
        <f t="shared" si="22"/>
        <v># no free IP</v>
      </c>
      <c r="H227" s="42" t="str">
        <f t="shared" si="23"/>
        <v>17.06.04</v>
      </c>
      <c r="I227" s="42" t="str">
        <f t="shared" si="24"/>
        <v/>
      </c>
      <c r="J227" s="110" t="str">
        <f>IF('AP-LIST_c9800'!C227="","",IF(LOWER('AP-LIST_ctvm'!C227)=LOWER('AP-LIST_c9800'!C227),"AP Migration CTVM &gt; c9800",CONCATENATE("AP ",'AP-LIST_ctvm'!C227," durch ",'AP-LIST_c9800'!C227," ersetzt")))</f>
        <v/>
      </c>
      <c r="K227" s="48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2">
        <v>225</v>
      </c>
      <c r="B228" s="42" t="str">
        <f t="shared" si="21"/>
        <v># no free IP</v>
      </c>
      <c r="C228" s="42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2" t="str">
        <f t="shared" si="22"/>
        <v># no free IP</v>
      </c>
      <c r="H228" s="42" t="str">
        <f t="shared" si="23"/>
        <v>17.06.04</v>
      </c>
      <c r="I228" s="42" t="str">
        <f t="shared" si="24"/>
        <v/>
      </c>
      <c r="J228" s="110" t="str">
        <f>IF('AP-LIST_c9800'!C228="","",IF(LOWER('AP-LIST_ctvm'!C228)=LOWER('AP-LIST_c9800'!C228),"AP Migration CTVM &gt; c9800",CONCATENATE("AP ",'AP-LIST_ctvm'!C228," durch ",'AP-LIST_c9800'!C228," ersetzt")))</f>
        <v/>
      </c>
      <c r="K228" s="48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2">
        <v>226</v>
      </c>
      <c r="B229" s="42" t="str">
        <f t="shared" si="21"/>
        <v># no free IP</v>
      </c>
      <c r="C229" s="42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2" t="str">
        <f t="shared" si="22"/>
        <v># no free IP</v>
      </c>
      <c r="H229" s="42" t="str">
        <f t="shared" si="23"/>
        <v>17.06.04</v>
      </c>
      <c r="I229" s="42" t="str">
        <f t="shared" si="24"/>
        <v/>
      </c>
      <c r="J229" s="110" t="str">
        <f>IF('AP-LIST_c9800'!C229="","",IF(LOWER('AP-LIST_ctvm'!C229)=LOWER('AP-LIST_c9800'!C229),"AP Migration CTVM &gt; c9800",CONCATENATE("AP ",'AP-LIST_ctvm'!C229," durch ",'AP-LIST_c9800'!C229," ersetzt")))</f>
        <v/>
      </c>
      <c r="K229" s="48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2">
        <v>227</v>
      </c>
      <c r="B230" s="42" t="str">
        <f t="shared" si="21"/>
        <v># no free IP</v>
      </c>
      <c r="C230" s="42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2" t="str">
        <f t="shared" si="22"/>
        <v># no free IP</v>
      </c>
      <c r="H230" s="42" t="str">
        <f t="shared" si="23"/>
        <v>17.06.04</v>
      </c>
      <c r="I230" s="42" t="str">
        <f t="shared" si="24"/>
        <v/>
      </c>
      <c r="J230" s="110" t="str">
        <f>IF('AP-LIST_c9800'!C230="","",IF(LOWER('AP-LIST_ctvm'!C230)=LOWER('AP-LIST_c9800'!C230),"AP Migration CTVM &gt; c9800",CONCATENATE("AP ",'AP-LIST_ctvm'!C230," durch ",'AP-LIST_c9800'!C230," ersetzt")))</f>
        <v/>
      </c>
      <c r="K230" s="48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2">
        <v>228</v>
      </c>
      <c r="B231" s="42" t="str">
        <f t="shared" si="21"/>
        <v># no free IP</v>
      </c>
      <c r="C231" s="42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2" t="str">
        <f t="shared" si="22"/>
        <v># no free IP</v>
      </c>
      <c r="H231" s="42" t="str">
        <f t="shared" si="23"/>
        <v>17.06.04</v>
      </c>
      <c r="I231" s="42" t="str">
        <f t="shared" si="24"/>
        <v/>
      </c>
      <c r="J231" s="110" t="str">
        <f>IF('AP-LIST_c9800'!C231="","",IF(LOWER('AP-LIST_ctvm'!C231)=LOWER('AP-LIST_c9800'!C231),"AP Migration CTVM &gt; c9800",CONCATENATE("AP ",'AP-LIST_ctvm'!C231," durch ",'AP-LIST_c9800'!C231," ersetzt")))</f>
        <v/>
      </c>
      <c r="K231" s="48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2">
        <v>229</v>
      </c>
      <c r="B232" s="42" t="str">
        <f t="shared" si="21"/>
        <v># no free IP</v>
      </c>
      <c r="C232" s="42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2" t="str">
        <f t="shared" si="22"/>
        <v># no free IP</v>
      </c>
      <c r="H232" s="42" t="str">
        <f t="shared" si="23"/>
        <v>17.06.04</v>
      </c>
      <c r="I232" s="42" t="str">
        <f t="shared" si="24"/>
        <v/>
      </c>
      <c r="J232" s="110" t="str">
        <f>IF('AP-LIST_c9800'!C232="","",IF(LOWER('AP-LIST_ctvm'!C232)=LOWER('AP-LIST_c9800'!C232),"AP Migration CTVM &gt; c9800",CONCATENATE("AP ",'AP-LIST_ctvm'!C232," durch ",'AP-LIST_c9800'!C232," ersetzt")))</f>
        <v/>
      </c>
      <c r="K232" s="48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2">
        <v>230</v>
      </c>
      <c r="B233" s="42" t="str">
        <f t="shared" si="21"/>
        <v># no free IP</v>
      </c>
      <c r="C233" s="42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2" t="str">
        <f t="shared" si="22"/>
        <v># no free IP</v>
      </c>
      <c r="H233" s="42" t="str">
        <f t="shared" si="23"/>
        <v>17.06.04</v>
      </c>
      <c r="I233" s="42" t="str">
        <f t="shared" si="24"/>
        <v/>
      </c>
      <c r="J233" s="110" t="str">
        <f>IF('AP-LIST_c9800'!C233="","",IF(LOWER('AP-LIST_ctvm'!C233)=LOWER('AP-LIST_c9800'!C233),"AP Migration CTVM &gt; c9800",CONCATENATE("AP ",'AP-LIST_ctvm'!C233," durch ",'AP-LIST_c9800'!C233," ersetzt")))</f>
        <v/>
      </c>
      <c r="K233" s="48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2">
        <v>231</v>
      </c>
      <c r="B234" s="42" t="str">
        <f t="shared" si="21"/>
        <v># no free IP</v>
      </c>
      <c r="C234" s="42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2" t="str">
        <f t="shared" si="22"/>
        <v># no free IP</v>
      </c>
      <c r="H234" s="42" t="str">
        <f t="shared" si="23"/>
        <v>17.06.04</v>
      </c>
      <c r="I234" s="42" t="str">
        <f t="shared" si="24"/>
        <v/>
      </c>
      <c r="J234" s="110" t="str">
        <f>IF('AP-LIST_c9800'!C234="","",IF(LOWER('AP-LIST_ctvm'!C234)=LOWER('AP-LIST_c9800'!C234),"AP Migration CTVM &gt; c9800",CONCATENATE("AP ",'AP-LIST_ctvm'!C234," durch ",'AP-LIST_c9800'!C234," ersetzt")))</f>
        <v/>
      </c>
      <c r="K234" s="48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2">
        <v>232</v>
      </c>
      <c r="B235" s="42" t="str">
        <f t="shared" si="21"/>
        <v># no free IP</v>
      </c>
      <c r="C235" s="42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2" t="str">
        <f t="shared" si="22"/>
        <v># no free IP</v>
      </c>
      <c r="H235" s="42" t="str">
        <f t="shared" si="23"/>
        <v>17.06.04</v>
      </c>
      <c r="I235" s="42" t="str">
        <f t="shared" si="24"/>
        <v/>
      </c>
      <c r="J235" s="110" t="str">
        <f>IF('AP-LIST_c9800'!C235="","",IF(LOWER('AP-LIST_ctvm'!C235)=LOWER('AP-LIST_c9800'!C235),"AP Migration CTVM &gt; c9800",CONCATENATE("AP ",'AP-LIST_ctvm'!C235," durch ",'AP-LIST_c9800'!C235," ersetzt")))</f>
        <v/>
      </c>
      <c r="K235" s="48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2">
        <v>233</v>
      </c>
      <c r="B236" s="42" t="str">
        <f t="shared" si="21"/>
        <v># no free IP</v>
      </c>
      <c r="C236" s="42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2" t="str">
        <f t="shared" si="22"/>
        <v># no free IP</v>
      </c>
      <c r="H236" s="42" t="str">
        <f t="shared" si="23"/>
        <v>17.06.04</v>
      </c>
      <c r="I236" s="42" t="str">
        <f t="shared" si="24"/>
        <v/>
      </c>
      <c r="J236" s="110" t="str">
        <f>IF('AP-LIST_c9800'!C236="","",IF(LOWER('AP-LIST_ctvm'!C236)=LOWER('AP-LIST_c9800'!C236),"AP Migration CTVM &gt; c9800",CONCATENATE("AP ",'AP-LIST_ctvm'!C236," durch ",'AP-LIST_c9800'!C236," ersetzt")))</f>
        <v/>
      </c>
      <c r="K236" s="48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2">
        <v>234</v>
      </c>
      <c r="B237" s="42" t="str">
        <f t="shared" si="21"/>
        <v># no free IP</v>
      </c>
      <c r="C237" s="42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2" t="str">
        <f t="shared" si="22"/>
        <v># no free IP</v>
      </c>
      <c r="H237" s="42" t="str">
        <f t="shared" si="23"/>
        <v>17.06.04</v>
      </c>
      <c r="I237" s="42" t="str">
        <f t="shared" si="24"/>
        <v/>
      </c>
      <c r="J237" s="110" t="str">
        <f>IF('AP-LIST_c9800'!C237="","",IF(LOWER('AP-LIST_ctvm'!C237)=LOWER('AP-LIST_c9800'!C237),"AP Migration CTVM &gt; c9800",CONCATENATE("AP ",'AP-LIST_ctvm'!C237," durch ",'AP-LIST_c9800'!C237," ersetzt")))</f>
        <v/>
      </c>
      <c r="K237" s="48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2">
        <v>235</v>
      </c>
      <c r="B238" s="42" t="str">
        <f t="shared" si="21"/>
        <v># no free IP</v>
      </c>
      <c r="C238" s="42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2" t="str">
        <f t="shared" si="22"/>
        <v># no free IP</v>
      </c>
      <c r="H238" s="42" t="str">
        <f t="shared" si="23"/>
        <v>17.06.04</v>
      </c>
      <c r="I238" s="42" t="str">
        <f t="shared" si="24"/>
        <v/>
      </c>
      <c r="J238" s="110" t="str">
        <f>IF('AP-LIST_c9800'!C238="","",IF(LOWER('AP-LIST_ctvm'!C238)=LOWER('AP-LIST_c9800'!C238),"AP Migration CTVM &gt; c9800",CONCATENATE("AP ",'AP-LIST_ctvm'!C238," durch ",'AP-LIST_c9800'!C238," ersetzt")))</f>
        <v/>
      </c>
      <c r="K238" s="48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2">
        <v>236</v>
      </c>
      <c r="B239" s="42" t="str">
        <f t="shared" si="21"/>
        <v># no free IP</v>
      </c>
      <c r="C239" s="42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2" t="str">
        <f t="shared" si="22"/>
        <v># no free IP</v>
      </c>
      <c r="H239" s="42" t="str">
        <f t="shared" si="23"/>
        <v>17.06.04</v>
      </c>
      <c r="I239" s="42" t="str">
        <f t="shared" si="24"/>
        <v/>
      </c>
      <c r="J239" s="110" t="str">
        <f>IF('AP-LIST_c9800'!C239="","",IF(LOWER('AP-LIST_ctvm'!C239)=LOWER('AP-LIST_c9800'!C239),"AP Migration CTVM &gt; c9800",CONCATENATE("AP ",'AP-LIST_ctvm'!C239," durch ",'AP-LIST_c9800'!C239," ersetzt")))</f>
        <v/>
      </c>
      <c r="K239" s="48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2">
        <v>237</v>
      </c>
      <c r="B240" s="42" t="str">
        <f t="shared" si="21"/>
        <v># no free IP</v>
      </c>
      <c r="C240" s="42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2" t="str">
        <f t="shared" si="22"/>
        <v># no free IP</v>
      </c>
      <c r="H240" s="42" t="str">
        <f t="shared" si="23"/>
        <v>17.06.04</v>
      </c>
      <c r="I240" s="42" t="str">
        <f t="shared" si="24"/>
        <v/>
      </c>
      <c r="J240" s="110" t="str">
        <f>IF('AP-LIST_c9800'!C240="","",IF(LOWER('AP-LIST_ctvm'!C240)=LOWER('AP-LIST_c9800'!C240),"AP Migration CTVM &gt; c9800",CONCATENATE("AP ",'AP-LIST_ctvm'!C240," durch ",'AP-LIST_c9800'!C240," ersetzt")))</f>
        <v/>
      </c>
      <c r="K240" s="48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2">
        <v>238</v>
      </c>
      <c r="B241" s="42" t="str">
        <f t="shared" si="21"/>
        <v># no free IP</v>
      </c>
      <c r="C241" s="42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2" t="str">
        <f t="shared" si="22"/>
        <v># no free IP</v>
      </c>
      <c r="H241" s="42" t="str">
        <f t="shared" si="23"/>
        <v>17.06.04</v>
      </c>
      <c r="I241" s="42" t="str">
        <f t="shared" si="24"/>
        <v/>
      </c>
      <c r="J241" s="110" t="str">
        <f>IF('AP-LIST_c9800'!C241="","",IF(LOWER('AP-LIST_ctvm'!C241)=LOWER('AP-LIST_c9800'!C241),"AP Migration CTVM &gt; c9800",CONCATENATE("AP ",'AP-LIST_ctvm'!C241," durch ",'AP-LIST_c9800'!C241," ersetzt")))</f>
        <v/>
      </c>
      <c r="K241" s="48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2">
        <v>239</v>
      </c>
      <c r="B242" s="42" t="str">
        <f t="shared" si="21"/>
        <v># no free IP</v>
      </c>
      <c r="C242" s="42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2" t="str">
        <f t="shared" si="22"/>
        <v># no free IP</v>
      </c>
      <c r="H242" s="42" t="str">
        <f t="shared" si="23"/>
        <v>17.06.04</v>
      </c>
      <c r="I242" s="42" t="str">
        <f t="shared" si="24"/>
        <v/>
      </c>
      <c r="J242" s="110" t="str">
        <f>IF('AP-LIST_c9800'!C242="","",IF(LOWER('AP-LIST_ctvm'!C242)=LOWER('AP-LIST_c9800'!C242),"AP Migration CTVM &gt; c9800",CONCATENATE("AP ",'AP-LIST_ctvm'!C242," durch ",'AP-LIST_c9800'!C242," ersetzt")))</f>
        <v/>
      </c>
      <c r="K242" s="48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2">
        <v>240</v>
      </c>
      <c r="B243" s="42" t="str">
        <f t="shared" si="21"/>
        <v># no free IP</v>
      </c>
      <c r="C243" s="42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2" t="str">
        <f t="shared" si="22"/>
        <v># no free IP</v>
      </c>
      <c r="H243" s="42" t="str">
        <f t="shared" si="23"/>
        <v>17.06.04</v>
      </c>
      <c r="I243" s="42" t="str">
        <f t="shared" si="24"/>
        <v/>
      </c>
      <c r="J243" s="110" t="str">
        <f>IF('AP-LIST_c9800'!C243="","",IF(LOWER('AP-LIST_ctvm'!C243)=LOWER('AP-LIST_c9800'!C243),"AP Migration CTVM &gt; c9800",CONCATENATE("AP ",'AP-LIST_ctvm'!C243," durch ",'AP-LIST_c9800'!C243," ersetzt")))</f>
        <v/>
      </c>
      <c r="K243" s="48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2">
        <v>241</v>
      </c>
      <c r="B244" s="42" t="str">
        <f t="shared" si="21"/>
        <v># no free IP</v>
      </c>
      <c r="C244" s="42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2" t="str">
        <f t="shared" si="22"/>
        <v># no free IP</v>
      </c>
      <c r="H244" s="42" t="str">
        <f t="shared" si="23"/>
        <v>17.06.04</v>
      </c>
      <c r="I244" s="42" t="str">
        <f t="shared" si="24"/>
        <v/>
      </c>
      <c r="J244" s="110" t="str">
        <f>IF('AP-LIST_c9800'!C244="","",IF(LOWER('AP-LIST_ctvm'!C244)=LOWER('AP-LIST_c9800'!C244),"AP Migration CTVM &gt; c9800",CONCATENATE("AP ",'AP-LIST_ctvm'!C244," durch ",'AP-LIST_c9800'!C244," ersetzt")))</f>
        <v/>
      </c>
      <c r="K244" s="48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2">
        <v>242</v>
      </c>
      <c r="B245" s="42" t="str">
        <f t="shared" si="21"/>
        <v># no free IP</v>
      </c>
      <c r="C245" s="42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2" t="str">
        <f t="shared" si="22"/>
        <v># no free IP</v>
      </c>
      <c r="H245" s="42" t="str">
        <f t="shared" si="23"/>
        <v>17.06.04</v>
      </c>
      <c r="I245" s="42" t="str">
        <f t="shared" si="24"/>
        <v/>
      </c>
      <c r="J245" s="110" t="str">
        <f>IF('AP-LIST_c9800'!C245="","",IF(LOWER('AP-LIST_ctvm'!C245)=LOWER('AP-LIST_c9800'!C245),"AP Migration CTVM &gt; c9800",CONCATENATE("AP ",'AP-LIST_ctvm'!C245," durch ",'AP-LIST_c9800'!C245," ersetzt")))</f>
        <v/>
      </c>
      <c r="K245" s="48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2">
        <v>243</v>
      </c>
      <c r="B246" s="42" t="str">
        <f t="shared" si="21"/>
        <v># no free IP</v>
      </c>
      <c r="C246" s="42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2" t="str">
        <f t="shared" si="22"/>
        <v># no free IP</v>
      </c>
      <c r="H246" s="42" t="str">
        <f t="shared" si="23"/>
        <v>17.06.04</v>
      </c>
      <c r="I246" s="42" t="str">
        <f t="shared" si="24"/>
        <v/>
      </c>
      <c r="J246" s="110" t="str">
        <f>IF('AP-LIST_c9800'!C246="","",IF(LOWER('AP-LIST_ctvm'!C246)=LOWER('AP-LIST_c9800'!C246),"AP Migration CTVM &gt; c9800",CONCATENATE("AP ",'AP-LIST_ctvm'!C246," durch ",'AP-LIST_c9800'!C246," ersetzt")))</f>
        <v/>
      </c>
      <c r="K246" s="48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2">
        <v>244</v>
      </c>
      <c r="B247" s="42" t="str">
        <f t="shared" si="21"/>
        <v># no free IP</v>
      </c>
      <c r="C247" s="42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2" t="str">
        <f t="shared" si="22"/>
        <v># no free IP</v>
      </c>
      <c r="H247" s="42" t="str">
        <f t="shared" si="23"/>
        <v>17.06.04</v>
      </c>
      <c r="I247" s="42" t="str">
        <f t="shared" si="24"/>
        <v/>
      </c>
      <c r="J247" s="110" t="str">
        <f>IF('AP-LIST_c9800'!C247="","",IF(LOWER('AP-LIST_ctvm'!C247)=LOWER('AP-LIST_c9800'!C247),"AP Migration CTVM &gt; c9800",CONCATENATE("AP ",'AP-LIST_ctvm'!C247," durch ",'AP-LIST_c9800'!C247," ersetzt")))</f>
        <v/>
      </c>
      <c r="K247" s="48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2">
        <v>245</v>
      </c>
      <c r="B248" s="42" t="str">
        <f t="shared" si="21"/>
        <v># no free IP</v>
      </c>
      <c r="C248" s="42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2" t="str">
        <f t="shared" si="22"/>
        <v># no free IP</v>
      </c>
      <c r="H248" s="42" t="str">
        <f t="shared" si="23"/>
        <v>17.06.04</v>
      </c>
      <c r="I248" s="42" t="str">
        <f t="shared" si="24"/>
        <v/>
      </c>
      <c r="J248" s="110" t="str">
        <f>IF('AP-LIST_c9800'!C248="","",IF(LOWER('AP-LIST_ctvm'!C248)=LOWER('AP-LIST_c9800'!C248),"AP Migration CTVM &gt; c9800",CONCATENATE("AP ",'AP-LIST_ctvm'!C248," durch ",'AP-LIST_c9800'!C248," ersetzt")))</f>
        <v/>
      </c>
      <c r="K248" s="48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2">
        <v>246</v>
      </c>
      <c r="B249" s="42" t="str">
        <f t="shared" si="21"/>
        <v># no free IP</v>
      </c>
      <c r="C249" s="42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2" t="str">
        <f t="shared" si="22"/>
        <v># no free IP</v>
      </c>
      <c r="H249" s="42" t="str">
        <f t="shared" si="23"/>
        <v>17.06.04</v>
      </c>
      <c r="I249" s="42" t="str">
        <f t="shared" si="24"/>
        <v/>
      </c>
      <c r="J249" s="110" t="str">
        <f>IF('AP-LIST_c9800'!C249="","",IF(LOWER('AP-LIST_ctvm'!C249)=LOWER('AP-LIST_c9800'!C249),"AP Migration CTVM &gt; c9800",CONCATENATE("AP ",'AP-LIST_ctvm'!C249," durch ",'AP-LIST_c9800'!C249," ersetzt")))</f>
        <v/>
      </c>
      <c r="K249" s="48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2">
        <v>247</v>
      </c>
      <c r="B250" s="42" t="str">
        <f t="shared" si="21"/>
        <v># no free IP</v>
      </c>
      <c r="C250" s="42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2" t="str">
        <f t="shared" si="22"/>
        <v># no free IP</v>
      </c>
      <c r="H250" s="42" t="str">
        <f t="shared" si="23"/>
        <v>17.06.04</v>
      </c>
      <c r="I250" s="42" t="str">
        <f t="shared" si="24"/>
        <v/>
      </c>
      <c r="J250" s="110" t="str">
        <f>IF('AP-LIST_c9800'!C250="","",IF(LOWER('AP-LIST_ctvm'!C250)=LOWER('AP-LIST_c9800'!C250),"AP Migration CTVM &gt; c9800",CONCATENATE("AP ",'AP-LIST_ctvm'!C250," durch ",'AP-LIST_c9800'!C250," ersetzt")))</f>
        <v/>
      </c>
      <c r="K250" s="48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2">
        <v>248</v>
      </c>
      <c r="B251" s="42" t="str">
        <f t="shared" si="21"/>
        <v># no free IP</v>
      </c>
      <c r="C251" s="42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2" t="str">
        <f t="shared" si="22"/>
        <v># no free IP</v>
      </c>
      <c r="H251" s="42" t="str">
        <f t="shared" si="23"/>
        <v>17.06.04</v>
      </c>
      <c r="I251" s="42" t="str">
        <f t="shared" si="24"/>
        <v/>
      </c>
      <c r="J251" s="110" t="str">
        <f>IF('AP-LIST_c9800'!C251="","",IF(LOWER('AP-LIST_ctvm'!C251)=LOWER('AP-LIST_c9800'!C251),"AP Migration CTVM &gt; c9800",CONCATENATE("AP ",'AP-LIST_ctvm'!C251," durch ",'AP-LIST_c9800'!C251," ersetzt")))</f>
        <v/>
      </c>
      <c r="K251" s="48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2">
        <v>249</v>
      </c>
      <c r="B252" s="42" t="str">
        <f t="shared" si="21"/>
        <v># no free IP</v>
      </c>
      <c r="C252" s="42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2" t="str">
        <f t="shared" si="22"/>
        <v># no free IP</v>
      </c>
      <c r="H252" s="42" t="str">
        <f t="shared" si="23"/>
        <v>17.06.04</v>
      </c>
      <c r="I252" s="42" t="str">
        <f t="shared" si="24"/>
        <v/>
      </c>
      <c r="J252" s="110" t="str">
        <f>IF('AP-LIST_c9800'!C252="","",IF(LOWER('AP-LIST_ctvm'!C252)=LOWER('AP-LIST_c9800'!C252),"AP Migration CTVM &gt; c9800",CONCATENATE("AP ",'AP-LIST_ctvm'!C252," durch ",'AP-LIST_c9800'!C252," ersetzt")))</f>
        <v/>
      </c>
      <c r="K252" s="48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2">
        <v>250</v>
      </c>
      <c r="B253" s="42" t="str">
        <f t="shared" si="21"/>
        <v># no free IP</v>
      </c>
      <c r="C253" s="42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2" t="str">
        <f t="shared" si="22"/>
        <v># no free IP</v>
      </c>
      <c r="H253" s="42" t="str">
        <f t="shared" si="23"/>
        <v>17.06.04</v>
      </c>
      <c r="I253" s="42" t="str">
        <f t="shared" si="24"/>
        <v/>
      </c>
      <c r="J253" s="110" t="str">
        <f>IF('AP-LIST_c9800'!C253="","",IF(LOWER('AP-LIST_ctvm'!C253)=LOWER('AP-LIST_c9800'!C253),"AP Migration CTVM &gt; c9800",CONCATENATE("AP ",'AP-LIST_ctvm'!C253," durch ",'AP-LIST_c9800'!C253," ersetzt")))</f>
        <v/>
      </c>
      <c r="K253" s="48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2">
        <v>251</v>
      </c>
      <c r="B254" s="42" t="str">
        <f t="shared" si="21"/>
        <v># no free IP</v>
      </c>
      <c r="C254" s="42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2" t="str">
        <f t="shared" si="22"/>
        <v># no free IP</v>
      </c>
      <c r="H254" s="42" t="str">
        <f t="shared" si="23"/>
        <v>17.06.04</v>
      </c>
      <c r="I254" s="42" t="str">
        <f t="shared" si="24"/>
        <v/>
      </c>
      <c r="J254" s="110" t="str">
        <f>IF('AP-LIST_c9800'!C254="","",IF(LOWER('AP-LIST_ctvm'!C254)=LOWER('AP-LIST_c9800'!C254),"AP Migration CTVM &gt; c9800",CONCATENATE("AP ",'AP-LIST_ctvm'!C254," durch ",'AP-LIST_c9800'!C254," ersetzt")))</f>
        <v/>
      </c>
      <c r="K254" s="48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2">
        <v>252</v>
      </c>
      <c r="B255" s="42" t="str">
        <f t="shared" si="21"/>
        <v># no free IP</v>
      </c>
      <c r="C255" s="42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2" t="str">
        <f t="shared" si="22"/>
        <v># no free IP</v>
      </c>
      <c r="H255" s="42" t="str">
        <f t="shared" si="23"/>
        <v>17.06.04</v>
      </c>
      <c r="I255" s="42" t="str">
        <f t="shared" si="24"/>
        <v/>
      </c>
      <c r="J255" s="110" t="str">
        <f>IF('AP-LIST_c9800'!C255="","",IF(LOWER('AP-LIST_ctvm'!C255)=LOWER('AP-LIST_c9800'!C255),"AP Migration CTVM &gt; c9800",CONCATENATE("AP ",'AP-LIST_ctvm'!C255," durch ",'AP-LIST_c9800'!C255," ersetzt")))</f>
        <v/>
      </c>
      <c r="K255" s="48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2">
        <v>253</v>
      </c>
      <c r="B256" s="42" t="str">
        <f t="shared" si="21"/>
        <v># no free IP</v>
      </c>
      <c r="C256" s="42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2" t="str">
        <f t="shared" si="22"/>
        <v># no free IP</v>
      </c>
      <c r="H256" s="42" t="str">
        <f t="shared" si="23"/>
        <v>17.06.04</v>
      </c>
      <c r="I256" s="42" t="str">
        <f t="shared" si="24"/>
        <v/>
      </c>
      <c r="J256" s="110" t="str">
        <f>IF('AP-LIST_c9800'!C256="","",IF(LOWER('AP-LIST_ctvm'!C256)=LOWER('AP-LIST_c9800'!C256),"AP Migration CTVM &gt; c9800",CONCATENATE("AP ",'AP-LIST_ctvm'!C256," durch ",'AP-LIST_c9800'!C256," ersetzt")))</f>
        <v/>
      </c>
      <c r="K256" s="48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2">
        <v>254</v>
      </c>
      <c r="B257" s="42" t="str">
        <f t="shared" si="21"/>
        <v># no free IP</v>
      </c>
      <c r="C257" s="42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2" t="str">
        <f t="shared" si="22"/>
        <v># no free IP</v>
      </c>
      <c r="H257" s="42" t="str">
        <f t="shared" si="23"/>
        <v>17.06.04</v>
      </c>
      <c r="I257" s="42" t="str">
        <f t="shared" si="24"/>
        <v/>
      </c>
      <c r="J257" s="110" t="str">
        <f>IF('AP-LIST_c9800'!C257="","",IF(LOWER('AP-LIST_ctvm'!C257)=LOWER('AP-LIST_c9800'!C257),"AP Migration CTVM &gt; c9800",CONCATENATE("AP ",'AP-LIST_ctvm'!C257," durch ",'AP-LIST_c9800'!C257," ersetzt")))</f>
        <v/>
      </c>
      <c r="K257" s="111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14" sqref="A14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0" t="s">
        <v>1474</v>
      </c>
    </row>
    <row r="2" spans="1:1">
      <c r="A2" s="76" t="s">
        <v>1295</v>
      </c>
    </row>
    <row r="3" spans="1:1">
      <c r="A3" s="77" t="s">
        <v>1312</v>
      </c>
    </row>
    <row r="4" spans="1:1">
      <c r="A4" s="77" t="s">
        <v>1064</v>
      </c>
    </row>
    <row r="5" spans="1:1">
      <c r="A5" s="78" t="str">
        <f>CONCATENATE("hostname ",var_dns_wlc2)</f>
        <v>hostname lu0930swlc20002</v>
      </c>
    </row>
    <row r="6" spans="1:1">
      <c r="A6" s="77" t="s">
        <v>1313</v>
      </c>
    </row>
    <row r="7" spans="1:1">
      <c r="A7" s="77"/>
    </row>
    <row r="8" spans="1:1">
      <c r="A8" s="77" t="s">
        <v>1314</v>
      </c>
    </row>
    <row r="9" spans="1:1">
      <c r="A9" s="77" t="s">
        <v>1059</v>
      </c>
    </row>
    <row r="10" spans="1:1">
      <c r="A10" s="77" t="s">
        <v>1315</v>
      </c>
    </row>
    <row r="11" spans="1:1">
      <c r="A11" s="77" t="s">
        <v>1059</v>
      </c>
    </row>
    <row r="12" spans="1:1">
      <c r="A12" s="119" t="s">
        <v>1536</v>
      </c>
    </row>
    <row r="13" spans="1:1">
      <c r="A13" s="77" t="s">
        <v>1059</v>
      </c>
    </row>
    <row r="14" spans="1:1">
      <c r="A14" s="119" t="s">
        <v>1537</v>
      </c>
    </row>
    <row r="15" spans="1:1">
      <c r="A15" s="77"/>
    </row>
    <row r="16" spans="1:1">
      <c r="A16" s="77" t="s">
        <v>1316</v>
      </c>
    </row>
    <row r="17" spans="1:1">
      <c r="A17" s="77" t="s">
        <v>1317</v>
      </c>
    </row>
    <row r="18" spans="1:1">
      <c r="A18" s="77"/>
    </row>
    <row r="19" spans="1:1">
      <c r="A19" s="77" t="s">
        <v>1318</v>
      </c>
    </row>
    <row r="20" spans="1:1">
      <c r="A20" s="77" t="s">
        <v>1065</v>
      </c>
    </row>
    <row r="21" spans="1:1">
      <c r="A21" s="77" t="s">
        <v>1319</v>
      </c>
    </row>
    <row r="22" spans="1:1">
      <c r="A22" s="77" t="s">
        <v>1045</v>
      </c>
    </row>
    <row r="23" spans="1:1">
      <c r="A23" s="77"/>
    </row>
    <row r="24" spans="1:1">
      <c r="A24" s="77" t="s">
        <v>1320</v>
      </c>
    </row>
    <row r="25" spans="1:1">
      <c r="A25" s="77" t="s">
        <v>1321</v>
      </c>
    </row>
    <row r="26" spans="1:1">
      <c r="A26" s="77" t="s">
        <v>1065</v>
      </c>
    </row>
    <row r="27" spans="1:1">
      <c r="A27" s="77" t="s">
        <v>1045</v>
      </c>
    </row>
    <row r="28" spans="1:1">
      <c r="A28" s="77"/>
    </row>
    <row r="29" spans="1:1">
      <c r="A29" s="77" t="s">
        <v>1322</v>
      </c>
    </row>
    <row r="30" spans="1:1">
      <c r="A30" s="77" t="s">
        <v>1323</v>
      </c>
    </row>
    <row r="31" spans="1:1">
      <c r="A31" s="78" t="str">
        <f>CONCATENATE("ip add ",var_ip_wlc2," ",var_mask_v1)</f>
        <v>ip add 10.52.9.195 255.255.255.0</v>
      </c>
    </row>
    <row r="32" spans="1:1">
      <c r="A32" s="77" t="s">
        <v>1324</v>
      </c>
    </row>
    <row r="33" spans="1:1">
      <c r="A33" s="77" t="s">
        <v>1045</v>
      </c>
    </row>
    <row r="34" spans="1:1">
      <c r="A34" s="78" t="str">
        <f>CONCATENATE("ip default-gateway ",var_gw_v1)</f>
        <v>ip default-gateway 10.52.9.1</v>
      </c>
    </row>
    <row r="35" spans="1:1">
      <c r="A35" s="78" t="str">
        <f>CONCATENATE("ip route 0.0.0.0 0.0.0.0 ",var_if_wlc_mgmt," ",var_gw_v1)</f>
        <v>ip route 0.0.0.0 0.0.0.0 gigabitEthernet 2 10.52.9.1</v>
      </c>
    </row>
    <row r="36" spans="1:1">
      <c r="A36" s="77"/>
    </row>
    <row r="37" spans="1:1">
      <c r="A37" s="77" t="s">
        <v>1325</v>
      </c>
    </row>
    <row r="38" spans="1:1">
      <c r="A38" s="77" t="s">
        <v>1065</v>
      </c>
    </row>
    <row r="39" spans="1:1">
      <c r="A39" s="77" t="s">
        <v>1045</v>
      </c>
    </row>
    <row r="40" spans="1:1">
      <c r="A40" s="77"/>
    </row>
    <row r="41" spans="1:1">
      <c r="A41" s="78" t="str">
        <f>CONCATENATE("username admin privilege 15 alogrithm-type scrypt secret ",var_pw_temp)</f>
        <v>username admin privilege 15 alogrithm-type scrypt secret Bauhaus_01</v>
      </c>
    </row>
    <row r="42" spans="1:1">
      <c r="A42" s="78" t="str">
        <f>CONCATENATE("enable secret 0 ",var_pw_admin_secret)</f>
        <v>enable secret 0 NwadmiN68167</v>
      </c>
    </row>
    <row r="43" spans="1:1">
      <c r="A43" s="77"/>
    </row>
    <row r="44" spans="1:1">
      <c r="A44" s="78" t="str">
        <f>CONCATENATE("ip domain name ",var_domain_nl)</f>
        <v>ip domain name fc.lu.bauhaus.intra</v>
      </c>
    </row>
    <row r="45" spans="1:1">
      <c r="A45" s="77" t="s">
        <v>1326</v>
      </c>
    </row>
    <row r="46" spans="1:1">
      <c r="A46" s="77"/>
    </row>
    <row r="47" spans="1:1">
      <c r="A47" s="77" t="s">
        <v>1282</v>
      </c>
    </row>
    <row r="48" spans="1:1">
      <c r="A48" s="77" t="s">
        <v>1327</v>
      </c>
    </row>
    <row r="49" spans="1:1">
      <c r="A49" s="77" t="s">
        <v>1328</v>
      </c>
    </row>
    <row r="50" spans="1:1">
      <c r="A50" s="77" t="s">
        <v>1283</v>
      </c>
    </row>
    <row r="51" spans="1:1">
      <c r="A51" s="77" t="s">
        <v>1045</v>
      </c>
    </row>
    <row r="52" spans="1:1">
      <c r="A52" s="77"/>
    </row>
    <row r="53" spans="1:1">
      <c r="A53" s="77" t="s">
        <v>1329</v>
      </c>
    </row>
    <row r="54" spans="1:1">
      <c r="A54" s="78" t="str">
        <f>CONCATENATE("wireless management interface ",var_if_wlc_mgmt_wlan)</f>
        <v>wireless management interface gigabitEthernet 2</v>
      </c>
    </row>
    <row r="55" spans="1:1">
      <c r="A55" s="77" t="s">
        <v>1045</v>
      </c>
    </row>
    <row r="56" spans="1:1">
      <c r="A56" s="77"/>
    </row>
    <row r="57" spans="1:1">
      <c r="A57" s="77" t="s">
        <v>1330</v>
      </c>
    </row>
    <row r="58" spans="1:1">
      <c r="A58" s="77" t="s">
        <v>1055</v>
      </c>
    </row>
    <row r="59" spans="1:1">
      <c r="A59" s="77"/>
    </row>
    <row r="60" spans="1:1">
      <c r="A60" s="77" t="s">
        <v>1056</v>
      </c>
    </row>
    <row r="61" spans="1:1">
      <c r="A61" s="77"/>
    </row>
    <row r="62" spans="1:1">
      <c r="A62" s="77"/>
    </row>
    <row r="63" spans="1:1">
      <c r="A63" s="77" t="s">
        <v>1083</v>
      </c>
    </row>
    <row r="64" spans="1:1">
      <c r="A64" s="77"/>
    </row>
    <row r="65" spans="1:1">
      <c r="A65" s="77"/>
    </row>
    <row r="66" spans="1:1" ht="15.75" thickBot="1">
      <c r="A66" s="79" t="s">
        <v>1311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16" activePane="bottomLeft" state="frozen"/>
      <selection pane="bottomLeft" activeCell="A3" sqref="A3:A33"/>
    </sheetView>
  </sheetViews>
  <sheetFormatPr baseColWidth="10" defaultRowHeight="15"/>
  <cols>
    <col min="1" max="1" width="51" customWidth="1"/>
  </cols>
  <sheetData>
    <row r="1" spans="1:1" ht="29.25" customHeight="1" thickBot="1">
      <c r="A1" s="61" t="s">
        <v>1473</v>
      </c>
    </row>
    <row r="2" spans="1:1">
      <c r="A2" s="80" t="s">
        <v>1295</v>
      </c>
    </row>
    <row r="3" spans="1:1">
      <c r="A3" s="81" t="s">
        <v>1064</v>
      </c>
    </row>
    <row r="4" spans="1:1">
      <c r="A4" s="81"/>
    </row>
    <row r="5" spans="1:1">
      <c r="A5" s="81" t="s">
        <v>1040</v>
      </c>
    </row>
    <row r="6" spans="1:1">
      <c r="A6" s="81" t="str">
        <f>CONCATENATE("ip address ",var_gw_v1," ",var_mask_v1)</f>
        <v>ip address 10.52.9.1 255.255.255.0</v>
      </c>
    </row>
    <row r="7" spans="1:1">
      <c r="A7" s="81" t="s">
        <v>1467</v>
      </c>
    </row>
    <row r="8" spans="1:1">
      <c r="A8" s="81" t="str">
        <f>CONCATENATE("ip address ",var_gw_v511," ",var_mask_v511)</f>
        <v>ip address 10.52.1.1 255.255.255.0</v>
      </c>
    </row>
    <row r="9" spans="1:1">
      <c r="A9" s="81" t="s">
        <v>1042</v>
      </c>
    </row>
    <row r="10" spans="1:1">
      <c r="A10" s="81" t="str">
        <f>CONCATENATE("ip address ",var_gw_v512," ",var_mask_v512)</f>
        <v>ip address 10.52.2.1 255.255.255.0</v>
      </c>
    </row>
    <row r="11" spans="1:1">
      <c r="A11" s="81" t="s">
        <v>1043</v>
      </c>
    </row>
    <row r="12" spans="1:1">
      <c r="A12" s="81" t="str">
        <f>CONCATENATE("ip address ",var_gw_v513," ",var_mask_v513)</f>
        <v>ip address 10.52.3.1 255.255.255.0</v>
      </c>
    </row>
    <row r="13" spans="1:1">
      <c r="A13" s="81" t="s">
        <v>1044</v>
      </c>
    </row>
    <row r="14" spans="1:1">
      <c r="A14" s="81" t="str">
        <f>CONCATENATE("ip address ",var_gw_v514," ",var_mask_v514)</f>
        <v>ip address 10.52.4.1 255.255.255.0</v>
      </c>
    </row>
    <row r="15" spans="1:1">
      <c r="A15" s="81" t="s">
        <v>1045</v>
      </c>
    </row>
    <row r="16" spans="1:1">
      <c r="A16" s="81"/>
    </row>
    <row r="17" spans="1:1">
      <c r="A17" s="81" t="str">
        <f>CONCATENATE("ip dhcp excluded-address ",var_net_v1,"1 ",var_net_v1,"10")</f>
        <v>ip dhcp excluded-address 10.52.9.1 10.52.9.10</v>
      </c>
    </row>
    <row r="18" spans="1:1">
      <c r="A18" s="81" t="str">
        <f>CONCATENATE("ip dhcp excluded-address ",var_net_v1,"190 ",var_net_v1,"254")</f>
        <v>ip dhcp excluded-address 10.52.9.190 10.52.9.254</v>
      </c>
    </row>
    <row r="19" spans="1:1">
      <c r="A19" s="81" t="str">
        <f>CONCATENATE("ip dhcp excluded-address ",var_net_v511,"1 ",var_net_v511,"10")</f>
        <v>ip dhcp excluded-address 10.52.1.1 10.52.1.10</v>
      </c>
    </row>
    <row r="20" spans="1:1">
      <c r="A20" s="81" t="str">
        <f>CONCATENATE("ip dhcp excluded-address ",var_net_v511,"190 ",var_net_v511,"254")</f>
        <v>ip dhcp excluded-address 10.52.1.190 10.52.1.254</v>
      </c>
    </row>
    <row r="21" spans="1:1">
      <c r="A21" s="81" t="str">
        <f>CONCATENATE("ip dhcp excluded-address ",var_net_v512,"1 ",var_net_v512,"10")</f>
        <v>ip dhcp excluded-address 10.52.2.1 10.52.2.10</v>
      </c>
    </row>
    <row r="22" spans="1:1">
      <c r="A22" s="81" t="str">
        <f>CONCATENATE("ip dhcp excluded-address ",var_net_v512,"190 ",var_net_v512,"254")</f>
        <v>ip dhcp excluded-address 10.52.2.190 10.52.2.254</v>
      </c>
    </row>
    <row r="23" spans="1:1">
      <c r="A23" s="81" t="str">
        <f>CONCATENATE("ip dhcp excluded-address ",var_net_v513,"1 ",var_net_v513,"10")</f>
        <v>ip dhcp excluded-address 10.52.3.1 10.52.3.10</v>
      </c>
    </row>
    <row r="24" spans="1:1">
      <c r="A24" s="81" t="str">
        <f>CONCATENATE("ip dhcp excluded-address ",var_net_v513,"190 ",var_net_v513,"254")</f>
        <v>ip dhcp excluded-address 10.52.3.190 10.52.3.254</v>
      </c>
    </row>
    <row r="25" spans="1:1">
      <c r="A25" s="81" t="str">
        <f>CONCATENATE("ip dhcp excluded-address ",var_net_v514,"1 ",var_net_v514,"10")</f>
        <v>ip dhcp excluded-address 10.52.4.1 10.52.4.10</v>
      </c>
    </row>
    <row r="26" spans="1:1">
      <c r="A26" s="81" t="str">
        <f>CONCATENATE("ip dhcp excluded-address ",var_net_v514,"190 ",var_net_v514,"254")</f>
        <v>ip dhcp excluded-address 10.52.4.190 10.52.4.254</v>
      </c>
    </row>
    <row r="27" spans="1:1">
      <c r="A27" s="81"/>
    </row>
    <row r="28" spans="1:1">
      <c r="A28" s="81" t="s">
        <v>1049</v>
      </c>
    </row>
    <row r="29" spans="1:1">
      <c r="A29" s="81" t="s">
        <v>1050</v>
      </c>
    </row>
    <row r="30" spans="1:1">
      <c r="A30" s="81" t="str">
        <f>CONCATENATE("network ",var_net_v1,"0 ",var_mask_v1)</f>
        <v>network 10.52.9.0 255.255.255.0</v>
      </c>
    </row>
    <row r="31" spans="1:1">
      <c r="A31" s="81" t="str">
        <f>CONCATENATE("domain-name ",var_domain_nl)</f>
        <v>domain-name fc.lu.bauhaus.intra</v>
      </c>
    </row>
    <row r="32" spans="1:1">
      <c r="A32" s="81" t="s">
        <v>1078</v>
      </c>
    </row>
    <row r="33" spans="1:1">
      <c r="A33" s="81" t="str">
        <f>CONCATENATE("default-router ",var_gw_v1)</f>
        <v>default-router 10.52.9.1</v>
      </c>
    </row>
    <row r="34" spans="1:1">
      <c r="A34" s="78" t="str">
        <f>CONCATENATE("option 150 ip ",var_tftp_ip_rollout)</f>
        <v>option 150 ip 10.33.93.112</v>
      </c>
    </row>
    <row r="35" spans="1:1">
      <c r="A35" s="81" t="s">
        <v>1046</v>
      </c>
    </row>
    <row r="36" spans="1:1">
      <c r="A36" s="81" t="s">
        <v>1045</v>
      </c>
    </row>
    <row r="37" spans="1:1">
      <c r="A37" s="81"/>
    </row>
    <row r="38" spans="1:1">
      <c r="A38" s="81" t="s">
        <v>1468</v>
      </c>
    </row>
    <row r="39" spans="1:1">
      <c r="A39" s="81" t="s">
        <v>1469</v>
      </c>
    </row>
    <row r="40" spans="1:1">
      <c r="A40" s="81" t="str">
        <f>CONCATENATE("network ",var_net_v511,"0 ",var_mask_v511)</f>
        <v>network 10.52.1.0 255.255.255.0</v>
      </c>
    </row>
    <row r="41" spans="1:1">
      <c r="A41" s="81" t="str">
        <f>CONCATENATE("domain-name ",var_domain_nl)</f>
        <v>domain-name fc.lu.bauhaus.intra</v>
      </c>
    </row>
    <row r="42" spans="1:1">
      <c r="A42" s="81" t="s">
        <v>1078</v>
      </c>
    </row>
    <row r="43" spans="1:1">
      <c r="A43" s="81" t="str">
        <f>CONCATENATE("default-router ",var_gw_v511)</f>
        <v>default-router 10.52.1.1</v>
      </c>
    </row>
    <row r="44" spans="1:1">
      <c r="A44" s="81" t="s">
        <v>1046</v>
      </c>
    </row>
    <row r="45" spans="1:1">
      <c r="A45" s="81" t="s">
        <v>1045</v>
      </c>
    </row>
    <row r="46" spans="1:1">
      <c r="A46" s="81"/>
    </row>
    <row r="47" spans="1:1">
      <c r="A47" s="81" t="s">
        <v>1048</v>
      </c>
    </row>
    <row r="48" spans="1:1">
      <c r="A48" s="81" t="s">
        <v>1047</v>
      </c>
    </row>
    <row r="49" spans="1:1">
      <c r="A49" s="81" t="str">
        <f>CONCATENATE("network ",var_net_v512,"0 ",var_mask_v512)</f>
        <v>network 10.52.2.0 255.255.255.0</v>
      </c>
    </row>
    <row r="50" spans="1:1">
      <c r="A50" s="81" t="str">
        <f>CONCATENATE("domain-name ",var_domain_nl)</f>
        <v>domain-name fc.lu.bauhaus.intra</v>
      </c>
    </row>
    <row r="51" spans="1:1">
      <c r="A51" s="81" t="s">
        <v>1078</v>
      </c>
    </row>
    <row r="52" spans="1:1">
      <c r="A52" s="81" t="str">
        <f>CONCATENATE("default-router ",var_gw_v512)</f>
        <v>default-router 10.52.2.1</v>
      </c>
    </row>
    <row r="53" spans="1:1">
      <c r="A53" s="81" t="s">
        <v>1046</v>
      </c>
    </row>
    <row r="54" spans="1:1">
      <c r="A54" s="81" t="s">
        <v>1045</v>
      </c>
    </row>
    <row r="55" spans="1:1">
      <c r="A55" s="81"/>
    </row>
    <row r="56" spans="1:1">
      <c r="A56" s="81" t="s">
        <v>1051</v>
      </c>
    </row>
    <row r="57" spans="1:1">
      <c r="A57" s="81" t="s">
        <v>1052</v>
      </c>
    </row>
    <row r="58" spans="1:1">
      <c r="A58" s="81" t="str">
        <f>CONCATENATE("network ",var_net_v513,"0 ",var_mask_v513)</f>
        <v>network 10.52.3.0 255.255.255.0</v>
      </c>
    </row>
    <row r="59" spans="1:1">
      <c r="A59" s="81" t="str">
        <f>CONCATENATE("domain-name ",var_domain_nl)</f>
        <v>domain-name fc.lu.bauhaus.intra</v>
      </c>
    </row>
    <row r="60" spans="1:1">
      <c r="A60" s="81" t="s">
        <v>1078</v>
      </c>
    </row>
    <row r="61" spans="1:1">
      <c r="A61" s="81" t="str">
        <f>CONCATENATE("default-router ",var_gw_v513)</f>
        <v>default-router 10.52.3.1</v>
      </c>
    </row>
    <row r="62" spans="1:1">
      <c r="A62" s="81" t="s">
        <v>1046</v>
      </c>
    </row>
    <row r="63" spans="1:1">
      <c r="A63" s="81" t="s">
        <v>1045</v>
      </c>
    </row>
    <row r="64" spans="1:1">
      <c r="A64" s="81"/>
    </row>
    <row r="65" spans="1:1">
      <c r="A65" s="81" t="s">
        <v>1053</v>
      </c>
    </row>
    <row r="66" spans="1:1">
      <c r="A66" s="81" t="s">
        <v>1054</v>
      </c>
    </row>
    <row r="67" spans="1:1">
      <c r="A67" s="81" t="str">
        <f>CONCATENATE("network ",var_net_v514,"0 ",var_mask_v514)</f>
        <v>network 10.52.4.0 255.255.255.0</v>
      </c>
    </row>
    <row r="68" spans="1:1">
      <c r="A68" s="81" t="str">
        <f>CONCATENATE("domain-name ",var_domain_nl)</f>
        <v>domain-name fc.lu.bauhaus.intra</v>
      </c>
    </row>
    <row r="69" spans="1:1">
      <c r="A69" s="81" t="s">
        <v>1078</v>
      </c>
    </row>
    <row r="70" spans="1:1">
      <c r="A70" s="81" t="str">
        <f>CONCATENATE("default-router ",var_gw_v514)</f>
        <v>default-router 10.52.4.1</v>
      </c>
    </row>
    <row r="71" spans="1:1">
      <c r="A71" s="81" t="s">
        <v>1046</v>
      </c>
    </row>
    <row r="72" spans="1:1">
      <c r="A72" s="81" t="s">
        <v>1045</v>
      </c>
    </row>
    <row r="73" spans="1:1">
      <c r="A73" s="81"/>
    </row>
    <row r="74" spans="1:1">
      <c r="A74" s="81" t="s">
        <v>1055</v>
      </c>
    </row>
    <row r="75" spans="1:1">
      <c r="A75" s="81" t="s">
        <v>1056</v>
      </c>
    </row>
    <row r="76" spans="1:1">
      <c r="A76" s="81"/>
    </row>
    <row r="77" spans="1:1">
      <c r="A77" s="81"/>
    </row>
    <row r="78" spans="1:1">
      <c r="A78" s="78" t="s">
        <v>1045</v>
      </c>
    </row>
    <row r="79" spans="1:1" ht="15.75" thickBot="1">
      <c r="A79" s="82" t="s">
        <v>1311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7" workbookViewId="0">
      <selection activeCell="A121" sqref="A121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1466</v>
      </c>
    </row>
    <row r="2" spans="1:1">
      <c r="A2" s="65" t="s">
        <v>1295</v>
      </c>
    </row>
    <row r="3" spans="1:1">
      <c r="A3" s="6" t="s">
        <v>1394</v>
      </c>
    </row>
    <row r="4" spans="1:1">
      <c r="A4" s="6" t="s">
        <v>1395</v>
      </c>
    </row>
    <row r="5" spans="1:1">
      <c r="A5" s="6" t="s">
        <v>1396</v>
      </c>
    </row>
    <row r="6" spans="1:1">
      <c r="A6" s="6" t="s">
        <v>1098</v>
      </c>
    </row>
    <row r="7" spans="1:1">
      <c r="A7" s="6" t="s">
        <v>1397</v>
      </c>
    </row>
    <row r="8" spans="1:1">
      <c r="A8" s="6" t="s">
        <v>1398</v>
      </c>
    </row>
    <row r="9" spans="1:1">
      <c r="A9" s="6" t="s">
        <v>1399</v>
      </c>
    </row>
    <row r="10" spans="1:1">
      <c r="A10" s="6" t="s">
        <v>1400</v>
      </c>
    </row>
    <row r="11" spans="1:1">
      <c r="A11" s="6" t="s">
        <v>1393</v>
      </c>
    </row>
    <row r="12" spans="1:1">
      <c r="A12" s="57" t="str">
        <f>CONCATENATE("hostname network-",var_nl)</f>
        <v>hostname network-930</v>
      </c>
    </row>
    <row r="13" spans="1:1">
      <c r="A13" s="6" t="s">
        <v>1393</v>
      </c>
    </row>
    <row r="14" spans="1:1">
      <c r="A14" s="6" t="s">
        <v>1401</v>
      </c>
    </row>
    <row r="15" spans="1:1">
      <c r="A15" s="6" t="s">
        <v>1402</v>
      </c>
    </row>
    <row r="16" spans="1:1">
      <c r="A16" s="6" t="s">
        <v>1393</v>
      </c>
    </row>
    <row r="17" spans="1:1">
      <c r="A17" s="6" t="s">
        <v>1393</v>
      </c>
    </row>
    <row r="18" spans="1:1">
      <c r="A18" s="6" t="s">
        <v>1456</v>
      </c>
    </row>
    <row r="19" spans="1:1">
      <c r="A19" s="6" t="s">
        <v>1393</v>
      </c>
    </row>
    <row r="20" spans="1:1">
      <c r="A20" s="6" t="s">
        <v>1114</v>
      </c>
    </row>
    <row r="21" spans="1:1">
      <c r="A21" s="6" t="s">
        <v>1115</v>
      </c>
    </row>
    <row r="22" spans="1:1">
      <c r="A22" s="6" t="s">
        <v>1393</v>
      </c>
    </row>
    <row r="23" spans="1:1">
      <c r="A23" s="6" t="s">
        <v>1393</v>
      </c>
    </row>
    <row r="24" spans="1:1">
      <c r="A24" s="6" t="s">
        <v>1116</v>
      </c>
    </row>
    <row r="25" spans="1:1">
      <c r="A25" s="6" t="s">
        <v>1117</v>
      </c>
    </row>
    <row r="26" spans="1:1">
      <c r="A26" s="6" t="s">
        <v>1393</v>
      </c>
    </row>
    <row r="27" spans="1:1">
      <c r="A27" s="6" t="s">
        <v>1118</v>
      </c>
    </row>
    <row r="28" spans="1:1">
      <c r="A28" s="6" t="s">
        <v>1403</v>
      </c>
    </row>
    <row r="29" spans="1:1">
      <c r="A29" s="6" t="s">
        <v>1100</v>
      </c>
    </row>
    <row r="30" spans="1:1">
      <c r="A30" s="6" t="s">
        <v>1404</v>
      </c>
    </row>
    <row r="31" spans="1:1">
      <c r="A31" s="6" t="s">
        <v>1393</v>
      </c>
    </row>
    <row r="32" spans="1:1">
      <c r="A32" s="6" t="s">
        <v>1313</v>
      </c>
    </row>
    <row r="33" spans="1:1">
      <c r="A33" s="6" t="s">
        <v>1393</v>
      </c>
    </row>
    <row r="34" spans="1:1">
      <c r="A34" s="6" t="s">
        <v>1457</v>
      </c>
    </row>
    <row r="35" spans="1:1">
      <c r="A35" s="6" t="s">
        <v>1393</v>
      </c>
    </row>
    <row r="36" spans="1:1">
      <c r="A36" s="6" t="s">
        <v>1405</v>
      </c>
    </row>
    <row r="37" spans="1:1">
      <c r="A37" s="6" t="s">
        <v>1393</v>
      </c>
    </row>
    <row r="38" spans="1:1">
      <c r="A38" s="6" t="s">
        <v>1406</v>
      </c>
    </row>
    <row r="39" spans="1:1">
      <c r="A39" s="6" t="s">
        <v>1393</v>
      </c>
    </row>
    <row r="40" spans="1:1">
      <c r="A40" s="6" t="s">
        <v>1408</v>
      </c>
    </row>
    <row r="41" spans="1:1">
      <c r="A41" s="6" t="s">
        <v>1393</v>
      </c>
    </row>
    <row r="42" spans="1:1">
      <c r="A42" s="6" t="s">
        <v>1097</v>
      </c>
    </row>
    <row r="43" spans="1:1">
      <c r="A43" s="6" t="s">
        <v>1393</v>
      </c>
    </row>
    <row r="44" spans="1:1">
      <c r="A44" s="6" t="s">
        <v>1410</v>
      </c>
    </row>
    <row r="45" spans="1:1">
      <c r="A45" s="6" t="s">
        <v>1409</v>
      </c>
    </row>
    <row r="46" spans="1:1">
      <c r="A46" s="6" t="s">
        <v>1393</v>
      </c>
    </row>
    <row r="47" spans="1:1">
      <c r="A47" s="6" t="s">
        <v>1458</v>
      </c>
    </row>
    <row r="48" spans="1:1">
      <c r="A48" s="6" t="s">
        <v>1331</v>
      </c>
    </row>
    <row r="49" spans="1:1">
      <c r="A49" s="6" t="s">
        <v>1411</v>
      </c>
    </row>
    <row r="50" spans="1:1">
      <c r="A50" s="6" t="s">
        <v>1412</v>
      </c>
    </row>
    <row r="51" spans="1:1">
      <c r="A51" s="6" t="s">
        <v>1393</v>
      </c>
    </row>
    <row r="52" spans="1:1">
      <c r="A52" s="6" t="s">
        <v>1393</v>
      </c>
    </row>
    <row r="53" spans="1:1">
      <c r="A53" s="6" t="s">
        <v>1459</v>
      </c>
    </row>
    <row r="54" spans="1:1">
      <c r="A54" s="6" t="s">
        <v>1393</v>
      </c>
    </row>
    <row r="55" spans="1:1">
      <c r="A55" s="6" t="s">
        <v>1413</v>
      </c>
    </row>
    <row r="56" spans="1:1">
      <c r="A56" s="6" t="s">
        <v>1414</v>
      </c>
    </row>
    <row r="57" spans="1:1">
      <c r="A57" s="6" t="s">
        <v>1393</v>
      </c>
    </row>
    <row r="58" spans="1:1">
      <c r="A58" s="6" t="s">
        <v>1415</v>
      </c>
    </row>
    <row r="59" spans="1:1">
      <c r="A59" s="6" t="s">
        <v>1393</v>
      </c>
    </row>
    <row r="60" spans="1:1">
      <c r="A60" s="6" t="s">
        <v>1393</v>
      </c>
    </row>
    <row r="61" spans="1:1">
      <c r="A61" s="6" t="s">
        <v>1416</v>
      </c>
    </row>
    <row r="62" spans="1:1">
      <c r="A62" s="6" t="s">
        <v>1417</v>
      </c>
    </row>
    <row r="63" spans="1:1">
      <c r="A63" s="6" t="s">
        <v>1418</v>
      </c>
    </row>
    <row r="64" spans="1:1">
      <c r="A64" s="6" t="s">
        <v>1419</v>
      </c>
    </row>
    <row r="65" spans="1:1">
      <c r="A65" s="6" t="s">
        <v>1420</v>
      </c>
    </row>
    <row r="66" spans="1:1">
      <c r="A66" s="6" t="s">
        <v>1421</v>
      </c>
    </row>
    <row r="67" spans="1:1">
      <c r="A67" s="6" t="s">
        <v>1422</v>
      </c>
    </row>
    <row r="68" spans="1:1">
      <c r="A68" s="6" t="s">
        <v>1423</v>
      </c>
    </row>
    <row r="69" spans="1:1">
      <c r="A69" s="6" t="s">
        <v>1407</v>
      </c>
    </row>
    <row r="70" spans="1:1">
      <c r="A70" s="6" t="s">
        <v>1393</v>
      </c>
    </row>
    <row r="71" spans="1:1">
      <c r="A71" s="6" t="s">
        <v>1393</v>
      </c>
    </row>
    <row r="72" spans="1:1">
      <c r="A72" s="6" t="s">
        <v>1424</v>
      </c>
    </row>
    <row r="73" spans="1:1">
      <c r="A73" s="6" t="s">
        <v>1425</v>
      </c>
    </row>
    <row r="74" spans="1:1">
      <c r="A74" s="6" t="s">
        <v>1426</v>
      </c>
    </row>
    <row r="75" spans="1:1">
      <c r="A75" s="6" t="s">
        <v>1427</v>
      </c>
    </row>
    <row r="76" spans="1:1">
      <c r="A76" s="6" t="s">
        <v>1428</v>
      </c>
    </row>
    <row r="77" spans="1:1">
      <c r="A77" s="6" t="s">
        <v>1393</v>
      </c>
    </row>
    <row r="78" spans="1:1">
      <c r="A78" s="6" t="s">
        <v>1429</v>
      </c>
    </row>
    <row r="79" spans="1:1">
      <c r="A79" s="6" t="s">
        <v>1430</v>
      </c>
    </row>
    <row r="80" spans="1:1">
      <c r="A80" s="6" t="s">
        <v>1431</v>
      </c>
    </row>
    <row r="81" spans="1:1">
      <c r="A81" s="6" t="s">
        <v>1460</v>
      </c>
    </row>
    <row r="82" spans="1:1">
      <c r="A82" s="6" t="s">
        <v>1461</v>
      </c>
    </row>
    <row r="83" spans="1:1">
      <c r="A83" s="6" t="s">
        <v>1426</v>
      </c>
    </row>
    <row r="84" spans="1:1">
      <c r="A84" s="6" t="s">
        <v>1427</v>
      </c>
    </row>
    <row r="85" spans="1:1">
      <c r="A85" s="6" t="s">
        <v>1428</v>
      </c>
    </row>
    <row r="86" spans="1:1">
      <c r="A86" s="6" t="s">
        <v>1393</v>
      </c>
    </row>
    <row r="87" spans="1:1">
      <c r="A87" s="6" t="s">
        <v>1432</v>
      </c>
    </row>
    <row r="88" spans="1:1">
      <c r="A88" s="6" t="s">
        <v>1433</v>
      </c>
    </row>
    <row r="89" spans="1:1">
      <c r="A89" s="6" t="s">
        <v>1426</v>
      </c>
    </row>
    <row r="90" spans="1:1">
      <c r="A90" s="6" t="s">
        <v>1427</v>
      </c>
    </row>
    <row r="91" spans="1:1">
      <c r="A91" s="6" t="s">
        <v>1428</v>
      </c>
    </row>
    <row r="92" spans="1:1">
      <c r="A92" s="6" t="s">
        <v>1393</v>
      </c>
    </row>
    <row r="93" spans="1:1">
      <c r="A93" s="6" t="s">
        <v>1434</v>
      </c>
    </row>
    <row r="94" spans="1:1">
      <c r="A94" s="6" t="s">
        <v>1462</v>
      </c>
    </row>
    <row r="95" spans="1:1">
      <c r="A95" s="6" t="s">
        <v>1433</v>
      </c>
    </row>
    <row r="96" spans="1:1">
      <c r="A96" s="6" t="s">
        <v>1427</v>
      </c>
    </row>
    <row r="97" spans="1:1">
      <c r="A97" s="6" t="s">
        <v>1428</v>
      </c>
    </row>
    <row r="98" spans="1:1">
      <c r="A98" s="6" t="s">
        <v>1393</v>
      </c>
    </row>
    <row r="99" spans="1:1">
      <c r="A99" s="6" t="s">
        <v>1463</v>
      </c>
    </row>
    <row r="100" spans="1:1">
      <c r="A100" s="6" t="s">
        <v>1435</v>
      </c>
    </row>
    <row r="101" spans="1:1">
      <c r="A101" s="6" t="s">
        <v>1436</v>
      </c>
    </row>
    <row r="102" spans="1:1">
      <c r="A102" s="6" t="s">
        <v>1329</v>
      </c>
    </row>
    <row r="103" spans="1:1">
      <c r="A103" s="6" t="s">
        <v>1437</v>
      </c>
    </row>
    <row r="104" spans="1:1">
      <c r="A104" s="6" t="s">
        <v>1438</v>
      </c>
    </row>
    <row r="105" spans="1:1">
      <c r="A105" s="6" t="s">
        <v>1393</v>
      </c>
    </row>
    <row r="106" spans="1:1">
      <c r="A106" s="6" t="s">
        <v>1439</v>
      </c>
    </row>
    <row r="107" spans="1:1">
      <c r="A107" s="6" t="s">
        <v>1440</v>
      </c>
    </row>
    <row r="108" spans="1:1">
      <c r="A108" s="6" t="s">
        <v>1464</v>
      </c>
    </row>
    <row r="109" spans="1:1">
      <c r="A109" s="6" t="s">
        <v>1441</v>
      </c>
    </row>
    <row r="110" spans="1:1">
      <c r="A110" s="6" t="s">
        <v>1326</v>
      </c>
    </row>
    <row r="111" spans="1:1">
      <c r="A111" s="6" t="s">
        <v>1393</v>
      </c>
    </row>
    <row r="112" spans="1:1">
      <c r="A112" s="6" t="s">
        <v>1442</v>
      </c>
    </row>
    <row r="113" spans="1:1">
      <c r="A113" s="6" t="s">
        <v>1393</v>
      </c>
    </row>
    <row r="114" spans="1:1">
      <c r="A114" s="6" t="s">
        <v>1443</v>
      </c>
    </row>
    <row r="115" spans="1:1">
      <c r="A115" s="6" t="s">
        <v>1444</v>
      </c>
    </row>
    <row r="116" spans="1:1">
      <c r="A116" s="6" t="s">
        <v>1445</v>
      </c>
    </row>
    <row r="117" spans="1:1">
      <c r="A117" s="6" t="s">
        <v>1446</v>
      </c>
    </row>
    <row r="118" spans="1:1">
      <c r="A118" s="6" t="s">
        <v>1447</v>
      </c>
    </row>
    <row r="119" spans="1:1">
      <c r="A119" s="6" t="s">
        <v>1448</v>
      </c>
    </row>
    <row r="120" spans="1:1">
      <c r="A120" s="6" t="s">
        <v>1449</v>
      </c>
    </row>
    <row r="121" spans="1:1">
      <c r="A121" s="6" t="s">
        <v>1447</v>
      </c>
    </row>
    <row r="122" spans="1:1">
      <c r="A122" s="6" t="s">
        <v>1448</v>
      </c>
    </row>
    <row r="123" spans="1:1">
      <c r="A123" s="6" t="s">
        <v>1393</v>
      </c>
    </row>
    <row r="124" spans="1:1">
      <c r="A124" s="6" t="s">
        <v>1465</v>
      </c>
    </row>
    <row r="125" spans="1:1">
      <c r="A125" s="6" t="s">
        <v>1393</v>
      </c>
    </row>
    <row r="126" spans="1:1">
      <c r="A126" s="6" t="s">
        <v>1393</v>
      </c>
    </row>
    <row r="127" spans="1:1">
      <c r="A127" s="120" t="s">
        <v>1536</v>
      </c>
    </row>
    <row r="128" spans="1:1">
      <c r="A128" s="6" t="s">
        <v>1055</v>
      </c>
    </row>
    <row r="129" spans="1:1">
      <c r="A129" s="65" t="s">
        <v>1311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2023-04-27T07:19:39Z</dcterms:modified>
</cp:coreProperties>
</file>